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w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C:\Users\BD-adija\AppData\Local\Microsoft\Windows\INetCache\Content.Outlook\P59HVJ6G\"/>
    </mc:Choice>
  </mc:AlternateContent>
  <xr:revisionPtr revIDLastSave="0" documentId="13_ncr:1_{6EBF84E5-8CBD-46EA-A7D0-76559A5C1CF3}" xr6:coauthVersionLast="47" xr6:coauthVersionMax="47" xr10:uidLastSave="{00000000-0000-0000-0000-000000000000}"/>
  <bookViews>
    <workbookView xWindow="-120" yWindow="-120" windowWidth="29040" windowHeight="15840" tabRatio="605" xr2:uid="{C27CCA7D-8CF4-426D-95B6-B4F989404011}"/>
  </bookViews>
  <sheets>
    <sheet name="priekšlikumi_teksta_daļai" sheetId="23" r:id="rId1"/>
    <sheet name="AiM" sheetId="4" r:id="rId2"/>
    <sheet name="ĀM" sheetId="3" r:id="rId3"/>
    <sheet name="EM" sheetId="5" r:id="rId4"/>
    <sheet name="FM" sheetId="9" r:id="rId5"/>
    <sheet name="IeM" sheetId="11" r:id="rId6"/>
    <sheet name="IZM" sheetId="12" r:id="rId7"/>
    <sheet name="SM" sheetId="16" r:id="rId8"/>
    <sheet name="LM_PB" sheetId="7" r:id="rId9"/>
    <sheet name="LM_SB" sheetId="6" r:id="rId10"/>
    <sheet name="KEM" sheetId="14" r:id="rId11"/>
    <sheet name="VARAM" sheetId="8" r:id="rId12"/>
    <sheet name="KM" sheetId="10" r:id="rId13"/>
    <sheet name="VM" sheetId="17" r:id="rId14"/>
    <sheet name="Prokuratūra" sheetId="15" r:id="rId15"/>
    <sheet name="62.res" sheetId="13" r:id="rId16"/>
    <sheet name="6.piel." sheetId="18" r:id="rId17"/>
    <sheet name="7.piel." sheetId="19" r:id="rId18"/>
    <sheet name="8.piel." sheetId="20" r:id="rId19"/>
    <sheet name="9.piel." sheetId="21" r:id="rId20"/>
    <sheet name="10.piel." sheetId="22" r:id="rId21"/>
  </sheets>
  <externalReferences>
    <externalReference r:id="rId22"/>
    <externalReference r:id="rId23"/>
  </externalReferences>
  <definedNames>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 hidden="1">[2]ZQZBC_PLN__04_03_10!#REF!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lapa" hidden="1">[2]HEADER!#REF!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4" l="1"/>
  <c r="A164" i="6"/>
  <c r="F257" i="6"/>
  <c r="F256" i="6"/>
  <c r="F254" i="6" s="1"/>
  <c r="F252" i="6"/>
  <c r="F249" i="6" s="1"/>
  <c r="F240" i="6" s="1"/>
  <c r="C252" i="6"/>
  <c r="F250" i="6"/>
  <c r="C249" i="6"/>
  <c r="C246" i="6" s="1"/>
  <c r="C237" i="6" s="1"/>
  <c r="C236" i="6" s="1"/>
  <c r="F247" i="6"/>
  <c r="C247" i="6"/>
  <c r="G244" i="6"/>
  <c r="G240" i="6" s="1"/>
  <c r="G239" i="6" s="1"/>
  <c r="G238" i="6" s="1"/>
  <c r="G237" i="6" s="1"/>
  <c r="G229" i="6" s="1"/>
  <c r="F244" i="6"/>
  <c r="C244" i="6"/>
  <c r="D243" i="6"/>
  <c r="D241" i="6" s="1"/>
  <c r="D237" i="6" s="1"/>
  <c r="D236" i="6" s="1"/>
  <c r="D254" i="6" s="1"/>
  <c r="D255" i="6" s="1"/>
  <c r="D256" i="6" s="1"/>
  <c r="D257" i="6" s="1"/>
  <c r="F241" i="6"/>
  <c r="C241" i="6"/>
  <c r="C238" i="6"/>
  <c r="F237" i="6"/>
  <c r="F234" i="6"/>
  <c r="F233" i="6" s="1"/>
  <c r="F232" i="6" s="1"/>
  <c r="F231" i="6" s="1"/>
  <c r="F229" i="6" s="1"/>
  <c r="C234" i="6"/>
  <c r="C230" i="6"/>
  <c r="C229" i="6" s="1"/>
  <c r="F226" i="6"/>
  <c r="F225" i="6"/>
  <c r="F223" i="6"/>
  <c r="F221" i="6"/>
  <c r="F218" i="6" s="1"/>
  <c r="C221" i="6"/>
  <c r="F219" i="6"/>
  <c r="C218" i="6"/>
  <c r="C215" i="6" s="1"/>
  <c r="F216" i="6"/>
  <c r="C216" i="6"/>
  <c r="G213" i="6"/>
  <c r="G209" i="6" s="1"/>
  <c r="G208" i="6" s="1"/>
  <c r="G207" i="6" s="1"/>
  <c r="G206" i="6" s="1"/>
  <c r="G198" i="6" s="1"/>
  <c r="F213" i="6"/>
  <c r="C213" i="6"/>
  <c r="D212" i="6"/>
  <c r="F210" i="6"/>
  <c r="D210" i="6"/>
  <c r="D206" i="6" s="1"/>
  <c r="D205" i="6" s="1"/>
  <c r="D223" i="6" s="1"/>
  <c r="D224" i="6" s="1"/>
  <c r="D225" i="6" s="1"/>
  <c r="D226" i="6" s="1"/>
  <c r="C210" i="6"/>
  <c r="C207" i="6"/>
  <c r="C206" i="6" s="1"/>
  <c r="C205" i="6" s="1"/>
  <c r="F206" i="6"/>
  <c r="F203" i="6"/>
  <c r="C203" i="6"/>
  <c r="F202" i="6"/>
  <c r="F201" i="6" s="1"/>
  <c r="F200" i="6" s="1"/>
  <c r="F198" i="6" s="1"/>
  <c r="C199" i="6"/>
  <c r="C198" i="6" s="1"/>
  <c r="D192" i="6"/>
  <c r="D191" i="6" s="1"/>
  <c r="C192" i="6"/>
  <c r="C191" i="6" s="1"/>
  <c r="C188" i="6"/>
  <c r="C185" i="6"/>
  <c r="C184" i="6"/>
  <c r="D183" i="6"/>
  <c r="D181" i="6" s="1"/>
  <c r="D180" i="6" s="1"/>
  <c r="D179" i="6" s="1"/>
  <c r="D190" i="6" s="1"/>
  <c r="C181" i="6"/>
  <c r="C180" i="6"/>
  <c r="C179" i="6" s="1"/>
  <c r="F179" i="6"/>
  <c r="F178" i="6"/>
  <c r="F177" i="6" s="1"/>
  <c r="C177" i="6"/>
  <c r="C176" i="6"/>
  <c r="F175" i="6"/>
  <c r="F174" i="6" s="1"/>
  <c r="C173" i="6"/>
  <c r="G172" i="6"/>
  <c r="G171" i="6" s="1"/>
  <c r="G170" i="6" s="1"/>
  <c r="G169" i="6" s="1"/>
  <c r="G168" i="6" s="1"/>
  <c r="G167" i="6" s="1"/>
  <c r="F172" i="6"/>
  <c r="C171" i="6"/>
  <c r="C169" i="6"/>
  <c r="C168" i="6" s="1"/>
  <c r="C167" i="6" s="1"/>
  <c r="C190" i="6" s="1"/>
  <c r="A37" i="23"/>
  <c r="A33" i="23"/>
  <c r="H844" i="11"/>
  <c r="D174" i="14"/>
  <c r="D172" i="14"/>
  <c r="D49" i="14"/>
  <c r="C119" i="5"/>
  <c r="H127" i="5"/>
  <c r="G156" i="5"/>
  <c r="G155" i="5" s="1"/>
  <c r="G154" i="5" s="1"/>
  <c r="G153" i="5" s="1"/>
  <c r="G152" i="5" s="1"/>
  <c r="G151" i="5" s="1"/>
  <c r="F156" i="5"/>
  <c r="F155" i="5"/>
  <c r="F154" i="5" s="1"/>
  <c r="F153" i="5" s="1"/>
  <c r="F152" i="5" s="1"/>
  <c r="F151" i="5" s="1"/>
  <c r="C169" i="5"/>
  <c r="C168" i="5" s="1"/>
  <c r="D165" i="5"/>
  <c r="C165" i="5"/>
  <c r="C163" i="5"/>
  <c r="C161" i="5" s="1"/>
  <c r="C160" i="5" s="1"/>
  <c r="D157" i="5"/>
  <c r="D156" i="5" s="1"/>
  <c r="D155" i="5" s="1"/>
  <c r="C157" i="5"/>
  <c r="D153" i="5"/>
  <c r="C153" i="5"/>
  <c r="C151" i="5" s="1"/>
  <c r="D151" i="5"/>
  <c r="F116" i="5"/>
  <c r="F115" i="5" s="1"/>
  <c r="F114" i="5" s="1"/>
  <c r="F113" i="5" s="1"/>
  <c r="F112" i="5" s="1"/>
  <c r="F111" i="5" s="1"/>
  <c r="G116" i="5"/>
  <c r="G115" i="5" s="1"/>
  <c r="G114" i="5" s="1"/>
  <c r="G113" i="5" s="1"/>
  <c r="G112" i="5" s="1"/>
  <c r="G111" i="5" s="1"/>
  <c r="D104" i="5"/>
  <c r="C104" i="5"/>
  <c r="D101" i="5"/>
  <c r="C101" i="5"/>
  <c r="D97" i="5"/>
  <c r="D96" i="5" s="1"/>
  <c r="C97" i="5"/>
  <c r="C96" i="5" s="1"/>
  <c r="F127" i="5"/>
  <c r="F126" i="5" s="1"/>
  <c r="G127" i="5"/>
  <c r="G126" i="5" s="1"/>
  <c r="C128" i="5"/>
  <c r="C126" i="5" s="1"/>
  <c r="D128" i="5"/>
  <c r="D126" i="5" s="1"/>
  <c r="H97" i="5"/>
  <c r="D116" i="5"/>
  <c r="C116" i="5"/>
  <c r="C112" i="5"/>
  <c r="C111" i="5" s="1"/>
  <c r="C254" i="6" l="1"/>
  <c r="C255" i="6" s="1"/>
  <c r="C256" i="6" s="1"/>
  <c r="C257" i="6" s="1"/>
  <c r="F239" i="6"/>
  <c r="F171" i="6"/>
  <c r="F170" i="6" s="1"/>
  <c r="F169" i="6" s="1"/>
  <c r="F168" i="6" s="1"/>
  <c r="F167" i="6" s="1"/>
  <c r="C223" i="6"/>
  <c r="C224" i="6" s="1"/>
  <c r="C225" i="6" s="1"/>
  <c r="C226" i="6" s="1"/>
  <c r="F209" i="6"/>
  <c r="F208" i="6" s="1"/>
  <c r="C156" i="5"/>
  <c r="C155" i="5" s="1"/>
  <c r="C167" i="5" s="1"/>
  <c r="D100" i="5"/>
  <c r="D99" i="5" s="1"/>
  <c r="C115" i="5"/>
  <c r="C114" i="5" s="1"/>
  <c r="D115" i="5"/>
  <c r="D114" i="5" s="1"/>
  <c r="D113" i="5" s="1"/>
  <c r="D112" i="5" s="1"/>
  <c r="D111" i="5" s="1"/>
  <c r="C100" i="5"/>
  <c r="C99" i="5" s="1"/>
  <c r="A17" i="23"/>
  <c r="A21" i="23" l="1"/>
  <c r="A25" i="23" s="1"/>
  <c r="A29" i="23" l="1"/>
  <c r="A41" i="23" s="1"/>
  <c r="D160" i="6"/>
  <c r="C160" i="6"/>
  <c r="C158" i="6"/>
  <c r="C155" i="6"/>
  <c r="C154" i="6" s="1"/>
  <c r="C153" i="6" s="1"/>
  <c r="D153" i="6"/>
  <c r="C148" i="6"/>
  <c r="C147" i="6" s="1"/>
  <c r="C145" i="6" s="1"/>
  <c r="C144" i="6" s="1"/>
  <c r="C141" i="6" s="1"/>
  <c r="D141" i="6"/>
  <c r="D134" i="6"/>
  <c r="C134" i="6"/>
  <c r="C133" i="6" s="1"/>
  <c r="D133" i="6"/>
  <c r="G130" i="6"/>
  <c r="G123" i="6" s="1"/>
  <c r="F130" i="6"/>
  <c r="D130" i="6"/>
  <c r="C130" i="6"/>
  <c r="C129" i="6" s="1"/>
  <c r="D129" i="6"/>
  <c r="D126" i="6" s="1"/>
  <c r="D125" i="6" s="1"/>
  <c r="D132" i="6" s="1"/>
  <c r="F128" i="6"/>
  <c r="C127" i="6"/>
  <c r="F125" i="6"/>
  <c r="F124" i="6" s="1"/>
  <c r="F123" i="6" s="1"/>
  <c r="C123" i="6"/>
  <c r="C121" i="6" s="1"/>
  <c r="C120" i="6" s="1"/>
  <c r="G118" i="6"/>
  <c r="G117" i="6" s="1"/>
  <c r="G115" i="6" s="1"/>
  <c r="G114" i="6" s="1"/>
  <c r="G111" i="6" s="1"/>
  <c r="F118" i="6"/>
  <c r="F117" i="6" s="1"/>
  <c r="F115" i="6" s="1"/>
  <c r="F114" i="6" s="1"/>
  <c r="F111" i="6" s="1"/>
  <c r="C117" i="6"/>
  <c r="C115" i="6"/>
  <c r="C114" i="6" s="1"/>
  <c r="C113" i="6" s="1"/>
  <c r="C112" i="6" s="1"/>
  <c r="C111" i="6" s="1"/>
  <c r="D104" i="6"/>
  <c r="D103" i="6" s="1"/>
  <c r="C104" i="6"/>
  <c r="C103" i="6" s="1"/>
  <c r="C100" i="6"/>
  <c r="G98" i="6"/>
  <c r="G91" i="6" s="1"/>
  <c r="F98" i="6"/>
  <c r="D97" i="6"/>
  <c r="D96" i="6" s="1"/>
  <c r="C97" i="6"/>
  <c r="F96" i="6"/>
  <c r="C96" i="6"/>
  <c r="F93" i="6"/>
  <c r="D93" i="6"/>
  <c r="C93" i="6"/>
  <c r="C92" i="6" s="1"/>
  <c r="C91" i="6" s="1"/>
  <c r="F92" i="6"/>
  <c r="F91" i="6" s="1"/>
  <c r="C89" i="6"/>
  <c r="C88" i="6"/>
  <c r="C79" i="6" s="1"/>
  <c r="C102" i="6" s="1"/>
  <c r="G86" i="6"/>
  <c r="F86" i="6"/>
  <c r="G85" i="6"/>
  <c r="F85" i="6"/>
  <c r="C85" i="6"/>
  <c r="G83" i="6"/>
  <c r="G82" i="6" s="1"/>
  <c r="G79" i="6" s="1"/>
  <c r="F83" i="6"/>
  <c r="F82" i="6" s="1"/>
  <c r="F79" i="6" s="1"/>
  <c r="C83" i="6"/>
  <c r="C81" i="6"/>
  <c r="C80" i="6"/>
  <c r="D72" i="6"/>
  <c r="D71" i="6" s="1"/>
  <c r="C72" i="6"/>
  <c r="C71" i="6"/>
  <c r="C68" i="6"/>
  <c r="D66" i="6"/>
  <c r="D65" i="6" s="1"/>
  <c r="D58" i="6" s="1"/>
  <c r="D57" i="6" s="1"/>
  <c r="D70" i="6" s="1"/>
  <c r="C66" i="6"/>
  <c r="C65" i="6" s="1"/>
  <c r="C62" i="6"/>
  <c r="G60" i="6"/>
  <c r="F60" i="6"/>
  <c r="C59" i="6"/>
  <c r="F58" i="6"/>
  <c r="F55" i="6"/>
  <c r="F54" i="6" s="1"/>
  <c r="F53" i="6" s="1"/>
  <c r="C54" i="6"/>
  <c r="C53" i="6" s="1"/>
  <c r="C51" i="6" s="1"/>
  <c r="C50" i="6" s="1"/>
  <c r="G53" i="6"/>
  <c r="G48" i="6"/>
  <c r="G47" i="6" s="1"/>
  <c r="G45" i="6" s="1"/>
  <c r="G44" i="6" s="1"/>
  <c r="G41" i="6" s="1"/>
  <c r="F48" i="6"/>
  <c r="F47" i="6"/>
  <c r="F45" i="6" s="1"/>
  <c r="F44" i="6" s="1"/>
  <c r="F41" i="6" s="1"/>
  <c r="C47" i="6"/>
  <c r="C44" i="6" s="1"/>
  <c r="C43" i="6" s="1"/>
  <c r="C42" i="6" s="1"/>
  <c r="C45" i="6"/>
  <c r="D34" i="6"/>
  <c r="D33" i="6" s="1"/>
  <c r="C34" i="6"/>
  <c r="C33" i="6"/>
  <c r="D30" i="6"/>
  <c r="C30" i="6"/>
  <c r="C29" i="6" s="1"/>
  <c r="D29" i="6"/>
  <c r="D26" i="6" s="1"/>
  <c r="D25" i="6" s="1"/>
  <c r="D32" i="6" s="1"/>
  <c r="G27" i="6"/>
  <c r="G20" i="6" s="1"/>
  <c r="F27" i="6"/>
  <c r="C27" i="6"/>
  <c r="F25" i="6"/>
  <c r="F22" i="6"/>
  <c r="F21" i="6"/>
  <c r="F20" i="6" s="1"/>
  <c r="C21" i="6"/>
  <c r="C20" i="6" s="1"/>
  <c r="C18" i="6" s="1"/>
  <c r="C17" i="6" s="1"/>
  <c r="G15" i="6"/>
  <c r="F15" i="6"/>
  <c r="F14" i="6" s="1"/>
  <c r="F12" i="6" s="1"/>
  <c r="F11" i="6" s="1"/>
  <c r="F8" i="6" s="1"/>
  <c r="G14" i="6"/>
  <c r="G12" i="6" s="1"/>
  <c r="G11" i="6" s="1"/>
  <c r="G8" i="6" s="1"/>
  <c r="C14" i="6"/>
  <c r="C12" i="6"/>
  <c r="C11" i="6"/>
  <c r="C10" i="6" s="1"/>
  <c r="C9" i="6" s="1"/>
  <c r="G418" i="7"/>
  <c r="G417" i="7" s="1"/>
  <c r="G416" i="7" s="1"/>
  <c r="F418" i="7"/>
  <c r="F417" i="7" s="1"/>
  <c r="F416" i="7" s="1"/>
  <c r="G414" i="7"/>
  <c r="G413" i="7" s="1"/>
  <c r="F414" i="7"/>
  <c r="F413" i="7" s="1"/>
  <c r="G411" i="7"/>
  <c r="G410" i="7"/>
  <c r="G409" i="7" s="1"/>
  <c r="G408" i="7" s="1"/>
  <c r="F410" i="7"/>
  <c r="F409" i="7"/>
  <c r="F408" i="7" s="1"/>
  <c r="G406" i="7"/>
  <c r="G405" i="7" s="1"/>
  <c r="F406" i="7"/>
  <c r="F405" i="7" s="1"/>
  <c r="G402" i="7"/>
  <c r="F402" i="7"/>
  <c r="F401" i="7" s="1"/>
  <c r="F400" i="7" s="1"/>
  <c r="G401" i="7"/>
  <c r="G400" i="7" s="1"/>
  <c r="G398" i="7"/>
  <c r="F398" i="7"/>
  <c r="G397" i="7"/>
  <c r="F397" i="7"/>
  <c r="G394" i="7"/>
  <c r="G393" i="7" s="1"/>
  <c r="G392" i="7" s="1"/>
  <c r="F394" i="7"/>
  <c r="F393" i="7" s="1"/>
  <c r="F392" i="7" s="1"/>
  <c r="G390" i="7"/>
  <c r="G389" i="7" s="1"/>
  <c r="F390" i="7"/>
  <c r="F389" i="7" s="1"/>
  <c r="G386" i="7"/>
  <c r="F386" i="7"/>
  <c r="F385" i="7" s="1"/>
  <c r="F384" i="7" s="1"/>
  <c r="G385" i="7"/>
  <c r="G384" i="7" s="1"/>
  <c r="G382" i="7"/>
  <c r="G381" i="7" s="1"/>
  <c r="F382" i="7"/>
  <c r="F381" i="7" s="1"/>
  <c r="C379" i="7"/>
  <c r="C378" i="7"/>
  <c r="C376" i="7"/>
  <c r="C374" i="7"/>
  <c r="F373" i="7"/>
  <c r="F372" i="7" s="1"/>
  <c r="C372" i="7"/>
  <c r="F369" i="7"/>
  <c r="C369" i="7"/>
  <c r="F367" i="7"/>
  <c r="C366" i="7"/>
  <c r="F365" i="7"/>
  <c r="F364" i="7" s="1"/>
  <c r="D363" i="7"/>
  <c r="C363" i="7"/>
  <c r="F362" i="7"/>
  <c r="D362" i="7"/>
  <c r="D361" i="7" s="1"/>
  <c r="D360" i="7" s="1"/>
  <c r="D359" i="7" s="1"/>
  <c r="D351" i="7" s="1"/>
  <c r="F360" i="7"/>
  <c r="C359" i="7"/>
  <c r="G357" i="7"/>
  <c r="F357" i="7"/>
  <c r="G356" i="7"/>
  <c r="G355" i="7" s="1"/>
  <c r="G354" i="7" s="1"/>
  <c r="G353" i="7" s="1"/>
  <c r="G351" i="7" s="1"/>
  <c r="C356" i="7"/>
  <c r="C355" i="7" s="1"/>
  <c r="C354" i="7" s="1"/>
  <c r="C353" i="7" s="1"/>
  <c r="C351" i="7" s="1"/>
  <c r="F353" i="7"/>
  <c r="F351" i="7"/>
  <c r="F348" i="7"/>
  <c r="F347" i="7" s="1"/>
  <c r="C347" i="7"/>
  <c r="C346" i="7"/>
  <c r="C344" i="7" s="1"/>
  <c r="F344" i="7"/>
  <c r="F342" i="7"/>
  <c r="C342" i="7"/>
  <c r="F340" i="7"/>
  <c r="F338" i="7" s="1"/>
  <c r="F337" i="7" s="1"/>
  <c r="C340" i="7"/>
  <c r="C339" i="7" s="1"/>
  <c r="C337" i="7"/>
  <c r="F335" i="7"/>
  <c r="C334" i="7"/>
  <c r="F333" i="7"/>
  <c r="D331" i="7"/>
  <c r="C331" i="7"/>
  <c r="G330" i="7"/>
  <c r="F330" i="7"/>
  <c r="D330" i="7"/>
  <c r="D329" i="7" s="1"/>
  <c r="D328" i="7" s="1"/>
  <c r="D327" i="7" s="1"/>
  <c r="D319" i="7" s="1"/>
  <c r="G329" i="7"/>
  <c r="G328" i="7" s="1"/>
  <c r="G327" i="7" s="1"/>
  <c r="C327" i="7"/>
  <c r="F326" i="7"/>
  <c r="F324" i="7"/>
  <c r="C324" i="7"/>
  <c r="F323" i="7"/>
  <c r="C323" i="7"/>
  <c r="F322" i="7"/>
  <c r="F321" i="7" s="1"/>
  <c r="F319" i="7" s="1"/>
  <c r="C322" i="7"/>
  <c r="C321" i="7" s="1"/>
  <c r="C319" i="7" s="1"/>
  <c r="C313" i="7"/>
  <c r="C312" i="7" s="1"/>
  <c r="C310" i="7" s="1"/>
  <c r="C308" i="7"/>
  <c r="C307" i="7" s="1"/>
  <c r="D306" i="7"/>
  <c r="F304" i="7"/>
  <c r="D304" i="7"/>
  <c r="D303" i="7" s="1"/>
  <c r="D302" i="7" s="1"/>
  <c r="D301" i="7" s="1"/>
  <c r="D300" i="7" s="1"/>
  <c r="D299" i="7" s="1"/>
  <c r="C304" i="7"/>
  <c r="F303" i="7"/>
  <c r="F302" i="7"/>
  <c r="F300" i="7"/>
  <c r="C296" i="7"/>
  <c r="C294" i="7"/>
  <c r="D293" i="7"/>
  <c r="D291" i="7" s="1"/>
  <c r="D290" i="7" s="1"/>
  <c r="D289" i="7" s="1"/>
  <c r="D288" i="7" s="1"/>
  <c r="D287" i="7" s="1"/>
  <c r="D286" i="7" s="1"/>
  <c r="G292" i="7"/>
  <c r="G291" i="7" s="1"/>
  <c r="G290" i="7" s="1"/>
  <c r="G289" i="7" s="1"/>
  <c r="G288" i="7" s="1"/>
  <c r="G286" i="7" s="1"/>
  <c r="C291" i="7"/>
  <c r="C290" i="7"/>
  <c r="C289" i="7" s="1"/>
  <c r="C288" i="7" s="1"/>
  <c r="C287" i="7" s="1"/>
  <c r="C286" i="7" s="1"/>
  <c r="C279" i="7"/>
  <c r="C278" i="7"/>
  <c r="C276" i="7"/>
  <c r="D274" i="7"/>
  <c r="C274" i="7"/>
  <c r="C272" i="7"/>
  <c r="D271" i="7"/>
  <c r="C269" i="7"/>
  <c r="D266" i="7"/>
  <c r="C266" i="7"/>
  <c r="C263" i="7"/>
  <c r="C259" i="7"/>
  <c r="C256" i="7"/>
  <c r="C255" i="7" s="1"/>
  <c r="C254" i="7" s="1"/>
  <c r="C253" i="7" s="1"/>
  <c r="C251" i="7" s="1"/>
  <c r="C248" i="7"/>
  <c r="C247" i="7"/>
  <c r="C245" i="7" s="1"/>
  <c r="D243" i="7"/>
  <c r="C243" i="7"/>
  <c r="C240" i="7" s="1"/>
  <c r="C241" i="7"/>
  <c r="D240" i="7"/>
  <c r="C238" i="7"/>
  <c r="D235" i="7"/>
  <c r="C235" i="7"/>
  <c r="C232" i="7"/>
  <c r="C228" i="7"/>
  <c r="C225" i="7"/>
  <c r="C224" i="7" s="1"/>
  <c r="C223" i="7" s="1"/>
  <c r="C222" i="7" s="1"/>
  <c r="C220" i="7" s="1"/>
  <c r="C212" i="7"/>
  <c r="C211" i="7"/>
  <c r="C209" i="7" s="1"/>
  <c r="D207" i="7"/>
  <c r="D204" i="7" s="1"/>
  <c r="C207" i="7"/>
  <c r="C204" i="7" s="1"/>
  <c r="C195" i="7" s="1"/>
  <c r="C194" i="7" s="1"/>
  <c r="C205" i="7"/>
  <c r="C202" i="7"/>
  <c r="D199" i="7"/>
  <c r="C199" i="7"/>
  <c r="C196" i="7"/>
  <c r="C192" i="7"/>
  <c r="C189" i="7"/>
  <c r="C188" i="7" s="1"/>
  <c r="C187" i="7" s="1"/>
  <c r="C186" i="7" s="1"/>
  <c r="C181" i="7"/>
  <c r="C180" i="7"/>
  <c r="C178" i="7" s="1"/>
  <c r="D176" i="7"/>
  <c r="D173" i="7" s="1"/>
  <c r="C176" i="7"/>
  <c r="C174" i="7"/>
  <c r="C173" i="7"/>
  <c r="C171" i="7"/>
  <c r="D168" i="7"/>
  <c r="C168" i="7"/>
  <c r="C165" i="7"/>
  <c r="C161" i="7"/>
  <c r="C158" i="7"/>
  <c r="C157" i="7"/>
  <c r="C156" i="7"/>
  <c r="C155" i="7" s="1"/>
  <c r="C153" i="7" s="1"/>
  <c r="C147" i="7"/>
  <c r="C146" i="7"/>
  <c r="C144" i="7"/>
  <c r="C142" i="7"/>
  <c r="C141" i="7"/>
  <c r="C140" i="7"/>
  <c r="C139" i="7" s="1"/>
  <c r="C138" i="7" s="1"/>
  <c r="C137" i="7" s="1"/>
  <c r="G130" i="7"/>
  <c r="F130" i="7"/>
  <c r="F128" i="7"/>
  <c r="F125" i="7"/>
  <c r="F124" i="7"/>
  <c r="F123" i="7" s="1"/>
  <c r="G123" i="7"/>
  <c r="F118" i="7"/>
  <c r="F117" i="7" s="1"/>
  <c r="F115" i="7" s="1"/>
  <c r="F114" i="7" s="1"/>
  <c r="F111" i="7" s="1"/>
  <c r="G115" i="7"/>
  <c r="G114" i="7"/>
  <c r="G111" i="7"/>
  <c r="G106" i="7"/>
  <c r="G103" i="7" s="1"/>
  <c r="G95" i="7" s="1"/>
  <c r="G94" i="7" s="1"/>
  <c r="G93" i="7" s="1"/>
  <c r="G92" i="7" s="1"/>
  <c r="F106" i="7"/>
  <c r="F105" i="7"/>
  <c r="F103" i="7" s="1"/>
  <c r="D103" i="7"/>
  <c r="D102" i="7" s="1"/>
  <c r="D101" i="7" s="1"/>
  <c r="D96" i="7" s="1"/>
  <c r="D95" i="7" s="1"/>
  <c r="D94" i="7" s="1"/>
  <c r="D93" i="7" s="1"/>
  <c r="D92" i="7" s="1"/>
  <c r="C102" i="7"/>
  <c r="C101" i="7" s="1"/>
  <c r="F101" i="7"/>
  <c r="F100" i="7" s="1"/>
  <c r="C99" i="7"/>
  <c r="F97" i="7"/>
  <c r="C97" i="7"/>
  <c r="C96" i="7" s="1"/>
  <c r="C95" i="7" s="1"/>
  <c r="C94" i="7" s="1"/>
  <c r="C93" i="7" s="1"/>
  <c r="C92" i="7" s="1"/>
  <c r="C85" i="7"/>
  <c r="C84" i="7"/>
  <c r="C82" i="7" s="1"/>
  <c r="D81" i="7"/>
  <c r="D80" i="7"/>
  <c r="D77" i="7" s="1"/>
  <c r="C80" i="7"/>
  <c r="C78" i="7"/>
  <c r="C75" i="7"/>
  <c r="D72" i="7"/>
  <c r="C72" i="7"/>
  <c r="C69" i="7"/>
  <c r="C65" i="7"/>
  <c r="C62" i="7"/>
  <c r="C61" i="7" s="1"/>
  <c r="C60" i="7" s="1"/>
  <c r="C59" i="7" s="1"/>
  <c r="C57" i="7" s="1"/>
  <c r="C54" i="7"/>
  <c r="C53" i="7"/>
  <c r="C51" i="7" s="1"/>
  <c r="D50" i="7"/>
  <c r="D49" i="7"/>
  <c r="C49" i="7"/>
  <c r="C47" i="7"/>
  <c r="C46" i="7" s="1"/>
  <c r="C37" i="7" s="1"/>
  <c r="C36" i="7" s="1"/>
  <c r="D46" i="7"/>
  <c r="C44" i="7"/>
  <c r="D41" i="7"/>
  <c r="C41" i="7"/>
  <c r="C38" i="7"/>
  <c r="C34" i="7"/>
  <c r="C31" i="7"/>
  <c r="C30" i="7" s="1"/>
  <c r="C29" i="7" s="1"/>
  <c r="C28" i="7" s="1"/>
  <c r="F20" i="7"/>
  <c r="F19" i="7"/>
  <c r="F18" i="7" s="1"/>
  <c r="D19" i="7"/>
  <c r="D18" i="7" s="1"/>
  <c r="D17" i="7" s="1"/>
  <c r="D12" i="7" s="1"/>
  <c r="D11" i="7" s="1"/>
  <c r="D10" i="7" s="1"/>
  <c r="D9" i="7" s="1"/>
  <c r="D8" i="7" s="1"/>
  <c r="C18" i="7"/>
  <c r="C17" i="7" s="1"/>
  <c r="F16" i="7"/>
  <c r="F15" i="7"/>
  <c r="C15" i="7"/>
  <c r="G13" i="7"/>
  <c r="G12" i="7" s="1"/>
  <c r="G11" i="7" s="1"/>
  <c r="G10" i="7" s="1"/>
  <c r="G9" i="7" s="1"/>
  <c r="G8" i="7" s="1"/>
  <c r="F13" i="7"/>
  <c r="C13" i="7"/>
  <c r="A49" i="23" l="1"/>
  <c r="A53" i="23" s="1"/>
  <c r="C8" i="6"/>
  <c r="C26" i="6"/>
  <c r="C25" i="6" s="1"/>
  <c r="C41" i="6"/>
  <c r="C58" i="6"/>
  <c r="C57" i="6" s="1"/>
  <c r="D92" i="6"/>
  <c r="D91" i="6" s="1"/>
  <c r="D102" i="6" s="1"/>
  <c r="C126" i="6"/>
  <c r="C125" i="6" s="1"/>
  <c r="C132" i="6" s="1"/>
  <c r="C12" i="7"/>
  <c r="C11" i="7" s="1"/>
  <c r="C10" i="7" s="1"/>
  <c r="C9" i="7" s="1"/>
  <c r="C8" i="7" s="1"/>
  <c r="C26" i="7"/>
  <c r="C77" i="7"/>
  <c r="C271" i="7"/>
  <c r="C262" i="7" s="1"/>
  <c r="C261" i="7" s="1"/>
  <c r="C330" i="7"/>
  <c r="C329" i="7" s="1"/>
  <c r="F356" i="7"/>
  <c r="F355" i="7" s="1"/>
  <c r="F371" i="7" s="1"/>
  <c r="C371" i="7"/>
  <c r="C362" i="7" s="1"/>
  <c r="C361" i="7" s="1"/>
  <c r="C164" i="7"/>
  <c r="C163" i="7" s="1"/>
  <c r="F96" i="7"/>
  <c r="F95" i="7" s="1"/>
  <c r="F94" i="7" s="1"/>
  <c r="F93" i="7" s="1"/>
  <c r="F92" i="7" s="1"/>
  <c r="F329" i="7"/>
  <c r="F328" i="7" s="1"/>
  <c r="F12" i="7"/>
  <c r="C184" i="7"/>
  <c r="C231" i="7"/>
  <c r="C230" i="7" s="1"/>
  <c r="G326" i="7"/>
  <c r="G319" i="7"/>
  <c r="C303" i="7"/>
  <c r="C302" i="7" s="1"/>
  <c r="F346" i="7"/>
  <c r="F11" i="7"/>
  <c r="F10" i="7" s="1"/>
  <c r="F9" i="7" s="1"/>
  <c r="F8" i="7" s="1"/>
  <c r="C68" i="7"/>
  <c r="C67" i="7" s="1"/>
  <c r="A57" i="23" l="1"/>
  <c r="A61" i="23" s="1"/>
  <c r="A65" i="23" s="1"/>
  <c r="C70" i="6"/>
  <c r="C32" i="6"/>
  <c r="C299" i="7"/>
  <c r="C301" i="7"/>
  <c r="C300" i="7" s="1"/>
  <c r="D150" i="17" l="1"/>
  <c r="D149" i="17" s="1"/>
  <c r="D148" i="17" s="1"/>
  <c r="D146" i="17"/>
  <c r="D145" i="17"/>
  <c r="F135" i="17"/>
  <c r="F134" i="17" s="1"/>
  <c r="F131" i="17"/>
  <c r="F128" i="17"/>
  <c r="F126" i="17"/>
  <c r="F125" i="17"/>
  <c r="F123" i="17"/>
  <c r="F116" i="17" s="1"/>
  <c r="F115" i="17" s="1"/>
  <c r="G120" i="17"/>
  <c r="G116" i="17" s="1"/>
  <c r="G115" i="17" s="1"/>
  <c r="F120" i="17"/>
  <c r="F117" i="17"/>
  <c r="D116" i="17"/>
  <c r="D115" i="17" s="1"/>
  <c r="D114" i="17" s="1"/>
  <c r="D113" i="17" s="1"/>
  <c r="D112" i="17" s="1"/>
  <c r="D111" i="17" s="1"/>
  <c r="C116" i="17"/>
  <c r="C115" i="17" s="1"/>
  <c r="C114" i="17" s="1"/>
  <c r="G113" i="17"/>
  <c r="G111" i="17" s="1"/>
  <c r="F113" i="17"/>
  <c r="F111" i="17" s="1"/>
  <c r="C112" i="17"/>
  <c r="C111" i="17"/>
  <c r="F105" i="17"/>
  <c r="G103" i="17"/>
  <c r="G99" i="17" s="1"/>
  <c r="G98" i="17" s="1"/>
  <c r="G97" i="17" s="1"/>
  <c r="G96" i="17" s="1"/>
  <c r="G94" i="17" s="1"/>
  <c r="F103" i="17"/>
  <c r="F100" i="17"/>
  <c r="D100" i="17"/>
  <c r="F99" i="17"/>
  <c r="F98" i="17" s="1"/>
  <c r="D99" i="17"/>
  <c r="D98" i="17" s="1"/>
  <c r="D97" i="17" s="1"/>
  <c r="D96" i="17" s="1"/>
  <c r="C99" i="17"/>
  <c r="C98" i="17" s="1"/>
  <c r="C97" i="17" s="1"/>
  <c r="F96" i="17"/>
  <c r="F94" i="17" s="1"/>
  <c r="C95" i="17"/>
  <c r="C94" i="17"/>
  <c r="G87" i="17"/>
  <c r="F87" i="17"/>
  <c r="G84" i="17"/>
  <c r="F84" i="17"/>
  <c r="G83" i="17"/>
  <c r="G82" i="17" s="1"/>
  <c r="G81" i="17" s="1"/>
  <c r="G80" i="17" s="1"/>
  <c r="G78" i="17" s="1"/>
  <c r="F83" i="17"/>
  <c r="F82" i="17" s="1"/>
  <c r="D83" i="17"/>
  <c r="D82" i="17" s="1"/>
  <c r="D81" i="17" s="1"/>
  <c r="D80" i="17" s="1"/>
  <c r="C83" i="17"/>
  <c r="C82" i="17" s="1"/>
  <c r="C81" i="17" s="1"/>
  <c r="F80" i="17"/>
  <c r="C79" i="17"/>
  <c r="F78" i="17"/>
  <c r="C78" i="17"/>
  <c r="F71" i="17"/>
  <c r="F70" i="17" s="1"/>
  <c r="F67" i="17"/>
  <c r="F64" i="17"/>
  <c r="F62" i="17"/>
  <c r="F61" i="17"/>
  <c r="F59" i="17"/>
  <c r="F52" i="17" s="1"/>
  <c r="F51" i="17" s="1"/>
  <c r="G56" i="17"/>
  <c r="G52" i="17" s="1"/>
  <c r="G51" i="17" s="1"/>
  <c r="F56" i="17"/>
  <c r="F53" i="17"/>
  <c r="D52" i="17"/>
  <c r="D51" i="17" s="1"/>
  <c r="D50" i="17" s="1"/>
  <c r="D49" i="17" s="1"/>
  <c r="D48" i="17" s="1"/>
  <c r="D47" i="17" s="1"/>
  <c r="C52" i="17"/>
  <c r="C51" i="17" s="1"/>
  <c r="C50" i="17" s="1"/>
  <c r="G49" i="17"/>
  <c r="G47" i="17" s="1"/>
  <c r="F49" i="17"/>
  <c r="F47" i="17" s="1"/>
  <c r="C48" i="17"/>
  <c r="C47" i="17"/>
  <c r="F44" i="17"/>
  <c r="F43" i="17"/>
  <c r="F40" i="17"/>
  <c r="F37" i="17"/>
  <c r="F35" i="17"/>
  <c r="F34" i="17"/>
  <c r="F32" i="17"/>
  <c r="G29" i="17"/>
  <c r="G25" i="17" s="1"/>
  <c r="G24" i="17" s="1"/>
  <c r="F29" i="17"/>
  <c r="F26" i="17"/>
  <c r="F25" i="17" s="1"/>
  <c r="F24" i="17" s="1"/>
  <c r="D25" i="17"/>
  <c r="C25" i="17"/>
  <c r="C24" i="17" s="1"/>
  <c r="C23" i="17" s="1"/>
  <c r="D24" i="17"/>
  <c r="D23" i="17" s="1"/>
  <c r="D22" i="17" s="1"/>
  <c r="D21" i="17" s="1"/>
  <c r="D20" i="17" s="1"/>
  <c r="G22" i="17"/>
  <c r="F22" i="17"/>
  <c r="F20" i="17" s="1"/>
  <c r="F42" i="17" s="1"/>
  <c r="C21" i="17"/>
  <c r="C20" i="17" s="1"/>
  <c r="G20" i="17"/>
  <c r="G14" i="17"/>
  <c r="F14" i="17"/>
  <c r="G13" i="17"/>
  <c r="G12" i="17" s="1"/>
  <c r="G11" i="17" s="1"/>
  <c r="G10" i="17" s="1"/>
  <c r="G8" i="17" s="1"/>
  <c r="F13" i="17"/>
  <c r="F12" i="17" s="1"/>
  <c r="D13" i="17"/>
  <c r="D12" i="17" s="1"/>
  <c r="D11" i="17" s="1"/>
  <c r="D10" i="17" s="1"/>
  <c r="C13" i="17"/>
  <c r="C12" i="17"/>
  <c r="C11" i="17" s="1"/>
  <c r="F10" i="17"/>
  <c r="C9" i="17"/>
  <c r="F8" i="17"/>
  <c r="C8" i="17"/>
  <c r="D95" i="17" l="1"/>
  <c r="D94" i="17"/>
  <c r="F133" i="17"/>
  <c r="D79" i="17"/>
  <c r="D78" i="17"/>
  <c r="D8" i="17"/>
  <c r="D9" i="17"/>
  <c r="F69" i="17"/>
  <c r="C144" i="5"/>
  <c r="C143" i="5" s="1"/>
  <c r="D140" i="5"/>
  <c r="C140" i="5"/>
  <c r="C138" i="5"/>
  <c r="C136" i="5"/>
  <c r="C135" i="5" s="1"/>
  <c r="G134" i="5"/>
  <c r="G130" i="5" s="1"/>
  <c r="G129" i="5" s="1"/>
  <c r="F134" i="5"/>
  <c r="D132" i="5"/>
  <c r="D131" i="5" s="1"/>
  <c r="D130" i="5" s="1"/>
  <c r="C132" i="5"/>
  <c r="F131" i="5"/>
  <c r="D89" i="5"/>
  <c r="D88" i="5" s="1"/>
  <c r="D86" i="5"/>
  <c r="C86" i="5"/>
  <c r="D83" i="5"/>
  <c r="C83" i="5"/>
  <c r="D79" i="5"/>
  <c r="D78" i="5" s="1"/>
  <c r="C79" i="5"/>
  <c r="C78" i="5" s="1"/>
  <c r="D71" i="5"/>
  <c r="C71" i="5"/>
  <c r="G70" i="5"/>
  <c r="G69" i="5"/>
  <c r="G68" i="5" s="1"/>
  <c r="G67" i="5" s="1"/>
  <c r="D68" i="5"/>
  <c r="D67" i="5" s="1"/>
  <c r="D66" i="5" s="1"/>
  <c r="C68" i="5"/>
  <c r="D64" i="5"/>
  <c r="D63" i="5" s="1"/>
  <c r="C64" i="5"/>
  <c r="C63" i="5" s="1"/>
  <c r="D56" i="5"/>
  <c r="C56" i="5"/>
  <c r="F54" i="5"/>
  <c r="G53" i="5"/>
  <c r="G52" i="5" s="1"/>
  <c r="G51" i="5" s="1"/>
  <c r="D53" i="5"/>
  <c r="D52" i="5" s="1"/>
  <c r="D51" i="5" s="1"/>
  <c r="C53" i="5"/>
  <c r="G49" i="5"/>
  <c r="G48" i="5" s="1"/>
  <c r="F49" i="5"/>
  <c r="D49" i="5"/>
  <c r="D48" i="5" s="1"/>
  <c r="C49" i="5"/>
  <c r="C48" i="5" s="1"/>
  <c r="D41" i="5"/>
  <c r="D40" i="5" s="1"/>
  <c r="D39" i="5" s="1"/>
  <c r="D37" i="5"/>
  <c r="D36" i="5" s="1"/>
  <c r="D33" i="5"/>
  <c r="D32" i="5" s="1"/>
  <c r="D31" i="5" s="1"/>
  <c r="D29" i="5"/>
  <c r="D28" i="5" s="1"/>
  <c r="D25" i="5"/>
  <c r="D24" i="5" s="1"/>
  <c r="D23" i="5" s="1"/>
  <c r="D21" i="5"/>
  <c r="D20" i="5" s="1"/>
  <c r="D17" i="5"/>
  <c r="D16" i="5" s="1"/>
  <c r="D15" i="5" s="1"/>
  <c r="D13" i="5"/>
  <c r="D12" i="5" s="1"/>
  <c r="C82" i="5" l="1"/>
  <c r="C81" i="5" s="1"/>
  <c r="F130" i="5"/>
  <c r="F129" i="5" s="1"/>
  <c r="D82" i="5"/>
  <c r="D81" i="5" s="1"/>
  <c r="C142" i="5"/>
  <c r="C131" i="5"/>
  <c r="C130" i="5" s="1"/>
  <c r="G66" i="5"/>
  <c r="G65" i="5" s="1"/>
  <c r="G64" i="5" s="1"/>
  <c r="G63" i="5" s="1"/>
  <c r="C67" i="5"/>
  <c r="C66" i="5" s="1"/>
  <c r="C52" i="5"/>
  <c r="C51" i="5" s="1"/>
  <c r="D1470" i="11" l="1"/>
  <c r="D1467" i="11"/>
  <c r="D1466" i="11" s="1"/>
  <c r="D1465" i="11" s="1"/>
  <c r="D1454" i="11"/>
  <c r="D1451" i="11"/>
  <c r="D1450" i="11"/>
  <c r="D1449" i="11"/>
  <c r="D1446" i="11"/>
  <c r="G1439" i="11"/>
  <c r="G1438" i="11" s="1"/>
  <c r="G1437" i="11" s="1"/>
  <c r="G1436" i="11" s="1"/>
  <c r="G1435" i="11" s="1"/>
  <c r="G1434" i="11" s="1"/>
  <c r="D1439" i="11"/>
  <c r="D1438" i="11"/>
  <c r="D1437" i="11"/>
  <c r="D1436" i="11" s="1"/>
  <c r="D1435" i="11" s="1"/>
  <c r="D1434" i="11" s="1"/>
  <c r="G1411" i="11"/>
  <c r="G1410" i="11"/>
  <c r="G1409" i="11"/>
  <c r="G1407" i="11"/>
  <c r="D1402" i="11"/>
  <c r="D1401" i="11" s="1"/>
  <c r="D1400" i="11" s="1"/>
  <c r="D1399" i="11" s="1"/>
  <c r="D1398" i="11" s="1"/>
  <c r="D1397" i="11" s="1"/>
  <c r="G1397" i="11"/>
  <c r="D1389" i="11"/>
  <c r="D1388" i="11"/>
  <c r="D1387" i="11" s="1"/>
  <c r="D1385" i="11"/>
  <c r="D1384" i="11"/>
  <c r="D1380" i="11"/>
  <c r="D1379" i="11"/>
  <c r="D1378" i="11"/>
  <c r="D1376" i="11"/>
  <c r="D1375" i="11"/>
  <c r="D1371" i="11"/>
  <c r="D1370" i="11" s="1"/>
  <c r="D1369" i="11" s="1"/>
  <c r="D1367" i="11"/>
  <c r="D1366" i="11"/>
  <c r="D1356" i="11"/>
  <c r="D1350" i="11" s="1"/>
  <c r="D1349" i="11" s="1"/>
  <c r="D1344" i="11"/>
  <c r="D1343" i="11" s="1"/>
  <c r="D1326" i="11"/>
  <c r="D1325" i="11" s="1"/>
  <c r="D1324" i="11" s="1"/>
  <c r="D1314" i="11"/>
  <c r="D1313" i="11" s="1"/>
  <c r="D1306" i="11"/>
  <c r="D1305" i="11"/>
  <c r="D1304" i="11" s="1"/>
  <c r="D1302" i="11"/>
  <c r="D1301" i="11" s="1"/>
  <c r="D1294" i="11"/>
  <c r="D1292" i="11"/>
  <c r="D1291" i="11" s="1"/>
  <c r="D1290" i="11" s="1"/>
  <c r="D1287" i="11"/>
  <c r="D1286" i="11" s="1"/>
  <c r="D1267" i="11"/>
  <c r="D1264" i="11"/>
  <c r="D1263" i="11"/>
  <c r="D1262" i="11"/>
  <c r="D1257" i="11"/>
  <c r="D1256" i="11"/>
  <c r="G1248" i="11"/>
  <c r="D1248" i="11"/>
  <c r="G1247" i="11"/>
  <c r="G1243" i="11" s="1"/>
  <c r="D1247" i="11"/>
  <c r="G1246" i="11"/>
  <c r="D1246" i="11"/>
  <c r="D1245" i="11" s="1"/>
  <c r="D1244" i="11" s="1"/>
  <c r="D1243" i="11" s="1"/>
  <c r="G1244" i="11"/>
  <c r="G1220" i="11"/>
  <c r="G1219" i="11"/>
  <c r="G1218" i="11"/>
  <c r="D1217" i="11"/>
  <c r="G1216" i="11"/>
  <c r="D1216" i="11"/>
  <c r="D1215" i="11" s="1"/>
  <c r="G1212" i="11"/>
  <c r="D1203" i="11"/>
  <c r="D1199" i="11"/>
  <c r="D1198" i="11"/>
  <c r="D1194" i="11"/>
  <c r="D1193" i="11"/>
  <c r="G1182" i="11"/>
  <c r="G1177" i="11"/>
  <c r="G1176" i="11"/>
  <c r="G1175" i="11" s="1"/>
  <c r="D1175" i="11"/>
  <c r="D1174" i="11"/>
  <c r="G1173" i="11"/>
  <c r="D1173" i="11"/>
  <c r="D1172" i="11" s="1"/>
  <c r="D1171" i="11" s="1"/>
  <c r="D1170" i="11" s="1"/>
  <c r="G1170" i="11"/>
  <c r="G1167" i="11"/>
  <c r="G1162" i="11"/>
  <c r="G1161" i="11" s="1"/>
  <c r="G1160" i="11" s="1"/>
  <c r="D1160" i="11"/>
  <c r="D1159" i="11"/>
  <c r="D1158" i="11" s="1"/>
  <c r="D1157" i="11" s="1"/>
  <c r="D1156" i="11" s="1"/>
  <c r="D1155" i="11" s="1"/>
  <c r="G1158" i="11"/>
  <c r="G1155" i="11" s="1"/>
  <c r="D1129" i="11"/>
  <c r="D1128" i="11"/>
  <c r="D1127" i="11"/>
  <c r="D1123" i="11"/>
  <c r="D1105" i="11"/>
  <c r="D1104" i="11"/>
  <c r="D1103" i="11" s="1"/>
  <c r="D1099" i="11"/>
  <c r="D1088" i="11"/>
  <c r="D1087" i="11"/>
  <c r="D1086" i="11"/>
  <c r="D1082" i="11"/>
  <c r="D1075" i="11"/>
  <c r="D1073" i="11"/>
  <c r="D1071" i="11"/>
  <c r="D1069" i="11"/>
  <c r="D1068" i="11" s="1"/>
  <c r="D1066" i="11"/>
  <c r="D1063" i="11"/>
  <c r="D1059" i="11" s="1"/>
  <c r="D1058" i="11" s="1"/>
  <c r="D1060" i="11"/>
  <c r="D1056" i="11"/>
  <c r="D1054" i="11"/>
  <c r="D1051" i="11"/>
  <c r="D1049" i="11"/>
  <c r="D1047" i="11"/>
  <c r="D1045" i="11" s="1"/>
  <c r="D1044" i="11" s="1"/>
  <c r="D1042" i="11"/>
  <c r="D1039" i="11"/>
  <c r="D1036" i="11"/>
  <c r="D1035" i="11" s="1"/>
  <c r="D1034" i="11" s="1"/>
  <c r="D1032" i="11"/>
  <c r="D1030" i="11" s="1"/>
  <c r="D1024" i="11"/>
  <c r="G1023" i="11"/>
  <c r="G1021" i="11"/>
  <c r="G1019" i="11"/>
  <c r="G1018" i="11" s="1"/>
  <c r="G1017" i="11" s="1"/>
  <c r="D1017" i="11"/>
  <c r="G1015" i="11"/>
  <c r="D1015" i="11"/>
  <c r="G1013" i="11"/>
  <c r="D1013" i="11"/>
  <c r="D1007" i="11"/>
  <c r="D1006" i="11" s="1"/>
  <c r="D1004" i="11"/>
  <c r="D1002" i="11"/>
  <c r="D1001" i="11" s="1"/>
  <c r="D998" i="11"/>
  <c r="D996" i="11" s="1"/>
  <c r="G989" i="11"/>
  <c r="D989" i="11"/>
  <c r="G988" i="11"/>
  <c r="G987" i="11" s="1"/>
  <c r="D988" i="11"/>
  <c r="D987" i="11" s="1"/>
  <c r="G986" i="11"/>
  <c r="G985" i="11" s="1"/>
  <c r="G984" i="11" s="1"/>
  <c r="D985" i="11"/>
  <c r="D984" i="11"/>
  <c r="G981" i="11"/>
  <c r="G980" i="11" s="1"/>
  <c r="G979" i="11" s="1"/>
  <c r="D981" i="11"/>
  <c r="D980" i="11"/>
  <c r="D979" i="11"/>
  <c r="G977" i="11"/>
  <c r="D977" i="11"/>
  <c r="D976" i="11" s="1"/>
  <c r="G976" i="11"/>
  <c r="G973" i="11"/>
  <c r="D973" i="11"/>
  <c r="G972" i="11"/>
  <c r="D972" i="11"/>
  <c r="G971" i="11"/>
  <c r="D971" i="11"/>
  <c r="G969" i="11"/>
  <c r="G968" i="11" s="1"/>
  <c r="D969" i="11"/>
  <c r="D968" i="11"/>
  <c r="G965" i="11"/>
  <c r="D965" i="11"/>
  <c r="G964" i="11"/>
  <c r="D964" i="11"/>
  <c r="D963" i="11" s="1"/>
  <c r="G963" i="11"/>
  <c r="G961" i="11"/>
  <c r="D961" i="11"/>
  <c r="G960" i="11"/>
  <c r="D960" i="11"/>
  <c r="G957" i="11"/>
  <c r="D957" i="11"/>
  <c r="D956" i="11" s="1"/>
  <c r="D955" i="11" s="1"/>
  <c r="G956" i="11"/>
  <c r="G955" i="11" s="1"/>
  <c r="G953" i="11"/>
  <c r="D953" i="11"/>
  <c r="G952" i="11"/>
  <c r="D952" i="11"/>
  <c r="G929" i="11"/>
  <c r="G927" i="11"/>
  <c r="G925" i="11"/>
  <c r="G923" i="11"/>
  <c r="G922" i="11" s="1"/>
  <c r="D922" i="11"/>
  <c r="D921" i="11" s="1"/>
  <c r="D920" i="11" s="1"/>
  <c r="G920" i="11"/>
  <c r="D918" i="11"/>
  <c r="G917" i="11"/>
  <c r="G914" i="11"/>
  <c r="G910" i="11"/>
  <c r="G908" i="11"/>
  <c r="D908" i="11"/>
  <c r="G891" i="11"/>
  <c r="G889" i="11"/>
  <c r="G887" i="11"/>
  <c r="G885" i="11" s="1"/>
  <c r="G884" i="11" s="1"/>
  <c r="D884" i="11"/>
  <c r="D883" i="11"/>
  <c r="D882" i="11" s="1"/>
  <c r="G882" i="11"/>
  <c r="G875" i="11" s="1"/>
  <c r="G874" i="11" s="1"/>
  <c r="D880" i="11"/>
  <c r="G879" i="11"/>
  <c r="G876" i="11"/>
  <c r="G872" i="11"/>
  <c r="G870" i="11"/>
  <c r="D870" i="11"/>
  <c r="D854" i="11"/>
  <c r="G853" i="11"/>
  <c r="D853" i="11"/>
  <c r="D852" i="11"/>
  <c r="G851" i="11"/>
  <c r="D850" i="11"/>
  <c r="D843" i="11" s="1"/>
  <c r="G849" i="11"/>
  <c r="G848" i="11" s="1"/>
  <c r="G847" i="11" s="1"/>
  <c r="G845" i="11"/>
  <c r="G843" i="11"/>
  <c r="G837" i="11"/>
  <c r="G836" i="11"/>
  <c r="G835" i="11" s="1"/>
  <c r="G834" i="11" s="1"/>
  <c r="D836" i="11"/>
  <c r="D835" i="11" s="1"/>
  <c r="D834" i="11" s="1"/>
  <c r="G833" i="11"/>
  <c r="G832" i="11" s="1"/>
  <c r="G831" i="11" s="1"/>
  <c r="D832" i="11"/>
  <c r="D831" i="11" s="1"/>
  <c r="G828" i="11"/>
  <c r="D828" i="11"/>
  <c r="G827" i="11"/>
  <c r="D827" i="11"/>
  <c r="G826" i="11"/>
  <c r="D826" i="11"/>
  <c r="G824" i="11"/>
  <c r="G823" i="11" s="1"/>
  <c r="D824" i="11"/>
  <c r="D823" i="11"/>
  <c r="G820" i="11"/>
  <c r="D820" i="11"/>
  <c r="G819" i="11"/>
  <c r="D819" i="11"/>
  <c r="D818" i="11" s="1"/>
  <c r="G818" i="11"/>
  <c r="G816" i="11"/>
  <c r="D816" i="11"/>
  <c r="G815" i="11"/>
  <c r="D815" i="11"/>
  <c r="G812" i="11"/>
  <c r="D812" i="11"/>
  <c r="D811" i="11" s="1"/>
  <c r="D810" i="11" s="1"/>
  <c r="G811" i="11"/>
  <c r="G810" i="11" s="1"/>
  <c r="G808" i="11"/>
  <c r="D808" i="11"/>
  <c r="G807" i="11"/>
  <c r="D807" i="11"/>
  <c r="G804" i="11"/>
  <c r="G803" i="11" s="1"/>
  <c r="G802" i="11" s="1"/>
  <c r="D804" i="11"/>
  <c r="D803" i="11" s="1"/>
  <c r="D802" i="11" s="1"/>
  <c r="G800" i="11"/>
  <c r="D800" i="11"/>
  <c r="D799" i="11" s="1"/>
  <c r="G799" i="11"/>
  <c r="G788" i="11"/>
  <c r="G787" i="11" s="1"/>
  <c r="G786" i="11" s="1"/>
  <c r="G784" i="11"/>
  <c r="G783" i="11" s="1"/>
  <c r="G779" i="11"/>
  <c r="G778" i="11"/>
  <c r="G777" i="11" s="1"/>
  <c r="G775" i="11"/>
  <c r="G774" i="11" s="1"/>
  <c r="D771" i="11"/>
  <c r="G770" i="11"/>
  <c r="D770" i="11"/>
  <c r="G769" i="11"/>
  <c r="G768" i="11" s="1"/>
  <c r="D769" i="11"/>
  <c r="D768" i="11" s="1"/>
  <c r="D767" i="11"/>
  <c r="G766" i="11"/>
  <c r="D766" i="11"/>
  <c r="G765" i="11"/>
  <c r="D765" i="11"/>
  <c r="G761" i="11"/>
  <c r="G760" i="11" s="1"/>
  <c r="G759" i="11" s="1"/>
  <c r="G757" i="11"/>
  <c r="G756" i="11" s="1"/>
  <c r="G752" i="11"/>
  <c r="G751" i="11" s="1"/>
  <c r="G750" i="11" s="1"/>
  <c r="G748" i="11"/>
  <c r="G747" i="11" s="1"/>
  <c r="D744" i="11"/>
  <c r="D743" i="11" s="1"/>
  <c r="D742" i="11" s="1"/>
  <c r="D741" i="11" s="1"/>
  <c r="G743" i="11"/>
  <c r="G742" i="11"/>
  <c r="G741" i="11"/>
  <c r="D740" i="11"/>
  <c r="G739" i="11"/>
  <c r="G738" i="11" s="1"/>
  <c r="D739" i="11"/>
  <c r="D738" i="11"/>
  <c r="G734" i="11"/>
  <c r="G733" i="11"/>
  <c r="G732" i="11"/>
  <c r="G730" i="11"/>
  <c r="G729" i="11" s="1"/>
  <c r="G725" i="11"/>
  <c r="G724" i="11" s="1"/>
  <c r="G723" i="11" s="1"/>
  <c r="G721" i="11"/>
  <c r="G720" i="11"/>
  <c r="G716" i="11"/>
  <c r="G715" i="11" s="1"/>
  <c r="G714" i="11" s="1"/>
  <c r="G712" i="11"/>
  <c r="G711" i="11" s="1"/>
  <c r="D708" i="11"/>
  <c r="G707" i="11"/>
  <c r="D707" i="11"/>
  <c r="D706" i="11" s="1"/>
  <c r="D705" i="11" s="1"/>
  <c r="G706" i="11"/>
  <c r="G705" i="11" s="1"/>
  <c r="D704" i="11"/>
  <c r="G703" i="11"/>
  <c r="D703" i="11"/>
  <c r="G702" i="11"/>
  <c r="D702" i="11"/>
  <c r="D691" i="11"/>
  <c r="G689" i="11"/>
  <c r="D688" i="11"/>
  <c r="G687" i="11"/>
  <c r="G685" i="11"/>
  <c r="D685" i="11"/>
  <c r="G684" i="11"/>
  <c r="G683" i="11" s="1"/>
  <c r="D684" i="11"/>
  <c r="D683" i="11" s="1"/>
  <c r="G681" i="11"/>
  <c r="D681" i="11"/>
  <c r="G679" i="11"/>
  <c r="D679" i="11"/>
  <c r="G672" i="11"/>
  <c r="G671" i="11"/>
  <c r="G669" i="11"/>
  <c r="G668" i="11" s="1"/>
  <c r="G659" i="11"/>
  <c r="G657" i="11"/>
  <c r="G655" i="11"/>
  <c r="G654" i="11" s="1"/>
  <c r="G653" i="11" s="1"/>
  <c r="D654" i="11"/>
  <c r="D653" i="11" s="1"/>
  <c r="D652" i="11" s="1"/>
  <c r="G651" i="11"/>
  <c r="D650" i="11"/>
  <c r="G649" i="11"/>
  <c r="D649" i="11"/>
  <c r="G642" i="11"/>
  <c r="G640" i="11"/>
  <c r="G638" i="11"/>
  <c r="G637" i="11" s="1"/>
  <c r="G636" i="11" s="1"/>
  <c r="G634" i="11"/>
  <c r="G633" i="11"/>
  <c r="G630" i="11"/>
  <c r="G628" i="11"/>
  <c r="G626" i="11"/>
  <c r="G625" i="11" s="1"/>
  <c r="G624" i="11" s="1"/>
  <c r="G622" i="11"/>
  <c r="G621" i="11" s="1"/>
  <c r="G612" i="11"/>
  <c r="G610" i="11"/>
  <c r="G608" i="11"/>
  <c r="G606" i="11"/>
  <c r="G605" i="11" s="1"/>
  <c r="G596" i="11" s="1"/>
  <c r="G595" i="11" s="1"/>
  <c r="G603" i="11"/>
  <c r="G600" i="11"/>
  <c r="G597" i="11"/>
  <c r="G593" i="11"/>
  <c r="G591" i="11"/>
  <c r="G585" i="11"/>
  <c r="G583" i="11"/>
  <c r="G580" i="11"/>
  <c r="G577" i="11"/>
  <c r="G576" i="11"/>
  <c r="G575" i="11" s="1"/>
  <c r="G573" i="11"/>
  <c r="G571" i="11"/>
  <c r="D564" i="11"/>
  <c r="D562" i="11"/>
  <c r="D560" i="11"/>
  <c r="D559" i="11"/>
  <c r="D558" i="11" s="1"/>
  <c r="D556" i="11"/>
  <c r="D555" i="11"/>
  <c r="D546" i="11"/>
  <c r="D544" i="11"/>
  <c r="D541" i="11"/>
  <c r="D538" i="11"/>
  <c r="D537" i="11"/>
  <c r="D536" i="11" s="1"/>
  <c r="D534" i="11"/>
  <c r="D532" i="11"/>
  <c r="D525" i="11"/>
  <c r="D523" i="11"/>
  <c r="D521" i="11"/>
  <c r="D519" i="11"/>
  <c r="D518" i="11"/>
  <c r="D516" i="11"/>
  <c r="D513" i="11"/>
  <c r="D510" i="11"/>
  <c r="D509" i="11"/>
  <c r="D508" i="11" s="1"/>
  <c r="D506" i="11"/>
  <c r="D504" i="11"/>
  <c r="D501" i="11"/>
  <c r="D499" i="11"/>
  <c r="D497" i="11"/>
  <c r="D495" i="11"/>
  <c r="D494" i="11"/>
  <c r="D485" i="11" s="1"/>
  <c r="D484" i="11" s="1"/>
  <c r="D492" i="11"/>
  <c r="D489" i="11"/>
  <c r="D486" i="11"/>
  <c r="D482" i="11"/>
  <c r="D480" i="11"/>
  <c r="D474" i="11"/>
  <c r="D472" i="11"/>
  <c r="D469" i="11"/>
  <c r="D466" i="11"/>
  <c r="D465" i="11"/>
  <c r="D464" i="11" s="1"/>
  <c r="D462" i="11"/>
  <c r="D460" i="11"/>
  <c r="G453" i="11"/>
  <c r="G451" i="11"/>
  <c r="G449" i="11"/>
  <c r="G447" i="11"/>
  <c r="G446" i="11"/>
  <c r="G444" i="11"/>
  <c r="G441" i="11"/>
  <c r="G438" i="11"/>
  <c r="G437" i="11"/>
  <c r="G436" i="11" s="1"/>
  <c r="D437" i="11"/>
  <c r="D436" i="11"/>
  <c r="D435" i="11"/>
  <c r="G434" i="11"/>
  <c r="D433" i="11"/>
  <c r="G432" i="11"/>
  <c r="D432" i="11"/>
  <c r="G415" i="11"/>
  <c r="G414" i="11" s="1"/>
  <c r="G413" i="11" s="1"/>
  <c r="D414" i="11"/>
  <c r="D413" i="11"/>
  <c r="D412" i="11" s="1"/>
  <c r="G411" i="11"/>
  <c r="G409" i="11" s="1"/>
  <c r="D410" i="11"/>
  <c r="D409" i="11" s="1"/>
  <c r="G402" i="11"/>
  <c r="G400" i="11"/>
  <c r="G399" i="11" s="1"/>
  <c r="G398" i="11" s="1"/>
  <c r="G396" i="11"/>
  <c r="G395" i="11"/>
  <c r="G386" i="11"/>
  <c r="G379" i="11"/>
  <c r="G378" i="11"/>
  <c r="D378" i="11"/>
  <c r="D377" i="11" s="1"/>
  <c r="D376" i="11" s="1"/>
  <c r="G377" i="11"/>
  <c r="G375" i="11"/>
  <c r="G373" i="11" s="1"/>
  <c r="D374" i="11"/>
  <c r="D373" i="11"/>
  <c r="G366" i="11"/>
  <c r="G364" i="11"/>
  <c r="G362" i="11"/>
  <c r="G360" i="11"/>
  <c r="G359" i="11"/>
  <c r="G350" i="11" s="1"/>
  <c r="G349" i="11" s="1"/>
  <c r="G357" i="11"/>
  <c r="G354" i="11"/>
  <c r="G351" i="11"/>
  <c r="D350" i="11"/>
  <c r="D349" i="11"/>
  <c r="D348" i="11"/>
  <c r="G347" i="11"/>
  <c r="D346" i="11"/>
  <c r="G345" i="11"/>
  <c r="D345" i="11"/>
  <c r="G328" i="11"/>
  <c r="G327" i="11" s="1"/>
  <c r="G326" i="11" s="1"/>
  <c r="D327" i="11"/>
  <c r="D326" i="11" s="1"/>
  <c r="D325" i="11" s="1"/>
  <c r="G324" i="11"/>
  <c r="D323" i="11"/>
  <c r="D322" i="11" s="1"/>
  <c r="G322" i="11"/>
  <c r="G315" i="11"/>
  <c r="G313" i="11"/>
  <c r="G311" i="11"/>
  <c r="G309" i="11"/>
  <c r="G308" i="11" s="1"/>
  <c r="G299" i="11" s="1"/>
  <c r="G298" i="11" s="1"/>
  <c r="G306" i="11"/>
  <c r="G303" i="11"/>
  <c r="G300" i="11"/>
  <c r="D299" i="11"/>
  <c r="D298" i="11" s="1"/>
  <c r="D297" i="11" s="1"/>
  <c r="G296" i="11"/>
  <c r="G294" i="11" s="1"/>
  <c r="D295" i="11"/>
  <c r="D294" i="11"/>
  <c r="G277" i="11"/>
  <c r="G276" i="11" s="1"/>
  <c r="G275" i="11" s="1"/>
  <c r="D276" i="11"/>
  <c r="D275" i="11"/>
  <c r="D274" i="11" s="1"/>
  <c r="G273" i="11"/>
  <c r="D272" i="11"/>
  <c r="D271" i="11" s="1"/>
  <c r="G271" i="11"/>
  <c r="D264" i="11"/>
  <c r="D262" i="11"/>
  <c r="D260" i="11"/>
  <c r="D258" i="11" s="1"/>
  <c r="D257" i="11" s="1"/>
  <c r="D255" i="11"/>
  <c r="D252" i="11"/>
  <c r="D249" i="11"/>
  <c r="D245" i="11"/>
  <c r="D243" i="11" s="1"/>
  <c r="D240" i="11"/>
  <c r="D238" i="11"/>
  <c r="D236" i="11"/>
  <c r="D234" i="11" s="1"/>
  <c r="D233" i="11" s="1"/>
  <c r="D231" i="11"/>
  <c r="D228" i="11"/>
  <c r="D225" i="11"/>
  <c r="D224" i="11" s="1"/>
  <c r="D223" i="11" s="1"/>
  <c r="D221" i="11"/>
  <c r="D219" i="11" s="1"/>
  <c r="G213" i="11"/>
  <c r="D212" i="11"/>
  <c r="G211" i="11"/>
  <c r="G209" i="11"/>
  <c r="D209" i="11"/>
  <c r="G208" i="11"/>
  <c r="G207" i="11" s="1"/>
  <c r="D208" i="11"/>
  <c r="D207" i="11" s="1"/>
  <c r="G205" i="11"/>
  <c r="D205" i="11"/>
  <c r="D203" i="11" s="1"/>
  <c r="G203" i="11"/>
  <c r="G196" i="11"/>
  <c r="G193" i="11"/>
  <c r="G190" i="11"/>
  <c r="G189" i="11" s="1"/>
  <c r="G188" i="11" s="1"/>
  <c r="G186" i="11"/>
  <c r="G184" i="11" s="1"/>
  <c r="G181" i="11"/>
  <c r="G179" i="11"/>
  <c r="G176" i="11"/>
  <c r="G173" i="11"/>
  <c r="G172" i="11" s="1"/>
  <c r="G171" i="11" s="1"/>
  <c r="G169" i="11"/>
  <c r="G167" i="11" s="1"/>
  <c r="G164" i="11"/>
  <c r="G153" i="11"/>
  <c r="G152" i="11"/>
  <c r="G151" i="11" s="1"/>
  <c r="G149" i="11"/>
  <c r="G147" i="11"/>
  <c r="G144" i="11"/>
  <c r="G137" i="11"/>
  <c r="G136" i="11" s="1"/>
  <c r="G135" i="11" s="1"/>
  <c r="G133" i="11"/>
  <c r="G131" i="11" s="1"/>
  <c r="G128" i="11"/>
  <c r="G117" i="11"/>
  <c r="G116" i="11"/>
  <c r="G115" i="11" s="1"/>
  <c r="G113" i="11"/>
  <c r="G111" i="11"/>
  <c r="G108" i="11"/>
  <c r="G105" i="11"/>
  <c r="G104" i="11" s="1"/>
  <c r="G103" i="11" s="1"/>
  <c r="D104" i="11"/>
  <c r="D103" i="11"/>
  <c r="D102" i="11" s="1"/>
  <c r="G101" i="11"/>
  <c r="G99" i="11" s="1"/>
  <c r="D100" i="11"/>
  <c r="D99" i="11" s="1"/>
  <c r="G92" i="11"/>
  <c r="G90" i="11"/>
  <c r="G88" i="11"/>
  <c r="G86" i="11" s="1"/>
  <c r="G85" i="11" s="1"/>
  <c r="G83" i="11"/>
  <c r="G80" i="11"/>
  <c r="G76" i="11" s="1"/>
  <c r="G75" i="11" s="1"/>
  <c r="G77" i="11"/>
  <c r="G73" i="11"/>
  <c r="G71" i="11" s="1"/>
  <c r="G68" i="11"/>
  <c r="G66" i="11"/>
  <c r="G64" i="11"/>
  <c r="G62" i="11" s="1"/>
  <c r="G61" i="11" s="1"/>
  <c r="G52" i="11" s="1"/>
  <c r="G51" i="11" s="1"/>
  <c r="G59" i="11"/>
  <c r="G56" i="11"/>
  <c r="G53" i="11"/>
  <c r="G49" i="11"/>
  <c r="G47" i="11" s="1"/>
  <c r="G38" i="11"/>
  <c r="G37" i="11"/>
  <c r="G36" i="11" s="1"/>
  <c r="D37" i="11"/>
  <c r="D36" i="11"/>
  <c r="D35" i="11"/>
  <c r="G34" i="11"/>
  <c r="D33" i="11"/>
  <c r="G32" i="11"/>
  <c r="D32" i="11"/>
  <c r="G14" i="11"/>
  <c r="D14" i="11"/>
  <c r="G13" i="11"/>
  <c r="G12" i="11" s="1"/>
  <c r="D13" i="11"/>
  <c r="D12" i="11" s="1"/>
  <c r="G10" i="11"/>
  <c r="G8" i="11" s="1"/>
  <c r="D10" i="11"/>
  <c r="D8" i="11" s="1"/>
  <c r="G913" i="11" l="1"/>
  <c r="G912" i="11" s="1"/>
  <c r="D1000" i="11"/>
  <c r="D1214" i="11"/>
  <c r="D1213" i="11" s="1"/>
  <c r="D1212" i="11"/>
  <c r="D248" i="11"/>
  <c r="D247" i="11" s="1"/>
  <c r="E54" i="22" l="1"/>
  <c r="C54" i="22"/>
  <c r="E61" i="21"/>
  <c r="H46" i="20"/>
  <c r="H52" i="20" s="1"/>
  <c r="G46" i="20"/>
  <c r="F46" i="20"/>
  <c r="F52" i="20" s="1"/>
  <c r="F55" i="19"/>
  <c r="E55" i="19"/>
  <c r="E61" i="19" s="1"/>
  <c r="F55" i="18"/>
  <c r="E55" i="18"/>
  <c r="E61" i="18" s="1"/>
  <c r="G14" i="13"/>
  <c r="G13" i="13" s="1"/>
  <c r="G12" i="13" s="1"/>
  <c r="G11" i="13" s="1"/>
  <c r="G10" i="13" s="1"/>
  <c r="G9" i="13" s="1"/>
  <c r="G8" i="13" s="1"/>
  <c r="F14" i="13"/>
  <c r="F13" i="13" s="1"/>
  <c r="F12" i="13" s="1"/>
  <c r="F11" i="13" s="1"/>
  <c r="F10" i="13" s="1"/>
  <c r="F9" i="13" s="1"/>
  <c r="F8" i="13" s="1"/>
  <c r="D14" i="13"/>
  <c r="D13" i="13" s="1"/>
  <c r="D12" i="13" s="1"/>
  <c r="D11" i="13" s="1"/>
  <c r="D10" i="13" s="1"/>
  <c r="D9" i="13" s="1"/>
  <c r="D8" i="13" s="1"/>
  <c r="C14" i="13"/>
  <c r="C13" i="13" s="1"/>
  <c r="C12" i="13" s="1"/>
  <c r="C11" i="13" s="1"/>
  <c r="C10" i="13" s="1"/>
  <c r="C9" i="13" s="1"/>
  <c r="C8" i="13" s="1"/>
  <c r="G252" i="12" l="1"/>
  <c r="G251" i="12" s="1"/>
  <c r="D250" i="12"/>
  <c r="D249" i="12" s="1"/>
  <c r="G249" i="12"/>
  <c r="G237" i="12"/>
  <c r="D237" i="12"/>
  <c r="G236" i="12"/>
  <c r="G235" i="12" s="1"/>
  <c r="D235" i="12" s="1"/>
  <c r="D234" i="12" s="1"/>
  <c r="D233" i="12" s="1"/>
  <c r="D236" i="12"/>
  <c r="G223" i="12"/>
  <c r="D223" i="12" s="1"/>
  <c r="D222" i="12" s="1"/>
  <c r="G222" i="12"/>
  <c r="G221" i="12" s="1"/>
  <c r="G207" i="12"/>
  <c r="G206" i="12" s="1"/>
  <c r="G198" i="12"/>
  <c r="G197" i="12" s="1"/>
  <c r="G186" i="12"/>
  <c r="G185" i="12"/>
  <c r="G172" i="12"/>
  <c r="G171" i="12"/>
  <c r="G162" i="12"/>
  <c r="G161" i="12" s="1"/>
  <c r="G149" i="12"/>
  <c r="G148" i="12" s="1"/>
  <c r="G141" i="12"/>
  <c r="D141" i="12"/>
  <c r="G140" i="12"/>
  <c r="G139" i="12" s="1"/>
  <c r="G138" i="12" s="1"/>
  <c r="D140" i="12"/>
  <c r="D139" i="12" s="1"/>
  <c r="D138" i="12" s="1"/>
  <c r="G136" i="12"/>
  <c r="D136" i="12"/>
  <c r="D135" i="12" s="1"/>
  <c r="G135" i="12"/>
  <c r="G124" i="12"/>
  <c r="G123" i="12" s="1"/>
  <c r="D124" i="12"/>
  <c r="D123" i="12" s="1"/>
  <c r="D119" i="12"/>
  <c r="D118" i="12" s="1"/>
  <c r="D117" i="12" s="1"/>
  <c r="G115" i="12"/>
  <c r="G114" i="12" s="1"/>
  <c r="D115" i="12"/>
  <c r="D114" i="12" s="1"/>
  <c r="D107" i="12"/>
  <c r="C107" i="12"/>
  <c r="C106" i="12" s="1"/>
  <c r="C105" i="12" s="1"/>
  <c r="C104" i="12" s="1"/>
  <c r="C103" i="12" s="1"/>
  <c r="C102" i="12" s="1"/>
  <c r="C101" i="12" s="1"/>
  <c r="G106" i="12"/>
  <c r="G105" i="12" s="1"/>
  <c r="G104" i="12" s="1"/>
  <c r="G103" i="12" s="1"/>
  <c r="G102" i="12" s="1"/>
  <c r="G101" i="12" s="1"/>
  <c r="D106" i="12"/>
  <c r="D105" i="12" s="1"/>
  <c r="D104" i="12" s="1"/>
  <c r="D103" i="12" s="1"/>
  <c r="D102" i="12" s="1"/>
  <c r="D101" i="12" s="1"/>
  <c r="F102" i="12"/>
  <c r="F101" i="12"/>
  <c r="D95" i="12"/>
  <c r="G94" i="12"/>
  <c r="D94" i="12"/>
  <c r="D93" i="12" s="1"/>
  <c r="D92" i="12" s="1"/>
  <c r="D91" i="12" s="1"/>
  <c r="D90" i="12" s="1"/>
  <c r="D89" i="12" s="1"/>
  <c r="D88" i="12" s="1"/>
  <c r="G93" i="12"/>
  <c r="G92" i="12" s="1"/>
  <c r="G91" i="12" s="1"/>
  <c r="G90" i="12" s="1"/>
  <c r="G89" i="12" s="1"/>
  <c r="G88" i="12" s="1"/>
  <c r="F89" i="12"/>
  <c r="D85" i="12"/>
  <c r="D84" i="12" s="1"/>
  <c r="D83" i="12" s="1"/>
  <c r="D82" i="12" s="1"/>
  <c r="D81" i="12" s="1"/>
  <c r="D80" i="12" s="1"/>
  <c r="D79" i="12" s="1"/>
  <c r="G84" i="12"/>
  <c r="G83" i="12"/>
  <c r="G82" i="12" s="1"/>
  <c r="G81" i="12" s="1"/>
  <c r="G80" i="12" s="1"/>
  <c r="G79" i="12" s="1"/>
  <c r="D73" i="12"/>
  <c r="D72" i="12" s="1"/>
  <c r="D71" i="12" s="1"/>
  <c r="D70" i="12" s="1"/>
  <c r="D69" i="12" s="1"/>
  <c r="D68" i="12" s="1"/>
  <c r="D67" i="12" s="1"/>
  <c r="C73" i="12"/>
  <c r="C72" i="12" s="1"/>
  <c r="C71" i="12" s="1"/>
  <c r="C70" i="12" s="1"/>
  <c r="C69" i="12" s="1"/>
  <c r="C68" i="12" s="1"/>
  <c r="C67" i="12" s="1"/>
  <c r="G72" i="12"/>
  <c r="G71" i="12" s="1"/>
  <c r="G70" i="12" s="1"/>
  <c r="G69" i="12" s="1"/>
  <c r="G68" i="12" s="1"/>
  <c r="G67" i="12" s="1"/>
  <c r="F72" i="12"/>
  <c r="F68" i="12"/>
  <c r="F67" i="12" s="1"/>
  <c r="D60" i="12"/>
  <c r="D59" i="12" s="1"/>
  <c r="D58" i="12" s="1"/>
  <c r="D57" i="12" s="1"/>
  <c r="D56" i="12" s="1"/>
  <c r="D55" i="12" s="1"/>
  <c r="D54" i="12" s="1"/>
  <c r="C60" i="12"/>
  <c r="C59" i="12" s="1"/>
  <c r="C58" i="12" s="1"/>
  <c r="C57" i="12" s="1"/>
  <c r="G59" i="12"/>
  <c r="G58" i="12" s="1"/>
  <c r="G57" i="12" s="1"/>
  <c r="G56" i="12" s="1"/>
  <c r="G55" i="12" s="1"/>
  <c r="G54" i="12" s="1"/>
  <c r="F55" i="12"/>
  <c r="C55" i="12"/>
  <c r="C54" i="12" s="1"/>
  <c r="D51" i="12"/>
  <c r="D50" i="12" s="1"/>
  <c r="D49" i="12" s="1"/>
  <c r="D48" i="12" s="1"/>
  <c r="D47" i="12" s="1"/>
  <c r="D46" i="12" s="1"/>
  <c r="D45" i="12" s="1"/>
  <c r="C51" i="12"/>
  <c r="C50" i="12" s="1"/>
  <c r="C49" i="12" s="1"/>
  <c r="C48" i="12" s="1"/>
  <c r="G50" i="12"/>
  <c r="G49" i="12"/>
  <c r="G48" i="12" s="1"/>
  <c r="G47" i="12" s="1"/>
  <c r="G46" i="12" s="1"/>
  <c r="G45" i="12" s="1"/>
  <c r="C46" i="12"/>
  <c r="C45" i="12" s="1"/>
  <c r="D39" i="12"/>
  <c r="C39" i="12"/>
  <c r="C38" i="12" s="1"/>
  <c r="C37" i="12" s="1"/>
  <c r="C36" i="12" s="1"/>
  <c r="C35" i="12" s="1"/>
  <c r="C34" i="12" s="1"/>
  <c r="C33" i="12" s="1"/>
  <c r="G38" i="12"/>
  <c r="G37" i="12" s="1"/>
  <c r="G36" i="12" s="1"/>
  <c r="G35" i="12" s="1"/>
  <c r="G34" i="12" s="1"/>
  <c r="G33" i="12" s="1"/>
  <c r="F38" i="12"/>
  <c r="D38" i="12"/>
  <c r="D37" i="12" s="1"/>
  <c r="D36" i="12" s="1"/>
  <c r="D35" i="12" s="1"/>
  <c r="D34" i="12" s="1"/>
  <c r="D33" i="12" s="1"/>
  <c r="F34" i="12"/>
  <c r="F33" i="12"/>
  <c r="D26" i="12"/>
  <c r="G25" i="12"/>
  <c r="D25" i="12"/>
  <c r="D24" i="12" s="1"/>
  <c r="G24" i="12"/>
  <c r="G21" i="12"/>
  <c r="D21" i="12"/>
  <c r="D14" i="12"/>
  <c r="C14" i="12"/>
  <c r="G13" i="12"/>
  <c r="F13" i="12"/>
  <c r="D13" i="12"/>
  <c r="D12" i="12" s="1"/>
  <c r="D11" i="12" s="1"/>
  <c r="D10" i="12" s="1"/>
  <c r="D9" i="12" s="1"/>
  <c r="D8" i="12" s="1"/>
  <c r="C13" i="12"/>
  <c r="C12" i="12" s="1"/>
  <c r="C11" i="12" s="1"/>
  <c r="C10" i="12" s="1"/>
  <c r="C9" i="12" s="1"/>
  <c r="C8" i="12" s="1"/>
  <c r="G12" i="12"/>
  <c r="G11" i="12" s="1"/>
  <c r="G10" i="12" s="1"/>
  <c r="G9" i="12" s="1"/>
  <c r="G8" i="12" s="1"/>
  <c r="F9" i="12"/>
  <c r="F8" i="12"/>
  <c r="G248" i="12" l="1"/>
  <c r="D248" i="12"/>
  <c r="D247" i="12" s="1"/>
  <c r="G247" i="12"/>
  <c r="G246" i="12" s="1"/>
  <c r="D221" i="12"/>
  <c r="D220" i="12" s="1"/>
  <c r="D219" i="12" s="1"/>
  <c r="G220" i="12"/>
  <c r="G219" i="12" s="1"/>
  <c r="G234" i="12"/>
  <c r="G233" i="12" s="1"/>
  <c r="D246" i="12" l="1"/>
  <c r="D245" i="12" s="1"/>
  <c r="D244" i="12" s="1"/>
  <c r="G245" i="12"/>
  <c r="G244" i="12" s="1"/>
  <c r="G173" i="14" l="1"/>
  <c r="F173" i="14"/>
  <c r="F172" i="14" s="1"/>
  <c r="F170" i="14" s="1"/>
  <c r="G170" i="14"/>
  <c r="G167" i="14"/>
  <c r="F167" i="14"/>
  <c r="G165" i="14"/>
  <c r="G164" i="14" s="1"/>
  <c r="F165" i="14"/>
  <c r="F164" i="14"/>
  <c r="F163" i="14" s="1"/>
  <c r="G161" i="14"/>
  <c r="F161" i="14"/>
  <c r="G159" i="14"/>
  <c r="F159" i="14"/>
  <c r="G156" i="14"/>
  <c r="F156" i="14"/>
  <c r="F152" i="14"/>
  <c r="F150" i="14"/>
  <c r="G146" i="14"/>
  <c r="F145" i="14"/>
  <c r="G143" i="14"/>
  <c r="F143" i="14"/>
  <c r="G140" i="14"/>
  <c r="F140" i="14"/>
  <c r="G138" i="14"/>
  <c r="G137" i="14" s="1"/>
  <c r="F138" i="14"/>
  <c r="F137" i="14" s="1"/>
  <c r="F136" i="14" s="1"/>
  <c r="F128" i="14" s="1"/>
  <c r="F127" i="14" s="1"/>
  <c r="G134" i="14"/>
  <c r="F134" i="14"/>
  <c r="G132" i="14"/>
  <c r="F132" i="14"/>
  <c r="G129" i="14"/>
  <c r="F129" i="14"/>
  <c r="F125" i="14"/>
  <c r="F123" i="14"/>
  <c r="F117" i="14"/>
  <c r="F116" i="14" s="1"/>
  <c r="G113" i="14"/>
  <c r="F113" i="14"/>
  <c r="F111" i="14"/>
  <c r="F109" i="14"/>
  <c r="F107" i="14" s="1"/>
  <c r="F104" i="14"/>
  <c r="F102" i="14"/>
  <c r="G99" i="14"/>
  <c r="G98" i="14" s="1"/>
  <c r="G97" i="14" s="1"/>
  <c r="F99" i="14"/>
  <c r="G95" i="14"/>
  <c r="G88" i="14" s="1"/>
  <c r="F95" i="14"/>
  <c r="F93" i="14"/>
  <c r="F92" i="14" s="1"/>
  <c r="F91" i="14" s="1"/>
  <c r="F90" i="14" s="1"/>
  <c r="F85" i="14"/>
  <c r="F84" i="14" s="1"/>
  <c r="G81" i="14"/>
  <c r="F81" i="14"/>
  <c r="F79" i="14"/>
  <c r="F77" i="14"/>
  <c r="F75" i="14" s="1"/>
  <c r="F72" i="14"/>
  <c r="F70" i="14"/>
  <c r="G67" i="14"/>
  <c r="G66" i="14" s="1"/>
  <c r="G65" i="14" s="1"/>
  <c r="F67" i="14"/>
  <c r="G63" i="14"/>
  <c r="F63" i="14"/>
  <c r="F61" i="14"/>
  <c r="F60" i="14" s="1"/>
  <c r="F59" i="14" s="1"/>
  <c r="F58" i="14" s="1"/>
  <c r="G56" i="14"/>
  <c r="G51" i="14"/>
  <c r="G49" i="14" s="1"/>
  <c r="G48" i="14" s="1"/>
  <c r="G47" i="14" s="1"/>
  <c r="G46" i="14" s="1"/>
  <c r="G45" i="14" s="1"/>
  <c r="G44" i="14" s="1"/>
  <c r="F49" i="14"/>
  <c r="F48" i="14"/>
  <c r="F47" i="14" s="1"/>
  <c r="F45" i="14"/>
  <c r="F44" i="14" s="1"/>
  <c r="G41" i="14"/>
  <c r="G40" i="14" s="1"/>
  <c r="F41" i="14"/>
  <c r="F40" i="14" s="1"/>
  <c r="G38" i="14"/>
  <c r="G37" i="14" s="1"/>
  <c r="G36" i="14" s="1"/>
  <c r="G35" i="14" s="1"/>
  <c r="G34" i="14" s="1"/>
  <c r="G33" i="14" s="1"/>
  <c r="F38" i="14"/>
  <c r="F34" i="14"/>
  <c r="F33" i="14" s="1"/>
  <c r="G28" i="14"/>
  <c r="F28" i="14"/>
  <c r="G25" i="14"/>
  <c r="F25" i="14"/>
  <c r="F24" i="14" s="1"/>
  <c r="G24" i="14"/>
  <c r="G23" i="14" s="1"/>
  <c r="G21" i="14"/>
  <c r="G20" i="14" s="1"/>
  <c r="F21" i="14"/>
  <c r="F20" i="14"/>
  <c r="G17" i="14"/>
  <c r="F17" i="14"/>
  <c r="G15" i="14"/>
  <c r="F15" i="14"/>
  <c r="G13" i="14"/>
  <c r="G12" i="14" s="1"/>
  <c r="F13" i="14"/>
  <c r="F12" i="14" s="1"/>
  <c r="F11" i="14" s="1"/>
  <c r="G9" i="14"/>
  <c r="G8" i="14" s="1"/>
  <c r="F9" i="14"/>
  <c r="F8" i="14" s="1"/>
  <c r="A5" i="3"/>
  <c r="D157" i="4"/>
  <c r="D156" i="4"/>
  <c r="D155" i="4" s="1"/>
  <c r="D153" i="4"/>
  <c r="D152" i="4" s="1"/>
  <c r="D149" i="4"/>
  <c r="D148" i="4" s="1"/>
  <c r="D147" i="4" s="1"/>
  <c r="D145" i="4"/>
  <c r="D144" i="4"/>
  <c r="D141" i="4"/>
  <c r="D140" i="4" s="1"/>
  <c r="D139" i="4" s="1"/>
  <c r="D137" i="4"/>
  <c r="D136" i="4" s="1"/>
  <c r="D133" i="4"/>
  <c r="D132" i="4"/>
  <c r="D131" i="4" s="1"/>
  <c r="D129" i="4"/>
  <c r="D128" i="4" s="1"/>
  <c r="D125" i="4"/>
  <c r="D124" i="4"/>
  <c r="D123" i="4" s="1"/>
  <c r="D121" i="4"/>
  <c r="D120" i="4" s="1"/>
  <c r="D95" i="4"/>
  <c r="D94" i="4" s="1"/>
  <c r="D92" i="4"/>
  <c r="D85" i="4" s="1"/>
  <c r="G91" i="4"/>
  <c r="G90" i="4"/>
  <c r="G89" i="4"/>
  <c r="G87" i="4"/>
  <c r="G85" i="4"/>
  <c r="G392" i="9"/>
  <c r="G391" i="9" s="1"/>
  <c r="G390" i="9" s="1"/>
  <c r="G389" i="9" s="1"/>
  <c r="F392" i="9"/>
  <c r="F391" i="9" s="1"/>
  <c r="F390" i="9" s="1"/>
  <c r="F389" i="9" s="1"/>
  <c r="G387" i="9"/>
  <c r="G386" i="9" s="1"/>
  <c r="F387" i="9"/>
  <c r="F386" i="9" s="1"/>
  <c r="G384" i="9"/>
  <c r="F384" i="9"/>
  <c r="G383" i="9"/>
  <c r="F383" i="9"/>
  <c r="G382" i="9"/>
  <c r="G381" i="9" s="1"/>
  <c r="F382" i="9"/>
  <c r="F381" i="9" s="1"/>
  <c r="G379" i="9"/>
  <c r="F379" i="9"/>
  <c r="G378" i="9"/>
  <c r="F378" i="9"/>
  <c r="G376" i="9"/>
  <c r="G375" i="9" s="1"/>
  <c r="G374" i="9" s="1"/>
  <c r="G373" i="9" s="1"/>
  <c r="F376" i="9"/>
  <c r="F375" i="9" s="1"/>
  <c r="F374" i="9" s="1"/>
  <c r="F373" i="9" s="1"/>
  <c r="G371" i="9"/>
  <c r="G370" i="9" s="1"/>
  <c r="F371" i="9"/>
  <c r="F370" i="9" s="1"/>
  <c r="F368" i="9"/>
  <c r="F367" i="9"/>
  <c r="F366" i="9"/>
  <c r="F365" i="9" s="1"/>
  <c r="G364" i="9"/>
  <c r="G368" i="9" s="1"/>
  <c r="G367" i="9" s="1"/>
  <c r="G366" i="9" s="1"/>
  <c r="G365" i="9" s="1"/>
  <c r="G363" i="9"/>
  <c r="F363" i="9"/>
  <c r="G362" i="9"/>
  <c r="F362" i="9"/>
  <c r="F360" i="9"/>
  <c r="F359" i="9"/>
  <c r="F358" i="9"/>
  <c r="F357" i="9"/>
  <c r="G356" i="9"/>
  <c r="G355" i="9" s="1"/>
  <c r="G354" i="9" s="1"/>
  <c r="F355" i="9"/>
  <c r="F354" i="9"/>
  <c r="G347" i="9"/>
  <c r="G346" i="9"/>
  <c r="F346" i="9"/>
  <c r="F345" i="9" s="1"/>
  <c r="F344" i="9" s="1"/>
  <c r="G345" i="9"/>
  <c r="G344" i="9" s="1"/>
  <c r="G342" i="9"/>
  <c r="F342" i="9"/>
  <c r="G341" i="9"/>
  <c r="F341" i="9"/>
  <c r="G339" i="9"/>
  <c r="G338" i="9" s="1"/>
  <c r="G337" i="9" s="1"/>
  <c r="G336" i="9" s="1"/>
  <c r="F338" i="9"/>
  <c r="F337" i="9"/>
  <c r="F336" i="9"/>
  <c r="G334" i="9"/>
  <c r="G333" i="9" s="1"/>
  <c r="F334" i="9"/>
  <c r="F333" i="9" s="1"/>
  <c r="G331" i="9"/>
  <c r="G330" i="9"/>
  <c r="F330" i="9"/>
  <c r="G329" i="9"/>
  <c r="F329" i="9"/>
  <c r="F328" i="9" s="1"/>
  <c r="G328" i="9"/>
  <c r="G326" i="9"/>
  <c r="F326" i="9"/>
  <c r="G325" i="9"/>
  <c r="F325" i="9"/>
  <c r="G323" i="9"/>
  <c r="G322" i="9"/>
  <c r="G321" i="9" s="1"/>
  <c r="G320" i="9" s="1"/>
  <c r="F322" i="9"/>
  <c r="F321" i="9" s="1"/>
  <c r="F320" i="9" s="1"/>
  <c r="G318" i="9"/>
  <c r="F318" i="9"/>
  <c r="G317" i="9"/>
  <c r="F317" i="9"/>
  <c r="G315" i="9"/>
  <c r="G314" i="9"/>
  <c r="F314" i="9"/>
  <c r="G313" i="9"/>
  <c r="F313" i="9"/>
  <c r="G312" i="9"/>
  <c r="F312" i="9"/>
  <c r="G310" i="9"/>
  <c r="G309" i="9" s="1"/>
  <c r="F310" i="9"/>
  <c r="F309" i="9"/>
  <c r="G302" i="9"/>
  <c r="G301" i="9"/>
  <c r="F301" i="9"/>
  <c r="G300" i="9"/>
  <c r="G299" i="9" s="1"/>
  <c r="F300" i="9"/>
  <c r="F299" i="9" s="1"/>
  <c r="G297" i="9"/>
  <c r="F297" i="9"/>
  <c r="G296" i="9"/>
  <c r="F296" i="9"/>
  <c r="G294" i="9"/>
  <c r="G293" i="9"/>
  <c r="G292" i="9" s="1"/>
  <c r="G291" i="9" s="1"/>
  <c r="F293" i="9"/>
  <c r="F292" i="9"/>
  <c r="F291" i="9"/>
  <c r="G289" i="9"/>
  <c r="F289" i="9"/>
  <c r="F288" i="9" s="1"/>
  <c r="G288" i="9"/>
  <c r="G286" i="9"/>
  <c r="G285" i="9"/>
  <c r="F285" i="9"/>
  <c r="G284" i="9"/>
  <c r="F284" i="9"/>
  <c r="G283" i="9"/>
  <c r="F283" i="9"/>
  <c r="G281" i="9"/>
  <c r="F281" i="9"/>
  <c r="G280" i="9"/>
  <c r="F280" i="9"/>
  <c r="G278" i="9"/>
  <c r="G277" i="9"/>
  <c r="F277" i="9"/>
  <c r="F276" i="9" s="1"/>
  <c r="F275" i="9" s="1"/>
  <c r="G276" i="9"/>
  <c r="G275" i="9" s="1"/>
  <c r="G273" i="9"/>
  <c r="F273" i="9"/>
  <c r="G272" i="9"/>
  <c r="F272" i="9"/>
  <c r="G269" i="9"/>
  <c r="G268" i="9" s="1"/>
  <c r="G267" i="9" s="1"/>
  <c r="F269" i="9"/>
  <c r="F268" i="9"/>
  <c r="F267" i="9"/>
  <c r="G265" i="9"/>
  <c r="F265" i="9"/>
  <c r="F264" i="9" s="1"/>
  <c r="G264" i="9"/>
  <c r="F256" i="9"/>
  <c r="F255" i="9"/>
  <c r="F254" i="9" s="1"/>
  <c r="D255" i="9"/>
  <c r="D254" i="9" s="1"/>
  <c r="D253" i="9" s="1"/>
  <c r="D252" i="9" s="1"/>
  <c r="C255" i="9"/>
  <c r="C254" i="9" s="1"/>
  <c r="C253" i="9" s="1"/>
  <c r="C252" i="9" s="1"/>
  <c r="G253" i="9"/>
  <c r="G257" i="9" s="1"/>
  <c r="G256" i="9" s="1"/>
  <c r="G255" i="9" s="1"/>
  <c r="G254" i="9" s="1"/>
  <c r="G252" i="9"/>
  <c r="G251" i="9" s="1"/>
  <c r="F252" i="9"/>
  <c r="F251" i="9"/>
  <c r="D250" i="9"/>
  <c r="D249" i="9" s="1"/>
  <c r="C250" i="9"/>
  <c r="C249" i="9" s="1"/>
  <c r="G249" i="9"/>
  <c r="G248" i="9" s="1"/>
  <c r="G247" i="9" s="1"/>
  <c r="G246" i="9" s="1"/>
  <c r="F248" i="9"/>
  <c r="F247" i="9"/>
  <c r="F246" i="9" s="1"/>
  <c r="D247" i="9"/>
  <c r="D246" i="9" s="1"/>
  <c r="D245" i="9" s="1"/>
  <c r="D244" i="9" s="1"/>
  <c r="C247" i="9"/>
  <c r="C246" i="9" s="1"/>
  <c r="C245" i="9" s="1"/>
  <c r="C244" i="9" s="1"/>
  <c r="G245" i="9"/>
  <c r="G244" i="9"/>
  <c r="G243" i="9" s="1"/>
  <c r="F244" i="9"/>
  <c r="F243" i="9"/>
  <c r="D242" i="9"/>
  <c r="D241" i="9" s="1"/>
  <c r="C242" i="9"/>
  <c r="C241" i="9" s="1"/>
  <c r="G241" i="9"/>
  <c r="G240" i="9" s="1"/>
  <c r="G239" i="9" s="1"/>
  <c r="G238" i="9" s="1"/>
  <c r="F240" i="9"/>
  <c r="F239" i="9"/>
  <c r="F238" i="9" s="1"/>
  <c r="D239" i="9"/>
  <c r="D238" i="9" s="1"/>
  <c r="D237" i="9" s="1"/>
  <c r="D236" i="9" s="1"/>
  <c r="C239" i="9"/>
  <c r="C238" i="9" s="1"/>
  <c r="C237" i="9" s="1"/>
  <c r="C236" i="9" s="1"/>
  <c r="G237" i="9"/>
  <c r="G236" i="9"/>
  <c r="G235" i="9" s="1"/>
  <c r="F236" i="9"/>
  <c r="F235" i="9"/>
  <c r="D234" i="9"/>
  <c r="D233" i="9" s="1"/>
  <c r="C234" i="9"/>
  <c r="C233" i="9" s="1"/>
  <c r="G233" i="9"/>
  <c r="G232" i="9" s="1"/>
  <c r="G231" i="9" s="1"/>
  <c r="G230" i="9" s="1"/>
  <c r="F232" i="9"/>
  <c r="F231" i="9"/>
  <c r="F230" i="9"/>
  <c r="G229" i="9"/>
  <c r="G228" i="9"/>
  <c r="F228" i="9"/>
  <c r="D228" i="9"/>
  <c r="C228" i="9"/>
  <c r="C227" i="9" s="1"/>
  <c r="C226" i="9" s="1"/>
  <c r="C225" i="9" s="1"/>
  <c r="G227" i="9"/>
  <c r="F227" i="9"/>
  <c r="D227" i="9"/>
  <c r="D226" i="9" s="1"/>
  <c r="D225" i="9" s="1"/>
  <c r="G225" i="9"/>
  <c r="G224" i="9"/>
  <c r="G223" i="9" s="1"/>
  <c r="G222" i="9" s="1"/>
  <c r="F224" i="9"/>
  <c r="F223" i="9" s="1"/>
  <c r="F222" i="9" s="1"/>
  <c r="D223" i="9"/>
  <c r="C223" i="9"/>
  <c r="D222" i="9"/>
  <c r="C222" i="9"/>
  <c r="G220" i="9"/>
  <c r="F220" i="9"/>
  <c r="D220" i="9"/>
  <c r="C220" i="9"/>
  <c r="G219" i="9"/>
  <c r="F219" i="9"/>
  <c r="D219" i="9"/>
  <c r="D218" i="9" s="1"/>
  <c r="D217" i="9" s="1"/>
  <c r="C219" i="9"/>
  <c r="C218" i="9" s="1"/>
  <c r="C217" i="9" s="1"/>
  <c r="D215" i="9"/>
  <c r="C215" i="9"/>
  <c r="D214" i="9"/>
  <c r="C214" i="9"/>
  <c r="G212" i="9"/>
  <c r="F212" i="9"/>
  <c r="D212" i="9"/>
  <c r="C212" i="9"/>
  <c r="G211" i="9"/>
  <c r="G210" i="9" s="1"/>
  <c r="G209" i="9" s="1"/>
  <c r="F211" i="9"/>
  <c r="F210" i="9" s="1"/>
  <c r="F209" i="9" s="1"/>
  <c r="D211" i="9"/>
  <c r="D210" i="9" s="1"/>
  <c r="C211" i="9"/>
  <c r="C210" i="9" s="1"/>
  <c r="D209" i="9"/>
  <c r="C209" i="9"/>
  <c r="G207" i="9"/>
  <c r="F207" i="9"/>
  <c r="D207" i="9"/>
  <c r="C207" i="9"/>
  <c r="G206" i="9"/>
  <c r="F206" i="9"/>
  <c r="D206" i="9"/>
  <c r="C206" i="9"/>
  <c r="G204" i="9"/>
  <c r="G203" i="9"/>
  <c r="F203" i="9"/>
  <c r="C203" i="9"/>
  <c r="C202" i="9" s="1"/>
  <c r="C201" i="9" s="1"/>
  <c r="G202" i="9"/>
  <c r="G201" i="9" s="1"/>
  <c r="F202" i="9"/>
  <c r="F201" i="9" s="1"/>
  <c r="D200" i="9"/>
  <c r="G199" i="9"/>
  <c r="G198" i="9" s="1"/>
  <c r="F199" i="9"/>
  <c r="C199" i="9"/>
  <c r="F198" i="9"/>
  <c r="C198" i="9"/>
  <c r="G196" i="9"/>
  <c r="G195" i="9" s="1"/>
  <c r="G194" i="9" s="1"/>
  <c r="G193" i="9" s="1"/>
  <c r="D196" i="9"/>
  <c r="F195" i="9"/>
  <c r="D195" i="9"/>
  <c r="C195" i="9"/>
  <c r="C194" i="9" s="1"/>
  <c r="C193" i="9" s="1"/>
  <c r="F194" i="9"/>
  <c r="F193" i="9" s="1"/>
  <c r="D194" i="9"/>
  <c r="D193" i="9" s="1"/>
  <c r="G191" i="9"/>
  <c r="G190" i="9" s="1"/>
  <c r="F191" i="9"/>
  <c r="F190" i="9" s="1"/>
  <c r="D191" i="9"/>
  <c r="D190" i="9" s="1"/>
  <c r="C191" i="9"/>
  <c r="C190" i="9"/>
  <c r="G183" i="9"/>
  <c r="G182" i="9"/>
  <c r="G181" i="9"/>
  <c r="G180" i="9" s="1"/>
  <c r="G178" i="9"/>
  <c r="G177" i="9"/>
  <c r="G175" i="9"/>
  <c r="G174" i="9"/>
  <c r="G173" i="9"/>
  <c r="G172" i="9"/>
  <c r="G170" i="9"/>
  <c r="G169" i="9" s="1"/>
  <c r="G164" i="9"/>
  <c r="G163" i="9"/>
  <c r="G162" i="9"/>
  <c r="G161" i="9"/>
  <c r="G159" i="9"/>
  <c r="G158" i="9"/>
  <c r="G156" i="9"/>
  <c r="G155" i="9" s="1"/>
  <c r="G154" i="9" s="1"/>
  <c r="G153" i="9" s="1"/>
  <c r="G151" i="9"/>
  <c r="G150" i="9"/>
  <c r="G145" i="9"/>
  <c r="G144" i="9"/>
  <c r="G143" i="9"/>
  <c r="G142" i="9" s="1"/>
  <c r="G141" i="9"/>
  <c r="G140" i="9"/>
  <c r="G139" i="9"/>
  <c r="G137" i="9"/>
  <c r="G136" i="9"/>
  <c r="G135" i="9"/>
  <c r="G134" i="9" s="1"/>
  <c r="D134" i="9"/>
  <c r="D135" i="9" s="1"/>
  <c r="D136" i="9" s="1"/>
  <c r="G133" i="9"/>
  <c r="G132" i="9"/>
  <c r="D132" i="9"/>
  <c r="D131" i="9" s="1"/>
  <c r="D130" i="9" s="1"/>
  <c r="D133" i="9" s="1"/>
  <c r="G131" i="9"/>
  <c r="C131" i="9"/>
  <c r="C128" i="9"/>
  <c r="G126" i="9"/>
  <c r="G125" i="9"/>
  <c r="G124" i="9" s="1"/>
  <c r="G123" i="9" s="1"/>
  <c r="D125" i="9"/>
  <c r="D126" i="9" s="1"/>
  <c r="D124" i="9"/>
  <c r="D122" i="9"/>
  <c r="G121" i="9"/>
  <c r="G120" i="9" s="1"/>
  <c r="D121" i="9"/>
  <c r="D120" i="9" s="1"/>
  <c r="D123" i="9" s="1"/>
  <c r="C121" i="9"/>
  <c r="G115" i="9"/>
  <c r="G114" i="9"/>
  <c r="G113" i="9"/>
  <c r="G112" i="9"/>
  <c r="F111" i="9"/>
  <c r="G110" i="9"/>
  <c r="G109" i="9" s="1"/>
  <c r="G105" i="9"/>
  <c r="G104" i="9"/>
  <c r="G103" i="9"/>
  <c r="G102" i="9"/>
  <c r="G100" i="9"/>
  <c r="G99" i="9"/>
  <c r="G95" i="9"/>
  <c r="G94" i="9" s="1"/>
  <c r="G93" i="9" s="1"/>
  <c r="G92" i="9" s="1"/>
  <c r="G90" i="9"/>
  <c r="G89" i="9"/>
  <c r="G85" i="9"/>
  <c r="G84" i="9"/>
  <c r="G83" i="9"/>
  <c r="G82" i="9" s="1"/>
  <c r="G80" i="9"/>
  <c r="G79" i="9"/>
  <c r="G75" i="9"/>
  <c r="G74" i="9"/>
  <c r="G73" i="9"/>
  <c r="G72" i="9" s="1"/>
  <c r="C71" i="9"/>
  <c r="G70" i="9"/>
  <c r="D70" i="9"/>
  <c r="G69" i="9"/>
  <c r="D69" i="9"/>
  <c r="D72" i="9" s="1"/>
  <c r="D73" i="9" s="1"/>
  <c r="D74" i="9" s="1"/>
  <c r="D75" i="9" s="1"/>
  <c r="F106" i="14" l="1"/>
  <c r="F74" i="14"/>
  <c r="F66" i="14" s="1"/>
  <c r="F65" i="14" s="1"/>
  <c r="F88" i="14"/>
  <c r="F56" i="14"/>
  <c r="F83" i="14" s="1"/>
  <c r="G163" i="14"/>
  <c r="G155" i="14" s="1"/>
  <c r="G154" i="14" s="1"/>
  <c r="G153" i="14" s="1"/>
  <c r="G152" i="14" s="1"/>
  <c r="G150" i="14" s="1"/>
  <c r="G11" i="14"/>
  <c r="F37" i="14"/>
  <c r="F36" i="14" s="1"/>
  <c r="F98" i="14"/>
  <c r="F97" i="14" s="1"/>
  <c r="F115" i="14" s="1"/>
  <c r="F23" i="14"/>
  <c r="G136" i="14"/>
  <c r="G128" i="14"/>
  <c r="G127" i="14" s="1"/>
  <c r="G126" i="14" s="1"/>
  <c r="G125" i="14" s="1"/>
  <c r="G123" i="14" s="1"/>
  <c r="F155" i="14"/>
  <c r="F154" i="14" s="1"/>
  <c r="D204" i="9"/>
  <c r="D203" i="9" s="1"/>
  <c r="D202" i="9" s="1"/>
  <c r="D201" i="9" s="1"/>
  <c r="D199" i="9"/>
  <c r="D198" i="9" s="1"/>
  <c r="G360" i="9"/>
  <c r="G359" i="9" s="1"/>
  <c r="G358" i="9" s="1"/>
  <c r="G357" i="9" s="1"/>
  <c r="F57" i="9" l="1"/>
  <c r="D56" i="9"/>
  <c r="D57" i="9" s="1"/>
  <c r="D58" i="9" s="1"/>
  <c r="D59" i="9" s="1"/>
  <c r="D60" i="9" s="1"/>
  <c r="D61" i="9" s="1"/>
  <c r="C56" i="9"/>
  <c r="C57" i="9" s="1"/>
  <c r="C58" i="9" s="1"/>
  <c r="C59" i="9" s="1"/>
  <c r="C60" i="9" s="1"/>
  <c r="C61" i="9" s="1"/>
  <c r="E54" i="9"/>
  <c r="F53" i="9"/>
  <c r="D47" i="9"/>
  <c r="D48" i="9" s="1"/>
  <c r="D49" i="9" s="1"/>
  <c r="D50" i="9" s="1"/>
  <c r="D51" i="9" s="1"/>
  <c r="C47" i="9"/>
  <c r="C48" i="9" s="1"/>
  <c r="C49" i="9" s="1"/>
  <c r="C50" i="9" s="1"/>
  <c r="C51" i="9" s="1"/>
  <c r="D46" i="9"/>
  <c r="C46" i="9"/>
  <c r="E44" i="9"/>
  <c r="D33" i="9"/>
  <c r="D34" i="9" s="1"/>
  <c r="D35" i="9" s="1"/>
  <c r="D36" i="9" s="1"/>
  <c r="D37" i="9" s="1"/>
  <c r="D38" i="9" s="1"/>
  <c r="C33" i="9"/>
  <c r="C34" i="9" s="1"/>
  <c r="C35" i="9" s="1"/>
  <c r="C36" i="9" s="1"/>
  <c r="C37" i="9" s="1"/>
  <c r="C38" i="9" s="1"/>
  <c r="C25" i="9"/>
  <c r="C26" i="9" s="1"/>
  <c r="D24" i="9"/>
  <c r="D25" i="9" s="1"/>
  <c r="D26" i="9" s="1"/>
  <c r="C23" i="9"/>
  <c r="D22" i="9"/>
  <c r="D23" i="9" s="1"/>
  <c r="C22" i="9"/>
  <c r="C14" i="9"/>
  <c r="G12" i="9"/>
  <c r="G13" i="9" s="1"/>
  <c r="G14" i="9" s="1"/>
  <c r="C11" i="9"/>
  <c r="G10" i="9"/>
  <c r="G11" i="9" s="1"/>
  <c r="D293" i="16" l="1"/>
  <c r="C293" i="16"/>
  <c r="D291" i="16"/>
  <c r="D290" i="16"/>
  <c r="D289" i="16"/>
  <c r="C289" i="16"/>
  <c r="C287" i="16"/>
  <c r="C286" i="16"/>
  <c r="D283" i="16"/>
  <c r="C283" i="16"/>
  <c r="D281" i="16"/>
  <c r="D280" i="16"/>
  <c r="D279" i="16"/>
  <c r="C279" i="16"/>
  <c r="C277" i="16"/>
  <c r="C276" i="16"/>
  <c r="D273" i="16"/>
  <c r="C273" i="16"/>
  <c r="D271" i="16"/>
  <c r="D270" i="16"/>
  <c r="D269" i="16"/>
  <c r="C269" i="16"/>
  <c r="C267" i="16"/>
  <c r="C266" i="16"/>
  <c r="C259" i="16"/>
  <c r="C258" i="16" s="1"/>
  <c r="C256" i="16" s="1"/>
  <c r="C253" i="16"/>
  <c r="C251" i="16"/>
  <c r="C250" i="16"/>
  <c r="C248" i="16"/>
  <c r="C246" i="16"/>
  <c r="C242" i="16" s="1"/>
  <c r="C241" i="16" s="1"/>
  <c r="C243" i="16"/>
  <c r="C239" i="16"/>
  <c r="C237" i="16"/>
  <c r="C236" i="16"/>
  <c r="C235" i="16"/>
  <c r="C234" i="16"/>
  <c r="C232" i="16" s="1"/>
  <c r="C229" i="16"/>
  <c r="C228" i="16"/>
  <c r="C225" i="16"/>
  <c r="C224" i="16"/>
  <c r="C222" i="16"/>
  <c r="C219" i="16"/>
  <c r="C216" i="16" s="1"/>
  <c r="C208" i="16" s="1"/>
  <c r="C207" i="16" s="1"/>
  <c r="C217" i="16"/>
  <c r="C214" i="16"/>
  <c r="C212" i="16"/>
  <c r="C209" i="16"/>
  <c r="C205" i="16"/>
  <c r="C203" i="16"/>
  <c r="C202" i="16"/>
  <c r="C201" i="16" s="1"/>
  <c r="C200" i="16" s="1"/>
  <c r="C198" i="16" s="1"/>
  <c r="C192" i="16"/>
  <c r="C191" i="16"/>
  <c r="C189" i="16"/>
  <c r="C185" i="16" s="1"/>
  <c r="C187" i="16"/>
  <c r="C186" i="16"/>
  <c r="C183" i="16"/>
  <c r="C181" i="16"/>
  <c r="C173" i="16"/>
  <c r="C172" i="16"/>
  <c r="C170" i="16"/>
  <c r="C167" i="16"/>
  <c r="C165" i="16"/>
  <c r="C164" i="16"/>
  <c r="C162" i="16"/>
  <c r="C160" i="16"/>
  <c r="C157" i="16"/>
  <c r="C156" i="16"/>
  <c r="C155" i="16"/>
  <c r="C153" i="16"/>
  <c r="C151" i="16"/>
  <c r="C150" i="16"/>
  <c r="C149" i="16"/>
  <c r="C148" i="16"/>
  <c r="C146" i="16"/>
  <c r="C143" i="16"/>
  <c r="C142" i="16"/>
  <c r="C139" i="16"/>
  <c r="C138" i="16" s="1"/>
  <c r="C136" i="16" s="1"/>
  <c r="C133" i="16"/>
  <c r="C131" i="16"/>
  <c r="C130" i="16"/>
  <c r="C128" i="16"/>
  <c r="C126" i="16"/>
  <c r="C123" i="16"/>
  <c r="C122" i="16" s="1"/>
  <c r="C121" i="16" s="1"/>
  <c r="C119" i="16"/>
  <c r="C117" i="16"/>
  <c r="C116" i="16"/>
  <c r="C115" i="16"/>
  <c r="C114" i="16" s="1"/>
  <c r="C112" i="16" s="1"/>
  <c r="C106" i="16"/>
  <c r="C105" i="16"/>
  <c r="C103" i="16"/>
  <c r="C101" i="16"/>
  <c r="C100" i="16"/>
  <c r="C99" i="16"/>
  <c r="C97" i="16"/>
  <c r="C95" i="16" s="1"/>
  <c r="C87" i="16"/>
  <c r="C86" i="16"/>
  <c r="C84" i="16"/>
  <c r="C81" i="16"/>
  <c r="C79" i="16"/>
  <c r="C78" i="16"/>
  <c r="C70" i="16" s="1"/>
  <c r="C69" i="16" s="1"/>
  <c r="C76" i="16"/>
  <c r="C74" i="16"/>
  <c r="C71" i="16"/>
  <c r="C67" i="16"/>
  <c r="C65" i="16"/>
  <c r="C64" i="16"/>
  <c r="C63" i="16" s="1"/>
  <c r="C62" i="16" s="1"/>
  <c r="C60" i="16" s="1"/>
  <c r="C57" i="16"/>
  <c r="C56" i="16"/>
  <c r="C53" i="16"/>
  <c r="C52" i="16"/>
  <c r="C50" i="16" s="1"/>
  <c r="C47" i="16"/>
  <c r="C45" i="16"/>
  <c r="C44" i="16"/>
  <c r="C42" i="16"/>
  <c r="C40" i="16"/>
  <c r="C37" i="16"/>
  <c r="C36" i="16"/>
  <c r="C33" i="16"/>
  <c r="C31" i="16"/>
  <c r="C30" i="16"/>
  <c r="C29" i="16"/>
  <c r="C28" i="16"/>
  <c r="C26" i="16"/>
  <c r="C20" i="16"/>
  <c r="C19" i="16" s="1"/>
  <c r="C17" i="16" s="1"/>
  <c r="F19" i="16"/>
  <c r="F18" i="16" s="1"/>
  <c r="F17" i="16" s="1"/>
  <c r="F15" i="16"/>
  <c r="C15" i="16"/>
  <c r="C14" i="16" s="1"/>
  <c r="C13" i="16" s="1"/>
  <c r="F14" i="16"/>
  <c r="F13" i="16" s="1"/>
  <c r="F12" i="16" s="1"/>
  <c r="C11" i="16"/>
  <c r="F10" i="16"/>
  <c r="F9" i="16"/>
  <c r="C9" i="16"/>
  <c r="C141" i="16" l="1"/>
  <c r="C35" i="16"/>
  <c r="C55" i="16" s="1"/>
  <c r="C227" i="16"/>
  <c r="G105" i="10" l="1"/>
  <c r="D105" i="10"/>
  <c r="G103" i="10"/>
  <c r="G102" i="10" s="1"/>
  <c r="D102" i="10"/>
  <c r="G96" i="10"/>
  <c r="D96" i="10"/>
  <c r="G94" i="10"/>
  <c r="G93" i="10" s="1"/>
  <c r="D93" i="10"/>
  <c r="G85" i="10"/>
  <c r="F85" i="10"/>
  <c r="D85" i="10"/>
  <c r="G83" i="10"/>
  <c r="F83" i="10"/>
  <c r="F82" i="10" s="1"/>
  <c r="G82" i="10"/>
  <c r="D82" i="10"/>
  <c r="G75" i="10"/>
  <c r="G74" i="10" s="1"/>
  <c r="G72" i="10"/>
  <c r="G69" i="10"/>
  <c r="D68" i="10"/>
  <c r="D67" i="10"/>
  <c r="G65" i="10"/>
  <c r="D65" i="10"/>
  <c r="G64" i="10"/>
  <c r="D64" i="10"/>
  <c r="G61" i="10"/>
  <c r="G60" i="10" s="1"/>
  <c r="G58" i="10"/>
  <c r="G55" i="10"/>
  <c r="D54" i="10"/>
  <c r="D53" i="10"/>
  <c r="G51" i="10"/>
  <c r="G50" i="10" s="1"/>
  <c r="D51" i="10"/>
  <c r="D50" i="10"/>
  <c r="G45" i="10"/>
  <c r="G44" i="10"/>
  <c r="G42" i="10"/>
  <c r="G39" i="10"/>
  <c r="D38" i="10"/>
  <c r="D37" i="10" s="1"/>
  <c r="G35" i="10"/>
  <c r="G34" i="10" s="1"/>
  <c r="D35" i="10"/>
  <c r="D34" i="10"/>
  <c r="G38" i="10" l="1"/>
  <c r="G37" i="10" s="1"/>
  <c r="G68" i="10"/>
  <c r="G67" i="10" s="1"/>
  <c r="G54" i="10"/>
  <c r="G53" i="10" s="1"/>
  <c r="D74" i="15" l="1"/>
  <c r="D73" i="15" s="1"/>
  <c r="D72" i="15" s="1"/>
  <c r="D70" i="15"/>
  <c r="D69" i="15"/>
  <c r="D66" i="15"/>
  <c r="D65" i="15"/>
  <c r="D64" i="15"/>
  <c r="D62" i="15"/>
  <c r="D61" i="15" s="1"/>
  <c r="D58" i="15"/>
  <c r="C58" i="15"/>
  <c r="D57" i="15"/>
  <c r="C57" i="15"/>
  <c r="D56" i="15"/>
  <c r="C56" i="15"/>
  <c r="D54" i="15"/>
  <c r="C54" i="15"/>
  <c r="D53" i="15"/>
  <c r="C53" i="15"/>
  <c r="G14" i="15"/>
  <c r="D14" i="15"/>
  <c r="G13" i="15"/>
  <c r="D13" i="15"/>
  <c r="G12" i="15"/>
  <c r="D12" i="15"/>
  <c r="G10" i="15"/>
  <c r="G9" i="15" s="1"/>
  <c r="D10" i="15"/>
  <c r="D9" i="15" s="1"/>
  <c r="A82" i="4" l="1"/>
  <c r="A113" i="4" l="1"/>
  <c r="A31" i="3" l="1"/>
  <c r="A5" i="5" s="1"/>
  <c r="A45" i="5" s="1"/>
  <c r="A60" i="5" s="1"/>
  <c r="A75" i="5" s="1"/>
  <c r="A93" i="5" l="1"/>
  <c r="A123" i="5" l="1"/>
  <c r="A108" i="5"/>
  <c r="H96" i="5" s="1"/>
  <c r="A5" i="9" l="1"/>
  <c r="A29" i="9" s="1"/>
  <c r="A66" i="9" s="1"/>
  <c r="A148" i="5"/>
  <c r="H126" i="5" s="1"/>
  <c r="A5" i="11" l="1"/>
  <c r="A29" i="11" s="1"/>
  <c r="A96" i="11" s="1"/>
  <c r="A200" i="11" s="1"/>
  <c r="A268" i="11" s="1"/>
  <c r="A319" i="11" s="1"/>
  <c r="A370" i="11" s="1"/>
  <c r="A406" i="11" s="1"/>
  <c r="A457" i="11" s="1"/>
  <c r="A529" i="11" s="1"/>
  <c r="A568" i="11" s="1"/>
  <c r="A646" i="11" s="1"/>
  <c r="A676" i="11" s="1"/>
  <c r="A695" i="11" s="1"/>
  <c r="A792" i="11" s="1"/>
  <c r="A840" i="11" s="1"/>
  <c r="A993" i="11" s="1"/>
  <c r="A1010" i="11" s="1"/>
  <c r="A1079" i="11" s="1"/>
  <c r="A1148" i="11" s="1"/>
  <c r="A1186" i="11" s="1"/>
  <c r="A1209" i="11" s="1"/>
  <c r="A1253" i="11" s="1"/>
  <c r="A1298" i="11" s="1"/>
  <c r="A1393" i="11" s="1"/>
  <c r="A1443" i="11" s="1"/>
  <c r="A5" i="12" s="1"/>
  <c r="A30" i="12" s="1"/>
  <c r="A64" i="12" s="1"/>
  <c r="A98" i="12" s="1"/>
  <c r="A132" i="12" s="1"/>
  <c r="A145" i="12" s="1"/>
  <c r="A182" i="12" s="1"/>
  <c r="A216" i="12" s="1"/>
  <c r="A5" i="16" s="1"/>
  <c r="A91" i="16" s="1"/>
  <c r="A177" i="16" s="1"/>
  <c r="A5" i="7" s="1"/>
  <c r="A89" i="7" s="1"/>
  <c r="A134" i="7" s="1"/>
  <c r="A216" i="7" s="1"/>
  <c r="A283" i="7" s="1"/>
  <c r="A5" i="6" s="1"/>
  <c r="A38" i="6" s="1"/>
  <c r="A76" i="6" s="1"/>
  <c r="A108" i="6" s="1"/>
  <c r="A138" i="6" s="1"/>
  <c r="A178" i="14" s="1"/>
  <c r="A5" i="8" s="1"/>
  <c r="A26" i="8" s="1"/>
  <c r="A46" i="8" s="1"/>
  <c r="A135" i="8" s="1"/>
  <c r="A5" i="10" s="1"/>
  <c r="A31" i="10" s="1"/>
  <c r="A79" i="10" s="1"/>
  <c r="A112" i="10" s="1"/>
  <c r="A141" i="10" s="1"/>
  <c r="A154" i="10" s="1"/>
  <c r="A5" i="17" s="1"/>
  <c r="A75" i="17" s="1"/>
  <c r="A91" i="17" s="1"/>
  <c r="A139" i="17" s="1"/>
  <c r="A5" i="15" s="1"/>
  <c r="A47" i="15" s="1"/>
  <c r="A5" i="13" s="1"/>
  <c r="A7" i="18" s="1"/>
  <c r="A7" i="19" s="1"/>
  <c r="A7" i="20" s="1"/>
  <c r="A7" i="21" s="1"/>
  <c r="A7" i="22" s="1"/>
</calcChain>
</file>

<file path=xl/sharedStrings.xml><?xml version="1.0" encoding="utf-8"?>
<sst xmlns="http://schemas.openxmlformats.org/spreadsheetml/2006/main" count="6454" uniqueCount="568">
  <si>
    <t xml:space="preserve">Ministriju un citu centrālo valsts iestāžu priekšlikumi </t>
  </si>
  <si>
    <t>Priekšlikums MK atzinumam</t>
  </si>
  <si>
    <t>Pieņemts pirmajā lasījumā</t>
  </si>
  <si>
    <t>Priekšlikumi 2.lasījumam</t>
  </si>
  <si>
    <t>likumprojekta "Par valsts budžetu 2025. gadam un budžeta ietvaru 2025., 2026. un 2027. gadam" izskatīšanai Saeimā otrajā lasījumā</t>
  </si>
  <si>
    <t>Par likumprojekta "Par valsts budžetu 2025. gadam un budžeta ietvaru 2025., 2026. un 2027. gadam" teksta daļu:</t>
  </si>
  <si>
    <t>Priekšlikums par izmaiņām</t>
  </si>
  <si>
    <t>02.00.00 Līdzekļi neparedzētiem gadījumiem</t>
  </si>
  <si>
    <t>2025.gadā</t>
  </si>
  <si>
    <t>2026.gadā</t>
  </si>
  <si>
    <t>2027.gadā</t>
  </si>
  <si>
    <t>Par likumprojekta "Par valsts budžetu 2025. gadam un budžeta ietvaru 2025., 2026. un 2027. gadam" skaitlisko daļu:</t>
  </si>
  <si>
    <t>74. Gadskārtējā valsts budžeta izpildes procesā pārdalāmais finansējums</t>
  </si>
  <si>
    <t>11. Ārlietu ministrija</t>
  </si>
  <si>
    <t>4.pielikums</t>
  </si>
  <si>
    <t>04.00.00 Latvijas prezidentūras Eiropas Savienības Padomē nodrošināšana</t>
  </si>
  <si>
    <t>96.01.00 Latvijas prezidentūras Eiropas Savienības Padomē sekretariāta darbības nodrošināšana</t>
  </si>
  <si>
    <t>Resursi izdevumu segšanai/ Ieņēmumi</t>
  </si>
  <si>
    <t>Dotācija no vispārējiem ieņēmumiem</t>
  </si>
  <si>
    <t>Vispārējā kārtībā sadalāmā dotācija no vispārējiem ieņēmumiem</t>
  </si>
  <si>
    <t>Izdevumi - kopā</t>
  </si>
  <si>
    <t>Uzturēšanas izdevumi</t>
  </si>
  <si>
    <t>Subsīdijas, dotācijas, sociālie maksājumi un kompensācijas</t>
  </si>
  <si>
    <t>Kārtējie izdevumi</t>
  </si>
  <si>
    <t>Subsīdijas un dotācijas</t>
  </si>
  <si>
    <t>Atlīdzība</t>
  </si>
  <si>
    <t>Preces un pakalpojumi</t>
  </si>
  <si>
    <t>Kapitālie izdevumi</t>
  </si>
  <si>
    <t>Pamatkapitāla veidošana</t>
  </si>
  <si>
    <t>96.03.00 Latvijas prezidentūras Eiropas Savienības Padomē nodrošināšana (ministrijas pasākumi)</t>
  </si>
  <si>
    <t>97.00.00 Nozaru vadība un politikas plānošana</t>
  </si>
  <si>
    <t>Ieņēmumi no maksas pakalpojumiem un citi pašu ieņēmumi – kopā</t>
  </si>
  <si>
    <t>Sociāla rakstura maksājumi un kompensācijas</t>
  </si>
  <si>
    <t>Transferti viena budžeta veida ietvaros un uzturēšanas izdevumu transferti starp budžeta veidiem</t>
  </si>
  <si>
    <t>Valsts budžeta transferti un uzturēšanas izdevumu transferti</t>
  </si>
  <si>
    <t>Valsts budžeta uzturēšanas izdevumu transferti no valsts pamatbudžeta uz valsts speciālo budžetu</t>
  </si>
  <si>
    <t>Pārējie valsts budžeta uzturēšanas izdevumu transferti citiem budžetiem</t>
  </si>
  <si>
    <t>Pārējie valsts budžeta uzturēšanas izdevumu transferti valsts budžeta daļēji finansētām atvasinātām publiskām personām un budžeta nefinansētām iestādēm</t>
  </si>
  <si>
    <t>Finansiālā bilance</t>
  </si>
  <si>
    <t>Finansēšana</t>
  </si>
  <si>
    <t>Naudas līdzekļi</t>
  </si>
  <si>
    <t>Maksas pakalpojumu un citu pašu ieņēmumu naudas līdzekļu atlikumu izmaiņas palielinājums (-) vai samazinājums (+)</t>
  </si>
  <si>
    <t>2026.gads</t>
  </si>
  <si>
    <t>3.pielikums</t>
  </si>
  <si>
    <t>I. Valsts pamatfunkciju īstenošana</t>
  </si>
  <si>
    <t>Kārtējie maksājumi Eiropas Savienības budžetā un starptautiskā sadarbība</t>
  </si>
  <si>
    <t>Starptautiskā sadarbība</t>
  </si>
  <si>
    <t>Sadalījumā pa budžeta resoriem</t>
  </si>
  <si>
    <t>10. Aizsardzības ministrija</t>
  </si>
  <si>
    <t>10.Aizsardzības ministrija</t>
  </si>
  <si>
    <t>11.pielikums</t>
  </si>
  <si>
    <t>33.00.00  Aizsardzības īpašumu pārvaldīšana</t>
  </si>
  <si>
    <t>0600000000 - Citas ilgtermiņa saistības</t>
  </si>
  <si>
    <t>tajā skaitā</t>
  </si>
  <si>
    <t>"Telpu Rīgā, Talejas ielā 1, nomas maksas izdevumu segšanai"</t>
  </si>
  <si>
    <t>2025.gads</t>
  </si>
  <si>
    <t>Resursi izdevumu segšanai</t>
  </si>
  <si>
    <t>Izdevumi – kopā</t>
  </si>
  <si>
    <t>2027.gads</t>
  </si>
  <si>
    <t xml:space="preserve">2028.gads </t>
  </si>
  <si>
    <t>Tālākā laika posmā</t>
  </si>
  <si>
    <t>Transferti</t>
  </si>
  <si>
    <t>Valsts budžeta transferti</t>
  </si>
  <si>
    <t>Valsts pamatbudžeta savstarpējie transferti</t>
  </si>
  <si>
    <t>Valsts pamatbudžeta iestāžu saņemtie transferti no valsts pamatbudžeta</t>
  </si>
  <si>
    <t>Valsts pamatbudžeta iestāžu saņemtie transferti no valsts pamatbudžeta dotācijas no vispārējiem ieņēmumiem</t>
  </si>
  <si>
    <t>Valsts budžeta transferti no valsts pamatbudžeta uz valsts pamatbudžetu</t>
  </si>
  <si>
    <t>Valsts budžeta transferti no valsts pamatbudžeta dotācijas no vispārējiem ieņēmumiem uz valsts pamatbudžetu</t>
  </si>
  <si>
    <t xml:space="preserve"> 22.12.00 Nacionālo bruņoto spēku uzturēšana</t>
  </si>
  <si>
    <t>06.00.00  Valsts drošības aizsardzība</t>
  </si>
  <si>
    <t xml:space="preserve">Finansiālā bilance </t>
  </si>
  <si>
    <t>Akcijas un cita līdzdalība pašu kapitālā</t>
  </si>
  <si>
    <t>12. Ekonomikas ministrija</t>
  </si>
  <si>
    <t>Valsts budžeta ieņēmumi</t>
  </si>
  <si>
    <t>2.pielikums</t>
  </si>
  <si>
    <t>Valsts pamatbudžeta ieņēmumi</t>
  </si>
  <si>
    <t>29.02.00  Elektroenerģijas lietotāju atbalsts</t>
  </si>
  <si>
    <t xml:space="preserve">  Ieņēmumi no dividendēm (ieņēmumi no valsts (pašvaldību) kapitāla izmantošanas)</t>
  </si>
  <si>
    <t>29.06.00  Enerģētikas jautājumu administrēšana</t>
  </si>
  <si>
    <t>`</t>
  </si>
  <si>
    <t xml:space="preserve">  Valsts budžeta transferti</t>
  </si>
  <si>
    <t>97.00.00  Nozaru vadība un politikas plānošana</t>
  </si>
  <si>
    <t>Telpu Rīgā, Talejas ielā 1, nomas maksas izdevumu segšanai</t>
  </si>
  <si>
    <t>2028.gads</t>
  </si>
  <si>
    <t>Tālākā laika posmā līdz projekta īstenošanai</t>
  </si>
  <si>
    <t>35.00.00  Valsts atbalsta programmas</t>
  </si>
  <si>
    <t>Pārējie valsts budžeta uzturēšanas izdevumu transferti pašvaldībām</t>
  </si>
  <si>
    <t>15. Izglītības un zinātnes ministrija</t>
  </si>
  <si>
    <t>05.01.00 Zinātniskās darbības nodrošināšana</t>
  </si>
  <si>
    <t xml:space="preserve">	Pārējie valsts budžeta uzturēšanas izdevumu transferti valsts budžeta daļēji finansētām atvasinātām publiskām personām un budžeta nefinansētām iestādēm</t>
  </si>
  <si>
    <t xml:space="preserve">   Valsts budžeta uzturēšanas izdevumu transferti no   valsts pamatbudžeta uz valsts speciālo budžetu</t>
  </si>
  <si>
    <t xml:space="preserve">  Valsts budžeta transferti no valsts pamatbudžeta dotācijas no vispārējiem ieņēmumiem uz valsts pamatbudžetu</t>
  </si>
  <si>
    <t>18. Labklājības ministrija</t>
  </si>
  <si>
    <t>05.01.00 Sociālās rehabilitācijas valsts programmas</t>
  </si>
  <si>
    <t>20.01.00 Valsts sociālie pabalsti</t>
  </si>
  <si>
    <t xml:space="preserve">Valsts budžeta transferti un uzturēšanas izdevumu transferti </t>
  </si>
  <si>
    <t xml:space="preserve">Pārējie valsts budžeta uzturēšanas izdevumu transferti citiem budžetiem </t>
  </si>
  <si>
    <t xml:space="preserve"> Pārējie valsts budžeta uzturēšanas izdevumu transferti pašvaldībām</t>
  </si>
  <si>
    <t>Kapitālo izdevumu transferti</t>
  </si>
  <si>
    <t>Valsts budžeta kapitālo izdevumu transferti</t>
  </si>
  <si>
    <t>Valsts budžeta kapitālo izdevumu transferti no valsts pamatbudžeta uz valsts speciālo budžetu</t>
  </si>
  <si>
    <t>Valsts pamatbudžetā saņemtie transferti no valsts speciālā budžeta</t>
  </si>
  <si>
    <t>97.02.00 Nozares centralizēto funkciju izpilde</t>
  </si>
  <si>
    <t>5.pielikums</t>
  </si>
  <si>
    <t>04.05.00 Valsts sociālās apdrošināšanas aģentūras speciālais budžets</t>
  </si>
  <si>
    <t>Ieņēmumi – kopā</t>
  </si>
  <si>
    <t>Nenodokļu ieņēmumi</t>
  </si>
  <si>
    <t>Ieņēmumi no maksas pakalpojumiem un citi pašu ieņēmumi - kopā</t>
  </si>
  <si>
    <t>Valsts speciālajā budžetā saņemtie transferti no valsts pamatbudžeta</t>
  </si>
  <si>
    <t>Valsts speciālā budžeta savstarpējie transferti</t>
  </si>
  <si>
    <t>Valsts sociālās apdrošināšanas speciālā budžeta transferti</t>
  </si>
  <si>
    <t>No valsts pensiju speciālā budžeta ieskaitītie līdzekļi Valsts sociālās apdrošināšanas aģentūrai</t>
  </si>
  <si>
    <t>No nodarbinātības speciālā budžeta ieskaitītie līdzekļi Valsts sociālās apdrošināšanas aģentūrai</t>
  </si>
  <si>
    <t>No invaliditātes, maternitātes un slimības speciālā budžeta sociālajai apdrošināšanai bezdarba gadījumam</t>
  </si>
  <si>
    <t>21.01.00 Darba tiesisko attiecību un darba apstākļu kontrole un uzraudzība</t>
  </si>
  <si>
    <t>11. pielikums</t>
  </si>
  <si>
    <t>0600000000 Citas ilgtermiņa saistības</t>
  </si>
  <si>
    <t>2028.gadā</t>
  </si>
  <si>
    <t>18. Labklājības ministrija (speciālais budžets)</t>
  </si>
  <si>
    <t>04.01.00 Valsts pensiju speciālais budžets</t>
  </si>
  <si>
    <t>Nodokļu ieņēmumi</t>
  </si>
  <si>
    <t>Sociālās apdrošināšanas iemaksas – kopā</t>
  </si>
  <si>
    <t>Sociālās apdrošināšanas iemaksas</t>
  </si>
  <si>
    <t>Brīvprātīgās sociālās apdrošināšanas iemaksas</t>
  </si>
  <si>
    <t>Brīvprātīgās sociālās apdrošināšanas iemaksas valsts pensiju apdrošināšanai</t>
  </si>
  <si>
    <t>Ieņēmumi valsts speciālajā budžetā no valsts sociālās apdrošināšanas obligāto iemaksu sadales</t>
  </si>
  <si>
    <t>Valsts sociālās apdrošināšanas obligātās iemaksas valsts pensiju apdrošināšanai</t>
  </si>
  <si>
    <t>No darba negadījumu speciālā budžeta ieskaitītie līdzekļi Valsts sociālās apdrošināšanas aģentūrai</t>
  </si>
  <si>
    <t>No invaliditātes, maternitātes un slimības speciālā budžeta ieskaitītie līdzekļi Valsts sociālās apdrošināšanas aģentūrai</t>
  </si>
  <si>
    <t>No nodarbinātības speciālā budžeta valsts pensiju apdrošināšanai</t>
  </si>
  <si>
    <t>No darba negadījumu speciālā budžeta valsts pensiju apdrošināšanai</t>
  </si>
  <si>
    <t>No invaliditātes, maternitātes un slimības speciālā budžeta valsts pensiju apdrošināšanai</t>
  </si>
  <si>
    <t>Valsts budžeta transferti no valsts speciālā budžeta uz valsts speciālo budžetu</t>
  </si>
  <si>
    <t xml:space="preserve">  Finansiālā bilance</t>
  </si>
  <si>
    <t>Valsts speciālā budžeta naudas līdzekļu atlikumu izmaiņas palielinājums (-) vai samazinājums (+)</t>
  </si>
  <si>
    <t>04.02.00 Nodarbinātības speciālais budžets</t>
  </si>
  <si>
    <t>Brīvprātīgās sociālās apdrošināšanas iemaksas sociālajai apdrošināšanai bezdarba gadījumiem</t>
  </si>
  <si>
    <t>Valsts sociālās apdrošināšanas obligātās iemaksas sociālajai apdrošināšanai bezdarba gadījumiem</t>
  </si>
  <si>
    <t>04.03.00 Darba negadījumu speciālais budžets</t>
  </si>
  <si>
    <t>Brīvprātīgās sociālās apdrošināšanas iemaksas sociālajai apdrošināšanai pret nelaimes gadījumiem darbā un arodslimībām</t>
  </si>
  <si>
    <t>Valsts sociālās apdrošināšanas obligātās iemaksas sociālajai apdrošināšanai pret nelaimes gadījumiem darbā un arodslimībām</t>
  </si>
  <si>
    <t>Valsts budžeta uzturēšanas izdevumu transferti no valsts speciālā budžeta uz valsts pamatbudžetu</t>
  </si>
  <si>
    <t>04.04.00 Invaliditātes, maternitātes un slimības speciālais budžets</t>
  </si>
  <si>
    <t>Brīvprātīgās sociālās apdrošināšanas iemaksas invaliditātes, maternitātes, slimības un vecāku apdrošināšanai</t>
  </si>
  <si>
    <t>Valsts sociālās apdrošināšanas obligātās iemaksas invaliditātes, maternitātes, slimības un vecāku apdrošināšanai</t>
  </si>
  <si>
    <t>Saņemtie transferti viena speciālā budžeta veida ietvaros</t>
  </si>
  <si>
    <t>21. Viedās administrācijas un reģionālās attīstības ministrija</t>
  </si>
  <si>
    <t>20. Klimata un enerģētikas ministrija</t>
  </si>
  <si>
    <t>21.02.00 Vides aizsardzības projekti</t>
  </si>
  <si>
    <t>21.01.00 Vides aizsardzības projekti</t>
  </si>
  <si>
    <t>Ārvalstu finanšu palīdzība iestādes ieņēmumos</t>
  </si>
  <si>
    <t>Ārvalstu finanšu palīdzība atmaksām valsts pamatbudžetam</t>
  </si>
  <si>
    <t>Valsts pamatbudžeta iestāžu saņemtie transferti no ārvalstu finanšu palīdzības līdzekļiem</t>
  </si>
  <si>
    <t>Valsts budžeta iestāžu saņemtie transferti no valsts budžeta daļēji finansētām atvasinātām publiskām personām un no budžeta nefinansētām iestādēm</t>
  </si>
  <si>
    <t>Valsts budžeta iestāžu saņemtie transferti no citas ministrijas, centrālās valsts iestādes padotībā esošām no valsts budžeta daļēji finansētām atvasinātām publiskām personām un budžeta nefinansētām iestādēm</t>
  </si>
  <si>
    <t>Subsīdijas, dotācijas un sociālie pabalsti</t>
  </si>
  <si>
    <t>Kārtējie maksājumi Eiropas Savienības budžetā</t>
  </si>
  <si>
    <t>Valsts budžeta  transferti no valsts pamatbudžeta uz valsts pamatbudžetu</t>
  </si>
  <si>
    <t>Valsts budžeta  transferti no valsts pamatbudžeta dotācijas no vispārējiem ieņēmumiem uz valsts pamatbudžetu</t>
  </si>
  <si>
    <t>Valsts budžeta uzturēšanas izdevumu transferti citiem budžetiem Eiropas Savienības politiku instrumentu un pārējās ārvalstu finanšu palīdzības līdzfinansētajiem projektiem (pasākumiem)</t>
  </si>
  <si>
    <t>Valsts budžeta uzturēšanas izdevumu transferti pašvaldībām Eiropas Savienības politiku instrumentu un pārējās ārvalstu finanšu palīdzības līdzfinansētajiem projektiem (pasākumiem)</t>
  </si>
  <si>
    <t>Pārējie valsts budžeta kapitālo izdevumu transferti citiem budžetiem</t>
  </si>
  <si>
    <t>Pārējie valsts budžeta kapitālo izdevumu transferti pašvaldībām</t>
  </si>
  <si>
    <t>Pārējie valsts budžeta transferti kapitālajiem izdevumiem valsts budžeta daļēji finansētām atvasinātām publiskām personām un budžeta nefinansētām iestādēm</t>
  </si>
  <si>
    <t>Ārvalstu finanšu palīdzības naudas līdzekļu atlikumu izmaiņas palielinājums (-) vai samazinājums (+)</t>
  </si>
  <si>
    <t>21.13.00 Nozares vides projekti</t>
  </si>
  <si>
    <t>21.02.00 Nozares vides projekti</t>
  </si>
  <si>
    <t>24.05.00 Latvijas Nacionālais botāniskais dārzs</t>
  </si>
  <si>
    <t>24.08.00 Nacionālo parku darbības nodrošināšana</t>
  </si>
  <si>
    <t>32.00.00 Valsts digitālās attīstības politikas īstenošana</t>
  </si>
  <si>
    <t>2025. gads</t>
  </si>
  <si>
    <t>2026. gads</t>
  </si>
  <si>
    <t>2027. gads</t>
  </si>
  <si>
    <t>13. Finanšu ministrija</t>
  </si>
  <si>
    <t>14. Iekšlietu ministrija</t>
  </si>
  <si>
    <t>3. pielikums</t>
  </si>
  <si>
    <t>41.13.00 Finansējums VAS "Valsts nekustamie īpašumi" īstenojamiem projektiem un pasākumiem</t>
  </si>
  <si>
    <t>Dotācija VAS "Valsts nekustamie īpašumi" jaunas infrastruktūras izveidei kontroles dienestu funkciju īstenošanai Uriekstes ielā 42, Rīgā (Kundziņsala)</t>
  </si>
  <si>
    <t>CIS/FM/027</t>
  </si>
  <si>
    <t>4. pielikums</t>
  </si>
  <si>
    <t>10.00.00 Noziedzīgi iegūtu līdzekļu legalizācijas un terorisma finansēšanas novēršana</t>
  </si>
  <si>
    <t>33.00.00 Valsts ieņēmumu un muitas politikas nodrošināšana</t>
  </si>
  <si>
    <t>32. Prokuratūra</t>
  </si>
  <si>
    <t>01.00.00 Prokuratūras iestāžu uzturēšana</t>
  </si>
  <si>
    <t>29. Veselības ministrija</t>
  </si>
  <si>
    <t>46.01.00 Uzraudzība un kontrole</t>
  </si>
  <si>
    <t>40.02.00 Nekustamais īpašums un centralizētais iepirkums</t>
  </si>
  <si>
    <t>39.02.00 Izložu un azartspēļu organizēšanas un norises uzraudzība</t>
  </si>
  <si>
    <t>VID ēkas Rīgā, Talejas ielā 1, telpu nomas maksas izdevumu segšanai</t>
  </si>
  <si>
    <t>CIS/FM/011</t>
  </si>
  <si>
    <t>CIS/PROK/004</t>
  </si>
  <si>
    <t>CIS/FM/026</t>
  </si>
  <si>
    <t>22. Kultūras ministrija</t>
  </si>
  <si>
    <t>22.07.00 Nomas maksas VAS "Valsts nekustamie īpašumi" programmas "Mantojums-2018" ietvaros</t>
  </si>
  <si>
    <t>20.00.00 "Kultūrizglītība"</t>
  </si>
  <si>
    <t xml:space="preserve"> Dotācija no vispārējiem ieņēmumiem</t>
  </si>
  <si>
    <t xml:space="preserve">  Vispārējā kārtībā sadalāmā dotācija no vispārējiem ieņēmumiem</t>
  </si>
  <si>
    <t xml:space="preserve"> Uzturēšanas izdevumi</t>
  </si>
  <si>
    <t xml:space="preserve">  Kārtējie izdevumi</t>
  </si>
  <si>
    <t xml:space="preserve">   Preces un pakalpojumi</t>
  </si>
  <si>
    <t>Latvijas Nacionālā vēstures muzeja ēkas Rīgā, Brīvības bulvārī 32, nomas maksa VAS "Valsts nekustamie īpašumi"</t>
  </si>
  <si>
    <t>CIS/KM/012</t>
  </si>
  <si>
    <t>22.Kultūras ministrija</t>
  </si>
  <si>
    <t xml:space="preserve">09.00.00 "Valsts nozīmes reformas īstenošanai" </t>
  </si>
  <si>
    <t>21.00.00 "Kultūras mantojums"</t>
  </si>
  <si>
    <t>62. Mērķdotācijas pašvaldībām</t>
  </si>
  <si>
    <t>02.00.00 "Mērķdotācijas pašvaldību tautas mākslas kolektīvu vadītāju darba samaksai un valsts sociālās apdrošināšanas obligātajām iemaksām"</t>
  </si>
  <si>
    <t xml:space="preserve">  Dotācija no vispārējiem ieņēmumiem</t>
  </si>
  <si>
    <t xml:space="preserve">   Vispārējā kārtībā sadalāmā dotācija no vispārējiem ieņēmumiem</t>
  </si>
  <si>
    <t>25.02.00 "Valsts kultūrkapitāla fonda programmu un projektu konkursi"</t>
  </si>
  <si>
    <t xml:space="preserve"> 25.01.00 "Valsts kultūrkapitāla fonda darbības nodrošināšana"</t>
  </si>
  <si>
    <t xml:space="preserve">  Subsīdijas, dotācijas, sociālie maksājumi un  kompensācijas</t>
  </si>
  <si>
    <t xml:space="preserve">   Subsīdijas un dotācijas</t>
  </si>
  <si>
    <t xml:space="preserve">   Atlīdzība</t>
  </si>
  <si>
    <t xml:space="preserve"> Kārtējie izdevumi</t>
  </si>
  <si>
    <t xml:space="preserve">  Atlīdzība</t>
  </si>
  <si>
    <t xml:space="preserve"> Subsīdijas, dotācijas, sociālie maksājumi un  kompensācijas</t>
  </si>
  <si>
    <t>97.00.00 "Nozaru vadība un politikas plānošana"</t>
  </si>
  <si>
    <t xml:space="preserve">   Kārtējie izdevumi</t>
  </si>
  <si>
    <t xml:space="preserve">     Atlīdzība</t>
  </si>
  <si>
    <t xml:space="preserve">     Preces un pakalpojumi</t>
  </si>
  <si>
    <t>22.07.00 "Nomas maksas VAS "Valsts nekustamie īpašumi" programmas "Mantojums-2018" ietvaros"</t>
  </si>
  <si>
    <t>Transferti viena budžeta veida ietvaros un uzturēšanas izdevumu transferti starp
budžeta veidiem</t>
  </si>
  <si>
    <t>Pārējie valsts budžeta uzturēšanas izdevumu transferti valsts budžeta daļēji
finansētām atvasinātām publiskām personām un budžeta nefinansētām
iestādēm</t>
  </si>
  <si>
    <t>Muzeju krātuvju kompleksa Rīgā, Pulka ielā 8, nomas maksa VAS "Valsts nekustamie īpašumi"</t>
  </si>
  <si>
    <t>CIS/KM/011</t>
  </si>
  <si>
    <t xml:space="preserve">14. Iekšlietu ministrija </t>
  </si>
  <si>
    <t xml:space="preserve"> 74. Gadskārtējā valsts budžeta izpildes procesā pārdalāmais finansējums</t>
  </si>
  <si>
    <t>02.03.00 "Vienotās sakaru un informācijas sistēmas uzturēšana un vadība"</t>
  </si>
  <si>
    <t>06.01.00 "Valsts policija"</t>
  </si>
  <si>
    <t>Veikta finansējuma pārdale no budžeta apakšprogrammas 02.03.00 "Vienotās sakaru un informācijas sistēmas uzturēšana un vadība" uz budžeta apakšprogrammu 06.01.00 "Valsts policija" 2025.gadā un turpmāk ik gadu 8060 euro, lai saskaņā ar starp Iekšlietu ministrijas Informācijas centru un Valsts policiju 2024. gada 16. oktobrī noslēgto Vienošanos Nr.2218 nodrošinātu optimālu autotransporta izmantošanu.
Izmaiņas netiek atspoguļotas likumprojekta "Par valsts budžetu 2025. gadam un budžeta ietvaru 2025., 2026. un 2027. gadam" 3.pielikumā "Valsts pamatbudžeta un valsts speciālā budžeta kopsavilkums", jo 2026. gadā un turpmāk ik gadu izdevumu pārdale tiek veikta starp budžeta apakšprogrammām, nemainot izdevumus atbilstoši ekonomiskās klasifikācijas kodiem.</t>
  </si>
  <si>
    <t>01.00.00 "Apropriācijas rezerve"</t>
  </si>
  <si>
    <t>18.00.00 "Finansējums valsts drošības stiprināšanas pasākumiem"</t>
  </si>
  <si>
    <t>07.00.00 "Ugunsdrošība, glābšana un civilā aizsardzība"</t>
  </si>
  <si>
    <t>10.00.00 "Valsts robežsardzes darbība"</t>
  </si>
  <si>
    <t>11.01.00 "Pilsonības un migrācijas lietu pārvalde"</t>
  </si>
  <si>
    <t>38.05.00 "Veselības aprūpe un fiziskā sagatavotība"</t>
  </si>
  <si>
    <r>
      <t>Saskaņā ar Ministru kabineta 2024. gada 29. oktobra protokollēmuma (prot.Nr.46 78.</t>
    </r>
    <r>
      <rPr>
        <sz val="10"/>
        <rFont val="Times New Roman"/>
        <family val="1"/>
        <charset val="186"/>
      </rPr>
      <t>§</t>
    </r>
    <r>
      <rPr>
        <i/>
        <sz val="10"/>
        <rFont val="Times New Roman"/>
        <family val="1"/>
        <charset val="186"/>
      </rPr>
      <t>) 3.punktu veikta finansējuma pārdale no  74. resora "Gadskārtējā valsts budžeta izpildes procesā pārdalāmais finansējums" budžeta  programmas 18.00.00 "Finansējums valsts drošības stiprināšanas pasākumiem" 2025. gadā 1 585 464 euro uz Iekšlietu ministrijas budžeta  programmām/apakšprogrammām, lai nodrošinātu katastrofu pārvaldības centru (Liepājā, Daugavpilī, Madonā, Līvānos, Salacgrīvā, Viļānos, Alsungā, Alūksnē, Talsos un Tukumā) darbību (funkcionēšanu) pēc to izbūves pabeigšanas</t>
    </r>
  </si>
  <si>
    <t>40.02.00 "Nekustamais īpašums un centralizētais iepirkums"</t>
  </si>
  <si>
    <t>Veikta finansējuma pārdale no budžeta apakšprogrammas 02.03.00 “Vienotās sakaru un informācijas sistēmas uzturēšana un vadība” uz budžeta apakšprogrammu 40.02.00 "Nekustamais īpašums un centralizētais iepirkums" 2025. - 2028. gadā ik gadu  150 000 euro, lai nodrošinātu apsaimniekošanas, komunālo, energoresursu iegādes izdevumu segšanu</t>
  </si>
  <si>
    <t>02.00.00 "Līdzekļi neparedzētiem gadījumiem"</t>
  </si>
  <si>
    <t>Saskaņā ar Ministru kabineta protokollēmuma projekta (24-TA-2446) 3.punktu veikta finansējuma pārdale no  74. resora "Gadskārtējā valsts budžeta izpildes procesā pārdalāmais finansējums" budžeta  programmas 02.00.00 "Līdzekļi neparedzētiem gadījumiem" 2025. gadā 33 902 euro un  2026. gadā 14 588 euro uz Iekšlietu ministrijas budžeta  apakšprogrammu 06.01.00 "Valsts policija", lai nodrošinātu Valsts policijas amatpersonas ar speciālo dienesta pakāpi uzturēšanos Eiropas Savienības misijā Armēnijā (EUMA)</t>
  </si>
  <si>
    <t>Saskaņā ar Ministru kabineta protokollēmuma projekta (24-TA-2560) 3.punktu veikta finansējuma pārdale no  74. resora "Gadskārtējā valsts budžeta izpildes procesā pārdalāmais finansējums" budžeta  programmas 02.00.00 "Līdzekļi neparedzētiem gadījumiem" 2025. gadā 191 986 euro un  2026. gadā 79 981 euro uz Iekšlietu ministrijas budžeta  apakšprogrammu 06.01.00 "Valsts policija", lai nodrošinātu Valsts policijas amatpersonu ar speciālo dienesta pakāpi uzturēšanos Eiropas Savienības misijā Gruzijā (EUMM Georgia)</t>
  </si>
  <si>
    <t>Saskaņā ar Ministru kabineta 2024.gada 22.oktobra protokollēmuma (prot. Nr. 45 11. §) 5.punktu veikta finansējuma pārdale no  74. resora "Gadskārtējā valsts budžeta izpildes procesā pārdalāmais finansējums" budžeta  programmas 18.00.00 "Finansējums valsts drošības stiprināšanas pasākumiem" 2025. gadā 5 092 309 euro uz Iekšlietu ministrijas budžeta  programmu 07.00.00 "Ugunsdrošība, glābšana un civilā aizsardzība" , lai nodrošinātu sešu ugunsdzēsības autocisternu ar pacēlāju un to komplektācijā esošo aprīkojumu iegādi</t>
  </si>
  <si>
    <t>Saskaņā ar Ministru kabineta 2024. gada 29.oktobra protokollēmuma projekta (prot.Nr.46 19.§) 3.punktu veikta finansējuma pārdale no  74. resora "Gadskārtējā valsts budžeta izpildes procesā pārdalāmais finansējums" budžeta  programmas 02.00.00 "Līdzekļi neparedzētiem gadījumiem" 2025. gadā 27 812 euro un  2026. gadā 4 553 euro uz Iekšlietu ministrijas budžeta  programmu 10.00.00 "Valsts robežsardzes darbība", lai nodrošinātu Valsts robežsardzes amatpersonas ar speciālo dienesta pakāpi uzturēšanos Eiropas Savienības misijā Gruzijā (EUMM Georgia)</t>
  </si>
  <si>
    <t>Budžeta apakšprogrammā 11.01.00 "Pilsonības un migrācijas lietu pārvalde" palielināti ieņēmumi no maksas pakalpojumiem un citi pašu ieņēmumi un attiecīgie izdevumi 2025. gadā un turpmāk ik gadu 110 481 euro saistībā ar migrācijas plūsmas un patvērumu meklētāju skaita pieaugumu, līdz ar to ir pieaudzis sniegto maksas pakalpojumu skaits un attiecīgi pakalpojumā iesaistīto nodarbināto noslodze, kā aī palielinājies pieprasījums pēc Fizisko personu reģistra datu pakalpojumu abonēšanas skaita. Izdevumu palielinājums veikts saskaņā ar 2023. gada 12. septembra Ministru kabineta noteikumiem Nr. 515 “Pilsonības un migrācijas lietu pārvaldes maksas pakalpojumu cenrādis”</t>
  </si>
  <si>
    <t>Ieņēmumi no dividendēm (ieņēmumi no valsts (pašvaldību) kapitāla izmantošanas)</t>
  </si>
  <si>
    <t>Veikts dotācijas no vispārējiem ieņēmumiem un izdevumu palielinājums budžeta apakšprogrammā 11.01.00 "Pilsonības un migrācijas lietu pārvalde" ilgtermiņa saistību pasākumam "Eiropas Savienības prasībām atbilstošu pasu, elektronisko identifikācijas karšu un uzturēšanās atļauju izsniegšana" 2025. gadā 1 480 068 euro (izdevumi subsīdijām un dotācijām) un 2026. gadā 1 842 155 euro (izdevumi subsīdijām un dotācijām), lai valsts akciju sabiedrībai “Latvijas Valsts radio un televīzijas centrs” nodrošinātu finansējumu fizisko personu identitātes nodrošināšanai elektroniskā vidē un kvalificēta elektroniskā paraksta platformas un risinājumu uzturēšanai (MK 07.03.2023. prot. Nr. 13 31. §).
Finansējuma avots: valsts akciju sabiedrības "Latvijas Valsts radio un televīzijas centrs" iemaksas valsts pamatbudžeta ieņēmumos 2025. un 2026. gadā</t>
  </si>
  <si>
    <t>Veikta finansējuma pārdale no budžeta apakšprogrammas 38.05.00 “Veselības aprūpe un fiziskā sagatavotība” 2024.–2026. gada prioritārā pasākuma “Valsts apmaksātu veselības aprūpes pakalpojumu pieejamības paaugstināšana Iekšlietu ministrijas sistēmas iestāžu un Ieslodzījuma vietu pārvaldes amatpersonām ar speciālajām dienesta pakāpēm” uz budžeta apakšprogrammu 40.02.00 "Nekustamais īpašums un centralizētais iepirkums" 2025. gadā 300 000 euro, lai nodrošinātu apsaimniekošanas, komunālo, energoresursu iegādes izdevumu segšanu.
2024.–2026. gada prioritārajam pasākumam “Valsts apmaksātu veselības aprūpes pakalpojumu pieejamības paaugstināšana Iekšlietu ministrijas sistēmas iestāžu un Ieslodzījuma vietu pārvaldes amatpersonām ar speciālajām dienesta pakāpēm” samazināti izdevumi, jo amatpersonas ar speciālajām dienesta pakāpēm neizmanto iespēju saņemt valsts apmaksātus veselības aprūpes pakalpojumus plānotajā apjomā.</t>
  </si>
  <si>
    <t xml:space="preserve">13. Finanšu ministrija </t>
  </si>
  <si>
    <t>33.00.00 "Valsts ieņēmumu un muitas politikas nodrošināšana"</t>
  </si>
  <si>
    <t>Pārējie valsts pamatbudžetā saņemtie transferti no valsts pamatbudžeta</t>
  </si>
  <si>
    <t>No valsts budžeta daļēji finansēto atvasināto publisko personu un budžeta nefinansēto iestāžu transferti</t>
  </si>
  <si>
    <t>Procentu izdevumi</t>
  </si>
  <si>
    <t>Aizdevumi</t>
  </si>
  <si>
    <t>Naudas līdzekļu aizdevumiem atlikumu izmaiņas palielinājums (-) vai samazinājums (+)</t>
  </si>
  <si>
    <t>Veikta dotācijas no vispārējiem ieņēmumiem un izdevumu precēm un pakalpojumiem pārdale no Finanšu ministrijas budžeta programmas 33.00.00 "Valsts ieņēmumu un muitas politikas nodrošināšana" ilgtermiņa saistību pasākuma "VID ēkas Rīgā, Talejas ielā 1, telpu nomas maksas izdevumu segšanai" uz Iekšlietu ministrijas budžeta apakšprogrammas 40.02.00 "Nekustamais īpašums un centralizētais iepirkums" ilgtermiņa saistību pasākumu "Telpu Rīgā, Talejas ielā 1, nomas maksas izdevumu segšanai" saskaņā ar Ministru kabineta 2024. gada 29.oktobra protokollēmuma  (prot.Nr.46 59.§) 3.1.5.apakšpunktu 2025. gadā 272 333 euro apmērā, 2026. gadā 183 685 euro apmērā un 2027. gadā 121 885 euro apmērā, no 2028. gada līdz 2043. gadam ik gadu 364 884 euro apmērā un 2044. gadā 121 628 euro apmērā (četriem maksājumiem)</t>
  </si>
  <si>
    <t>43.00.00 "Finanšu izlūkošanas dienesta darbība"</t>
  </si>
  <si>
    <t>Veikta finansējuma pārdale no budžeta programmas 43.00.00 "Finanšu izlūkošanas dienesta darbība" 2024.–2026. gada prioritārā pasākuma “Par Eiropas Savienības tiesību aktos atļautajiem izņēmumiem sankciju piemērošanā un Latvijas kompetentajām iestādēm šo izņēmumu piemērošanā” uz budžeta apakšprogrammu 40.02.00 "Nekustamais īpašums un centralizētais iepirkums" 2025. - 2028.gadā ik gadu 25 000 euro, lai nodrošinātu apsaimniekošanas, komunālo, energoresursu iegādes izdevumu segšanu.
2024.–2026. gada prioritārajam pasākumam “Par Eiropas Savienības tiesību aktos atļautajiem izņēmumiem sankciju piemērošanā un Latvijas kompetentajām iestādēm šo izņēmumu piemērošanā” samazināti izdevumi, jo ziņu saņemšanas un analīzes sistēmas pilnveidošanas un integrācijas darbi tiks veikti par mazākiem finanšu līdzekļiem nekā tika plānots.</t>
  </si>
  <si>
    <t>Saskaņā ar  Ministru kabineta noteikumu projektu "Par Ministru kabineta 2022. gada 14. jūnija noteikumu Nr. 343 "Iekšlietu ministrijas maksas pakalpojumu cenrādis" atzīšanu par spēku zaudējušiem" (24-TA-2035) samazināti ieņēmumi no maksas pakalpojumiem un citi pašu ieņēmumi un izdevumi atlīdzībai 2025. gadā un turpmāk ik gadu 161 euro.</t>
  </si>
  <si>
    <t>80.00.00 "Nesadalītais finansējums Eiropas Savienības politiku instrumentu un pārējās ārvalstu finanšu palīdzības līdzfinansēto projektu un pasākumu īstenošanai"</t>
  </si>
  <si>
    <t>70.06.00 "Eiropas migrācijas tīkla projektu un pasākumu īstenošana"</t>
  </si>
  <si>
    <t xml:space="preserve">   0101990000 Nesadalītais finansējums ES politiku instrumentu un pārējās ĀFP līdzfinansēto projektu un pasākumu īstenošanai</t>
  </si>
  <si>
    <t>0101110000 Citi Eiropas Savienības politiku instrumenti</t>
  </si>
  <si>
    <t>Atmaksa valsts budžetā par veiktajiem izdevumiem</t>
  </si>
  <si>
    <t>Veikta finansējuma pārdale uz 74.resora "Gadskārtējā valsts budžeta izpildes procesā pārdalāmais finansējums" programmu 80.00.00 "Nesadalītais finansējums Eiropas Savienības politiku instrumentu un pārējās ārvalstu finanšu palīdzības līdzfinansēto projektu un pasākumu īstenošanai" no  Iekšlietu ministrijas budžeta apakšprogrammas 70.06.00 "Eiropas migrācijas tīkla projektu un pasākumu īstenošana"  Pilsonības un migrācijas lietu pārvaldes pasākuma “Eiropas migrācijas tīkls”. Saskaņā ar Ministru kabineta 2022. gada 11. oktobra rīkojumā Nr.705 "Grozījums Ministru kabineta 2020. gada 7. aprīļa rīkojumā Nr. 164 "Par finansējumu Eiropas Migrācijas tīkla Latvijas kontaktpunkta darbības nodrošināšanai"" noteikto  Pilsonības un migrācijas lietu pārvaldei pasākuma īstenošanai "Eiropas migrācijas tīkls" atļauts uzņemties valsts budžeta ilgtermiņa saistības  līdz 2027.gadam.</t>
  </si>
  <si>
    <t>Veikts ārvalstu finanšu palīdzības atmaksām valsts pamatbudžetam un attiecīgo izdevumu samazinājums budžeta apakšprogrammai 70.06.00 "Eiropas migrācijas tīkla projektu un pasākumu īstenošana", jo   saskaņā ar Ministru kabineta 2022. gada 11. oktobra rīkojumā Nr.705 "Grozījums Ministru kabineta 2020. gada 7. aprīļa rīkojumā Nr. 164 "Par finansējumu Eiropas Migrācijas tīkla Latvijas kontaktpunkta darbības nodrošināšanai"" noteikto  Pilsonības un migrācijas lietu pārvaldei pasākuma īstenošanai "Eiropas migrācijas tīkls" atļauts uzņemties valsts budžeta ilgtermiņa saistības  līdz 2027.gadam, līdz ar to  tālākā laika posmā (no 2029. gada) nav plānotas ārvalstu finanšu palīdzības atmaksas valsts pamatbudžetā par iepriekšējā periodā veiktajiem izdevumiem</t>
  </si>
  <si>
    <t xml:space="preserve">70.23.00 „Izdevumi citu Eiropas Savienības politiku instrumentu projektu un pasākumu īstenošanai” </t>
  </si>
  <si>
    <t>Iestādes ieņēmumi no ārvalstu finanšu palīdzības</t>
  </si>
  <si>
    <t>Valsts budžeta transferti no valsts pamatbudžeta ārvalstu finanšu palīdzības līdzekļiem uz valsts pamatbudžetu</t>
  </si>
  <si>
    <t xml:space="preserve"> 0101990000 Nesadalītais finansējums ES politiku instrumentu un pārējās ĀFP līdzfinansēto projektu un pasākumu īstenošanai</t>
  </si>
  <si>
    <t>Veikta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Iekšlietu ministrijas budžeta apakšprogrammai 70.23.00 „Izdevumi citu Eiropas Savienības politiku instrumentu projektu un pasākumu īstenošanai” , lai nodrošinātu Valsts policijas projekta "Atbalsts tiesībaizsardzības un drošības reformām Armēnijā"  īstenošanas pabeigšanu -  12 488 euro (priekšfinansējums). 
Projekta īstenošanas periods no 2023.gada 1.maija līdz 2025.gada 30.aprīlim. 
Projekta  kopējais finansējums - 124 879,70 euro (ārvalstu finanšu palīdzības līdzekļi 100% ).
Granta līgumā ir paredzēts, ka Vadošais partneris gala maksājumu 10% no Projektā paredzētās ārvalstu finanšu palīdzības –  12 487,97 euro ieskaita pēc Projekta ieviešanas, gala pārskata iesniegšanas un noslēguma ziņojuma apstiprināšanas 2025.gadā. Līdz ar to 2025.gadā, nepieciešams paredzēt priekšfinansējumu – 12 488 euro (dotācija no vispārējiem ieņēmumiem), kā arī ārvalstu finanšu palīdzību atmaksām valsts pamatbudžetam – 12 488 euro, lai nodrošinātu ārvalstu finanšu palīdzības atmaksu valsts pamatbudžetā par Projekta ietvaros saņemto priekšfinansējumu.</t>
  </si>
  <si>
    <t>70.23.00 „Izdevumi citu Eiropas Savienības politiku instrumentu projektu un pasākumu īstenošanai”</t>
  </si>
  <si>
    <t>Veikts ārvalstu finanšu palīdzība iestādes ieņēmumos, tai skaitā  ārvalstu finanšu palīdzības atmaksām valsts pamatbudžetam un attiecīgo izdevumu palielinājums budžeta apakšprogrammai 70.23.00 "Izdevumi citu Eiropas Savienības politiku instrumentu projektu un pasākumu īstenošanai", lai nodrošinātu  Valsts policijas projekta "Atbalsts tiesībaizsardzības un drošības reformām Armēnijā"  īstenošanu 2388 euro un atmaksu veikšanu par projekta ietvaros veiktajiem izdevumiem 2025. gadā 12 488 euro. Lietuvas Centrālās projektu vadības aģentūras un Valsts policijas 2023. gada 5. aprīļa Partnerības līgums un grozījumi tajā.</t>
  </si>
  <si>
    <t>70.25.00 "Eiropas Savienības pētniecības un inovācijas programmas "Apvārsnis Eiropa" projektu un pasākumu īstenošana (2021-2027)"</t>
  </si>
  <si>
    <t>II. ES politiku instrumentu un pārējās ārvalstu finanšu palīdzības līdzfinansēto projektu un pasākumu īstenošana</t>
  </si>
  <si>
    <t>Veikts ārvalstu finanšu palīdzība iestādes ieņēmumos, tai skaitā  ārvalstu finanšu palīdzības atmaksām valsts pamatbudžetam  un attiecīgo izdevumu palielinājums budžeta apakšprogrammai 70.25.00 “Eiropas Savienības pētniecības un inovācijas programmas "Apvārsnis Eiropa" projektu un pasākumu īstenošana (2021-2027)", lai nodrošinātu Valsts policijas  projekta “Atbalsts tiesībaizsardzības iestādēm civilo krīžu prognozēšanā un to seku likvidācijā" īstenošanu un atmaksu veikšanu par projekta ietvaros veiktajiem izdevumiem. 
Eiropas Komisija 2024.gada 8.augustā elektroniski parakstīja Granta līgumu ar Projekta vadošo partneri – Nuuk Technologies S.L. (turpmāk – Vadošais partneris) par atbalsta sniegšanu Projekta īstenošanai. Viens no projekta sadarbības partneriem ir Valsts policija. 
Projekta īstenošanas periods no 2024. gada 1. septembra līdz 2026. gada 31. augustam.
Valsts policijai Projekta  kopējais finansējums – 99 067,50 euro (ārvalstu finanšu palīdzības līdzekļi 100% ).
 Projekta “Atbalsts tiesībaizsardzības iestādēm civilo krīžu prognozēšanā un to seku likvidācijā" īstenošanai plānoti izdevumi 2025. gadā -  52 973 euro, 2026. gadā - 22 065 euro.
Granta līguma nosacījumi paredz, ka projekta vadošais partneris 10% no kopējā projekta finansējuma jeb   9 906,75 euro ieskaita  pēc projekta ieviešanas un gala pārskata iesniegšanas 2027.gada sākumā. Līdz ar to 2026.gadā nepieciešams paredzēt priekšfinansējumu – 9 907 euro (dotācija no vispārējiem ieņēmumiem), kā arī  2027. gadā ārvalstu finanšu palīdzību atmaksām valsts pamatbudžetam  – 9 907 euro, lai nodrošinātu ārvalstu finanšu palīdzības atmaksu valsts pamatbudžetā par Projekta priekšfinansējumu.</t>
  </si>
  <si>
    <t xml:space="preserve">  0101990000 Nesadalītais finansējums ES politiku instrumentu un pārējās ĀFP līdzfinansēto projektu un pasākumu īstenošanai</t>
  </si>
  <si>
    <t xml:space="preserve"> 0101110000 Citi Eiropas Savienības politiku instrumenti</t>
  </si>
  <si>
    <t>Veikta finansējuma pārdale no 74.resora "Gadskārtējā valsts budžeta izpildes procesā pārdalāmais finansējums" programmas 80.00.00 "Nesadalītais finansējums Eiropas Savienības politiku instrumentu un pārējās ārvalstu finanšu palīdzības līdzfinansēto projektu un pasākumu īstenošanai" uz  Iekšlietu ministrijas budžeta apakšprogrammu  70.25.00 "Eiropas Savienības pētniecības un inovācijas programmas "Apvārsnis Eiropa" projektu un pasākumu īstenošana (2021-2027)" Valsts policijas  projekta “Atbalsts tiesībaizsardzības iestādēm civilo krīžu prognozēšanā un to seku likvidācijā" īstenošanai 9 907 euro. Eiropas Komisijas 2024.gada 8.augustā Granta līgums starp Projekta vadošo partneri – Nuuk Technologies S.L. un projekta sadarbības partneriem (tajā skaitā Valsts policija).</t>
  </si>
  <si>
    <t>71.06.00 "Eiropas Ekonomikas zonas un Norvēģijas finanšu instrumentu finansētie projekti"</t>
  </si>
  <si>
    <t>0101120100 Eiropas Ekonomikas zonas un Norvēģijas finanšu instrumentu finansētie projekti</t>
  </si>
  <si>
    <t xml:space="preserve">Budžeta apakšprogrammas 71.06.00 "Eiropas Ekonomikas zonas un Norvēģijas finanšu instrumentu finansētie projekti" ietvaros veikta izdevumu pārdale starp izdevumu ekonomiskās klasifikācijas kodiem,  samazinot izdevumus un attiecīgi palielinot izdevumus  2025.gadā - 97 647 euro (izdevumi precēm un pakalpojumiem) , lai nodrošinātu  Pilsonības un migrācijas lietu pārvaldes projekta “Atbalsta pasākumi Latvijā Eiropas bēgļu krīzes risināšanai, primāri Ukrainas civiliedzīvotāju vajadzībām” īstenošanu atbilstoši izmaiņām aktivitātēs. </t>
  </si>
  <si>
    <t>01.00.00 Apropriācijas rezerve</t>
  </si>
  <si>
    <t>18.00.00 Finansējums valsts drošības stiprināšanas pasākumiem</t>
  </si>
  <si>
    <t>62.  Mērķdotācijas pašvaldībām</t>
  </si>
  <si>
    <t>01.00.00. "Mērķdotācijas izglītības pasākumiem"</t>
  </si>
  <si>
    <t>03.00.00 Elektroenerģijas lietotāju atbalsts</t>
  </si>
  <si>
    <t>01.00.00  Apropriācijas rezerve</t>
  </si>
  <si>
    <t>23.01.00  Valsts vides dienests</t>
  </si>
  <si>
    <t xml:space="preserve">Subsīdijas, dotācijas, sociālie maksājumi un kompensācijas </t>
  </si>
  <si>
    <t xml:space="preserve">Starptautiskā sadarbība </t>
  </si>
  <si>
    <t xml:space="preserve">Pārējie valsts budžeta uzturēšanas izdevumu transferti pašvaldībām </t>
  </si>
  <si>
    <t>Finansējuma pārale no 74.resora budžeta programmas "Apropriācijas rezerve", lai nodrošinātu Valsts vides dienesta pabeigtā projekta Nr. 5.6.3.0/17/I/001 “Vēsturiski piesārņoto vietu “Inčukalna sērskābā gudrona dīķi” sanācija, II posms” rezultātu uzturēšanu (saistīts ar KEM 13.09.2024. vēstuli Nr.1-13/2351 iesniegto pieprasīumu un tā precizējumiem, kas iesniegti elektroniski 14.10.2024.)</t>
  </si>
  <si>
    <t>17. Satiksmes ministrija</t>
  </si>
  <si>
    <t>Atbalstīt</t>
  </si>
  <si>
    <t>23.06.00 Valsts autoceļu uzturēšana un atjaunošana</t>
  </si>
  <si>
    <t>23.04.00 Mērķdotācijas pašvaldību autoceļiem (ielām)</t>
  </si>
  <si>
    <t xml:space="preserve">Ieņēmumi no maksas pakalpojumiem un citi pašu ieņēmumi </t>
  </si>
  <si>
    <t>17 Satiksmes ministrija</t>
  </si>
  <si>
    <t>Trnasferti</t>
  </si>
  <si>
    <t xml:space="preserve">Atlīdzība </t>
  </si>
  <si>
    <t xml:space="preserve">Kārtējie maksājumi Eiropas Savienības budžetā un starptautiskā sadarbība </t>
  </si>
  <si>
    <t> Starptautiskā sadarbība</t>
  </si>
  <si>
    <t>Pārējie valsts budžeta uzturēšanas izdevumu transferti valsts budžeta daļēji finansētām atvasinātajām publiskajām personām un budžeta nefinansētajām iestādēm</t>
  </si>
  <si>
    <t>Valsts galvenā autoceļa “E67/A7 Ķekavas apvedceļš” publiskās un privātās partnerības projekts</t>
  </si>
  <si>
    <t xml:space="preserve">29. Veselības ministrija </t>
  </si>
  <si>
    <t>---</t>
  </si>
  <si>
    <t>Pants nepieciešams, lai nepieciešamības gadījumā nodrošinātu valsts līdzdalību reģionālajās slimnīcās un turpmāku ārstniecības iestāžu pārvaldības efektivitātes veicināšanas procesu.</t>
  </si>
  <si>
    <t>20.00.00 Veselības aprūpes pasākumu īstenošana</t>
  </si>
  <si>
    <r>
      <t xml:space="preserve">Pārdalīt izdevumus no budžeta apakšprogrammas 22.07.00 “Nomas maksas VAS “Valsts nekustamie īpašumi” programmas “Mantojums-2018” ietvaros” uz budžeta programmu 20.00.00 “Kultūrizglītība” Mākslu izglītības kompetences centra “Nacionālā mākslu vidusskola” pagaidu telpu nomas maksas nodrošināšanai saskaņā ar Ministru kabineta 2024.gada 20.augusta sēdes protokollēmuma (prot. Nr.32 61.§) “Informatīvais ziņojums “Par valsts pamatbudžeta un valsts speciālā budžeta bāzi un izdevumu pārskatīšanas rezultātiem 2025., 2026., 2027. un 2028.gadam”” 77.punktu un Ministru kabineta 2024.gada 1.oktobra sēdes protokollēmuma </t>
    </r>
    <r>
      <rPr>
        <i/>
        <sz val="10"/>
        <rFont val="Times New Roman"/>
        <family val="1"/>
        <charset val="186"/>
      </rPr>
      <t>(prot. Nr. 40 27. §) 6.punktu.</t>
    </r>
  </si>
  <si>
    <t xml:space="preserve">Pārdalīt izdevumus no budžeta resora "74. Gadskārtējā valsts budžeta izpildes procesā pārdalāmais finansējums" programmas 09.00.00 "Valsts nozīmes reformas īstenošanai" uz Kultūras ministrijas programmu 21.00.00 “Kultūras mantojums”, lai nodrošinātu Dziesmu un deju svētku māksliniecisko kolektīvu vadītāju darba samaksas un valsts sociālās apdrošināšanas obligāto iemaksu finansēšanas reformas uzsākšanu, saskaņā ar 2024. gada 3. oktobra (prot. Nr. 40 34. §) Ministru kabineta rīkojuma Nr.802 "Par apropriācijas pārdali no budžeta resora "74. Gadskārtējā valsts budžeta izpildes procesā pārdalāmais finansējums" programmas 09.00.00 "Valsts nozīmes reformas īstenošanai"" 5.punktu. </t>
  </si>
  <si>
    <t xml:space="preserve">Pārdalīt izdevumus no budžeta resora "74 Gadskārtējā valsts budžeta izpildes procesā pārdalāmais finansējums" programmas 09.00.00 "Valsts nozīmes reformas īstenošanai" uz budžeta resora "62. Mērķdotācijas pašvaldībām" programmu 02.00.00 "Mērķdotācijas pašvaldību tautas mākslas kolektīvu vadītāju darba samaksai un valsts sociālās apdrošināšanas obligātajām iemaksām", lai nodrošinātu Dziesmu un deju svētku māksliniecisko kolektīvu vadītāju darba samaksas un valsts sociālās apdrošināšanas obligāto iemaksu finansēšanas reformas uzsākšanu, saskaņā ar 2024. gada 3. oktobra (prot. Nr. 40 34. §) MK rīkojuma Nr.802 "Par apropriācijas pārdali no budžeta resora "74. Gadskārtējā valsts budžeta izpildes procesā pārdalāmais finansējums" programmas 09.00.00 "Valsts nozīmes reformas īstenošanai"" 5.punktu. </t>
  </si>
  <si>
    <t xml:space="preserve"> </t>
  </si>
  <si>
    <t xml:space="preserve">Pārdalīt izdevumus no budžeta apakšprogrammas 25.02.00 “Valsts kultūrkapitāla fonda programmu un projektu konkursi” uz budžeta apakšprogrammu 25.01.00 “Valsts kultūrkapitāla fonda darbības nodrošināšana”, lai 2025., 2026., 2027.gadā un turpmāk piesaistītu kompetentus ekpertus projektu izvērtēšanā, nodrošinot tiem konkurētspējīgu atalgojumu (78 ekspertiem un papildus gada laikā piesaitītiem ekpertiem-lietpratējiem) saskaņā ar Valsts kultūrkapitāla fonda padomes lēmumu (protokols Nr. 11(473) no 06.09.2024.-07.09.2024.), risinot jautājumus par Valsts kultūrkapitāla fonda ekspertu komisiju sastāva kompetenču un daudzveidības nodrošināšanu. </t>
  </si>
  <si>
    <t>Pārdalīt izdevumus no budžeta programmas 97.00.00 “Nozaru vadība un politikas plānošana” uz budžeta programmu 21.00.00 “Kultūras mantojums”, lai nodrošinātu radošo industriju izglītības funkcijas un kultūrizglītības politikas īstenošanu ministrijā 2025., 2026., 2027.gadā un turpmāk, vienlaikus pārdalot 5 amata vietas un to uzturēšanas izdevumus.</t>
  </si>
  <si>
    <t>Pārdalīt izdevumus budžeta apakšprogrammas 22.07.00 “Nomas maksas VAS "Valsts nekustamie īpašumi" programmas "Mantojums-2018" ietvaros, lai nodrošinātu nomas maksas samazinājumu Rīgas Kino muzejam un attiecīgi nomas maksas palielinājumu Nacionālajam Mākslas muzejam par krājumu Muzeju krātuves ēkā, Pulka ielā 8, Rīgā, atbilstoši izdevumu ekonomiskai klasifikācijai.</t>
  </si>
  <si>
    <t>Saskaņā ar Ministru kabineta 2024. gada 8. oktobra protokolu Nr.41 39 § “Par Ministru kabineta un Latvijas Pašvaldību savienības vienošanās un domstarpību protokolu par 2025. gada budžetu un budžeta ietvaru 2025.-2027. gadam” (24-TA-2456) paredzēts, ka valsts budžeta finansējums mērķdotācijai pašvaldību autoceļiem (ielām) 2025. gadā ir 60 043 075 euro, 2026. gadā - 60 043 075 euro un 2027. gadā - 60 043 075  euro apmērā, attiecīgi nepieciešama līdzekļu pārdale 2025. gadā un turpmākajos gados no budžeta apakšprogrammas 23.06.00 "Valsts autoceļu uzturēšana un atjaunošana" 1 507 651 euro apmērā ik gadu uz apakšprogrammu 23.04.00 "Mērķdotācijas pašvaldību autoceļiem (ielām)" 1 507 651 euro apmērā ik gadu.
Saskaņā ar Ministru kabineta 2008. gada 11. marta noteikumu Nr. 173 “Valsts pamatbudžeta valsts autoceļu fonda programmai piešķirto līdzekļu izlietošanas kārtība” 9.1 un 9.2 punktā noteikto jānodrošina papildu mērķdotācija maksājumu veikšanai pašvaldībām par 64,841 km valsts vietējo autoceļu pārņemšanu īpašumā, attiecīgi nepieciešama līdzekļu pārdale 2025. gadā un turpmākajos gados no apakšprogrammas 23.06.00 "Valsts autoceļu uzturēšana un atjaunošana" 101 152 euro apmērā ik gadu uz apakšprogrammu 23.04.00 "Mērķdotācijas pašvaldību autoceļiem (ielām)" 101 152 euro apmērā ik gadu.</t>
  </si>
  <si>
    <t>Lai nodrošinātu pilsētu tranzīta ielu uzturēšanas līdzfinansēšanu 75 procentu apmērā no finansējuma, kas plānots attiecīgajā maršrutā iekļautās tranzīta ielas turpinājumā esošā valsts galvenā (A-ceļa) vai reģionālā autoceļa (P-ceļa) ikdienas uzturēšanas finansēšanai, nepieciešama līdzekļu pārdale 2025. gadā un turpmākajos gados apakšprogrammā 23.06.00 "Valsts autoceļu uzturēšana un atjaunošana" starp ekonomiskās klasifikācijas kodiem, samazinot izdevumus pārējiem valsts budžeta kapitālo izdevumu transfertiem pašvaldībām (EKK 9710) 639 828 euro apmērā ik gadu un palielinot izdevumus precēm un pakalpojumiem (EKK 2000) 639 828 euro apmērā ik gadu.</t>
  </si>
  <si>
    <t>Ņemot vērā to, ka Ķekavas apvedceļš ir nodots ekspluatācijā un, lai nodrošinātu  objekta uzturēšanas, administratīvos un finansēšanas izdevumus, nepieciešama līdzekļu pārdale 2025. gadā un turpmākajos gados apakšprogrammā 23.06.00 "Valsts autoceļu uzturēšana un atjaunošana" un saistību pasākumā "Valsts galvenā autoceļa “E67/A7 Ķekavas apvedceļš” publiskās un privātās partnerības projekts" starp ekonomiskās klasifikācijas kodiem: 
- samazinot izdevumus pamatkapitāla veidošanai (EKK 5000) par 8 307 072 euro (attiecīgi izdevumi pamatkapitāla veidošanai projekta ietvaros paliek 4 832 059 euro - būvniecības un projektēšanas izdevumiem, ko iepriekšējos gados apmaksāja uzņēmējs).
- palielinot izdevumus precēm un pakalpojumiem (EKK 2000) par 8 307 072 euro, t.sk 1 631 980 euro - finansēšanas izmaksas, atbilstoši PVN likuma 52.panta 21.punktam (kreditēšana), 6 675 092 euro - ikdienas uzturēšana un administratīvās izmaksas.</t>
  </si>
  <si>
    <t>Finansējuma pārdale no 74.resora programmas 04.00.00 "Latvijas prezidentūras Eiropas Savienības Padomē nodrošināšana" uz Ārlietu ministrijas apakšprogrammu 96.01.00 "Latvijas prezidentūras Eiropas Savienības Padomē sekretariāta darbības nodrošināšana" un apakšprogrammu 96.03.00 "Latvijas prezidentūras Eiropas Savienības Padomē nodrošināšana (ministrijas pasākumi)", lai nodrošinātu finansējumu 2025.gadā Latvijas prezidentūras Eiropas Savienības Padomē 2028. gadā sagatavošanai, atbilstoši Ministru kabineta 2024.gada 29.oktobra protokola Nr. 46  85.§ "Informatīvais ziņojums "Par Latvijas prezidentūras Eiropas Savienības Padomē 2028. gadā sagatavošanai nepieciešamo finansējumu 2025. gadam" 2.punktam.</t>
  </si>
  <si>
    <t>Finansējuma pārdale no Finanšu ministrijas budžeta uz Iekšlietu ministijas budžetu, lai nodrošinātu radiācijas vārtu piegādes un uzstādīšanas izmaksu segšanu, saskaņā ar MK 2024.gada 15.oktobra protokola Nr. 44 13.§ "Informatīvais ziņojums "Par Eiropas Savienības Atveseļošanas un noturības mehānisma plāna 6. komponentes "Likuma vara" 6.1. reformu un investīciju virziena "Ēnu ekonomikas mazināšana godīgas uzņēmējdarbības veicināšanai" 6.1.2.r. reformas "Muitas kontroles punktos skenēto attēlu attālināta un centralizēta analīze" 6.1.2.4.i. investīcijas "Infrastruktūras izveide kontroles dienestu funkciju īstenošanai Kundziņsalā" īstenošanas progresu un turpmāko rīcību"" 3.punktu.</t>
  </si>
  <si>
    <t>Finansējuma pārdale no Finanšu ministrijas budžeta uz Prokuratūras, Ekonomikas ministrijas, Iekšlietu ministrijas un Veselības ministrijas budžetu, kā arī Finanšu ministrijas budžetā precizētas ilgtermiņa saistības pasākumam “VID ēkas Rīgā, Talejas ielā 1, telpu nomas maksas izdevumu segšana” un pārdalīti izdevumi starp ekonomiskās klasifikāscijas kodiem 2026. un 2027.gadam, lai nodrošinātu finansējuma novirzīšanu Valsts ieņēmumu dienesta informācijas un komunikācijas tehnoloģiju sistēmu infrastruktūras attīstībai un uzturēšanai, kā arī mobilās aplikācijas pilnveidošanai, saskaņā ar MK 2024.gada 1.novembra rīkojumu Nr.909 "Par finansējumu biroja ēkas valsts pārvaldes iestāžu un  Latvijas Republikas Prokuratūras vajadzībām Talejas ielā 1, Rīgā, telpu nomas maksas ilgtermiņa saistībām, pielāgošanas, aprīkojuma, pārcelšanās izdevumu segšanai" un MK 2024.gada 29.oktobra protokola Nr.46. 59. §.</t>
  </si>
  <si>
    <t>1 558 712 634</t>
  </si>
  <si>
    <t>20 343 981</t>
  </si>
  <si>
    <t>734 400</t>
  </si>
  <si>
    <t>1 537 634 253</t>
  </si>
  <si>
    <t>1 061 055 638</t>
  </si>
  <si>
    <t>1 013 048 419</t>
  </si>
  <si>
    <t>418 380 134</t>
  </si>
  <si>
    <t>594 668 285</t>
  </si>
  <si>
    <t>23 149 227</t>
  </si>
  <si>
    <t>3 215 526</t>
  </si>
  <si>
    <t>19 933 701</t>
  </si>
  <si>
    <t>16 863 398</t>
  </si>
  <si>
    <t>7 994 594</t>
  </si>
  <si>
    <t>1 325 779</t>
  </si>
  <si>
    <t>523 603</t>
  </si>
  <si>
    <t>802 176</t>
  </si>
  <si>
    <t>6 668 815</t>
  </si>
  <si>
    <t>4 058</t>
  </si>
  <si>
    <t>6 664 757</t>
  </si>
  <si>
    <t>497 656 996</t>
  </si>
  <si>
    <t>497 524 996</t>
  </si>
  <si>
    <t>132 000</t>
  </si>
  <si>
    <t>Priekšlikums paredz precizēt valsts pamatbudžeta ieņēmumos ieskaitāmos akciju sabiedrības “Augstsprieguma tīkls” dividenžu maksājumus atbilstoši Ministru kabineta 2024. gada 10. oktobra sēdes protokolam Nr.42 6.§ "Informatīvais ziņojums "Pasākumi elektroenerģijas tirgus attīstībai""</t>
  </si>
  <si>
    <t>01.00.00 Mērķdotācijas izglītības pasākumiem</t>
  </si>
  <si>
    <t>01.05.00 Dotācija privātajām mācību iestādēm</t>
  </si>
  <si>
    <r>
      <t xml:space="preserve">Lai nodrošinātu pedagogu darba samaksu 2025. gadā un turpmāk, ņemot vērā izglītojamo skaita un struktūras uz 2024. gada 1. septembri izmaiņu ietekmi (neieskaitot Ukrainas civiliedzīvotājus) (MK 01.10.2024. prot. Nr. 40, 30. §, 3.1.1. apakšpunkts), veikta finansējuma pārdale no 62. resora programmas 01.00.00. "Mērķdotācijas izglītības pasākumiem" prioritārā pasākuma "Lai īstenotu secīgu pāreju uz mācībām valsts valodā" uz 15. resora apakšprogrammu 01.05.00. "Dotācija privātajām mācību iestādēm":
</t>
    </r>
    <r>
      <rPr>
        <b/>
        <i/>
        <sz val="10"/>
        <rFont val="Times New Roman"/>
        <family val="1"/>
      </rPr>
      <t>2025. gadā 5 325</t>
    </r>
    <r>
      <rPr>
        <i/>
        <sz val="10"/>
        <rFont val="Times New Roman"/>
        <family val="1"/>
      </rPr>
      <t xml:space="preserve"> </t>
    </r>
    <r>
      <rPr>
        <b/>
        <i/>
        <sz val="10"/>
        <rFont val="Times New Roman"/>
        <family val="1"/>
      </rPr>
      <t>euro</t>
    </r>
    <r>
      <rPr>
        <i/>
        <sz val="10"/>
        <rFont val="Times New Roman"/>
        <family val="1"/>
      </rPr>
      <t xml:space="preserve"> apmērā, </t>
    </r>
    <r>
      <rPr>
        <b/>
        <i/>
        <sz val="10"/>
        <rFont val="Times New Roman"/>
        <family val="1"/>
      </rPr>
      <t>2026. gadā 3 107 euro</t>
    </r>
    <r>
      <rPr>
        <i/>
        <sz val="10"/>
        <rFont val="Times New Roman"/>
        <family val="1"/>
      </rPr>
      <t xml:space="preserve">  apmērā.</t>
    </r>
  </si>
  <si>
    <t>05.00.00 Mērķdotācijas pašvaldībām - pašvaldību izglītības iestāžu pedagogu darba samaksai un valsts sociālās apdrošināšanas obligātajām iemaksām</t>
  </si>
  <si>
    <t>Lai nodrošinātu pedagogu darba samaksu 2025. gadā un turpmāk, ņemot vērā izglītojamo skaita un struktūras uz 2024. gada 1. septembri izmaiņu ietekmi (neieskaitot Ukrainas civiliedzīvotājus) (MK 01.10.2024. prot. Nr. 40, 30. §, 3.1.2. apakšpunkts), veikta finansējuma pārdale no 62. resora programmas 05.00.00. "Mērķdotācijas pašvaldībām - pašvaldību izglītības iestāžu pedagogu darba samaksai un valsts sociālās apdrošināšanas obligātajām iemaksām" uz 15. resora apakšprogrammu 01.05.00. "Dotācija privātajām mācību iestādēm":
2025. gadā 3 190 451 euro apmērā no 62. resora programmas 05.00.00. "Mērķdotācijas pašvaldībām - pašvaldību izglītības iestāžu pedagogu darba samaksai un valsts sociālās apdrošināšanas obligātajām iemaksām" (tai skaitā prioritārā pasākuma "Lai īstenotu secīgu pāreju uz mācībām valsts valodā'' 2025. gadā 1 805 064 euro un prioritārā pasākuma "STEM piedāvājuma nostiprināšana Valsts nozīmes interešu izglītības centros'' 2025. gadā 262 783 euro).
2026. gadā 2 972 244 euro apmērā no 62. resora programmas 05.00.00. "Mērķdotācijas pašvaldībām - pašvaldību izglītības iestāžu pedagogu darba samaksai un valsts sociālās apdrošināšanas obligātajām iemaksām" (tai skaitā prioritārā pasākuma "Lai īstenotu secīgu pāreju uz mācībām valsts valodā'' 2026. gadā 2 807 496 euro).
2027. gadā un turpmāk 2 975 351 euro apmērā no 62. resora programmas 05.00.00. "Mērķdotācijas pašvaldībām - pašvaldību izglītības iestāžu pedagogu darba samaksai un valsts sociālās apdrošināšanas obligātajām iemaksām" (tai skaitā prioritārā pasākuma "Lai īstenotu secīgu pāreju uz mācībām valsts valodā'' 2027. gadā 2 810 603 euro).</t>
  </si>
  <si>
    <t>10.00.00 Mērķdotācijas pašvaldībām - pašvaldību izglītības iestādēs bērnu no piecu gadu vecuma izglītošanā nodarbināto pedagogu darba samaksai un valsts sociālās apdrošināšanas obligātajām iemaksām</t>
  </si>
  <si>
    <r>
      <t xml:space="preserve">Lai nodrošinātu pedagogu darba samaksu 2025. gadā un turpmāk, ņemot vērā izglītojamo skaita un struktūras uz 2024. gada 1. septembri izmaiņu ietekmi (neieskaitot Ukrainas civiliedzīvotājus) (MK 01.10.2024. prot. Nr. 40, 30. §, 3.1.3.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15. resora apakšprogrammu 01.05.00. "Dotācija privātajām mācību iestādēm":
</t>
    </r>
    <r>
      <rPr>
        <b/>
        <i/>
        <sz val="10"/>
        <rFont val="Times New Roman"/>
        <family val="1"/>
        <charset val="186"/>
      </rPr>
      <t>2025. gadā 2 434 717 euro</t>
    </r>
    <r>
      <rPr>
        <i/>
        <sz val="10"/>
        <rFont val="Times New Roman"/>
        <family val="1"/>
        <charset val="186"/>
      </rPr>
      <t xml:space="preserve"> apmērā,
</t>
    </r>
    <r>
      <rPr>
        <b/>
        <i/>
        <sz val="10"/>
        <rFont val="Times New Roman"/>
        <family val="1"/>
        <charset val="186"/>
      </rPr>
      <t>2026. gadā 2 659 910 euro</t>
    </r>
    <r>
      <rPr>
        <i/>
        <sz val="10"/>
        <rFont val="Times New Roman"/>
        <family val="1"/>
        <charset val="186"/>
      </rPr>
      <t xml:space="preserve"> apmērā,
</t>
    </r>
    <r>
      <rPr>
        <b/>
        <i/>
        <sz val="10"/>
        <rFont val="Times New Roman"/>
        <family val="1"/>
        <charset val="186"/>
      </rPr>
      <t>2027. gadā un turpmāk 2 659 910 euro</t>
    </r>
    <r>
      <rPr>
        <i/>
        <sz val="10"/>
        <rFont val="Times New Roman"/>
        <family val="1"/>
        <charset val="186"/>
      </rPr>
      <t xml:space="preserve"> apmērā.</t>
    </r>
  </si>
  <si>
    <t>01.08.00 Vispārējās izglītības atbalsta pasākumi</t>
  </si>
  <si>
    <r>
      <t xml:space="preserve">Lai nodrošinātu pedagogu darba samaksu 2025. gadā un turpmāk, ņemot vērā izglītojamo skaita un struktūras uz 2024. gada 1. septembri izmaiņu ietekmi (neieskaitot Ukrainas civiliedzīvotājus) (MK 01.10.2024. prot. Nr. 40, 30. §, 3.2.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Izglītības un zinātnes ministrijas budžeta apakšprogrammu 01.08.00 "Vispārējās izglītības atbalsta pasākumi" :
</t>
    </r>
    <r>
      <rPr>
        <b/>
        <i/>
        <sz val="10"/>
        <rFont val="Times New Roman"/>
        <family val="1"/>
        <charset val="186"/>
      </rPr>
      <t>2025. gadā 43 383 euro</t>
    </r>
    <r>
      <rPr>
        <i/>
        <sz val="10"/>
        <rFont val="Times New Roman"/>
        <family val="1"/>
        <charset val="186"/>
      </rPr>
      <t xml:space="preserve"> apmērā,
</t>
    </r>
    <r>
      <rPr>
        <b/>
        <i/>
        <sz val="10"/>
        <rFont val="Times New Roman"/>
        <family val="1"/>
        <charset val="186"/>
      </rPr>
      <t>2026. gadā  un turpmāk  66 025 euro</t>
    </r>
    <r>
      <rPr>
        <i/>
        <sz val="10"/>
        <rFont val="Times New Roman"/>
        <family val="1"/>
        <charset val="186"/>
      </rPr>
      <t xml:space="preserve"> apmērā.</t>
    </r>
  </si>
  <si>
    <t>03.01.00 Augstākās izglītības programmu nodrošināšana</t>
  </si>
  <si>
    <t>03.06.00 Sociālo stipendiju fonds “Studētgods"</t>
  </si>
  <si>
    <t>07.00.00 Informācijas un komunikāciju tehnoloģiju uzturēšana un attīstība</t>
  </si>
  <si>
    <t xml:space="preserve">        Kapitālie izdevumi</t>
  </si>
  <si>
    <t xml:space="preserve">         Kapitālie izdevumi</t>
  </si>
  <si>
    <t>Finansējuma pārdale no 74.resora "Gadskārtējā valsts budžeta izpildes procesā pārdalāmais finansējums" programmas 01.00.00 "Apropriācijas rezerve" uz Izglītības zinātnes ministrijas budžeta programmu 07.00.00 "Informācijas un komunikāciju tehnoloģiju uzturēšana un attīstība" 2025. gadā 119 700 euro apmērā, 2026.gadā 114 700 euro apmērā, 2027.gadā  un turpmāk ik gadu 119 700 euro apmērā, lai nodrošinātu projekta “Valsts pārbaudījumu organizēšanas procesa pilnveide” (Nr.2.2.1.1/19/I/001) ietvaros izstrādātās Resursu uzskaites un monitoringa informācijas sistēmas (RUMIS) uzturēšanas izmaksas, atbilstoši Ministru kabineta 2018. gada 22.oktobra rīkojuma Nr. 535 “Par informācijas sabiedrības attīstības pamatnostādņu ieviešanu publiskās pārvaldes informācijas sistēmu jomā (mērķarhitektūras 43.0. versija)” 5.2. apakšpunktā noteiktajam.</t>
  </si>
  <si>
    <t>97.01.00  Ministrijas centrālā aparāta darbības nodrošināšana</t>
  </si>
  <si>
    <t xml:space="preserve">Finansējuma pārdale no 74.resora "Gadskārtējā valsts budžeta izpildes procesā pārdalāmais finansējums" programmas 01.00.00 "Apropriācijas rezerve" uz Izglītības zinātnes ministrijas budžeta apakšprogrammu 97.01.00 "Ministrijas centrālā aparāta darbības nodrošināšana" 2025. - 2027.gadā un turpmāk ik gadu 61 202 euro apmērā, lai nodrošinātu projekta “Valsts pārbaudījumu organizēšanas procesa pilnveide” (Nr.2.2.1.1/19/I/001) ietvaros izstrādātās Resursu uzskaites un monitoringa informācijas sistēmas (RUMIS) uzturēšanas izmaksas, atbilstoši Ministru kabineta 2018. gada 22.oktobra rīkojuma Nr. 535 “Par informācijas sabiedrības attīstības pamatnostādņu ieviešanu publiskās pārvaldes informācijas sistēmu jomā (mērķarhitektūras 43.0. versija)” 5.2. apakšpunktā noteiktajam. </t>
  </si>
  <si>
    <t>12.00.00 Finansējums asistenta pakalpojuma nodrošināšanai personai ar invaliditāti pārvietošanas atbalstam un pašaprūpes veikšanai</t>
  </si>
  <si>
    <t>Finansējuma pārdale saskaņā ar Ministru kabineta 08.10.2024. sēdes protokola Nr.41 50.§ "Likumprojekts "Grozījumi Sociālo pakalpojumu un sociālās palīdzības likumā"" (24-TA-2322)   4. punktā noteikto, no Labklājības ministrijai Ministru kabineta 2024. gada 19. septembra sēdes protokollēmuma (prot. Nr. 38 2. §) 2. punktā atbalstītā finansējuma starpnozaru prioritārajam pasākumam "Atbalsts minimālo ienākumu palielināšanai" Labklājības ministrijas pamatbudžeta apakšprogrammā 05.01.00 "Sociālās rehabilitācijas valsts programmas" uz Izglītības un zinātnes ministrijas pamatbudžeta programmu 12.00.00 "Finansējums asistenta pakalpojuma nodrošināšanai personai ar invaliditāti pārvietošanas atbalstam un pašaprūpes veikšanai "2025.g. - 227 734 euro, 2026.g. - 292 486 euro, 2027.g. -  313 350 euro un sākot ar 2028.g. un turpmāk ik gadu - 326 285 euro asistenta pakalpojuma nodrošināšanai izglītojamiem ar invaliditāti pārvietošanās atbalstam un pašaprūpes veikšanai pirmsskolas izglītības, vispārējās pamatizglītības, profesionālās pamatizglītības, arodizglītības, vispārējās vidējās izglītības un profesionālās vidējās izglītības iestādēs.</t>
  </si>
  <si>
    <t>10.00.00. "Mērķdotācijas pašvaldībām – pašvaldību izglītības iestādēs bērnu no piecu gadu vecuma izglītošanā nodarbināto pedagogu darba samaksai un valsts sociālās apdrošināšanas obligātajām iemaksām"</t>
  </si>
  <si>
    <t>Nobalsots 1.lasījumā</t>
  </si>
  <si>
    <t>Izteikt likumprojekta 6.pielikumu jaunā redakcijā:</t>
  </si>
  <si>
    <t>6.pielikums</t>
  </si>
  <si>
    <t>Mērķdotācijas pašvaldībām – pašvaldību pamata un vispārējās vidējās izglītības iestāžu, pašvaldību speciālās izglītības iestāžu un pašvaldību profesionālās izglītības iestāžu pedagogu darba samaksai un valsts sociālās apdrošināšanas obligātajām iemaksām</t>
  </si>
  <si>
    <t>I. No 2025. gada 1. janvāra līdz 2025. gada 31. augustam</t>
  </si>
  <si>
    <t>Pašvaldības</t>
  </si>
  <si>
    <t>Euro</t>
  </si>
  <si>
    <t>tai skaitā
par izglītības programmu īstenošanu valsts valodā mazākumtautību izglītojamiem</t>
  </si>
  <si>
    <t>KOPĀ</t>
  </si>
  <si>
    <t>Rīgas valstspilsēta</t>
  </si>
  <si>
    <t>Daugavpils valstspilsēta</t>
  </si>
  <si>
    <t>Jelgavas valstspilsēta</t>
  </si>
  <si>
    <t>Jūrmalas valstspilsēta</t>
  </si>
  <si>
    <t>Liepājas valstspilsēta</t>
  </si>
  <si>
    <t>Rēzeknes valstspilsēta</t>
  </si>
  <si>
    <t>Ventspils valstspilsēta</t>
  </si>
  <si>
    <t>Aizkraukles novads</t>
  </si>
  <si>
    <t>Alūksnes novads</t>
  </si>
  <si>
    <t>Augšdaugavas novads</t>
  </si>
  <si>
    <t>Ādažu novads</t>
  </si>
  <si>
    <t>Balvu novads</t>
  </si>
  <si>
    <t>Bauskas novads</t>
  </si>
  <si>
    <t>Cēsu novads</t>
  </si>
  <si>
    <t>Dienvidkurzemes novads</t>
  </si>
  <si>
    <t>Dobeles novads</t>
  </si>
  <si>
    <t>Gulbenes novads</t>
  </si>
  <si>
    <t>Jelgavas novads</t>
  </si>
  <si>
    <t>Jēkabpils novads</t>
  </si>
  <si>
    <t>Krāslavas novads</t>
  </si>
  <si>
    <t>Kuldīgas novads</t>
  </si>
  <si>
    <t>Ķekavas novads</t>
  </si>
  <si>
    <t>Limbažu novads</t>
  </si>
  <si>
    <t>Līvānu novads</t>
  </si>
  <si>
    <t>Ludzas novads</t>
  </si>
  <si>
    <t>Madonas novads</t>
  </si>
  <si>
    <t>Mārupes novads</t>
  </si>
  <si>
    <t>Ogres novads</t>
  </si>
  <si>
    <t>Olaines novads</t>
  </si>
  <si>
    <t>Preiļu novads</t>
  </si>
  <si>
    <t>Rēzeknes novads</t>
  </si>
  <si>
    <t>Ropažu novads</t>
  </si>
  <si>
    <t>Salaspils novads</t>
  </si>
  <si>
    <t>Saldus novads</t>
  </si>
  <si>
    <t>Saulkrastu novads</t>
  </si>
  <si>
    <t>Siguldas novads</t>
  </si>
  <si>
    <t>Smiltenes novads</t>
  </si>
  <si>
    <t>Talsu novads</t>
  </si>
  <si>
    <t>Tukuma novads</t>
  </si>
  <si>
    <t>Valkas novads</t>
  </si>
  <si>
    <t>Valmieras novads</t>
  </si>
  <si>
    <t>Varakļānu novads</t>
  </si>
  <si>
    <t>Ventspils novads</t>
  </si>
  <si>
    <t>II. No 2025. gada 1. septembra līdz 2025. gada 31. decembrim</t>
  </si>
  <si>
    <t>Nesadalītie līdzekļi</t>
  </si>
  <si>
    <t>PAVISAM KOPĀ</t>
  </si>
  <si>
    <t>* Mērķdotācijas sadalījumu pašvaldībām Izglītības un zinātnes ministrija iesniegs uz likumprojekta izskatīšanu Saeimā otrajā lasījumā, kad būs apkopota informācija par skolēnu skaitu izglītības iestādēs 2024.gada 1.septembrī.</t>
  </si>
  <si>
    <t>Izteikt likumprojekta 7.pielikumu jaunā redakcijā:</t>
  </si>
  <si>
    <t>7.pielikums</t>
  </si>
  <si>
    <t>Mērķdotācijas pašvaldībām – interešu izglītības programmu pedagogu daļējai darba samaksai un valsts sociālās apdrošināšanas obligātajām iemaksām iestāžu pedagogu darba samaksai un valsts sociālās apdrošināšanas obligātajām iemaksām</t>
  </si>
  <si>
    <t>Izteikt likumprojekta 8.pielikumu jaunā redakcijā:</t>
  </si>
  <si>
    <t>8.pielikums</t>
  </si>
  <si>
    <t xml:space="preserve">Mērķdotācijas pašvaldībām – pašvaldību speciālo pirmsskolas izglītības grupu pedagogu darba samaksai un valsts sociālās apdrošināšanas obligātajām iemaksām, speciālajām izglītības iestādēm, kas nodrošina internāta pakalpojumus </t>
  </si>
  <si>
    <t>Mērķdotācijas pašvaldībām – pašvaldību speciālo pirmsskolas izglītības grupu pedagogu darba samaksai un valsts sociālās apdrošināšanas obligātajām iemaksām, speciālajām izglītības iestādēm, kas nodrošina internāta pakalpojumus</t>
  </si>
  <si>
    <t>I. No 2025.gada 1.janvāra līdz 2025.gada 31.augustam</t>
  </si>
  <si>
    <r>
      <t>Pedagogu darba samaksai un valsts sociālās apdrošināšanas obligātajām iemaksām (</t>
    </r>
    <r>
      <rPr>
        <b/>
        <i/>
        <sz val="12"/>
        <rFont val="Times New Roman"/>
        <family val="1"/>
        <charset val="186"/>
      </rPr>
      <t>Euro</t>
    </r>
    <r>
      <rPr>
        <b/>
        <sz val="12"/>
        <rFont val="Times New Roman"/>
        <family val="1"/>
        <charset val="186"/>
      </rPr>
      <t>)</t>
    </r>
  </si>
  <si>
    <t>Pavisam kopā 
(Euro)</t>
  </si>
  <si>
    <r>
      <t>Pavisam kopā
 (</t>
    </r>
    <r>
      <rPr>
        <b/>
        <i/>
        <sz val="12"/>
        <rFont val="Times New Roman"/>
        <family val="1"/>
        <charset val="186"/>
      </rPr>
      <t>Euro</t>
    </r>
    <r>
      <rPr>
        <b/>
        <sz val="12"/>
        <rFont val="Times New Roman"/>
        <family val="1"/>
        <charset val="186"/>
      </rPr>
      <t>)</t>
    </r>
  </si>
  <si>
    <r>
      <rPr>
        <b/>
        <sz val="11"/>
        <rFont val="Times New Roman"/>
        <family val="1"/>
        <charset val="186"/>
      </rPr>
      <t xml:space="preserve">Pedagogu darba samaksai un valsts sociālās apdrošināšanas obligātajām iemaksām 
</t>
    </r>
    <r>
      <rPr>
        <b/>
        <i/>
        <sz val="11"/>
        <rFont val="Times New Roman"/>
        <family val="1"/>
        <charset val="186"/>
      </rPr>
      <t>(Euro)</t>
    </r>
  </si>
  <si>
    <t>Izteikt likumprojekta 9.pielikumu jaunā redakcijā:</t>
  </si>
  <si>
    <t>9.pielikums</t>
  </si>
  <si>
    <t>Mērķdotācijas pašvaldībām – pašvaldību izglītības iestādēs bērnu no piecu gadu vecuma izglītošanā nodarbināto pedagogu darba samaksai un valsts sociālās apdrošināšanas obligātajām iemaksām</t>
  </si>
  <si>
    <t>II. No 2025.gada 1.septembra līdz 2025.gada 31.decembrim</t>
  </si>
  <si>
    <t>Izteikt likumprojekta 10.pielikumu jaunā redakcijā:</t>
  </si>
  <si>
    <t>10.pielikums</t>
  </si>
  <si>
    <t>Mērķdotācijas pašvaldību māksliniecisko kolektīvu vadītāju darba samaksai un valsts sociālās apdrošināšanas obligātajām iemaksām</t>
  </si>
  <si>
    <t>Rīgas valstspilstēta</t>
  </si>
  <si>
    <t>Madonas novads*</t>
  </si>
  <si>
    <t>Varakļānu novads**</t>
  </si>
  <si>
    <t>** finansējums no 01.01.2025. līdz 30.06.2025.</t>
  </si>
  <si>
    <t>Speciālo ugunsdzēsības un glābšanas transportlīdzekļu iegāde ( ar valsts drošību  saistītais pasākums)"</t>
  </si>
  <si>
    <t>Eiropas Savienības prasībām atbilstošu pasu, elektronisko identifikācijas karšu un uzturēšanās atļauju izsniegšana</t>
  </si>
  <si>
    <t>Budžeta apakšprogrammā 11.01.00 "Pilsonības un migrācijas lietu pārvalde" ilgtermiņa saistību pasākuma "Eiropas Savienības prasībām atbilstošu pasu, elektronisko identifikācijas karšu un uzturēšanās atļauju izsniegšana" ietvaros 2025. gadā veikta izdevumu pārdale starp izdevumu ekonomiskās klasifikācijas kodiem,  samazinot izdevumus precēm un pakalpojumiem un palielinot izdevumus pamatkapitāla veidošanai saskaņā ar Ministru  kabineta protokollēmuma projekta (24-TA-2380) 4.2.apakšpunktu</t>
  </si>
  <si>
    <t>Valsts ugunsdzēsības un glābšanas dienesta depo – katastrofu pārvaldības centri (ar valsts drošību  saistītais pasākums)</t>
  </si>
  <si>
    <t>Saskaņā ar Ministru kabineta 2024. gada 24. septembra protokollēmuma (prot.Nr.39 24.§; 24-TA-1964) 5.punktu veikta finansējuma pārdale no  74. resora "Gadskārtējā valsts budžeta izpildes procesā pārdalāmais finansējums" budžeta  programmas 18.00.00 "Finansējums valsts drošības stiprināšanas pasākumiem" 2025. gadā 19 276 860 euro uz Iekšlietu ministrijas budžeta  apakšprogrammu 40.02.00 "Nekustamais īpašums un centralizētais iepirkums", lai nodrošinātu katastrofu pārvaldības centru būvniecību Preiļos un Siguldā.</t>
  </si>
  <si>
    <t>Iekšlietu ministrijas administratīvā kompleksa Rīgā, Čiekurkalnā nomas maksa</t>
  </si>
  <si>
    <t>Nekustamā īpašuma Krišjāņa Valdemāra ielā 1A, Rīgā, nomas maksa</t>
  </si>
  <si>
    <t>Cēsu ugunsdzēsības depo telpu Cēsīs, Ata Kronvalda ielā 52, nomas maksa</t>
  </si>
  <si>
    <t>Ēkas Daugavpilī, A.Pumpura ielā 105B, nomas maksa</t>
  </si>
  <si>
    <t>Saskaņā ar Ministru kabineta 2024.gada 29.oktobra protokollēmuma (prot.Nr.46 58.§) 4.punktu veikta finansējuma pārdale budžeta apakšprogrammas 40.02.00 "Nekustamais īpašums un centralizētais iepirkums" ietvaros no ilgtermiņa saistību pasākuma "Iekšlietu ministrijas administratīvā kompleksa Rīgā, Čiekurkalnā nomas maksa" 265 288 euro apmērā, tajā skaitā:
- ilgtermiņa saistību pasākumam "Nekustamā īpašuma Krišjāņa Valdemāra ielā 1A, Rīgā, nomas maksa" 2025. gadā 77 860 euro;
- ilgtermiņa saistību pasākumam "Cēsu ugunsdzēsības depo telpu Cēsīs, Ata Kronvalda ielā 52, nomas maksa" 2025.-2027.gadā katru gadu 3 524 euro;
-  ilgtermiņa saistību pasākumam "Ēkas Daugavpilī, A.Pumpura ielā 105B, nomas maksa" 2025.-2027.gadā katru gadu 2 565 euro;
- ilgtermiņa saistību pasākumam "Telpu Rīgā, Talejas ielā 1, nomas maksas izdevumu segšanai" 2025. gadā 181 339 euro, 2026.-2027.gadā katru gadu 259 199 euro.
Izmaiņas netiek atspoguļotas likumprojekta "Par valsts budžetu 2025. gadam un budžeta ietvaru 2025., 2026. un 2027. gadam" 4. pielikumā "Valsts pamatbudžeta ieņēmumu un izdevumu atšifrējums pa programmām un apakšprogrammām" un 3.pielikumā "Valsts pamatbudžeta un valsts speciālā budžeta kopsavilkums", jo  izdevumu pārdale tiek veikta starp ilgtermiņa saistību pasākumiem, nemainot izdevumus atbilstoši ekonomiskās klasifikācijas kodiem.</t>
  </si>
  <si>
    <t>Valsts policijas Latgales reģiona pārvaldes telpu Daugavpils cietoksnī nomas maksa</t>
  </si>
  <si>
    <t>Veikta finansējuma pārdale budžeta apakšprogrammas 40.02.00 "Nekustamais īpašums un centralizētais iepirkums" ietvaros no ilgtermiņa saistību pasākuma "Valsts policijas Latgales reģiona pārvaldes telpu Daugavpils cietoksnī nomas maksa" uz ilgtermiņa saistību pasākumu "Cēsu ugunsdzēsības depo telpu Cēsīs, Ata Kronvalda ielā 52, nomas maksa" saskaņā ar Ministru kabineta 2024.gada 29.oktobra protokollēmuma (prot.Nr.46 56.§): 5.2.apakšpunktu no 2025.gada līdz 2027.gadam katru gadu 84 958 euro; 7.punktu no 2028.gada līdz 2042.gadam (ieskaitot) ik gadu 84 958 euro un 2043.gadā 30 678 euro.
Izmaiņas netiek atspoguļotas likumprojekta "Par valsts budžetu 2025. gadam un budžeta ietvaru 2025., 2026. un 2027. gadam" 4. pielikumā "Valsts pamatbudžeta ieņēmumu un izdevumu atšifrējums pa programmām un apakšprogrammām" un 3.pielikumā "Valsts pamatbudžeta un valsts speciālā budžeta kopsavilkums", jo  izdevumu pārdale tiek veikta starp ilgtermiņa saistību pasākumiem, nemainot izdevumus atbilstoši ekonomiskās klasifikācijas kodiem.</t>
  </si>
  <si>
    <t xml:space="preserve">Budžeta apakšprogrammas 40.02.00 "Nekustamais īpašums un centralizētais iepirkums" ietvaros 2025. gadā veikta izdevumu pārdale starp pasākumiem un izdevumu ekonomiskās klasifikācijas kodiem.
Samazināti izdevumi Iekšlietu nozarei kopīgas valsts materiālo rezervju un ikdienas resursu noliktavas būvniecībai (finansējums piešķirts saskaņā ar Ministru kabineta 2022. gada 3. maija sēdes protokola Nr.25 30.§ 2. punktu) 3 679 000 (izdevumi pamatkapitāla veidošanai) un palielināti:
- 1 347 000 euro (izdevumi precēm un pakalpojumiem),lai nodrošinātu apsaimniekošanas, komunālo, energoresursu iegādes izdevumu segšanu;
- 1 332 000 euro (izdevumi pamatkapitāla veidošanai), lai nodrošinātu nekustamā īpašuma Piedrujas ielā 14 un 16, Rīgā teritorijas labiekārtošanu un iženierbūvju izbūvi; 
- 1 000 000 euro (izdevumi pamatkapitāla veidošanai), lai nodrošinātu autostāvietas izbūvi Iekšējās drošības akadēmijas kompleksā Ezermalas ielā 8, Rīgā (Eiropas reģionālās un attīstības fonda 2021.-2027.gada programmas un Iekšējās drošības fonda ietvaros apstiprinātais pasākums).
Pasākumi skar iekšējās drošibas stiprināšanu pakāpeniski uzlabojot:
1) atbilstošus apstākļus sankcijām pakļauto mantu, izņemto lietisko pierādījumu glabāšanai, Valsts ugunsdzēstības un glābšanas dienesta (VUGD) materiālo rezervju un Valsts policijas (VP) munīcijas glabāšanai;
2)  Kritiskās infrastruktūras objekta teritorijas sakārtošana, lai nodrošinātu Iekšējās drošības akadēmijas attīstību Eiropas Savienības fondu finansējuma līdzekļu apguves nodrošināšanai;
3)Valsts ugunsdzēstības un glābšanas dienesta, Valsts policijas un Valsts robežsardzes (VRS) nodrošināšanu ar darbam nepieciešamajām telpām. 
Tā kā tiek stiprināta VUDG, VP un VRS materiāltehniskā bāze, iegādētā aprīkojuma un tehnikas glabāšanai ir nepieciešamas atbilstošas telpas - ar atbilstošu mikroklimatu un drošības pasākumiem. </t>
  </si>
  <si>
    <t>Eiropas migrācijas tīkla projektu un pasākumu īstenošana</t>
  </si>
  <si>
    <t>EuropeAid programmas projekts "Atbalsts tiesībaizsardzības un drošības reformām Armēnijā"</t>
  </si>
  <si>
    <t>Eiropas Savienības pētniecības un inovācijas programmas "Apvārsnis Eiropa" projektu un pasākumu īstenošana</t>
  </si>
  <si>
    <t>Finansējums ilgtermiņa saistību pasākumam "Telpu Rīgā, Talejas ielā 1, nomas maksas izdevumu segšanai" atbilstoši MK 01.11.2024. rīkojumam Nr. 909 “Par finansējuma piešķiršanu valsts pārvaldes iestāžu un Latvijas Republikas Prokuratūras vajadzībām biroju ēkas Talejas ielā 1, Rīgā, telpu nomas maksas ilgtermiņa saistībām, kā arī pielāgošanas, aprīkošanas un pārcelšanās izdevumu segšanai”, vienlaikus 218 140 euro ik gadu nodrošinot no pamatbudžeta programmas 24.00.00 “Statistiskās informācijas nodrošināšana”.</t>
  </si>
  <si>
    <t>Finansējuma pārdale no Ekonomikas ministrijas budžeta uz Izglītības un zinātnes ministrijas budžetu, lai nodrošinātu Ventspils Augstskolas Inženierzinātņu Institūta “Ventspils Starptautiskais Radioastronomijas Centrs” kosmosa nozares pētniecības infrastruktūras uzturēšanu. Ekonomikas ministrijas budžetā samazināts  finansējums pasākumam "Zemas īres maksas mājokļu būvniecībai reģionos", ņemot vērā ierosinātos grozījumus Atveseļošanas Fonda investīciju pārdalei starp aktivitātēm, kuri paredz papildus finansējuma piešķīrumu 3.1.1.4.i investīcijā cenas ziņā pieejamu īres māju būvniecībai 27,7 milj. euro.</t>
  </si>
  <si>
    <t>02.01.00 Profesionālās izglītības programmu īstenošana</t>
  </si>
  <si>
    <t>Finansējuma pārdale no Ekonomikas ministrijas budžeta uz Izglītības un zinātnes ministrijas budžetu infrastruktūras izveidei, ko izmanto  jaunsargi un aizsardzības mācības audzēkņi. Ekonomikas ministrijas budžetā samazināts  finansējums pasākumam "Zemas īres maksas mājokļu būvniecībai reģionos", ņemot vērā ierosinātos grozījumus Atveseļošanas Fonda investīciju pārdalei starp aktivitātēm, kuri paredz papildus finansējuma piešķīrumu 3.1.1.4.i investīcijā cenas ziņā pieejamu īres māju būvniecībai 27,7 milj. euro.</t>
  </si>
  <si>
    <t>Samazināts  finansējums pasākumam "Zemas īres maksas mājokļu būvniecībai reģionos", ņemot vērā ierosinātos grozījumus Atveseļošanas Fonda investīciju pārdalei starp aktivitātēm, kuri paredz papildus finansējuma piešķīrumu 3.1.1.4.i investīcijā cenas ziņā pieejamu īres māju būvniecībai 27,7 milj. euro, attiecīgo finansējumu novirzot pašvaldību ekonomiskās attīstības atbalstam.</t>
  </si>
  <si>
    <t xml:space="preserve">Samazināts  finansējums pasākumam "Zemas īres maksas mājokļu būvniecībai reģionos", ņemot vērā ierosinātos grozījumus Atveseļošanas Fonda investīciju pārdalei starp aktivitātēm, kuri paredz papildus finansējuma piešķīrumu 3.1.1.4.i investīcijā cenas ziņā pieejamu īres māju būvniecībai 27,7 milj. euro, attiecīgo finansējumu novirzot Nacionālā mākslīgā intelekta centra izveidei. </t>
  </si>
  <si>
    <t>Finansējuma pārdale starp Ekonomikas ministrijas budzeta programmām, lai nodrošinātu Nacionālā mākslīgā intelekta centra izveidi.</t>
  </si>
  <si>
    <t>Aicinām svītrot vārdu "jauno", jo viens un tas pats projekts var tikt īstenots vairāku gadu garumā. Tas attiecas arī uz gadījumiem, kad tiek veidotas vienas filmas atsevišķas sērijas vai sezonas. Tāpat aicinām redakciju papildināt, nosakot, ka attiecināmās izmaksas ietver tikai tās izmaksas, kas veiktas par Latvijā sniegtām precēm un pakalpojumiem, nodrošinot vietējās uzņēmējdarbības attīstību.</t>
  </si>
  <si>
    <t>[1] Piedāvātajā redakcijā piedāvātā dižpasākumu definīcija neatbilst Ministru kabineta 2024. gada 23. janvāra sēdē (Nr.3 41.§) apstiprinātajā informatīvajā ziņojumā “Par finansējuma nodrošināšanu lieliem un nozīmīgiem pasākumiem”  (turpmāk - IZ) noteiktajiem kritērijiem. Šajā Ministru kabineta apstiprinātajā IZ noteiktais kritērijs iekļauj paredzamo ārvalstu viesu, t.i., apmeklētāju un dalībnieku nakšu skaitu: vismaz 10 000 naktis. Šis nosacījums uzsver nakšu skaitu, nevis apmeklētāju skaitu, kas var radīt neskaidrības plānošanā. Ņemot vērā minēto, aicinām precizēt pantu, nosakot, ka dižpasākums piesaista vismaz 10 000 ārvalstu apmeklētāju naktis.
[2] Pašreizējais IZ apstiprinātais atbalsta intensitātes modelis (un pastāvīgā regulējuma MK noteikumu projekts) paredz valsts budžeta līdzfinansējumu līdz 90% apmērā no provizoriskiem un faktiskajiem ārvalstu viesu radītā apgrozījuma PVN ieņēmumiem. Norādām, ka, balstoties uz provizoriskiem aprēķiniem, līdz šim diviem apstiprinātajiem dižpasākumiem (WRC 2024 un FIBA 2025)  atbalsta intensitāte būtu būtiski augstāka, un piedāvātā 20% intensitāte nenosegtu pat obligātās licences izmaksas. (WRC VB līdzfinansējums - 45% no apgrozījuma, licences maksa - 30% no apgrozījuma; FIBA VB līdzfinansējums -  69% no apgroizījuma, licences maksas 45% no apgrozījuma). Ņemot vērā minēto, aicinām paredzēt, ka līdzfinansējuma apjoms ir vismaz 50% no pasākuma organizēšanas un īstenošanas attiecināmajām izmaksām. 
[3] Pašreizējie IZ apstiprinātie kritēriji nosaka, ka jauns dižpasākums ir pasākums, kas ir Ministru kabinetā apstiprināts kā atbilstošs dižpasākumu kritērijiem, bet tas neietver ierobežojumus attiecībā uz regularitāti vai atkārtošanos. Tādēļ aicinām svītrot vārdu "jauns", lai netiktu ierobežots atkārtotu pasākumu atbalsts. Šāds ierobežojums izslēdz no iespējamā atbalsta tādus lielos sporta pasākumus, kā Rimi Rīgas maratons vai MXGP Pasaules čempionāts motokrosā, kā arī citus pasākumus, kas tiek organizēti atkārtoti u.c. Pretējā gadījumā ir nepieciešams skaidrs valdības lēmums un precizējums par to, ko nozīmē "jauns". Piemēram, vai vēl viens hokeja čempionāts, vai rallijposms tiktu uzskatīts par jaunu pasākumu? Kā arī noteikt, ka pasākumi, kas neatbilst dižpasākumu kritērijiem, ir par jomu atbildīgo ministriju kompetencē. Šāda skaidrība būtu būtiska, lai nodrošinātu konsekventu un pārskatāmu pasākumu atbalsta piešķiršanas politiku.</t>
  </si>
  <si>
    <t>Lūdzam dzēst Ekonomikas ministrijas pienākumu ziņot par 2025. gada piešķirto finansējumu, jo apropriācija tiktu veikta tikai "pēc ekonomikas ministra ieteikuma, ja ir pieņemts attiecīgs Ministru kabineta lēmums". Attiecīgi, papildus ziņojums nesniegs pievienoto vērtību, bet radīs administratīvo slogu bez būtiska labuma.
Papildus, nepieciešams skaidri definēt, vai neizmantotais finansējums, tostarp 2024. gada pārpalikums, var tikt pārcelts uz nākamo gadu. Šāda iespēja ļautu veidot "uzkrājumu" lielākam un nozīmīgākam dižpasākumam vai filmu projektam nākotnē. Finansējuma pārceļamība varētu palīdzēt nodrošināt elastīgumu un resursu efektīvāku izmantošanu, vienlaikus neapdraudot ārvalstu filmu atbalsta programmas īstenošanai nepieciešamo finansējumu.</t>
  </si>
  <si>
    <t xml:space="preserve">     Pārējie valsts budžeta uzturēšanas izdevumu transferti citiem budžetiem</t>
  </si>
  <si>
    <t>Ņemot vērā, ka kopš 2024.gada 1.jūlija VARAM un KEM ir notikusi reorganizācija un dabas aizsardzības un vides aizsardzības joma ir nodalīta (Ministru Kabineta 2024.gada 7.jūnija  rīkojuma Nr. 446 "Par Vides aizsardzības un reģionālās attīstības ministrijas un Klimata un enerģētikas ministrijas reorganizāciju" 2. un 4.punkts), un to, ka likumprojekts “Grozījumi Latvijas vides aizsardzības fonda likumā” (24-TA-788) vēl nav izskatīts Ministru kabinetā un Saeimā, kā arī ievērojot Latvijas vides aizsardzības fonda padomes sēdes 2024.gada 14.oktobra sēdē lemto, VARAM priekšlikums paredz 2025. gadam Latvijas vides aizsardzības fonda līdzekļu novrizīšanu KEM transferta veidā (veicot attiecīgu līdzekļu pārdali starp ekonomiskās klasifikācijas kodiem) 2 701 202 euro apmērā, t.sk. no apakšprogrammas 21.02.00 "Vides aizsardzības projekti” 2 070 323 euro apmērā, lai netiktu kavēta vides aizsardzības pasākumu īstenošana un projektu konkursu izsludināšana, kas ir jāveic un jāīsteno neatkarīgi no minētā likumprojekta izskatīšanas rezultāta vai laika rāmja. Transferta saņemšanai 2 070 323 euro apmērā KEM nepieciešams izveidot apakšprogrammu 21.01.00 "Vides aizsardzības projekti". 
Vienlaikus priekšlikums paredz arī līdzekļu pārdali starp ekonomiskās klasifikācijas kodiem 2025.gadam 350 000 euro apmērā, kas nepieciešama saistībā ar to, ka Latvijas vides aizsardzības fonda ietvaros projektu īstenošana paredzēta arī Nacionālais botāniskajam dārzam, kuram ar 2025.gada 1.janvāri statuss mainās no atvasinātas publiskas personas uz valsts tiešās pārvaldes iestādi (Ministru kabineta 2024.gada 24.oktobra rīkojums Nr.863 "Par valsts zinātniskā institūta – atvasinātas publiskās personas "Nacionālais botāniskais dārzs" – likvidāciju un Latvijas Nacionālā botāniskā dārza izveidošanu").</t>
  </si>
  <si>
    <t xml:space="preserve">Ņemot vērā, ka kopš 2024.gada 1.jūlija VARAM un KEM ir notikusi reorganizācija un dabas aizsardzības un vides aizsardzības joma ir nodalīta (Ministru Kabineta 2024.gada 7.jūnija  rīkojuma Nr. 446 "Par Vides aizsardzības un reģionālās attīstības ministrijas un Klimata un enerģētikas ministrijas reorganizāciju" 2. un 4.punkts), un to, ka likumprojekts “Grozījumi Latvijas vides aizsardzības fonda likumā” (24-TA-788) vēl nav izskatīts Ministru kabinetā un Saeimā, kā arī ievērojot Latvijas vides aizsardzības fonda padomes sēdes 2024.gada 14.oktobra sēdē lemto, VARAM priekšlikums paredz 2025. gadam Latvijas vides aizsardzības fonda līdzekļu novrizīšanu KEM ar transfertu (veicot attiecīgu līdzekļu pārdali starp ekonomiskās klasifikācijas kodiem) 2 701 202 euro apmērā, t.sk. no apakšprogrammas 21.13.00 "Nozares vides projekti" 630 879 euro apmērā, lai netiktu kavēta vides aizsardzības pasākumu īstenošana un projektu konkursu izsludināšana, kas ir jāveic un jāīsteno neatkarīgi no minētā likumprojekta izskatīšanas rezultāta vai laika rāmja. Transferta saņemšanai 630 879 euro apmērā KEM nepieciešams izveidot apakšprogrammu 21.02.00 "Nozares vides projekti". </t>
  </si>
  <si>
    <t>Izmaiņas nepieciešamas saistībā Dabas aizsardzības pārvaldes informācijas sistēmas “Dabas datu pārvaldības sistēma Ozols” uzturēšanas un attīstības nodrošināšanas 1 amata vietas un attiecīgo izdevumu pārdali 2025. gadam un turpmākajiem gadiem no apaksprogrammas 24.08.00 "Nacionālo parku darbības nodrošināšana" uz programmu 32.00.00 "Valsts digitālās attīstības politikas īstenošana" (iesneigtais priekšlikums attiecas uz turpmākajiem gadiem, bet 3.pielikumā izmaiņas ar to neveidojas).</t>
  </si>
  <si>
    <t>33.18.00 Plānveida stacionāro veselības aprūpes pakalpojumu nodrošināšana</t>
  </si>
  <si>
    <t>39.04.00 Neatliekamā medicīniskā palīdzība</t>
  </si>
  <si>
    <t>45.01.00 Veselības aprūpes finansējuma administrēšana un ekonomiskā novērtēšana</t>
  </si>
  <si>
    <t>Paredzēt ilgtermiņa saistības Veselības inspekcijai plānotā finansējuma ietvaros saskaņā ar MK 30.10.2024. rīkojuma Nr.909 "Par finansējumu biroja ēkas valsts pārvaldes iestāžu un  Latvijas Republikas Prokuratūras vajadzībām Talejas ielā 1, Rīgā, telpu nomas maksas ilgtermiņa saistībām, pielāgošanas, aprīkojuma, pārcelšanās izdevumu segšanai" 6.1.apakšpunktu (MK 29.10.2024 sēdes prot. Nr.46. 59.§ 4.punkts)</t>
  </si>
  <si>
    <t>Finansējuma pārdale no Labklājības ministrijas pamatbudžeta uz Ekonomikas ministrijas pamatbudžetu saskaņā ar MK 01.11.2024. rīkojumu Nr.909 "Par finansējuma piešķiršanu valsts pārvaldes iestāžu un Latvijas Republikas Prokuratūras vajadzībām biroju ēkas Talejas ielā 1, Rīgā, telpu nomas maksas ilgtermiņa saistībām, kā arī pielāgošanas, aprīkošanas un pārcelšanās izdevumu segšanai" (MK 29.10.2024. sēdes prot. Nr.46. 59.§ 3.2.apakšpunkts un 4.punkts).</t>
  </si>
  <si>
    <t>Speciālā budžeta apakšprogrammā 04.05.00 “Valsts sociālās apdrošināšanas aģentūras speciālais budžets” 2025.gadā palielināti izdevumi pamatkapitāla veidošanai 89 056 euro apmērā, lai Valsts sociālās apdrošināšanas aģentūra nodrošinātu IS pielāgošanu saistībā ar izmaiņām normatīvajos aktos, vienlaikus speciālā budžeta apakšprogrammā 04.03.00 “Darba negadījumu speciālais budžets” samazinot izdevumus subsīdijām un dotācijām 89 056 euro apmērā (pārskaitījumi medicīnas iestādēm par personas ārstēšanos, aprūpi, medicīnisko un profesionālo rehabilitāciju sakarā ar nelaimes gadījumu darbā vai arodslimību, par protezēšanu, rehabilitācijas līdzekļu iegādi un to remontu, pavadoņu apmaksu un ārstniecības iestādes apmeklēšanai paredzēto ceļa izdevumu apmaksu), ņemot vērā, ka 2024.gadā pakalpojumu saņēmēju skaits vidēji gadā un vidējais apmaksājamā pakalpojuma apmērs atpaliek no plānotā, kas ietekmē arī 2025.gada budžeta prognozētos rādītājus.
Izdevumu palielinājums Valsts sociālās apdrošināšanas aģentūras speciālajā budžetā tiks nodrošināts, palielinot pārējo speciālo budžetu uzturēšanas izdevumu transfertus no valsts speciālā budžeta uz valsts speciālo budžetu atbilstoši to ieņēmumu īpatsvaram gada sociālās apdrošināšanas iemaksu summā. 
Atbilstoši apakšprogrammas 04.01.00 “Valsts pensiju speciālais budžets” 2025.gada ieņēmumu īpatsvaram valsts sociālās apdrošināšanas speciālajā budžetā (72,79%) palielināti izdevumi valsts budžeta uzturēšanas izdevumu transfertiem no valsts speciālā budžeta uz valsts speciālo budžetu 64 823 euro apmērā, samazinot valsts pensiju speciālā budžeta naudas līdzekļu atlikumu, vienlaikus apakšprogrammā 04.05.00 “Valsts sociālās apdrošināšanas aģentūras speciālais budžets” palielinot ieņēmumus no valsts pensiju speciālā budžeta ieskaitītajiem līdzekļiem Valsts sociālās apdrošināšanas aģentūrai un izdevumus pamatkapitāla veidošanai.
LM priekšlikumam nav fiskālas ietekmes uz speciālā budžeta un valsts konsolidētā budžeta izdevumiem.</t>
  </si>
  <si>
    <t>No darba negadījumu speciālā budžeta sociālajai apdrošināšanai bezdarba gadījumam</t>
  </si>
  <si>
    <t>Speciālā budžeta apakšprogrammā 04.05.00 “Valsts sociālās apdrošināšanas aģentūras speciālais budžets” 2025.gadā palielināti izdevumi pamatkapitāla veidošanai 89 056 euro apmērā, lai Valsts sociālās apdrošināšanas aģentūra nodrošinātu IS pielāgošanu saistībā ar izmaiņām normatīvajos aktos, vienlaikus speciālā budžeta apakšprogrammā 04.03.00 “Darba negadījumu speciālais budžets” samazinot izdevumus subsīdijām un dotācijām 89 056 euro apmērā (pārskaitījumi medicīnas iestādēm par personas ārstēšanos, aprūpi, medicīnisko un profesionālo rehabilitāciju sakarā ar nelaimes gadījumu darbā vai arodslimību, par protezēšanu, rehabilitācijas līdzekļu iegādi un to remontu, pavadoņu apmaksu un ārstniecības iestādes apmeklēšanai paredzēto ceļa izdevumu apmaksu), ņemot vērā, ka 2024.gadā pakalpojumu saņēmēju skaits vidēji gadā un vidējais apmaksājamā pakalpojuma apmērs atpaliek no plānotā, kas ietekmē arī 2025.gada budžeta prognozētos rādītājus.
Izdevumu palielinājums Valsts sociālās apdrošināšanas aģentūras speciālajā budžetā tiks nodrošināts, palielinot pārējo speciālo budžetu uzturēšanas izdevumu transfertus no valsts speciālā budžeta uz valsts speciālo budžetu atbilstoši to ieņēmumu īpatsvaram gada sociālās apdrošināšanas iemaksu summā. 
Atbilstoši apakšprogrammas 04.02.00 “Nodarbinātības speciālais budžets” 2025.gada ieņēmumu īpatsvaram valsts sociālās apdrošināšanas speciālajā budžetā (4,45%) palielināti izdevumi valsts budžeta uzturēšanas izdevumu transfertiem no valsts speciālā budžeta uz valsts speciālo budžetu 3 963 euro apmērā, samazinot nodarbinātības speciālā budžeta naudas līdzekļu atlikumu, vienlaikus apakšprogrammā 04.05.00 “Valsts sociālās apdrošināšanas aģentūras speciālais budžets” palielinot ieņēmumus no nodarbinātības speciālā budžeta ieskaitītajiem līdzekļiem Valsts sociālās apdrošināšanas aģentūrai un izdevumus pamatkapitāla veidošanai.
LM priekšlikumam nav fiskālas ietekmes uz speciālā budžeta un valsts konsolidētā budžeta izdevumiem.</t>
  </si>
  <si>
    <t>Speciālā budžeta apakšprogrammā 04.05.00 “Valsts sociālās apdrošināšanas aģentūras speciālais budžets” 2025.gadā palielināti izdevumi pamatkapitāla veidošanai 89 056 euro apmērā, lai Valsts sociālās apdrošināšanas aģentūra nodrošinātu IS pielāgošanu saistībā ar izmaiņām normatīvajos aktos, vienlaikus speciālā budžeta apakšprogrammā 04.03.00 “Darba negadījumu speciālais budžets” samazinot izdevumus subsīdijām un dotācijām 89 056 euro apmērā (pārskaitījumi medicīnas iestādēm par personas ārstēšanos, aprūpi, medicīnisko un profesionālo rehabilitāciju sakarā ar nelaimes gadījumu darbā vai arodslimību, par protezēšanu, rehabilitācijas līdzekļu iegādi un to remontu, pavadoņu apmaksu un ārstniecības iestādes apmeklēšanai paredzēto ceļa izdevumu apmaksu), ņemot vērā, ka 2024.gadā pakalpojumu saņēmēju skaits vidēji gadā un vidējais apmaksājamā pakalpojuma apmērs atpaliek no plānotā, kas ietekmē arī 2025.gada budžeta prognozētos rādītājus.
Izdevumu palielinājums Valsts sociālās apdrošināšanas aģentūras speciālajā budžetā tiks nodrošināts, palielinot pārējo speciālo budžetu uzturēšanas izdevumu transfertus no valsts speciālā budžeta uz valsts speciālo budžetu atbilstoši to ieņēmumu īpatsvaram gada sociālās apdrošināšanas iemaksu summā. 
Atbilstoši apakšprogrammas 04.03.00 “Darba negadījumu speciālais budžets” 2025. gada ieņēmumu īpatsvaram valsts sociālās apdrošināšanas speciālajā budžetā (2,16%) palielināti izdevumi valsts budžeta uzturēšanas izdevumu transfertiem no valsts speciālā budžeta uz valsts speciālo budžetu 1 924 euro apmērā, samazinot darba negadījumu speciālā budžeta naudas līdzekļu atlikumu (kopumā, ņemot vērā izdevumu samazinājumu subsīdijām un dotācijām, darba negadījumu speciālā budžeta naudas līdzekļu atlikums palielinās), vienlaikus apakšprogrammā 04.05.00 “Valsts sociālās apdrošināšanas aģentūras speciālais budžets” palielinot ieņēmumus no darba negadījumu speciālā budžeta ieskaitītajiem līdzekļiem Valsts sociālās apdrošināšanas aģentūrai un izdevumus pamatkapitāla veidošanai.
 LM priekšlikumam nav fiskālas ietekmes uz speciālā budžeta un valsts konsolidētā budžeta izdevumiem.</t>
  </si>
  <si>
    <t>Speciālā budžeta apakšprogrammā 04.05.00 “Valsts sociālās apdrošināšanas aģentūras speciālais budžets” 2025.gadā palielināti izdevumi pamatkapitāla veidošanai 89 056 euro apmērā, lai Valsts sociālās apdrošināšanas aģentūra nodrošinātu IS pielāgošanu saistībā ar izmaiņām normatīvajos aktos, vienlaikus speciālā budžeta apakšprogrammā 04.03.00 “Darba negadījumu speciālais budžets” samazinot izdevumus subsīdijām un dotācijām 89 056 euro apmērā (pārskaitījumi medicīnas iestādēm par personas ārstēšanos, aprūpi, medicīnisko un profesionālo rehabilitāciju sakarā ar nelaimes gadījumu darbā vai arodslimību, par protezēšanu, rehabilitācijas līdzekļu iegādi un to remontu, pavadoņu apmaksu un ārstniecības iestādes apmeklēšanai paredzēto ceļa izdevumu apmaksu), ņemot vērā, ka 2024.gadā pakalpojumu saņēmēju skaits vidēji gadā un vidējais apmaksājamā pakalpojuma apmērs atpaliek no plānotā, kas ietekmē arī 2025.gada budžeta prognozētos rādītājus.
Izdevumu palielinājums Valsts sociālās apdrošināšanas aģentūras speciālajā budžetā tiks nodrošināts, palielinot pārējo speciālo budžetu uzturēšanas izdevumu transfertus no valsts speciālā budžeta uz valsts speciālo budžetu atbilstoši to ieņēmumu īpatsvaram gada sociālās apdrošināšanas iemaksu summā. 
Atbilstoši apakšprogrammas 04.04.00 “Invaliditātes, maternitātes un slimības speciālais budžets” 2025.gada ieņēmumu īpatsvaram valsts sociālās apdrošināšanas speciālajā budžetā (20,60%) palielināti izdevumi valsts budžeta uzturēšanas izdevumu transfertiem no valsts speciālā budžeta uz valsts speciālo budžetu 18 346 euro apmērā, samazinot invaliditātes, maternitātes un slimības speciālā budžeta naudas līdzekļu atlikumu, vienlaikus apakšprogrammā 04.05.00 “Valsts sociālās apdrošināšanas aģentūras speciālais budžets” palielinot ieņēmumus no invaliditātes, maternitātes un slimības speciālā budžeta ieskaitītajiem līdzekļiem Valsts sociālās apdrošināšanas aģentūrai un izdevumus pamatkapitāla veidošanai.
 LM priekšlikumam nav fiskālas ietekmes uz speciālā budžeta un valsts konsolidētā budžeta izdevumiem.</t>
  </si>
  <si>
    <t>Speciālā budžeta apakšprogrammā 04.05.00 “Valsts sociālās apdrošināšanas aģentūras speciālais budžets” palielināti izdevumi par 11 132 euro 2025.gadā, lai Valsts sociālās apdrošināšanas aģentūra nodrošinātu izmaiņas IS saistībā ar valsts budžeta pavadošo likumprojektu paketē iekļauto likumprojektu "Grozījumi Valsts fondēto pensiju likumā" (24-TA-2183), kas paredz terminētas iemaksu likmes valsts fondēto pensiju shēmā samazināšanos no 6% uz 5% no 2025. gada 1. janvāra līdz 2028. gada 31. decembrim. Valsts sociālās apdrošināšanas aģentūras IS nepieciešami pielāgojumi e-pakalpojumā – pensijas kalkulatorā nākotnes pensijas aprēķiniem.
Izdevumu palielinājums Valsts sociālās apdrošināšanas aģentūras speciālajā budžetā tiks nodrošināts, par attiecīgo summu 2025.gadā palielinot nenodokļu ieņēmumus (EKK 22440 “VSAA ieņēmumi par valsts fondēto pensiju shēmas administrēšanu”), vienlaikus palielinot atskaitījumus, ko VSAA ietur no valsts fondēto pensiju shēmas dalībnieku iemaksām, atbilstoši MK 27.05.2003. noteikumu Nr. 272 “Noteikumi par valsts fondēto pensiju shēmas darbību" 74.punktam.
LM priekšlikumam nav fiskālas ietekmes uz speciālā budžeta un valsts konsolidētā budžeta izdevumiem.</t>
  </si>
  <si>
    <t>Kopsavilkuma skaitļus likumprojekta tekstā un pielikumos precizēt pēc balsojumiem par konkrētām pielikumu pozīcijām.</t>
  </si>
  <si>
    <t>Finanšu ministrs</t>
  </si>
  <si>
    <t>A. Ašeradens</t>
  </si>
  <si>
    <t>Siņkovska, 26573078</t>
  </si>
  <si>
    <t>dace.sinkovska@fm.gov.lv</t>
  </si>
  <si>
    <r>
      <t xml:space="preserve">Izteikt likumprojekta </t>
    </r>
    <r>
      <rPr>
        <b/>
        <sz val="12"/>
        <rFont val="Times New Roman"/>
        <family val="1"/>
        <charset val="186"/>
      </rPr>
      <t>31.panta pirmās daļas 1., 2. un 3.punktu</t>
    </r>
    <r>
      <rPr>
        <sz val="12"/>
        <rFont val="Times New Roman"/>
        <family val="1"/>
        <charset val="186"/>
      </rPr>
      <t xml:space="preserve"> šādā redakcijā:
</t>
    </r>
    <r>
      <rPr>
        <b/>
        <sz val="12"/>
        <rFont val="Times New Roman"/>
        <family val="1"/>
        <charset val="186"/>
      </rPr>
      <t>31. pants</t>
    </r>
    <r>
      <rPr>
        <sz val="12"/>
        <rFont val="Times New Roman"/>
        <family val="1"/>
        <charset val="186"/>
      </rPr>
      <t xml:space="preserve">. Apstiprināt mērķdotāciju apjomu pašvaldībām </t>
    </r>
    <r>
      <rPr>
        <b/>
        <u/>
        <sz val="12"/>
        <rFont val="Times New Roman"/>
        <family val="1"/>
        <charset val="186"/>
      </rPr>
      <t>617 863 741</t>
    </r>
    <r>
      <rPr>
        <sz val="12"/>
        <rFont val="Times New Roman"/>
        <family val="1"/>
        <charset val="186"/>
      </rPr>
      <t xml:space="preserve"> </t>
    </r>
    <r>
      <rPr>
        <i/>
        <sz val="12"/>
        <rFont val="Times New Roman"/>
        <family val="1"/>
        <charset val="186"/>
      </rPr>
      <t>euro</t>
    </r>
    <r>
      <rPr>
        <sz val="12"/>
        <rFont val="Times New Roman"/>
        <family val="1"/>
        <charset val="186"/>
      </rPr>
      <t xml:space="preserve"> apmērā, tai skaitā:</t>
    </r>
  </si>
  <si>
    <t>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475 387 539 euro apmērā saskaņā ar šā likuma 6. un 7. pielikumu;</t>
  </si>
  <si>
    <r>
      <t xml:space="preserve">1) pašvaldību pamata un vispārējās vidējās izglītības iestāžu, pašvaldību speciālās izglītības iestāžu, pašvaldību profesionālās izglītības iestāžu un daļējai interešu izglītības programmu pedagogu darba samaksai un valsts sociālās apdrošināšanas obligātajām iemaksām </t>
    </r>
    <r>
      <rPr>
        <b/>
        <u/>
        <sz val="12"/>
        <rFont val="Times New Roman"/>
        <family val="1"/>
        <charset val="186"/>
      </rPr>
      <t xml:space="preserve">472 197 088 </t>
    </r>
    <r>
      <rPr>
        <sz val="12"/>
        <rFont val="Times New Roman"/>
        <family val="1"/>
        <charset val="186"/>
      </rPr>
      <t>euro apmērā saskaņā ar 6. un 7. pielikumu;</t>
    </r>
  </si>
  <si>
    <t> 2) pašvaldību speciālo pirmsskolas izglītības grupu pedagogu darba samaksai un valsts sociālās apdrošināšanas obligātajām iemaksām, speciālajām izglītības iestādēm, kas nodrošina internāta pakalpojumus, 71 771 693 euro apmērā saskaņā ar šā likuma 8. pielikumu;</t>
  </si>
  <si>
    <r>
      <t>2)  pašvaldību speciālo pirmsskolas izglītības grupu pedagogu darba samaksai un valsts sociālās apdrošināšanas obligātajām iemaksām, speciālajām izglītības iestādēm, kas nodrošina internāta pakalpojumus,</t>
    </r>
    <r>
      <rPr>
        <b/>
        <u/>
        <sz val="12"/>
        <rFont val="Times New Roman"/>
        <family val="1"/>
        <charset val="186"/>
      </rPr>
      <t xml:space="preserve"> 72 633 320</t>
    </r>
    <r>
      <rPr>
        <sz val="12"/>
        <rFont val="Times New Roman"/>
        <family val="1"/>
        <charset val="186"/>
      </rPr>
      <t xml:space="preserve"> euro apmērā saskaņā ar 8. pielikumu;</t>
    </r>
  </si>
  <si>
    <t>3) pašvaldību izglītības iestādēs bērnu no piecu gadu vecuma izglītošanā nodarbināto pedagogu darba samaksai un valsts sociālās apdrošināšanas obligātajām iemaksām 74 325 697 euro apmērā saskaņā ar šā likuma 9. pielikumu;</t>
  </si>
  <si>
    <r>
      <t xml:space="preserve">3)  pašvaldību izglītības iestādēs bērnu no piecu gadu vecuma izglītošanā nodarbināto pedagogu darba samaksai un valsts sociālās apdrošināšanas obligātajām iemaksām </t>
    </r>
    <r>
      <rPr>
        <b/>
        <u/>
        <sz val="12"/>
        <rFont val="Times New Roman"/>
        <family val="1"/>
        <charset val="186"/>
      </rPr>
      <t>70 980 645</t>
    </r>
    <r>
      <rPr>
        <sz val="12"/>
        <rFont val="Times New Roman"/>
        <family val="1"/>
        <charset val="186"/>
      </rPr>
      <t xml:space="preserve"> euro apmērā saskaņā ar 9. pielikumu;</t>
    </r>
  </si>
  <si>
    <r>
      <t xml:space="preserve">Izteikt likumprojekta </t>
    </r>
    <r>
      <rPr>
        <b/>
        <sz val="12"/>
        <rFont val="Times New Roman"/>
        <family val="1"/>
        <charset val="186"/>
      </rPr>
      <t>31.panta pirmās daļas 4.punktu</t>
    </r>
    <r>
      <rPr>
        <sz val="12"/>
        <rFont val="Times New Roman"/>
        <family val="1"/>
        <charset val="186"/>
      </rPr>
      <t xml:space="preserve"> šādā redakcijā:
4) māksliniecisko kolektīvu vadītāju darba samaksai un valsts sociālās apdrošināšanas obligātajām iemaksām </t>
    </r>
    <r>
      <rPr>
        <b/>
        <u/>
        <sz val="12"/>
        <rFont val="Times New Roman"/>
        <family val="1"/>
        <charset val="186"/>
      </rPr>
      <t>2 052 688</t>
    </r>
    <r>
      <rPr>
        <sz val="12"/>
        <rFont val="Times New Roman"/>
        <family val="1"/>
        <charset val="186"/>
      </rPr>
      <t xml:space="preserve"> euro apmērā saskaņā ar 10. pielikumu.</t>
    </r>
  </si>
  <si>
    <r>
      <t xml:space="preserve">Izteikt likumprojekta </t>
    </r>
    <r>
      <rPr>
        <b/>
        <sz val="12"/>
        <rFont val="Times New Roman"/>
        <family val="1"/>
        <charset val="186"/>
      </rPr>
      <t>60. pantu</t>
    </r>
    <r>
      <rPr>
        <sz val="12"/>
        <rFont val="Times New Roman"/>
        <family val="1"/>
        <charset val="186"/>
      </rPr>
      <t xml:space="preserve"> šādā redakcijā:
"Saskaņā ar šā likuma 58. pantā un 59. pantā noteikumiem veiktais kopējais apropriācijas palielinājums 2025. gadā un uzņemto ilgtermiņa saistību apjoms kopā turpmākajiem vidēja termiņa budžeta ietvara gadiem nepārsniedz 15% no attiecīgā gada fiskālā nodrošinājuma rezerves apjoma."</t>
    </r>
  </si>
  <si>
    <r>
      <t>Izteikt likumprojekta</t>
    </r>
    <r>
      <rPr>
        <b/>
        <sz val="12"/>
        <rFont val="Times New Roman"/>
        <family val="1"/>
        <charset val="186"/>
      </rPr>
      <t xml:space="preserve"> 58. pantu </t>
    </r>
    <r>
      <rPr>
        <sz val="12"/>
        <rFont val="Times New Roman"/>
        <family val="1"/>
        <charset val="186"/>
      </rPr>
      <t>šādā redakcijā:
"(1) Ārvalstu filmu uzņemšanai Latvijā, finanšu ministram ir tiesības palielināt 2025. gada apropriāciju Ekonomikas ministrijai izdevumiem un palielināt valsts budžeta likumā Ekonomikas ministrijai noteiktos valsts budžeta ilgtermiņa saistību maksimāli pieļaujamos apjomus 2026. un 2027. gadam līdzfinansējuma nodrošināšanai,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30 % no ārvalstu filmu projekta kopējām attiecināmajām izmaksām Latvijā."</t>
    </r>
  </si>
  <si>
    <r>
      <t xml:space="preserve">Izteikt likumprojekta </t>
    </r>
    <r>
      <rPr>
        <b/>
        <sz val="12"/>
        <rFont val="Times New Roman"/>
        <family val="1"/>
        <charset val="186"/>
      </rPr>
      <t xml:space="preserve">59. pantu </t>
    </r>
    <r>
      <rPr>
        <sz val="12"/>
        <rFont val="Times New Roman"/>
        <family val="1"/>
        <charset val="186"/>
      </rPr>
      <t>šādā redakcijā</t>
    </r>
    <r>
      <rPr>
        <b/>
        <sz val="12"/>
        <rFont val="Times New Roman"/>
        <family val="1"/>
        <charset val="186"/>
      </rPr>
      <t>:</t>
    </r>
    <r>
      <rPr>
        <sz val="12"/>
        <rFont val="Times New Roman"/>
        <family val="1"/>
        <charset val="186"/>
      </rPr>
      <t xml:space="preserve">
"(1) Dižpasākuma organizēšanas Latvijā līdzfinansējumam, finanšu ministram ir tiesības palielināt 2025. gada apropriāciju Ekonomikas ministrijai izdevumiem un palielināt valsts budžeta likumā Ekonomikas ministrijai noteiktos valsts budžeta ilgtermiņa saistību maksimāli pieļaujamos apjomus 2026. un 2027. gadam,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50% no dižpasākumu organizēšanas un īstenošanas attiecināmajām izmaksām.
(3) Dižpasākums šī panta izpratnē ir starptautiska mēroga pasākums, ko organizē, deleģē vai kura sadarbības partneris ir pasaules vai Eiropas mēroga organizācija un rada būtisku ietekmi uz Latvijas tautsaimniecību, piesaistot vismaz 10 000 ārvalstu apmeklētāju un dalībnieku naktis."</t>
    </r>
  </si>
  <si>
    <r>
      <t xml:space="preserve">Izteikt likumprojekta </t>
    </r>
    <r>
      <rPr>
        <b/>
        <sz val="12"/>
        <rFont val="Times New Roman"/>
        <family val="1"/>
        <charset val="186"/>
      </rPr>
      <t xml:space="preserve">24. pantu </t>
    </r>
    <r>
      <rPr>
        <sz val="12"/>
        <rFont val="Times New Roman"/>
        <family val="1"/>
        <charset val="186"/>
      </rPr>
      <t>šādā redakcijā:	
"Noteikt, ka akciju sabiedrība “Latvenergo” ieskaita valsts pamatbudžeta ieņēmumos dividenžu maksājumu 2025. gadā (par 2024. pārskata gadu) 70 procentu apmērā no pārskata gada peļņas, bet ne mazāk kā 183 908 268 euro, 2026. gadā (par 2025. pārskata gadu) 70 procentu apmērā no pārskata gada peļņas, bet ne mazāk kā 131 051 751 euro un 2027. gadā (par 2026. pārskata gadu) 70 procentu apmērā no pārskata gada peļņas, bet ne mazāk kā 124 490 701 euro, uzņēmumu ienākuma nodokli aprēķinot un nomaksājot uzņēmumu ienākuma nodokli regulējošos normatīvajos aktos noteiktajā kārtībā."</t>
    </r>
  </si>
  <si>
    <r>
      <t xml:space="preserve">Izteikt likumprojekta </t>
    </r>
    <r>
      <rPr>
        <b/>
        <sz val="12"/>
        <rFont val="Times New Roman"/>
        <family val="1"/>
        <charset val="186"/>
      </rPr>
      <t xml:space="preserve">26. pantu </t>
    </r>
    <r>
      <rPr>
        <sz val="12"/>
        <rFont val="Times New Roman"/>
        <family val="1"/>
        <charset val="186"/>
      </rPr>
      <t>šādā redakcijā:	
"Noteikt, ka akciju sabiedrība “Augstsprieguma tīkls” ieskaita valsts pamatbudžeta ieņēmumos dividenžu maksājumu 2025. gadā (par 2024. pārskata gadu) 70 procentu apmērā no pārskata gada peļņas, bet ne mazāk kā 10 391 040 euro, 2026. gadā (par 2025. pārskata gadu) 70 procentu apmērā no pārskata gada peļņas, bet ne mazāk kā 5 308 160 euro un 2027. gadā (par 2026. pārskata gadu) 70 procentu apmērā no pārskata gada peļņas, bet ne mazāk kā 12 068 480 euro, uzņēmumu ienākuma nodokli aprēķinot un nomaksājot uzņēmumu ienākuma nodokli regulējošos normatīvajos aktos noteiktajā kārtībā."</t>
    </r>
  </si>
  <si>
    <t>Finansējuma pārdale no valsts budžeta resora "74. Gadskārtējā valsts budžeta izpildes procesā pārdalāmais finansējums" programmas 20.00.00 "Veselības aprūpes pasākumu īstenošana" uz Veselības ministrijas budžeta apakšprogrammu 33.18.00 "Plānveida stacionāro veselības aprūpes pakalpojumu nodrošināšana" 2025. gadā un turpmāk ik gadu 40 000 euro, lai turpinātu nodrošināt bērniem hematonkoloģisko preparātu ievadi mājas apstākļos atbilstoši MK 01.10.2024. sēdes protokola Nr.40 43.§ "Rīkojuma projekts "Par apropriācijas pārdali no budžeta resora "74. Gadskārtējā valsts budžeta izpildes procesā pārdalāmais finansējums" programmas 20.00.00 "Veselības aprūpes pasākumu īstenošana" un apropriācijas palielināšanu Veselības ministrijai"" 3.punktam.</t>
  </si>
  <si>
    <t>Finansējuma pārdale no valsts budžeta resora "74. Gadskārtējā valsts budžeta izpildes procesā pārdalāmais finansējums" programmas 18.00.00 "Finansējums valsts drošības stiprināšanas pasākumiem" uz Veselības ministrijas budžeta apakšprogrammu 39.04.00 "Neatliekamā medicīniskā palīdzība" 2025. gadā  80 975 euro, lai nodrošinātu katastrofu pārvaldības centru Madonā, Salacgrīvā, Viļānos, Alsungā, Alūksnē, Talsos un Tukumā darbību (funkcionēšanu) pēc to izbūves pabeigšanas atbilstoši MK 29.10.2024. sēdes protokola Nr.46 78.§ "Informatīvais ziņojums "Par katastrofu pārvaldības centru Liepājā, Daugavpilī, Madonā, Līvānos, Salacgrīvā, Viļānos, Alsungā, Alūksnē, Talsos un Tukumā būvniecības progresu un to darbības nodrošināšanai nepieciešamo finansējumu"" 2.2.7.apakšpunktam un 3.punktam.</t>
  </si>
  <si>
    <t>Finansējuma pārdale no valsts budžeta resora "74. Gadskārtējā valsts budžeta izpildes procesā pārdalāmais finansējums" programmas 20.00.00 "Veselības aprūpes pasākumu īstenošana" uz Veselības ministrijas budžeta apakšprogrammu 45.01.00 "Veselības aprūpes finansējuma administrēšana un ekonomiskā novērtēšana" 2025. gadā 3 882 821 euro un 2026. gadā 4 417 821 euro, lai nodrošinātu metodiskās vadības institūcijas darbības turpināšanu atbilstoši MK 08.10.2024. sēdes protokola Nr.41 21.§ "Rīkojuma projekts "Par apropriācijas pārdali no budžeta resora "74. Gadskārtējā valsts budžeta izpildes procesā pārdalāmais finansējums" programmas 20.00.00 "Veselības aprūpes pasākumu īstenošana" uz budžeta resoru "29. Veselības ministrija""" 3.punktam.</t>
  </si>
  <si>
    <t>Saskaņā ar Ministru kabineta 2024.gada 1.novembra rīkojumu Nr.909 "Par finansējumu biroja ēkas valsts pārvaldes iestāžu un  Latvijas Republikas Prokuratūras vajadzībām Talejas ielā 1, Rīgā, telpu nomas maksas ilgtermiņa saistībām, pielāgošanas, aprīkojuma, pārcelšanās izdevumu segšanai " (skatīts MK 29.10.2024) Prokuratūrai tiek paradzēts finansējums ilgtermiņa saistību pasākumam "Telpu Rīgā, Talejas ielā 1, nomas maksas izdevumu segšanai" 2025. gadā 95 004 euro apmērā, 2026. gadā 91 080 euro apmērā, no 2027. gada līdz 2043.gadam katru gadu 75 984 euro apmērā un 2044. gadā  25 328 euro apmērā. Finansējums tiek nodrošināts, veicot iekšējās pārdales Prokuratūras budžeta ietvaros.</t>
  </si>
  <si>
    <t>Iekšējā finansējuma pārdale programmas 22.12.00 "Nacionālo bruņoto spēku uzturēšana" ietvaros, lai nodrošinātu nepieciešamo finansējumu SIA "Valsts aizsardzības korporācija" pamatkapitāla palielināšanai 2025. gadā 13 141 315 euro apmērā un 2026. gadā 13 141 315 euro apmērā (saskaņā ar 24-TA-2301).</t>
  </si>
  <si>
    <t>Finansējuma iekšējā pārdale 2025.gadā un turpmāk ik gadu 1 180 510 euro apmērā no budžeta apakšprogrammas 22.12.00 "Nacionālo bruņoto spēku uzturēšana" uz budžeta programmu 06.00.00 "Valsts drošības aizsardzība", lai nodrošinātu funkciju precizēšanu un pārdali saistībā ar nepieciešamā monitoringa un spēju attīstības nodrošināšanu.                                                                                               
Izmaiņas netiek atspoguļotas likumprojekta "Par valsts budžetu 2025. gadam un budžeta ietvaru 2025., 2026. un 2027. gadam" 3.pielikumā "Valsts pamatbudžeta un valsts speciālā budžeta kopsavilkums", jo  izdevumu pārdale tiek veikta starp apakšprogrammu un programmu izdevumiem pamatfunkciju nodrošināšanai, nemainot izdevumu  ekonomiskās klasifikācijas kodus.</t>
  </si>
  <si>
    <t>Tehnisks precizējums programmā 33.00.00  "Aizsardzības īpašumu pārvaldīšana", saistībā ar nepieciešamo finansējumu biroja ēkas Jaunsardzes centra vajadzībām Talejas ielā 1, Rīgā, telpu nomas maksas iekļaušanai ilgtermiņa saistībās (saskaņā ar 01.11.2024. MK rīk.Nr. 909 (prot.Nr.46 59.§)). Finansējums ilgtermiņa saistību pasākumam tiks nodrošināts Aizsardzības ministrijas budžeta ietvaros.</t>
  </si>
  <si>
    <t>Izmaiņas nepieciešamas saistībā ar maksas pakalpojumu ieņēmumu un attiecīgo izdevumu ieplānošanu, kā arī līdzekļu pārdali starp ekonomiskās klasifikācijas kodiem saskaņā ar Ministru kabineta 2024.gada 24.oktobra rīkojumu Nr.863 "Par valsts zinātniskā institūta – atvasinātas publiskās personas "Nacionālais botāniskais dārzs" – likvidāciju un Latvijas Nacionālā botāniskā dārza izveidošanu" (ar 2025.gada 1.janvāri statuss mainās no atvasinātas publiskas personas uz valsts tiešās pārvaldes iestādi ) un Ministru kabineta 2024.gada 22.oktobra sēdes protokola Nr.45 29.§ 3.punktā doto uzdevumu, vienlaikus paredzot, ka VARAM budžeta apakšprogrammas 24.05.00 nosaukums ir jāprecizē no "Zinātniskā institūta "Nacionālais botāniskais dārzs" valsts funkciju nodrošinājums" uz "Latvijas Nacionālais botāniskais dārzs".
Papildus saistībā ar minēto statusa maiņu amata vietu skaits VARAM resorā palielināsies par 106 amata vietām, proti, uz valsts tiešās pārvaldes iestādi tiek pārņemts šobrīd esošās atvasinātās publiskās personas amata vietu skaits.</t>
  </si>
  <si>
    <r>
      <rPr>
        <b/>
        <sz val="12"/>
        <color rgb="FF333333"/>
        <rFont val="Times New Roman"/>
        <family val="1"/>
        <charset val="186"/>
      </rPr>
      <t>31.panta pirmās daļas 4.punkts</t>
    </r>
    <r>
      <rPr>
        <sz val="12"/>
        <color rgb="FF333333"/>
        <rFont val="Times New Roman"/>
        <family val="1"/>
        <charset val="186"/>
      </rPr>
      <t xml:space="preserve">
4) māksliniecisko kolektīvu vadītāju darba samaksai un valsts sociālās apdrošināšanas obligātajām iemaksām 966 394 euro apmērā saskaņā ar šā likuma 10. pielikumu.</t>
    </r>
  </si>
  <si>
    <r>
      <t xml:space="preserve">31. pants.
</t>
    </r>
    <r>
      <rPr>
        <sz val="12"/>
        <color rgb="FF000000"/>
        <rFont val="Times New Roman"/>
        <family val="1"/>
        <charset val="186"/>
      </rPr>
      <t>Apstiprināt mērķdotāciju apjomu pašvaldībām 622 451 323 euro apmērā, tajā skaitā:</t>
    </r>
  </si>
  <si>
    <t>priekšlikuma</t>
  </si>
  <si>
    <t>Nepieciešama finansējuma pārdale  no Izglītības zinātnes ministrijas valsts  budžeta apakšprogrammas 03.01.00 "Augstākās izglītības programmu nodrošināšana", 2025.gadā 1 200 650 euro apmērā, tai skaitā 945 776 euro no prioritārā pasākuma "Augstākā izglītība" un 254 874 euro no studiju bāzes finansējuma, 2026.gadā 1 265 600 euro apmērā, tai skaitā 945 776 euro no prioritārā pasākuma "Augstākā izglītība" un 319 824 euro no studiju bāzes finansējuma, 2027. gadā  un turpmāk ik gadu 1 298 360  euro apmērā, tai skaitā 945 776 euro no prioritārā pasākuma "Augstākā izglītība" un 352 584 euro no studiju bāzes finansējuma  uz budžeta apakšprogrammu 03.06.00 "Sociālo stipendiju fonds “Studētgods"", saskaņā ar virzīto informatīvo ziņojumu ""Par sociālās stipendijas “Studētgods” turpmākās attīstības iespējām"" (24-TA-1035), no 2025. gada pavasara semestra paredzot paaugstināt stipendijas uz 180 euro un ienākumu slieksni, līdz kuram studējošais ir tiesīgs pretendēt uz stipendiju, kā arī no 2025.gada 1.septembra  pakāpeniski ieviest jaunu stipendijas saņēmēju kategoriju – studējošie no trūcīgām un maznodrošinātām mājsaimniecībām.</t>
  </si>
  <si>
    <t>Finansējuma pārdale no Prokuratūras budžeta uz Ekonomikas ministrijas budžetu saskaņā ar MK 29.10.2024 sēdes protokola  Nr. 46 59. § 3.3.apakšpunktu (24-TA-2437) .</t>
  </si>
  <si>
    <t xml:space="preserve">Precizēts finansējums Ekonomikas ministrijas un Klimata un enerģētikas ministrijas budžetā elektroenerģijas lietotāju atbalstam un citiem enerģētikas jomas pasākumiem, kas tiek nodrošināts no akciju sabiedrības "Latvenergo" un akciju sabiedrības "Augstsprieguma tīkls" valsts pamatbudžeta ieņēmumos ieskaitāmajām dividendēm, saskaņā ar Ministru kabineta 2024. gada 10. oktobra sēdes protokola Nr.42 6.§ "Informatīvais ziņojums "Pasākumi elektroenerģijas tirgus attīstībai"". Informatīvā ziņojuma "Pasākumi elektroenerģijas tirgus attīstībai" 1. pielikumā aprēķināta ne tikai EM un KEM administrēto programmu, bet arī SIA "Enerģijas publiskais tirgotājs" ietekme uz vispārējās valdības budžeta bilanci, kas tiek kompleksi kompensēta no dividenžu ieņēmumiem. Ņemot vērā  SIA "Enerģijas publiskais tirgotājs" prognozēto ietekmi 2025., 2026. un 2027.gadā, likumprojekta 24. un 26. pantā ierosinātais dividenžu apjoms ir pietiekams, lai kompensētu kopējo negatīvo ietekmi uz vispārējās valdības budžeta bilanci. </t>
  </si>
  <si>
    <t>Priekšlikums paredz precizēt finansējuma apmēru, lai nodrošinātu pedagogu darba samaksu 2025. gadā un turpmāk, ņemot vērā izglītojamo skaita un struktūras uz 2024. gada 1. septembri izmaiņu ietekmi (neieskaitot Ukrainas civiliedzīvotājus) (MK 01.10.2024. prot. Nr. 40, 30. §, 3.punkts), veikta finansējuma pārdale no budžeta resora "62. Mērķdotācijas pašvaldībām" programmām uz Izglītības un zinātnes ministrijas budžeta apakšprogrammām 01.05.00 "Dotācija privātajām mācību iestādēm" un 01.08.00 "Vispārējās izglītības atbalsta pasākumi", kā arī starp budžeta resora "62. Mērķdotācijas pašvaldībām" programmām.</t>
  </si>
  <si>
    <t xml:space="preserve">Priekšlikums paredz pārdalīt izdevumus no budžeta resora "74 Gadskārtējā valsts budžeta izpildes procesā pārdalāmais finansējums" programmas 09.00.00 "Valsts nozīmes reformas īstenošanai" uz budžeta resora "62. Mērķdotācijas pašvaldībām" programmu 02.00.00 "Mērķdotācijas pašvaldību tautas mākslas kolektīvu vadītāju darba samaksai un valsts sociālās apdrošināšanas obligātajām iemaksām", lai nodrošinātu Dziesmu un deju svētku māksliniecisko kolektīvu vadītāju darba samaksas un valsts sociālās apdrošināšanas obligāto iemaksu finansēšanas reformas uzsākšanu, saskaņā ar 2024. gada 3. oktobra (prot. Nr. 40 34. §) MK rīkojuma Nr.802 "Par apropriācijas pārdali no budžeta resora "74. Gadskārtējā valsts budžeta izpildes procesā pārdalāmais finansējums" programmas 09.00.00 "Valsts nozīmes reformas īstenošanai"" 5.punktu. </t>
  </si>
  <si>
    <r>
      <t xml:space="preserve">Lai nodrošinātu pedagogu darba samaksu 2025. gadā un turpmāk, ņemot vērā izglītojamo skaita un struktūras uz 2024. gada 1. septembri izmaiņu ietekmi (neieskaitot Ukrainas civiliedzīvotājus) (MK 01.10.2024. prot. Nr. 40, 30. §, 3.3. apakšpunkts), veikta finansējuma pārdale no 62. resora  programmas 10.00.00 "Mērķdotācijas pašvaldībām – pašvaldību izglītības iestādēs bērnu no piecu gadu vecuma izglītošanā nodarbināto pedagogu darba samaksai un valsts sociālās apdrošināšanas obligātajām iemaksām" uz 62. resora programmu 01.00.00. "Mērķdotācijas izglītības pasākumiem" :
</t>
    </r>
    <r>
      <rPr>
        <b/>
        <i/>
        <sz val="10"/>
        <rFont val="Times New Roman"/>
        <family val="1"/>
        <charset val="186"/>
      </rPr>
      <t>2025. gadā 866 952 euro</t>
    </r>
    <r>
      <rPr>
        <i/>
        <sz val="10"/>
        <rFont val="Times New Roman"/>
        <family val="1"/>
        <charset val="186"/>
      </rPr>
      <t xml:space="preserve"> apmērā;
</t>
    </r>
    <r>
      <rPr>
        <b/>
        <i/>
        <sz val="10"/>
        <rFont val="Times New Roman"/>
        <family val="1"/>
        <charset val="186"/>
      </rPr>
      <t>2026. gadā 619 117</t>
    </r>
    <r>
      <rPr>
        <i/>
        <sz val="10"/>
        <rFont val="Times New Roman"/>
        <family val="1"/>
        <charset val="186"/>
      </rPr>
      <t xml:space="preserve"> euro apmērā;
</t>
    </r>
    <r>
      <rPr>
        <b/>
        <i/>
        <sz val="10"/>
        <rFont val="Times New Roman"/>
        <family val="1"/>
        <charset val="186"/>
      </rPr>
      <t>2027. gadā un turpmāk 619 117</t>
    </r>
    <r>
      <rPr>
        <i/>
        <sz val="10"/>
        <rFont val="Times New Roman"/>
        <family val="1"/>
        <charset val="186"/>
      </rPr>
      <t xml:space="preserve"> euro apmērā. </t>
    </r>
  </si>
  <si>
    <t>Veikta finansējuma pārdale no 74. resora "Gadskārtējā valsts budžeta izpildes procesā pārdalāmais finansējums" budžeta  programmas 01.00.00 "Apropriācijas rezerve" uz budžeta apakšprogrammu 02.03.00 "Vienotās sakaru un informācijas sistēmas uzturēšana un vadība" 2025. gadā un turpmāk ik gadu 656 192 euro, lai nodrošinātu Eiropas Reģionālās attīstības fonda projekta “Vienota kontaktu centra platforma operatīvo dienestu darba atbalstam un publisko pakalpojumu piegādei” (gala maksājums veikts 2023. gada 28. decembrī) ietvaros izveidotās Vienota kontaktu centra platformas un Eiropas Reģionālās attīstības fonda projekta “Jaunās paaudzes Integrētā iekšlietu informācijas sistēma (IIIS2)” (gala maksājums veikts 2023. gada 28. decembrī) ietvaros izveidotās Integrētās iekšlietu informācijas sistēmas (IIIS 2) uzturēšanu. 
Pēc projektu ieviešanas un gala atzinuma saņemšanas par projekta mērķu sasniegšanu, uzturēšanas izdevumu aprēķins tika saskaņots ar  Viedās administrācijas un reģionālās attīstības ministriju (2024.gada 2.maija vēstule Nr.11-1/2734 un 2024.gada 20.maija vēstule Nr.11-1/318)</t>
  </si>
  <si>
    <t>Priekšlikums paredz palielināt valsts akciju sabiedrības “Latvijas Valsts radio un televīzijas centrs” valsts pamatbudžeta ieņēmumos ieskaitāmos dividenžu maksājumus 2025. gadā par 1 480 068 euro un 2026.gadā par 1 842 155 euro, lai nodrošinātu papildu finansējumu Iekšlietu ministrijai samaksas veikšanai valsts akciju sabiedrībai “Latvijas Valsts radio un televīzijas centrs” par fizisko personu identitātes nodrošināšanu elektroniskā vidē un kvalificēta elektroniskā paraksta platformas un risinājumu uzturēšanu.</t>
  </si>
  <si>
    <r>
      <t xml:space="preserve">Izteikt likumprojekta </t>
    </r>
    <r>
      <rPr>
        <b/>
        <sz val="12"/>
        <rFont val="Times New Roman"/>
        <family val="1"/>
        <charset val="186"/>
      </rPr>
      <t xml:space="preserve">28.pantu </t>
    </r>
    <r>
      <rPr>
        <sz val="12"/>
        <rFont val="Times New Roman"/>
        <family val="1"/>
        <charset val="186"/>
      </rPr>
      <t>šādā redakcijā:
"Noteikt, ka valsts akciju sabiedrība “Latvijas Valsts radio un televīzijas centrs” ieskaita valsts pamatbudžeta ieņēmumos dividenžu maksājumu 2025. gadā (par 2024. pārskata gadu) 70 procentu apmērā no pārskata gada peļņas, bet ne mazāk kā 7 244 722 euro un 2026. gadā (par 2025. pārskata gadu) 70 procentu apmērā no pārskata gada peļņas, bet ne mazāk kā 6 252 155 euro, uzņēmumu ienākuma nodokli aprēķinot un nomaksājot uzņēmumu ienākuma nodokli regulējošos normatīvajos aktos noteiktajā kārtībā."</t>
    </r>
  </si>
  <si>
    <t>Neatbalstīt</t>
  </si>
  <si>
    <r>
      <rPr>
        <b/>
        <sz val="12"/>
        <rFont val="Times New Roman"/>
        <family val="1"/>
        <charset val="186"/>
      </rPr>
      <t>Papildināt likumprojekta I nodaļu ar jaunu pantu:
"xx. pants.</t>
    </r>
    <r>
      <rPr>
        <sz val="12"/>
        <rFont val="Times New Roman"/>
        <family val="1"/>
        <charset val="186"/>
      </rPr>
      <t xml:space="preserve"> Atļaut finanšu ministram palielināt apropriāciju Veselības ministrijai, paredzot dotāciju no vispārējiem ieņēmumiem valsts līdzdalībai vispārējās valdības sektorā iekļautās kapitālsabiedrībās, kuras sniedz valsts apmaksātus veselības aprūpes pakalpojumus diennakts stacionārā, lai minētajās kapitālsabiedrībās veiktu pamatkapitāla palielināšanu ar finanšu ieguldījumu, nodrošinot stacionāro veselības aprūpes pakalpojumu pilnveidi un slimnīcu tīkla attīstību. Šajā pantā paredzēto apropriācijas palielinājumu finansēšanas klasifikācijas kategoriju kodiem var veikt, ja apropriācijas palielināšanai nav negatīvas ietekmes uz vispārējās valdības budžeta bilanci nominālajā izteiksmē atbilstoši Eiropas nacionālo un reģionālo kontu sistēmas Eiropas Savienībā metodoloģijai, tas uzlabo veselības aprūpei piešķirtā publiskā finansējuma izlietojuma efektivitāti, ir pieņemts attiecīgs Ministru kabineta lēmums un Saeimas Budžeta un finanšu (nodokļu) komisija piecu darba dienu laikā no attiecīgās informācijas saņemšanas dienas ir to izskatījusi un nav iebildusi pret šo apropriācijas palielinājumu. Veselības ministrijai atbilstoši normatīvajiem aktiem veikt darbības līdzdalības iegūšanai un finanšu ieguldījumu veikšanai pamatkapitālā."</t>
    </r>
  </si>
  <si>
    <r>
      <t>Atbilstoši Ministru kabineta (turpmāk - MK) 08.10.2024. sēdē (prot. Nr.41 39.§</t>
    </r>
    <r>
      <rPr>
        <sz val="10"/>
        <rFont val="Times New Roman"/>
        <family val="1"/>
        <charset val="186"/>
      </rPr>
      <t>)</t>
    </r>
    <r>
      <rPr>
        <i/>
        <sz val="7"/>
        <rFont val="Times New Roman"/>
        <family val="1"/>
        <charset val="186"/>
      </rPr>
      <t xml:space="preserve"> </t>
    </r>
    <r>
      <rPr>
        <i/>
        <sz val="10"/>
        <rFont val="Times New Roman"/>
        <family val="1"/>
        <charset val="186"/>
      </rPr>
      <t>panāktajai vienošanai ar Latvijas Pašvaldību savienību (domstarpību protokols “Par 2025. gada budžetu un budžeta ietvaru 2025. - 2027. gadam”) izskatīts un atbalstīts likumprojekts“Grozījumi Sociālo pakalpojumu un sociālās palīdzības likumā” (MK  08.10.2024. sēdes prot. Nr.41 50.§), kas tai skaitā paredz samazināt mājokļa pabalsta aprēķinā izmantotos koeficientus, kas noteikti Sociālo pakalpojumu un sociālās palīdzības likuma 35.panta piektajā daļā, tā rezultātā Labklājības ministrija (turpmāk - LM) pronozē, ka 2025. - 2027.gada starpnozaru prioritārajam pasākumam “Atbalsts minimālo ienākumu palielināšanai” nepieciešams mazāks finansējums nekā sākotnēji plānots. Pamatojoties uz MK 08.10.2024. sēdes protokola Nr.41 50.§ 2.punktu, atbalstīts LM priekšlikums samazināt MK 19.09.2024. sēdes protokola Nr. 38 2.§ 2.punktā atbalstīto finansējumu starpnozaru prioritārajam pasākumam "Atbalsts minimālo ienākumu palielināšanai"  LM pamatbudžeta apakšprogrammā 05.01.00 "Sociālās rehabilitācijas valsts programmas" 2025.gadam 4 016 598 euro apmērā, 2026.gadam 5 077 937 euro apmērā, 2027.gadam 5 147 578 euro apmērā, 2028.gadam un turpmāk ik gadu 6 143 373 euro apmērā.
Daļu no samazinātā finansējuma paredzēts novirzīt LM pamatbudžeta apakšprogrammai 20.01.00 "Valsts sociālie pabalsti" 2025. gadam 3 428 100 euro apmērā, 2026. gadam 3 701 700 euro apmērā, 2027. gadam 3 998 700 euro apmērā, 2028.gadam un turpmāk ik gadu 4 319 100 euro apmērā bērna ar invaliditāti kopšanas pabalsta apmēra palielināšanai par 75 euro mēnesī, t.i. no  313,43 euro līdz 388,43 euro (MK  08.10.2024. sēdes prot. Nr.41  50.§ 2.1.apakšpunkts un 3.punkts).
LM priekšlikumam nav fiskālas ietekmes uz valsts konsolidētā budžeta izdevumiem.</t>
    </r>
  </si>
  <si>
    <t>Atbilstoši Ministru kabineta (turpmāk - MK) 08.10.2024 sēdē (prot.Nr.41 39.§) panāktajai vienošanai ar Latvijas Pašvaldību savienību (domstarpību protokols “Par 2025. gada budžetu un budžeta ietvaru 2025. - 2027. gadam”) izskatīts un atbalstīts likumprojekts “Grozījumi Sociālo pakalpojumu un sociālās palīdzības likumā”(MK  08.10.2024. sēdes prot. Nr.41 50.§), kas tai skaitā paredz samazināt mājokļa pabalsta aprēķinā izmantotos koeficientus, kas noteikti Sociālo pakalpojumu un sociālās palīdzības likuma 35.panta piektajā daļā, tā rezultātā Labklājības ministrija (turpmāk - LM) pronozē, ka 2025. - 2027.gada starpnozaru prioritārajam pasākumam “Atbalsts minimālo ienākumu palielināšanai” nepieciešams mazāks finansējums nekā sākotnēji plānots. Pamatojoties uz MK 08.10.2024. sēdes protokola Nr.41 50.§ 2.punktu, atbalstīts LM priekšlikums samazināt MK 19.09.2024. sēdes protokola Nr. 38 2.§ 2.punktā atbalstīto finansējumu starpnozaru prioritārajam pasākumam "Atbalsts minimālo ienākumu palielināšanai"  LM pamatbudžeta apakšprogrammā 05.01.00 "Sociālās rehabilitācijas valsts programmas" 2025.gadam 4 016 598 euro apmērā, 2026.gadam 5 077 937 euro apmērā, 2027.gadam 5 147 578 euro apmērā, 2028.gadam un turpmāk ik gadu 6 143 373 euro apmērā.
Daļu no samazinātā finansējuma paredzēts novirzīt LM pamatbudžeta apakšprogrammai 97.02.00  "Nozares centralizēto funkciju izpilde" 2025. gadam 15 473 euro apmērā, veicot  transferta pārskaitījumu uz speciālā budžeta apakšprogrammu 04.05.00 "Valsts sociālās apdrošināšanas aģentūras speciālais budžets" (konsolidējamā pozīcija) Valsts sociālās apdrošināšanas aģentūras informācijas sistēmas pielāgošanai, lai nodrošinātu bērna ar invaliditāti kopšanas pabalsta apmēra palielināšanu par 75 euro mēnesī (MK  08.10.2024. sēdes prot. Nr.41 50.§ 2.2.apakšpunkts un 3.punkts).
LM priekšlikumam nav fiskālas ietekmes uz valsts konsolidētā budžeta izdevumiem.</t>
  </si>
  <si>
    <t>Atbilstoši Ministru kabineta (turpmāk - MK) 08.10.2024. sēdē (prot.Nr.41 39.§) panāktajai vienošanai ar Latvijas Pašvaldību savienību (domstarpību protokols “Par 2025. gada budžetu un budžeta ietvaru 2025. - 2027. gadam”) izskatīts un atbalstīts likumprojekts“Grozījumi Sociālo pakalpojumu un sociālās palīdzības likumā”(MK  08.10.2024. sēdes prot. Nr.41 50.§), kas tai skaitā paredz samazināt mājokļa pabalsta aprēķinā izmantotos koeficientus, kas noteikti Sociālo pakalpojumu un sociālās palīdzības likuma 35.panta piektajā daļā, tā rezultātā Labklājības ministrija (turpmāk - LM) pronozē, ka 2025. - 2027.gada starpnozaru prioritārajam pasākumam “Atbalsts minimālo ienākumu palielināšanai” nepieciešams mazāks finansējums nekā sākotnēji plānots. Pamatojoties uz MK 08.10.2024. sēdes protokola Nr.41 50.§ 2.punktu, atbalstīts LM priekšlikums samazināt MK 19.09.2024. sēdes protokola Nr. 38 2.§ 2.punktā atbalstīto finansējumu starpnozaru prioritārajam pasākumam "Atbalsts minimālo ienākumu palielināšanai"  LM pamatbudžeta apakšprogrammā 05.01.00 "Sociālās rehabilitācijas valsts programmas" 2025.gadam 4 016 598 euro apmērā, 2026.gadam 5 077 937 euro apmērā, 2027.gadam 5 147 578 euro apmērā, 2028.gadam un turpmāk ik gadu 6 143 373 euro apmērā.
Daļu no samazinātā finansējuma paredzēts novirzīt LM pamatbudžeta apakšprogrammai 05.01.00 "Sociālās rehabilitācijas valsts programmas" 2025.gadam 295 291 euro apmērā, 2026.gadam 1 083 751 euro apmērā, 2027.gadam 835 528 euro apmērā, 2028.gadam un turpmāk ik gadu 1 497 988 euro apmērā, tai skaitā: 
- asistenta un pavadoņa atlīdzības apmēra paaugstināšanai no 732 euro uz 766 euro mēnesī 2025.gadam 295 291 euro apmērā, 2026.gadam 744 251 euro apmērā, 2027.gadam 496 028 euro apmērā, 2028.gadam un turpmāk ik gadu 1 158 488 euro apmērā (MK  08.10.2024. sēdes prot. Nr.41 50.§ 2.3.1.apakšpunkts un 3.punkts);
- psihosociālās rehabilitācijas uzturošās terapijas veidā bērniem no divu līdz septiņu gadu vecumam pēc autisma diagnosticēšanas vai aizdomām par autiskā spektra traucējumiem un ārstniecības iestādē saņemtas agrīnās intervences programmas nodrošināšanai 2026.gadam un turpmāk ik gadu 339 500 euro apmērā (MK  08.10.2024. sēdes prot. Nr.41 50.§ 2.3.2.apakšpunkts un 3.punkts).
LM priekšlikumam nav fiskālas ietekmes uz valsts konsolidētā budžeta izdevumiem.</t>
  </si>
  <si>
    <t>Priekšlikums paredz veikt iekšējo līdzekļu pārdali Labklājības ministrijas (turpmāk - LM) pamatbudžeta apakšprogrammas 05.01.00 "Sociālās rehabilitācijas valsts programmas"  ietvaros, samazinot izdevumus mērķdotācijai pašvaldībām garantētā minimālā ienākuma sliekšņa un mājokļa pabalsta nodrošināšanai 2026.gadā 302 942 euro apmērā, 2027.gadā 1 086 euro apmērā, 2028.gadam un turpmāk ik gadu 498 542 euro apmērā, attiecīgi palielinot izdevumus tehnisko palīglīdzekļu iegādei -  rindu mazināšanai - 2026.gadā tiks iepirktas papildu 624 TPL vienības, 2027.gadā – 2  TPL vienības, 2028.gadā - 1 027 TPL vienības.
Finansējuma izmaiņas LM pamatbudžeta apakšprogrammas 05.01.00 "Sociālās rehabilitācijas valsts programmas"  ietvaros veiktas pamatojoties uz MK 8.10.2024. sēdē izskatīto un atbalstīto likumprojektu "Grozījumi Sociālo pakalpojumu un sociālās palīdzības likumā" (MK  08.10.2024. sēdes prot. Nr.41 50.§), kas tai skaitā paredz samazināt mājokļa pabalsta aprēķinā izmantotos koeficientus, kas noteikti Sociālo pakalpojumu un sociālās palīdzības likuma 35.panta piektajā daļā.
LM priekšlikumam nav fiskālas ietekmes uz valsts konsolidētā budžeta izdevumiem.</t>
  </si>
  <si>
    <t>Finansējuma pārdale no 74.resora programmas 02.00.00 "Līdzekļi neparedzētiem gadījumiem" uz Ārlietu ministrijas programmu 97.00.00 "Nozaru vadība un politikas plānošana", lai segtu izdevumus civilā eksperta dalības nodrošināšanai Eiropas Savienības Padomdevēja misijā civilā drošības sektora reformām Ukrainā, saskaņā ar Ministru kabineta 2025.gada 5.novembra rīkojuma Nr.930 “Par civilā eksperta dalību Eiropas Savienības Padomdevēja misijā civilā drošības sektora reformām Ukrainā” 6.punktu.</t>
  </si>
  <si>
    <t>A</t>
  </si>
  <si>
    <t xml:space="preserve">alternatīvu </t>
  </si>
  <si>
    <t>priekšlikumu</t>
  </si>
  <si>
    <t xml:space="preserve">Neatbalstīt,
</t>
  </si>
  <si>
    <t xml:space="preserve">atbalstīt </t>
  </si>
  <si>
    <t xml:space="preserve">Finanšu </t>
  </si>
  <si>
    <t>ministrijas</t>
  </si>
  <si>
    <t xml:space="preserve">23.00.00 Valsts atbalsta programmas un citi valsts nozīmes pasākumi </t>
  </si>
  <si>
    <r>
      <rPr>
        <b/>
        <sz val="12"/>
        <rFont val="Times New Roman"/>
        <family val="1"/>
        <charset val="186"/>
      </rPr>
      <t xml:space="preserve">71. pants.
	</t>
    </r>
    <r>
      <rPr>
        <sz val="12"/>
        <rFont val="Times New Roman"/>
        <family val="1"/>
        <charset val="186"/>
      </rPr>
      <t xml:space="preserve">(1) Noteikt, ka budžeta resora “74. Gadskārtējā valsts budžeta izpildes procesā pārdalāmais finansējums” programmā 23.00.00 “Valsts atbalsta programmas un citi valsts nozīmes pasākumi” noteikto apropriāciju 57 012 914 euro apmērā, tajā skaitā 30 000 000 euro apmērā pedagogu atalgojuma pieaugumam, tajā skaitā finansējumam pedagogu darba samaksai atbilstoši aktualizētajam skolēnu skaitam, 26 012 914 euro apmērā valsts publiskās lietošanas dzelzceļa infrastruktūras pārvaldītāja (valsts akciju sabiedrības “Latvijas dzelzceļš”) finanšu līdzsvara par 2024. gadu nodrošināšanai, 1 000 000 euro apmērā Eiropas Rekonstrukcijas un attīstības bankas pilnvarnieku valdes 2026. gada sanāksmes organizēšanai, finanšu ministrs pārdala ministrijai vai citai centrālajai valsts iestādei, ja ir pieņemts attiecīgs Ministru kabineta lēmums un Saeimas Budžeta un finanšu (nodokļu) komisija piecu darba dienu laikā no attiecīgās informācijas saņemšanas dienas ir to izskatījusi un nav iebildusi pret apropriācijas pārdali.
	(2) Ja valsts publiskās lietošanas dzelzceļa infrastruktūras pārvaldītāja (valsts akciju sabiedrības “Latvijas dzelzceļš”) finanšu līdzsvara par 2024. gadu nodrošināšanai nepieciešams mazāks finansējums, kā šā panta pirmajā daļā šim mērķim ieplānotais finansējums, atlikums nav pārdalāms citiem mērķiem.
</t>
    </r>
  </si>
  <si>
    <r>
      <rPr>
        <b/>
        <sz val="12"/>
        <rFont val="Times New Roman"/>
        <family val="1"/>
        <charset val="186"/>
      </rPr>
      <t>60. pants.</t>
    </r>
    <r>
      <rPr>
        <sz val="12"/>
        <rFont val="Times New Roman"/>
        <family val="1"/>
        <charset val="186"/>
      </rPr>
      <t xml:space="preserve">
    Saskaņā ar šā likuma 58. un 59. panta noteikumiem veiktais kopējais apropriācijas palielinājums 2025. gadā un uzņemto ilgtermiņa saistību apjoms kopā turpmākajiem vidēja termiņa budžeta ietvara gadiem nepārsniedz 15% no attiecīgā gada fiskālā nodrošinājuma rezerves apjoma. Līdz 2026. gada 28. februārim Ekonomikas ministrija iesniedz Ministru kabinetā ziņojumu par 2025. gadā piešķirto līdzfinansējumu.
</t>
    </r>
  </si>
  <si>
    <r>
      <rPr>
        <b/>
        <sz val="12"/>
        <rFont val="Times New Roman"/>
        <family val="1"/>
        <charset val="186"/>
      </rPr>
      <t xml:space="preserve">59. pants.
</t>
    </r>
    <r>
      <rPr>
        <sz val="12"/>
        <rFont val="Times New Roman"/>
        <family val="1"/>
        <charset val="186"/>
      </rPr>
      <t xml:space="preserve">   (1) Jauna dižpasākuma organizēšanas Latvijā līdzfinansējumam, finanšu ministram ir tiesības palielināt 2025. gada apropriāciju Ekonomikas ministrijai izdevumiem un palielināt valsts budžeta likumā Ekonomikas ministrijai noteiktos valsts budžeta ilgtermiņa saistību maksimāli pieļaujamos apjomus 2026. un 2027. gadam,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20% no jauno dižpasākumu organizēšanas attiecināmajām izmaksām.
   (3) Dižpasākums šā panta izpratnē ir starptautiska mēroga pasākums, ko organizē, deleģē vai kura sadarbības partneris ir pasaules vai Eiropas mēroga organizācija un rada būtisku ietekmi uz Latvijas tautsaimniecību, piesaistot vismaz 10 000 ārvalstu apmeklētājus un dalībniekus, kas Latvijas tūristu mītnēs vai īstermiņa īres mītnēs pavada vismaz vienu nakti.</t>
    </r>
  </si>
  <si>
    <r>
      <rPr>
        <b/>
        <sz val="12"/>
        <rFont val="Times New Roman"/>
        <family val="1"/>
        <charset val="186"/>
      </rPr>
      <t>58. pants.</t>
    </r>
    <r>
      <rPr>
        <sz val="12"/>
        <rFont val="Times New Roman"/>
        <family val="1"/>
        <charset val="186"/>
      </rPr>
      <t xml:space="preserve">
   (1) Jauno ārvalstu filmu uzņemšanai Latvijā, finanšu ministram ir tiesības palielināt 2025. gada apropriāciju Ekonomikas ministrijai izdevumiem un palielināt valsts budžeta likumā Ekonomikas ministrijai noteiktos valsts budžeta ilgtermiņa saistību maksimāli pieļaujamos apjomus 2026. un 2027. gadam līdzfinansējuma nodrošināšanai,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30 % no jauno ārvalstu filmu projekta kopējām attiecināmajām izmaksām.</t>
    </r>
  </si>
  <si>
    <r>
      <rPr>
        <b/>
        <sz val="12"/>
        <color rgb="FF333333"/>
        <rFont val="Times New Roman"/>
        <family val="1"/>
        <charset val="186"/>
      </rPr>
      <t>28.pants.</t>
    </r>
    <r>
      <rPr>
        <sz val="12"/>
        <color rgb="FF333333"/>
        <rFont val="Times New Roman"/>
        <family val="1"/>
        <charset val="186"/>
      </rPr>
      <t xml:space="preserve">
   Noteikt, ka valsts akciju sabiedrība “Latvijas Valsts radio un televīzijas centrs” ieskaita valsts pamatbudžeta ieņēmumos dividenžu maksājumu 2025. gadā (par 2024. pārskata gadu) 70 procentu apmērā no pārskata gada peļņas, bet ne mazāk kā 5 764 654 euro un 2026. gadā (par 2025. pārskata gadu) 70 procentu apmērā no pārskata gada peļņas, bet ne mazāk kā 4 410 000 euro, uzņēmumu ienākuma nodokli aprēķinot un nomaksājot uzņēmumu ienākuma nodokli regulējošos normatīvajos aktos noteiktajā kārtībā.</t>
    </r>
  </si>
  <si>
    <r>
      <rPr>
        <b/>
        <sz val="12"/>
        <rFont val="Times New Roman"/>
        <family val="1"/>
        <charset val="186"/>
      </rPr>
      <t xml:space="preserve">26. pants. </t>
    </r>
    <r>
      <rPr>
        <sz val="12"/>
        <rFont val="Times New Roman"/>
        <family val="1"/>
        <charset val="186"/>
      </rPr>
      <t xml:space="preserve">
   Noteikt, ka akciju sabiedrība “Augstsprieguma tīkls” ieskaita valsts pamatbudžeta ieņēmumos dividenžu maksājumu 2025. gadā (par 2024. pārskata gadu) 70 procentu apmērā no pārskata gada peļņas, bet ne mazāk kā 10 391 040 euro, 2026. gadā (par 2025. pārskata gadu) 70 procentu apmērā no pārskata gada peļņas, bet ne mazāk kā 5 308 160 euro un 2027. gadā (par 2026. pārskata gadu) 70 procentu apmērā no pārskata gada peļņas, bet ne mazāk kā 5 308 160 euro, uzņēmumu ienākuma nodokli aprēķinot un nomaksājot uzņēmumu ienākuma nodokli regulējošos normatīvajos aktos noteiktajā kārtībā.
</t>
    </r>
  </si>
  <si>
    <r>
      <rPr>
        <b/>
        <sz val="12"/>
        <rFont val="Times New Roman"/>
        <family val="1"/>
        <charset val="186"/>
      </rPr>
      <t xml:space="preserve">24. pants. 
</t>
    </r>
    <r>
      <rPr>
        <sz val="12"/>
        <rFont val="Times New Roman"/>
        <family val="1"/>
        <charset val="186"/>
      </rPr>
      <t xml:space="preserve">   Noteikt, ka akciju sabiedrība “Latvenergo” ieskaita valsts pamatbudžeta ieņēmumos dividenžu maksājumu 2025. gadā (par 2024. pārskata gadu) 70 procentu apmērā no pārskata gada peļņas, bet ne mazāk kā 147 495 380 euro, 2026. gadā (par 2025. pārskata gadu) 70 procentu apmērā no pārskata gada peļņas, bet ne mazāk kā 131 051 751 euro un 2027. gadā (par 2026. pārskata gadu) 70 procentu apmērā no pārskata gada peļņas, bet ne mazāk kā 131 051 751 euro, uzņēmumu ienākuma nodokli aprēķinot un nomaksājot uzņēmumu ienākuma nodokli regulējošos normatīvajos aktos noteiktajā kārtībā.</t>
    </r>
  </si>
  <si>
    <r>
      <t xml:space="preserve">Izteikt likumprojekta </t>
    </r>
    <r>
      <rPr>
        <b/>
        <sz val="12"/>
        <rFont val="Times New Roman"/>
        <family val="1"/>
        <charset val="186"/>
      </rPr>
      <t>71. pantu</t>
    </r>
    <r>
      <rPr>
        <sz val="12"/>
        <rFont val="Times New Roman"/>
        <family val="1"/>
        <charset val="186"/>
      </rPr>
      <t xml:space="preserve"> šādā redakcijā:
"(1) Noteikt, ka budžeta resora “74. Gadskārtējā valsts budžeta izpildes procesā pārdalāmais finansējums” programmā 23.00.00 “Valsts atbalsta programmas un citi valsts nozīmes pasākumi” noteikto apropriāciju </t>
    </r>
    <r>
      <rPr>
        <b/>
        <u/>
        <sz val="12"/>
        <rFont val="Times New Roman"/>
        <family val="1"/>
        <charset val="186"/>
      </rPr>
      <t>57 382 914</t>
    </r>
    <r>
      <rPr>
        <sz val="12"/>
        <rFont val="Times New Roman"/>
        <family val="1"/>
        <charset val="186"/>
      </rPr>
      <t xml:space="preserve"> euro apmērā, tajā skaitā 30 000 000 euro apmērā pedagogu atalgojuma pieaugumam, tajā skaitā finansējumam pedagogu darba samaksai atbilstoši aktualizētajam skolēnu skaitam, 26 012 914 euro apmērā valsts publiskās lietošanas dzelzceļa infrastruktūras pārvaldītāja (valsts akciju sabiedrības “Latvijas dzelzceļš”) finanšu līdzsvara par 2024. gadu nodrošināšanai, 1 000 000 euro apmērā Eiropas Rekonstrukcijas un attīstības bankas pilnvarnieku valdes 2026. gada sanāksmes organizēšanai, </t>
    </r>
    <r>
      <rPr>
        <b/>
        <u/>
        <sz val="12"/>
        <rFont val="Times New Roman"/>
        <family val="1"/>
        <charset val="186"/>
      </rPr>
      <t>370 000 euro apmērā Nacionālā mākslīgā intelekta centra izveidei</t>
    </r>
    <r>
      <rPr>
        <u/>
        <sz val="12"/>
        <rFont val="Times New Roman"/>
        <family val="1"/>
        <charset val="186"/>
      </rPr>
      <t>,</t>
    </r>
    <r>
      <rPr>
        <sz val="12"/>
        <rFont val="Times New Roman"/>
        <family val="1"/>
        <charset val="186"/>
      </rPr>
      <t xml:space="preserve"> finanšu ministrs pārdala ministrijai vai citai centrālajai valsts iestādei, ja ir pieņemts attiecīgs Ministru kabineta lēmums un Saeimas Budžeta un finanšu (nodokļu) komisija piecu darba dienu laikā no attiecīgās informācijas saņemšanas dienas ir to izskatījusi un nav iebildusi pret apropriācijas pārdali.
	(2) Ja valsts publiskās lietošanas dzelzceļa infrastruktūras pārvaldītāja (valsts akciju sabiedrības “Latvijas dzelzceļš”) finanšu līdzsvara par 2024. gadu nodrošināšanai nepieciešams mazāks finansējums, kā šā panta pirmajā daļā šim mērķim ieplānotais finansējums, atlikums nav pārdalāms citiem mērķiem."</t>
    </r>
  </si>
  <si>
    <t xml:space="preserve">Priekšlikums paredz budžeta resora "74.Gadskārtējā valsts budžeta izpildes procesā pārdalāmais finansējums" programmā 23.00.00 "Valsts atbalsta programmas un citi valsts nozīmes pasākumi" paredzēt finansējumu 370 000 euro apmērā Nacionālā mākslīgā intelekta centra izveidei, pārdalot finansējumu no Ekonomikas ministrijas budžeta programmas 35.00.00  "Valsts atbalsta programmas" un 97.00.00  "Nozaru vadība un politikas plānošana". </t>
  </si>
  <si>
    <r>
      <t xml:space="preserve">80. pants.
   </t>
    </r>
    <r>
      <rPr>
        <sz val="12"/>
        <rFont val="Times New Roman"/>
        <family val="1"/>
        <charset val="186"/>
      </rPr>
      <t xml:space="preserve">(1) Publiskas personas kapitālsabiedrības un tās atkarīgās kapitālsabiedrības, publiski privātas kapitālsabiedrības un publiskas personas kontrolētas kapitālsabiedrības dalībnieku (akcionāru) sapulce vai padome (ja tāda ir izveidota), izņemot gadījumus, kad ir pieņemts atsevišķs Ministru kabineta lēmums, nodrošina, ka 2025. gadā:
	</t>
    </r>
  </si>
  <si>
    <t>Priekšlikums paredz iespēju par izņēmumu gadījumiem lemt Publiskas personas kapitāla daļu un kapitālsabiedrību pārvaldības likumā noteiktajai publiskas personas augstākā lēmējinstitūcijai, kas  attiecībā uz valsts kapitāla daļu un kapitālsabiedrību pārvaldību ir Ministru kabinets, bet attiecībā uz pašvaldības kapitāla daļu un kapitālsabiedrību pārvaldību — pašvaldības dome.</t>
  </si>
  <si>
    <t>Valsts budžeta finansiālā bilance</t>
  </si>
  <si>
    <t>01.pielikums. Valsts konsolidētais budžets</t>
  </si>
  <si>
    <r>
      <t>Izteikt likumprojekta</t>
    </r>
    <r>
      <rPr>
        <b/>
        <sz val="12"/>
        <rFont val="Times New Roman"/>
        <family val="1"/>
        <charset val="186"/>
      </rPr>
      <t xml:space="preserve"> 80.panta pirmās daļas ievaddaļu</t>
    </r>
    <r>
      <rPr>
        <sz val="12"/>
        <rFont val="Times New Roman"/>
        <family val="1"/>
        <charset val="186"/>
      </rPr>
      <t xml:space="preserve"> šādā redakcijā </t>
    </r>
    <r>
      <rPr>
        <i/>
        <sz val="12"/>
        <rFont val="Times New Roman"/>
        <family val="1"/>
        <charset val="186"/>
      </rPr>
      <t>(nemainot 80.panta pirmās daļas apakšpunktu redakciju)</t>
    </r>
    <r>
      <rPr>
        <sz val="12"/>
        <rFont val="Times New Roman"/>
        <family val="1"/>
        <charset val="186"/>
      </rPr>
      <t xml:space="preserve">:
"(1) Publiskas personas kapitālsabiedrības un tās atkarīgās kapitālsabiedrības, publiski privātas kapitālsabiedrības un publiskas personas kontrolētas kapitālsabiedrības dalībnieku (akcionāru) sapulce vai padome (ja tāda ir izveidota), izņemot gadījumus, kad ir pieņemts </t>
    </r>
    <r>
      <rPr>
        <b/>
        <sz val="12"/>
        <rFont val="Times New Roman"/>
        <family val="1"/>
        <charset val="186"/>
      </rPr>
      <t>publiskās personas augstākās lēmējinstitūcijas (Ministru kabineta par valsts kapitālsabiedrībām, pašvaldības domes par pašvaldības kapitālsabiedrībām) atsevišķs</t>
    </r>
    <r>
      <rPr>
        <sz val="12"/>
        <rFont val="Times New Roman"/>
        <family val="1"/>
        <charset val="186"/>
      </rPr>
      <t xml:space="preserve"> lēmums</t>
    </r>
    <r>
      <rPr>
        <b/>
        <sz val="12"/>
        <rFont val="Times New Roman"/>
        <family val="1"/>
        <charset val="186"/>
      </rPr>
      <t>,</t>
    </r>
    <r>
      <rPr>
        <sz val="12"/>
        <rFont val="Times New Roman"/>
        <family val="1"/>
        <charset val="186"/>
      </rPr>
      <t xml:space="preserve"> nodrošina, ka 2025. gadā:"</t>
    </r>
  </si>
  <si>
    <t xml:space="preserve">Samazināts  finansējums pasākumam "Zemas īres maksas mājokļu būvniecībai reģionos", ņemot vērā ierosinātos grozījumus Atveseļošanas Fonda investīciju pārdalei starp aktivitātēm, kuri paredz papildus finansējuma piešķīrumu 3.1.1.4.i investīcijā cenas ziņā pieejamu īres māju būvniecībai 27,7 milj. euro, attiecīgo finansējumu no programmas 35.00.00  "Valsts atbalsta programmas" novirzot budžeta resora "74.Gadskārtējā valsts budžeta izpildes procesā pārdalāmais finansējums" programmai 23.00.00 "Valsts atbalsta programmas un citi valsts nozīmes pasākumi", lai pēc attiecīgā normatīvā regulējuma pieņemšanas Ministru kabinetā nodrošinātu finansējumu Nacionālā mākslīgā intelekta centra izveidei.
</t>
  </si>
  <si>
    <t>Finansējuma pārdale no Ekonomikas ministrijas budžeta programmas 97.00.00  "Nozaru vadība un politikas plānošana" budžeta resora "74.Gadskārtējā valsts budžeta izpildes procesā pārdalāmais finansējums" programmai 23.00.00 "Valsts atbalsta programmas un citi valsts nozīmes pasākumi", lai pēc attiecīgā normatīvā regulējuma pieņemšanas Ministru kabinetā nodrošinātu finansējumu Nacionālā mākslīgā intelekta centra izveidei.</t>
  </si>
  <si>
    <t xml:space="preserve">Finansējuma pārdale uz Finanšu ministrijas budžetu, lai  nodrošinātu Valsts ieņēmumu dienesta informācijas sistēmu pielāgošanu, uzturēšanu un specialās tehnikas iegādi, saskaņā ar MK 2024.gada 1.oktobra protokola Nr. 40 13. §  "Par apropriācijas pārdali no budžeta resora "74. Gadskārtējā valsts budžeta izpildes procesā pārdalāmais finansējums" programmas 10.00.00 "Noziedzīgi iegūtu līdzekļu legalizācijas un terorisma finansēšanas novēršana"" 3.punktu </t>
  </si>
  <si>
    <t>Finanšu</t>
  </si>
  <si>
    <t xml:space="preserve">atbalstīt pie </t>
  </si>
  <si>
    <t>Priekšlikums paredz precizēt valsts pamatbudžeta ieņēmumos ieskaitāmos akciju sabiedrības “Latvenergo” dividenžu maksājumus atbilstoši Ministru kabineta 2024. gada 10. oktobra sēdes protokolam Nr.42 6.§ "Informatīvais ziņojums "Pasākumi elektroenerģijas tirgus attīstībai"".</t>
  </si>
  <si>
    <r>
      <t xml:space="preserve">Papildināt </t>
    </r>
    <r>
      <rPr>
        <b/>
        <sz val="12"/>
        <rFont val="Times New Roman"/>
        <family val="1"/>
        <charset val="186"/>
      </rPr>
      <t xml:space="preserve">37.panta pirmo daļu ar 14. punktu </t>
    </r>
    <r>
      <rPr>
        <sz val="12"/>
        <rFont val="Times New Roman"/>
        <family val="1"/>
        <charset val="186"/>
      </rPr>
      <t>šādā redakcijā:
"14)  patvertņu izveidošanai, tajā skaitā pašvaldības administratīvajā teritorijā esošu telpu pielāgošanai patvertņu vajadzībām, ja ir sniegts Iekšlietu ministrijas pozitīvs atzinums par patvertnes funkcionalitāti drošības nodrošināšanai."</t>
    </r>
  </si>
  <si>
    <t xml:space="preserve">Ņemot vērā esošo ģeopolitisko situāciju un pastāvošos ārējā apdraudējuma riskus, sabiedrībā ir aktuāls jautājums par patvertņu ierīkošanu. Viena no pašvaldību autonomajām funkcijām ir veikt pasākumus civilās aizsardzības un katastrofu pārvaldīšanā, ugunsdrošības un ugunsdzēsības jomā. Priekšlikums paredz paplašināt pašvaldību aizņemšanās iespējas, paredzot jaunu aizņemšanās mērķi - patvertņu izveidošanai, tajā skaitā pašvaldības administratīvajā teritorijā esošu telpu pielāgošanu patvertņu vajadzībām. Priekšlikums paredz, ka patversmju izveidošana tiek skaņota ar Iekšlietu ministriju. </t>
  </si>
  <si>
    <r>
      <t xml:space="preserve">Neatbalstīt,
</t>
    </r>
    <r>
      <rPr>
        <b/>
        <sz val="12"/>
        <rFont val="Times New Roman"/>
        <family val="1"/>
        <charset val="186"/>
      </rPr>
      <t>atbalstīt alternatīvu 
8A  Finanšu ministrijas priekšlikumu</t>
    </r>
  </si>
  <si>
    <t>8
A</t>
  </si>
  <si>
    <t xml:space="preserve">              Valsts budžeta transferti un uzturēšanas izdevumu transferti </t>
  </si>
  <si>
    <t xml:space="preserve">Saskaņā ar MK  08.10.2024. sēdes prot. Nr.41 50.§ 2.1.apakšpunktu atbalstīts finansējums bērna ar invaliditāti kopšanas pabalsta apmēra palielināšanai par 75 euro mēnesī. Lai nodrošinātu, ka bērna ar invaliditāti kopšanas pabalsts tiek palielināts kopumā par 100 euro - no pašreizējiem 313,43 euro līdz 413,43 euro mēnesī, tādējādi to nosakot tādā pašā apmērā kā pieaugušajiem ar I invaliditātes grupu un  slimību no bērnības -  priekšlikums paredz bērna ar invaliditāti kopšanas pabalsta apmēra palielināšanu  papildus vēl par 25 euro mēnesī.
Izdevumu palielinājums tiks nodrošināts, samazinot speciālā budžeta apakšprogrammā 04.03.00 “Darba negadījumu speciālais budžets” izdevumus sociāla rakstura maksājumiem un kompensācijām izdevumiem atlīdzībai par darbspēju zaudējumu, ņemot vērā, ka 2024. gadā atlīdzības saņēmēju skaits vidēji mēnesī atpaliek no plānotā, kas ietekmē arī 2025., 2026. un 2027.gada budžeta prognozētos rādītājus. </t>
  </si>
  <si>
    <r>
      <t xml:space="preserve">Izteikt likumprojekta </t>
    </r>
    <r>
      <rPr>
        <b/>
        <sz val="12"/>
        <rFont val="Times New Roman"/>
        <family val="1"/>
        <charset val="186"/>
      </rPr>
      <t xml:space="preserve">59. pantu </t>
    </r>
    <r>
      <rPr>
        <sz val="12"/>
        <rFont val="Times New Roman"/>
        <family val="1"/>
        <charset val="186"/>
      </rPr>
      <t>šādā redakcijā</t>
    </r>
    <r>
      <rPr>
        <b/>
        <sz val="12"/>
        <rFont val="Times New Roman"/>
        <family val="1"/>
        <charset val="186"/>
      </rPr>
      <t>:</t>
    </r>
    <r>
      <rPr>
        <sz val="12"/>
        <rFont val="Times New Roman"/>
        <family val="1"/>
        <charset val="186"/>
      </rPr>
      <t xml:space="preserve">
" (1) Jauna dižpasākuma organizēšanas Latvijā līdzfinansējumam, finanšu ministram ir tiesības palielināt 2025. gada apropriāciju Ekonomikas ministrijai izdevumiem un palielināt valsts budžeta likumā Ekonomikas ministrijai noteiktos valsts budžeta ilgtermiņa saistību maksimāli pieļaujamos apjomus 2026. un 2027. gadam, ja pēc ekonomikas ministra ierosinājuma, ir pieņemts attiecīgs Ministru kabineta lēmums un Saeimas Budžeta un finanšu (nodokļu) komisija piecu darba dienu laikā no attiecīgās informācijas saņemšanas dienas ir to izskatījusi un nav iebildusi pret apropriācijas un valsts budžeta ilgtermiņa saistību maksimāli pieļaujamo apjomu palielinājumu.
   (2) Līdzfinansējuma apjoms nepārsniedz </t>
    </r>
    <r>
      <rPr>
        <b/>
        <u/>
        <sz val="12"/>
        <rFont val="Times New Roman"/>
        <family val="1"/>
        <charset val="186"/>
      </rPr>
      <t>30%</t>
    </r>
    <r>
      <rPr>
        <sz val="12"/>
        <rFont val="Times New Roman"/>
        <family val="1"/>
        <charset val="186"/>
      </rPr>
      <t xml:space="preserve"> no jauno dižpasākumu organizēšanas attiecināmajām izmaksām.
   (3) Dižpasākums šā panta izpratnē ir starptautiska mēroga pasākums, ko organizē, deleģē vai kura sadarbības partneris ir pasaules vai Eiropas mēroga organizācija un rada būtisku ietekmi uz Latvijas tautsaimniecību, piesaistot vismaz</t>
    </r>
    <r>
      <rPr>
        <b/>
        <sz val="12"/>
        <rFont val="Times New Roman"/>
        <family val="1"/>
        <charset val="186"/>
      </rPr>
      <t xml:space="preserve"> </t>
    </r>
    <r>
      <rPr>
        <b/>
        <u/>
        <sz val="12"/>
        <rFont val="Times New Roman"/>
        <family val="1"/>
        <charset val="186"/>
      </rPr>
      <t xml:space="preserve">5 000 </t>
    </r>
    <r>
      <rPr>
        <sz val="12"/>
        <rFont val="Times New Roman"/>
        <family val="1"/>
        <charset val="186"/>
      </rPr>
      <t xml:space="preserve">ārvalstu apmeklētājus un dalībniekus, kas Latvijas tūristu mītnēs vai īstermiņa īres mītnēs pavada vismaz </t>
    </r>
    <r>
      <rPr>
        <b/>
        <u/>
        <sz val="12"/>
        <rFont val="Times New Roman"/>
        <family val="1"/>
        <charset val="186"/>
      </rPr>
      <t>divas</t>
    </r>
    <r>
      <rPr>
        <u/>
        <sz val="12"/>
        <rFont val="Times New Roman"/>
        <family val="1"/>
        <charset val="186"/>
      </rPr>
      <t xml:space="preserve"> </t>
    </r>
    <r>
      <rPr>
        <b/>
        <u/>
        <sz val="12"/>
        <rFont val="Times New Roman"/>
        <family val="1"/>
        <charset val="186"/>
      </rPr>
      <t>naktis</t>
    </r>
    <r>
      <rPr>
        <sz val="12"/>
        <rFont val="Times New Roman"/>
        <family val="1"/>
        <charset val="186"/>
      </rPr>
      <t>."</t>
    </r>
  </si>
  <si>
    <t xml:space="preserve">Priekšlikums paredz precizēt jauno dižpasākumu organizēšanas līdzfinansējuma apjomu, nepārsniedzot 30% no attiecināmajām izmaksām, lai salāgotu ar 58.pantā noteikto līdzfinansējuma apjomu jauno ārvalstu filmu uzņemšanai Latvijā, kā arī samazināt ārvalstu apmeklētāju un dalībnieku skaitu uz 5 000, bet palielināt pavadīto naksts skaitu uz divām. </t>
  </si>
  <si>
    <t>* finansējumā iekļauts Varakļānu novada kolektīvu finansējums no 01.07.2025. līdz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</si>
</sst>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numFmt numFmtId="165" formatCode="#\ ###\ ###\ ###\ ###\ ###\ ##0"/>
    <numFmt numFmtId="166" formatCode="#\ ###\ ###\ ###\ ###\ ##0"/>
    <numFmt numFmtId="167" formatCode="#\ ###\ ###\ ##0"/>
    <numFmt numFmtId="168" formatCode="#\ ###\ ##0"/>
  </numFmts>
  <fonts count="110">
    <font>
      <sz val="11"/>
      <color theme="1"/>
      <name val="Aptos Narrow"/>
      <family val="2"/>
      <charset val="186"/>
      <scheme val="minor"/>
    </font>
    <font>
      <sz val="10"/>
      <name val="Arial"/>
      <family val="2"/>
      <charset val="186"/>
    </font>
    <font>
      <b/>
      <sz val="12"/>
      <name val="Times New Roman"/>
      <family val="1"/>
      <charset val="186"/>
    </font>
    <font>
      <sz val="12"/>
      <name val="Times New Roman"/>
      <family val="1"/>
      <charset val="186"/>
    </font>
    <font>
      <sz val="10"/>
      <name val="Helv"/>
    </font>
    <font>
      <b/>
      <i/>
      <sz val="10"/>
      <name val="Times New Roman"/>
      <family val="1"/>
      <charset val="186"/>
    </font>
    <font>
      <sz val="10"/>
      <name val="Times New Roman"/>
      <family val="1"/>
      <charset val="186"/>
    </font>
    <font>
      <b/>
      <sz val="10"/>
      <name val="Times New Roman"/>
      <family val="1"/>
      <charset val="186"/>
    </font>
    <font>
      <sz val="10"/>
      <color indexed="8"/>
      <name val="Arial"/>
      <family val="2"/>
      <charset val="186"/>
    </font>
    <font>
      <b/>
      <sz val="10"/>
      <color indexed="8"/>
      <name val="Times New Roman"/>
      <family val="1"/>
      <charset val="186"/>
    </font>
    <font>
      <sz val="10"/>
      <color indexed="8"/>
      <name val="Times New Roman"/>
      <family val="1"/>
      <charset val="186"/>
    </font>
    <font>
      <sz val="10"/>
      <name val="BaltHelvetica"/>
    </font>
    <font>
      <sz val="10"/>
      <color theme="1"/>
      <name val="Times New Roman"/>
      <family val="1"/>
      <charset val="186"/>
    </font>
    <font>
      <b/>
      <sz val="10"/>
      <color theme="1"/>
      <name val="Times New Roman"/>
      <family val="1"/>
      <charset val="186"/>
    </font>
    <font>
      <sz val="10"/>
      <color theme="1"/>
      <name val="Aptos Narrow"/>
      <family val="2"/>
      <charset val="186"/>
      <scheme val="minor"/>
    </font>
    <font>
      <i/>
      <sz val="10"/>
      <name val="Times New Roman"/>
      <family val="1"/>
      <charset val="186"/>
    </font>
    <font>
      <sz val="10"/>
      <name val="Times New Roman"/>
      <family val="1"/>
    </font>
    <font>
      <sz val="10"/>
      <name val="TimesNewRoman"/>
      <charset val="186"/>
    </font>
    <font>
      <sz val="11"/>
      <color theme="1"/>
      <name val="Aptos Narrow"/>
      <family val="2"/>
      <scheme val="minor"/>
    </font>
    <font>
      <b/>
      <sz val="10"/>
      <color indexed="8"/>
      <name val="Arial"/>
      <family val="2"/>
    </font>
    <font>
      <b/>
      <sz val="10"/>
      <color rgb="FF000000"/>
      <name val="Times New Roman"/>
      <family val="1"/>
      <charset val="186"/>
    </font>
    <font>
      <sz val="10"/>
      <color rgb="FF000000"/>
      <name val="Times New Roman"/>
      <family val="1"/>
      <charset val="186"/>
    </font>
    <font>
      <i/>
      <sz val="10"/>
      <name val="Times New Roman"/>
      <family val="1"/>
    </font>
    <font>
      <b/>
      <sz val="10"/>
      <name val="TimesNewRoman"/>
      <charset val="186"/>
    </font>
    <font>
      <strike/>
      <sz val="10"/>
      <name val="Times New Roman"/>
      <family val="1"/>
      <charset val="186"/>
    </font>
    <font>
      <b/>
      <strike/>
      <sz val="10"/>
      <name val="Times New Roman"/>
      <family val="1"/>
      <charset val="186"/>
    </font>
    <font>
      <i/>
      <sz val="7"/>
      <name val="Times New Roman"/>
      <family val="1"/>
      <charset val="186"/>
    </font>
    <font>
      <sz val="10"/>
      <color rgb="FFFF0000"/>
      <name val="Times New Roman"/>
      <family val="1"/>
      <charset val="186"/>
    </font>
    <font>
      <b/>
      <sz val="10"/>
      <color rgb="FFFF0000"/>
      <name val="Times New Roman"/>
      <family val="1"/>
      <charset val="186"/>
    </font>
    <font>
      <sz val="11"/>
      <color theme="1"/>
      <name val="Times New Roman"/>
      <family val="1"/>
      <charset val="186"/>
    </font>
    <font>
      <sz val="11"/>
      <name val="Times New Roman"/>
      <family val="1"/>
      <charset val="186"/>
    </font>
    <font>
      <b/>
      <i/>
      <sz val="10"/>
      <color indexed="8"/>
      <name val="Times New Roman"/>
      <family val="1"/>
      <charset val="186"/>
    </font>
    <font>
      <i/>
      <sz val="10"/>
      <color indexed="8"/>
      <name val="Times New Roman"/>
      <family val="1"/>
      <charset val="186"/>
    </font>
    <font>
      <i/>
      <sz val="10"/>
      <color theme="1"/>
      <name val="Times New Roman"/>
      <family val="1"/>
      <charset val="186"/>
    </font>
    <font>
      <b/>
      <sz val="11"/>
      <color theme="1"/>
      <name val="Times New Roman"/>
      <family val="1"/>
      <charset val="186"/>
    </font>
    <font>
      <i/>
      <sz val="10"/>
      <name val="TimesNewRoman"/>
      <charset val="186"/>
    </font>
    <font>
      <i/>
      <sz val="10"/>
      <color rgb="FF000000"/>
      <name val="Times New Roman"/>
      <family val="1"/>
      <charset val="186"/>
    </font>
    <font>
      <b/>
      <i/>
      <sz val="10"/>
      <color rgb="FFFF0000"/>
      <name val="Times New Roman"/>
      <family val="1"/>
      <charset val="186"/>
    </font>
    <font>
      <i/>
      <sz val="10"/>
      <color rgb="FFFF0000"/>
      <name val="Times New Roman"/>
      <family val="1"/>
      <charset val="186"/>
    </font>
    <font>
      <b/>
      <i/>
      <sz val="10"/>
      <color rgb="FF000000"/>
      <name val="Times New Roman"/>
      <family val="1"/>
      <charset val="186"/>
    </font>
    <font>
      <b/>
      <i/>
      <sz val="10"/>
      <color theme="1"/>
      <name val="Times New Roman"/>
      <family val="1"/>
      <charset val="186"/>
    </font>
    <font>
      <b/>
      <sz val="10"/>
      <color rgb="FFFF0000"/>
      <name val="TimesNewRoman"/>
      <charset val="186"/>
    </font>
    <font>
      <b/>
      <sz val="10"/>
      <name val="Times New Roman"/>
      <family val="1"/>
    </font>
    <font>
      <i/>
      <sz val="10"/>
      <color theme="1"/>
      <name val="TimesNewRoman"/>
      <charset val="186"/>
    </font>
    <font>
      <b/>
      <sz val="11"/>
      <name val="Times New Roman"/>
      <family val="1"/>
      <charset val="186"/>
    </font>
    <font>
      <sz val="10"/>
      <name val="Arial"/>
      <family val="2"/>
    </font>
    <font>
      <b/>
      <sz val="10"/>
      <color indexed="8"/>
      <name val="Times New Roman"/>
      <family val="1"/>
    </font>
    <font>
      <b/>
      <i/>
      <sz val="10"/>
      <name val="TimesNewRoman"/>
      <charset val="186"/>
    </font>
    <font>
      <i/>
      <sz val="11"/>
      <color theme="1"/>
      <name val="Aptos Narrow"/>
      <family val="2"/>
      <charset val="186"/>
      <scheme val="minor"/>
    </font>
    <font>
      <sz val="11"/>
      <color rgb="FFFF0000"/>
      <name val="Aptos Narrow"/>
      <family val="2"/>
      <charset val="186"/>
      <scheme val="minor"/>
    </font>
    <font>
      <b/>
      <i/>
      <sz val="10"/>
      <name val="Times New Roman"/>
      <family val="1"/>
    </font>
    <font>
      <b/>
      <sz val="10"/>
      <name val="TimesNewRoman"/>
    </font>
    <font>
      <sz val="10"/>
      <color rgb="FFFF0000"/>
      <name val="TimesNewRoman"/>
      <charset val="186"/>
    </font>
    <font>
      <vertAlign val="superscript"/>
      <sz val="10"/>
      <color theme="1"/>
      <name val="Times New Roman"/>
      <family val="1"/>
      <charset val="186"/>
    </font>
    <font>
      <sz val="10"/>
      <name val="RimTimes"/>
      <charset val="186"/>
    </font>
    <font>
      <sz val="12"/>
      <color indexed="8"/>
      <name val="Times New Roman"/>
      <family val="2"/>
      <charset val="186"/>
    </font>
    <font>
      <b/>
      <sz val="12"/>
      <name val="Times New Roman"/>
      <family val="1"/>
    </font>
    <font>
      <b/>
      <i/>
      <sz val="12"/>
      <name val="Times New Roman"/>
      <family val="1"/>
      <charset val="186"/>
    </font>
    <font>
      <b/>
      <i/>
      <sz val="11"/>
      <name val="Times New Roman"/>
      <family val="1"/>
      <charset val="186"/>
    </font>
    <font>
      <sz val="10"/>
      <name val="Arial Baltic"/>
      <charset val="186"/>
    </font>
    <font>
      <b/>
      <sz val="12"/>
      <name val="Times New Roman Baltic"/>
      <family val="1"/>
      <charset val="186"/>
    </font>
    <font>
      <sz val="11"/>
      <name val="Times New Roman"/>
      <family val="1"/>
    </font>
    <font>
      <sz val="12"/>
      <name val="Times New Roman"/>
      <family val="1"/>
    </font>
    <font>
      <b/>
      <sz val="11"/>
      <name val="Times New Roman Baltic"/>
      <family val="1"/>
      <charset val="186"/>
    </font>
    <font>
      <b/>
      <sz val="12"/>
      <color theme="1"/>
      <name val="Times New Roman"/>
      <family val="1"/>
      <charset val="186"/>
    </font>
    <font>
      <b/>
      <i/>
      <sz val="11"/>
      <color theme="1"/>
      <name val="Times New Roman"/>
      <family val="1"/>
      <charset val="186"/>
    </font>
    <font>
      <b/>
      <sz val="9"/>
      <name val="Times New Roman"/>
      <family val="1"/>
      <charset val="186"/>
    </font>
    <font>
      <sz val="11"/>
      <name val="Aptos Narrow"/>
      <family val="2"/>
      <charset val="186"/>
      <scheme val="minor"/>
    </font>
    <font>
      <i/>
      <sz val="11"/>
      <name val="Aptos Narrow"/>
      <family val="2"/>
      <charset val="186"/>
      <scheme val="minor"/>
    </font>
    <font>
      <b/>
      <sz val="10"/>
      <color rgb="FFFF0000"/>
      <name val="TimesNewRoman"/>
      <family val="2"/>
      <charset val="186"/>
    </font>
    <font>
      <sz val="10"/>
      <name val="TimesNewRoman"/>
      <family val="2"/>
      <charset val="186"/>
    </font>
    <font>
      <sz val="14"/>
      <color theme="1"/>
      <name val="Times New Roman"/>
      <family val="1"/>
      <charset val="186"/>
    </font>
    <font>
      <sz val="14"/>
      <name val="Times New Roman"/>
      <family val="1"/>
      <charset val="186"/>
    </font>
    <font>
      <b/>
      <sz val="12"/>
      <color rgb="FF000000"/>
      <name val="Times New Roman"/>
      <family val="1"/>
      <charset val="186"/>
    </font>
    <font>
      <sz val="12"/>
      <color rgb="FF000000"/>
      <name val="Times New Roman"/>
      <family val="1"/>
      <charset val="186"/>
    </font>
    <font>
      <b/>
      <u/>
      <sz val="12"/>
      <name val="Times New Roman"/>
      <family val="1"/>
      <charset val="186"/>
    </font>
    <font>
      <i/>
      <sz val="12"/>
      <name val="Times New Roman"/>
      <family val="1"/>
      <charset val="186"/>
    </font>
    <font>
      <sz val="12"/>
      <color rgb="FF333333"/>
      <name val="Times New Roman"/>
      <family val="1"/>
      <charset val="186"/>
    </font>
    <font>
      <sz val="12"/>
      <color theme="1"/>
      <name val="Aptos Narrow"/>
      <family val="2"/>
      <charset val="186"/>
      <scheme val="minor"/>
    </font>
    <font>
      <sz val="12"/>
      <color theme="1"/>
      <name val="Times New Roman"/>
      <family val="1"/>
      <charset val="186"/>
    </font>
    <font>
      <b/>
      <sz val="12"/>
      <color rgb="FF333333"/>
      <name val="Times New Roman"/>
      <family val="1"/>
      <charset val="186"/>
    </font>
    <font>
      <sz val="11"/>
      <color indexed="16"/>
      <name val="Calibri"/>
      <family val="2"/>
    </font>
    <font>
      <b/>
      <sz val="11"/>
      <color indexed="53"/>
      <name val="Calibri"/>
      <family val="2"/>
    </font>
    <font>
      <b/>
      <sz val="11"/>
      <color indexed="9"/>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53"/>
      <name val="Calibri"/>
      <family val="2"/>
    </font>
    <font>
      <sz val="11"/>
      <color indexed="60"/>
      <name val="Calibri"/>
      <family val="2"/>
    </font>
    <font>
      <b/>
      <sz val="11"/>
      <color indexed="63"/>
      <name val="Calibri"/>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indexed="8"/>
      <name val="Calibri"/>
      <family val="2"/>
    </font>
    <font>
      <sz val="11"/>
      <color indexed="10"/>
      <name val="Calibri"/>
      <family val="2"/>
    </font>
    <font>
      <sz val="11"/>
      <color indexed="9"/>
      <name val="Calibri"/>
      <family val="2"/>
    </font>
    <font>
      <sz val="11"/>
      <color indexed="8"/>
      <name val="Calibri"/>
      <family val="2"/>
    </font>
    <font>
      <b/>
      <sz val="12"/>
      <color indexed="8"/>
      <name val="Arial"/>
      <family val="2"/>
      <charset val="186"/>
    </font>
    <font>
      <sz val="19"/>
      <color indexed="48"/>
      <name val="Arial"/>
      <family val="2"/>
      <charset val="186"/>
    </font>
    <font>
      <i/>
      <sz val="10"/>
      <color rgb="FF7F7F7F"/>
      <name val="Arial"/>
      <family val="2"/>
    </font>
    <font>
      <b/>
      <sz val="18"/>
      <color theme="3"/>
      <name val="Aptos Display"/>
      <family val="2"/>
      <scheme val="major"/>
    </font>
    <font>
      <b/>
      <sz val="12"/>
      <color rgb="FFFF0000"/>
      <name val="Times New Roman"/>
      <family val="1"/>
      <charset val="186"/>
    </font>
    <font>
      <b/>
      <sz val="11"/>
      <color theme="1"/>
      <name val="Aptos Narrow"/>
      <family val="2"/>
      <scheme val="minor"/>
    </font>
    <font>
      <u/>
      <sz val="12"/>
      <name val="Times New Roman"/>
      <family val="1"/>
      <charset val="186"/>
    </font>
  </fonts>
  <fills count="50">
    <fill>
      <patternFill patternType="none"/>
    </fill>
    <fill>
      <patternFill patternType="gray125"/>
    </fill>
    <fill>
      <patternFill patternType="solid">
        <fgColor theme="2"/>
        <bgColor indexed="64"/>
      </patternFill>
    </fill>
    <fill>
      <patternFill patternType="solid">
        <fgColor indexed="41"/>
      </patternFill>
    </fill>
    <fill>
      <patternFill patternType="solid">
        <fgColor theme="0" tint="-0.14999847407452621"/>
        <bgColor indexed="64"/>
      </patternFill>
    </fill>
    <fill>
      <patternFill patternType="solid">
        <fgColor indexed="9"/>
        <bgColor indexed="64"/>
      </patternFill>
    </fill>
    <fill>
      <patternFill patternType="solid">
        <fgColor theme="3" tint="0.89999084444715716"/>
        <bgColor indexed="64"/>
      </patternFill>
    </fill>
    <fill>
      <patternFill patternType="solid">
        <fgColor theme="0"/>
        <bgColor indexed="64"/>
      </patternFill>
    </fill>
    <fill>
      <patternFill patternType="solid">
        <fgColor indexed="43"/>
      </patternFill>
    </fill>
    <fill>
      <patternFill patternType="solid">
        <fgColor theme="0" tint="-0.149967955565050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2" tint="-9.9978637043366805E-2"/>
        <bgColor indexed="64"/>
      </patternFill>
    </fill>
    <fill>
      <patternFill patternType="solid">
        <fgColor indexed="40"/>
      </patternFill>
    </fill>
    <fill>
      <patternFill patternType="solid">
        <fgColor indexed="45"/>
      </patternFill>
    </fill>
    <fill>
      <patternFill patternType="solid">
        <fgColor indexed="9"/>
      </patternFill>
    </fill>
    <fill>
      <patternFill patternType="solid">
        <fgColor indexed="26"/>
      </patternFill>
    </fill>
    <fill>
      <patternFill patternType="solid">
        <fgColor indexed="54"/>
      </patternFill>
    </fill>
    <fill>
      <patternFill patternType="solid">
        <fgColor indexed="57"/>
      </patternFill>
    </fill>
    <fill>
      <patternFill patternType="solid">
        <fgColor indexed="29"/>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48"/>
        <bgColor indexed="48"/>
      </patternFill>
    </fill>
    <fill>
      <patternFill patternType="solid">
        <fgColor indexed="52"/>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25"/>
        <bgColor indexed="2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53"/>
      </patternFill>
    </fill>
    <fill>
      <patternFill patternType="solid">
        <fgColor indexed="23"/>
        <bgColor indexed="23"/>
      </patternFill>
    </fill>
    <fill>
      <patternFill patternType="solid">
        <fgColor indexed="49"/>
        <bgColor indexed="49"/>
      </patternFill>
    </fill>
    <fill>
      <patternFill patternType="solid">
        <fgColor indexed="26"/>
        <bgColor indexed="26"/>
      </patternFill>
    </fill>
    <fill>
      <patternFill patternType="solid">
        <fgColor indexed="47"/>
        <bgColor indexed="47"/>
      </patternFill>
    </fill>
    <fill>
      <patternFill patternType="solid">
        <fgColor indexed="52"/>
        <bgColor indexed="52"/>
      </patternFill>
    </fill>
    <fill>
      <patternFill patternType="solid">
        <fgColor indexed="9"/>
        <bgColor indexed="9"/>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2"/>
        <bgColor indexed="42"/>
      </patternFill>
    </fill>
    <fill>
      <patternFill patternType="solid">
        <fgColor indexed="10"/>
      </patternFill>
    </fill>
    <fill>
      <patternFill patternType="solid">
        <fgColor indexed="51"/>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4"/>
      </patternFill>
    </fill>
    <fill>
      <patternFill patternType="solid">
        <fgColor indexed="15"/>
      </patternFill>
    </fill>
  </fills>
  <borders count="9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style="medium">
        <color indexed="64"/>
      </top>
      <bottom style="medium">
        <color indexed="64"/>
      </bottom>
      <diagonal/>
    </border>
    <border>
      <left/>
      <right/>
      <top style="medium">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style="medium">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medium">
        <color indexed="64"/>
      </bottom>
      <diagonal/>
    </border>
    <border>
      <left/>
      <right/>
      <top style="hair">
        <color indexed="64"/>
      </top>
      <bottom style="medium">
        <color indexed="64"/>
      </bottom>
      <diagonal/>
    </border>
    <border>
      <left style="medium">
        <color indexed="64"/>
      </left>
      <right style="medium">
        <color indexed="64"/>
      </right>
      <top style="hair">
        <color indexed="64"/>
      </top>
      <bottom/>
      <diagonal/>
    </border>
    <border>
      <left/>
      <right style="medium">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right/>
      <top style="hair">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auto="1"/>
      </left>
      <right/>
      <top style="hair">
        <color auto="1"/>
      </top>
      <bottom style="hair">
        <color auto="1"/>
      </bottom>
      <diagonal/>
    </border>
    <border>
      <left style="medium">
        <color auto="1"/>
      </left>
      <right/>
      <top style="hair">
        <color auto="1"/>
      </top>
      <bottom/>
      <diagonal/>
    </border>
    <border>
      <left/>
      <right style="medium">
        <color auto="1"/>
      </right>
      <top style="hair">
        <color auto="1"/>
      </top>
      <bottom/>
      <diagonal/>
    </border>
    <border>
      <left/>
      <right style="medium">
        <color auto="1"/>
      </right>
      <top style="hair">
        <color auto="1"/>
      </top>
      <bottom style="medium">
        <color auto="1"/>
      </bottom>
      <diagonal/>
    </border>
    <border>
      <left style="medium">
        <color auto="1"/>
      </left>
      <right/>
      <top style="hair">
        <color auto="1"/>
      </top>
      <bottom style="medium">
        <color auto="1"/>
      </bottom>
      <diagonal/>
    </border>
    <border>
      <left/>
      <right/>
      <top style="medium">
        <color auto="1"/>
      </top>
      <bottom/>
      <diagonal/>
    </border>
    <border>
      <left/>
      <right style="medium">
        <color auto="1"/>
      </right>
      <top/>
      <bottom style="medium">
        <color auto="1"/>
      </bottom>
      <diagonal/>
    </border>
    <border>
      <left/>
      <right/>
      <top/>
      <bottom style="medium">
        <color auto="1"/>
      </bottom>
      <diagonal/>
    </border>
    <border>
      <left/>
      <right style="thin">
        <color auto="1"/>
      </right>
      <top style="hair">
        <color auto="1"/>
      </top>
      <bottom style="hair">
        <color auto="1"/>
      </bottom>
      <diagonal/>
    </border>
    <border>
      <left style="medium">
        <color indexed="64"/>
      </left>
      <right/>
      <top style="medium">
        <color indexed="64"/>
      </top>
      <bottom style="hair">
        <color indexed="64"/>
      </bottom>
      <diagonal/>
    </border>
    <border>
      <left style="medium">
        <color indexed="64"/>
      </left>
      <right style="medium">
        <color indexed="64"/>
      </right>
      <top/>
      <bottom/>
      <diagonal/>
    </border>
    <border>
      <left style="medium">
        <color indexed="64"/>
      </left>
      <right/>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bottom style="medium">
        <color indexed="64"/>
      </bottom>
      <diagonal/>
    </border>
    <border>
      <left style="medium">
        <color indexed="64"/>
      </left>
      <right/>
      <top style="thin">
        <color theme="0" tint="-0.24994659260841701"/>
      </top>
      <bottom style="thin">
        <color theme="0" tint="-0.24994659260841701"/>
      </bottom>
      <diagonal/>
    </border>
    <border>
      <left style="medium">
        <color indexed="64"/>
      </left>
      <right/>
      <top style="thin">
        <color theme="0" tint="-0.24994659260841701"/>
      </top>
      <bottom style="medium">
        <color indexed="64"/>
      </bottom>
      <diagonal/>
    </border>
    <border>
      <left style="medium">
        <color indexed="64"/>
      </left>
      <right/>
      <top style="thin">
        <color theme="0" tint="-0.24994659260841701"/>
      </top>
      <bottom/>
      <diagonal/>
    </border>
    <border>
      <left/>
      <right style="medium">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hair">
        <color rgb="FF000000"/>
      </top>
      <bottom style="medium">
        <color indexed="64"/>
      </bottom>
      <diagonal/>
    </border>
    <border>
      <left style="medium">
        <color indexed="64"/>
      </left>
      <right/>
      <top/>
      <bottom style="hair">
        <color rgb="FF000000"/>
      </bottom>
      <diagonal/>
    </border>
    <border>
      <left style="medium">
        <color indexed="64"/>
      </left>
      <right/>
      <top style="hair">
        <color rgb="FF000000"/>
      </top>
      <bottom style="hair">
        <color indexed="64"/>
      </bottom>
      <diagonal/>
    </border>
    <border>
      <left/>
      <right style="medium">
        <color indexed="64"/>
      </right>
      <top style="hair">
        <color rgb="FF000000"/>
      </top>
      <bottom style="medium">
        <color indexed="64"/>
      </bottom>
      <diagonal/>
    </border>
    <border>
      <left/>
      <right style="medium">
        <color indexed="64"/>
      </right>
      <top/>
      <bottom style="hair">
        <color rgb="FF000000"/>
      </bottom>
      <diagonal/>
    </border>
    <border>
      <left/>
      <right style="medium">
        <color indexed="64"/>
      </right>
      <top style="hair">
        <color rgb="FF000000"/>
      </top>
      <bottom style="hair">
        <color indexed="64"/>
      </bottom>
      <diagonal/>
    </border>
    <border>
      <left style="medium">
        <color indexed="64"/>
      </left>
      <right style="medium">
        <color indexed="64"/>
      </right>
      <top style="hair">
        <color rgb="FF000000"/>
      </top>
      <bottom style="medium">
        <color indexed="64"/>
      </bottom>
      <diagonal/>
    </border>
    <border>
      <left style="medium">
        <color indexed="64"/>
      </left>
      <right style="medium">
        <color indexed="64"/>
      </right>
      <top/>
      <bottom style="hair">
        <color rgb="FF000000"/>
      </bottom>
      <diagonal/>
    </border>
    <border>
      <left style="medium">
        <color indexed="64"/>
      </left>
      <right style="medium">
        <color indexed="64"/>
      </right>
      <top style="hair">
        <color rgb="FF000000"/>
      </top>
      <bottom style="hair">
        <color indexed="64"/>
      </bottom>
      <diagonal/>
    </border>
    <border>
      <left/>
      <right style="thin">
        <color indexed="64"/>
      </right>
      <top style="hair">
        <color indexed="64"/>
      </top>
      <bottom style="thin">
        <color indexed="64"/>
      </bottom>
      <diagonal/>
    </border>
    <border>
      <left style="medium">
        <color indexed="64"/>
      </left>
      <right/>
      <top style="hair">
        <color indexed="64"/>
      </top>
      <bottom style="dashed">
        <color indexed="64"/>
      </bottom>
      <diagonal/>
    </border>
    <border>
      <left/>
      <right style="medium">
        <color indexed="64"/>
      </right>
      <top style="hair">
        <color indexed="64"/>
      </top>
      <bottom style="dashed">
        <color indexed="64"/>
      </bottom>
      <diagonal/>
    </border>
    <border>
      <left style="medium">
        <color indexed="64"/>
      </left>
      <right style="medium">
        <color indexed="64"/>
      </right>
      <top style="hair">
        <color indexed="64"/>
      </top>
      <bottom style="dashed">
        <color indexed="64"/>
      </bottom>
      <diagonal/>
    </border>
    <border>
      <left style="medium">
        <color indexed="64"/>
      </left>
      <right/>
      <top style="hair">
        <color indexed="64"/>
      </top>
      <bottom style="dotted">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22"/>
      </bottom>
      <diagonal/>
    </border>
    <border>
      <left/>
      <right/>
      <top/>
      <bottom style="medium">
        <color indexed="24"/>
      </bottom>
      <diagonal/>
    </border>
    <border>
      <left/>
      <right/>
      <top/>
      <bottom style="double">
        <color indexed="5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1"/>
      </left>
      <right style="thin">
        <color indexed="48"/>
      </right>
      <top style="medium">
        <color indexed="41"/>
      </top>
      <bottom style="thin">
        <color indexed="48"/>
      </bottom>
      <diagonal/>
    </border>
    <border>
      <left/>
      <right/>
      <top style="thin">
        <color indexed="48"/>
      </top>
      <bottom style="double">
        <color indexed="48"/>
      </bottom>
      <diagonal/>
    </border>
    <border>
      <left/>
      <right/>
      <top style="medium">
        <color auto="1"/>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s>
  <cellStyleXfs count="205">
    <xf numFmtId="0" fontId="0" fillId="0" borderId="0"/>
    <xf numFmtId="0" fontId="1" fillId="0" borderId="0"/>
    <xf numFmtId="0" fontId="1" fillId="0" borderId="0"/>
    <xf numFmtId="0" fontId="4" fillId="0" borderId="0"/>
    <xf numFmtId="0" fontId="1" fillId="0" borderId="0"/>
    <xf numFmtId="4" fontId="8" fillId="3" borderId="9" applyNumberFormat="0" applyProtection="0">
      <alignment horizontal="right" vertical="center"/>
    </xf>
    <xf numFmtId="0" fontId="11" fillId="0" borderId="0"/>
    <xf numFmtId="0" fontId="1" fillId="0" borderId="0"/>
    <xf numFmtId="0" fontId="1" fillId="0" borderId="0"/>
    <xf numFmtId="4" fontId="10" fillId="0" borderId="0" applyNumberFormat="0" applyProtection="0">
      <alignment horizontal="left" wrapText="1" indent="1" shrinkToFit="1"/>
    </xf>
    <xf numFmtId="0" fontId="18" fillId="0" borderId="0"/>
    <xf numFmtId="4" fontId="19" fillId="8" borderId="9" applyNumberFormat="0" applyProtection="0">
      <alignment vertical="center"/>
    </xf>
    <xf numFmtId="0" fontId="6" fillId="0" borderId="0" applyNumberFormat="0" applyProtection="0">
      <alignment horizontal="left" vertical="center" wrapText="1" indent="1" shrinkToFit="1"/>
    </xf>
    <xf numFmtId="0" fontId="1" fillId="0" borderId="0"/>
    <xf numFmtId="4" fontId="10" fillId="7" borderId="44" applyNumberFormat="0" applyProtection="0">
      <alignment horizontal="left" wrapText="1" indent="1"/>
    </xf>
    <xf numFmtId="0" fontId="1" fillId="0" borderId="0"/>
    <xf numFmtId="0" fontId="1" fillId="0" borderId="0"/>
    <xf numFmtId="0" fontId="6" fillId="0" borderId="0" applyNumberFormat="0" applyProtection="0">
      <alignment horizontal="left" vertical="center" wrapText="1" indent="1" shrinkToFit="1"/>
    </xf>
    <xf numFmtId="0" fontId="1" fillId="0" borderId="0"/>
    <xf numFmtId="4" fontId="10" fillId="0" borderId="39" applyNumberFormat="0" applyProtection="0">
      <alignment horizontal="left" wrapText="1" indent="1"/>
    </xf>
    <xf numFmtId="4" fontId="10" fillId="0" borderId="0" applyNumberFormat="0" applyProtection="0">
      <alignment horizontal="right" wrapText="1" shrinkToFit="1"/>
    </xf>
    <xf numFmtId="0" fontId="45" fillId="0" borderId="0"/>
    <xf numFmtId="0" fontId="18" fillId="0" borderId="0"/>
    <xf numFmtId="0" fontId="1" fillId="0" borderId="0"/>
    <xf numFmtId="4" fontId="10" fillId="7" borderId="44" applyNumberFormat="0" applyProtection="0">
      <alignment horizontal="left" wrapText="1" indent="1"/>
    </xf>
    <xf numFmtId="0" fontId="1" fillId="0" borderId="0"/>
    <xf numFmtId="0" fontId="6" fillId="0" borderId="0" applyNumberFormat="0" applyProtection="0">
      <alignment horizontal="left" vertical="center" wrapText="1" indent="1" shrinkToFit="1"/>
    </xf>
    <xf numFmtId="0" fontId="6" fillId="0" borderId="0" applyNumberFormat="0" applyProtection="0">
      <alignment horizontal="left" vertical="center" wrapText="1" indent="1" shrinkToFit="1"/>
    </xf>
    <xf numFmtId="0" fontId="1" fillId="0" borderId="0"/>
    <xf numFmtId="0" fontId="6" fillId="0" borderId="0" applyNumberFormat="0" applyProtection="0">
      <alignment horizontal="left" wrapText="1" indent="1" shrinkToFit="1"/>
    </xf>
    <xf numFmtId="0" fontId="1" fillId="0" borderId="0"/>
    <xf numFmtId="0" fontId="4" fillId="0" borderId="0"/>
    <xf numFmtId="0" fontId="54" fillId="0" borderId="0"/>
    <xf numFmtId="0" fontId="55" fillId="0" borderId="0"/>
    <xf numFmtId="0" fontId="6" fillId="0" borderId="0"/>
    <xf numFmtId="0" fontId="59" fillId="0" borderId="0"/>
    <xf numFmtId="0" fontId="1" fillId="0" borderId="0"/>
    <xf numFmtId="0" fontId="59" fillId="0" borderId="0"/>
    <xf numFmtId="0" fontId="1" fillId="0" borderId="0"/>
    <xf numFmtId="0" fontId="18" fillId="0" borderId="0"/>
    <xf numFmtId="4" fontId="8" fillId="13" borderId="9" applyNumberFormat="0" applyProtection="0">
      <alignment horizontal="left" vertical="center"/>
    </xf>
    <xf numFmtId="0" fontId="11" fillId="0" borderId="0"/>
    <xf numFmtId="0" fontId="102" fillId="20" borderId="0" applyNumberFormat="0" applyBorder="0" applyAlignment="0" applyProtection="0"/>
    <xf numFmtId="0" fontId="102" fillId="21" borderId="0" applyNumberFormat="0" applyBorder="0" applyAlignment="0" applyProtection="0"/>
    <xf numFmtId="0" fontId="101" fillId="22" borderId="0" applyNumberFormat="0" applyBorder="0" applyAlignment="0" applyProtection="0"/>
    <xf numFmtId="0" fontId="101" fillId="23" borderId="0" applyNumberFormat="0" applyBorder="0" applyAlignment="0" applyProtection="0"/>
    <xf numFmtId="0" fontId="101" fillId="23" borderId="0" applyNumberFormat="0" applyBorder="0" applyAlignment="0" applyProtection="0"/>
    <xf numFmtId="0" fontId="101" fillId="23" borderId="0" applyNumberFormat="0" applyBorder="0" applyAlignment="0" applyProtection="0"/>
    <xf numFmtId="0" fontId="101" fillId="23" borderId="0" applyNumberFormat="0" applyBorder="0" applyAlignment="0" applyProtection="0"/>
    <xf numFmtId="0" fontId="101" fillId="23" borderId="0" applyNumberFormat="0" applyBorder="0" applyAlignment="0" applyProtection="0"/>
    <xf numFmtId="0" fontId="102" fillId="25" borderId="0" applyNumberFormat="0" applyBorder="0" applyAlignment="0" applyProtection="0"/>
    <xf numFmtId="0" fontId="102" fillId="26" borderId="0" applyNumberFormat="0" applyBorder="0" applyAlignment="0" applyProtection="0"/>
    <xf numFmtId="0" fontId="101" fillId="27" borderId="0" applyNumberFormat="0" applyBorder="0" applyAlignment="0" applyProtection="0"/>
    <xf numFmtId="0" fontId="101" fillId="28" borderId="0" applyNumberFormat="0" applyBorder="0" applyAlignment="0" applyProtection="0"/>
    <xf numFmtId="0" fontId="101" fillId="28" borderId="0" applyNumberFormat="0" applyBorder="0" applyAlignment="0" applyProtection="0"/>
    <xf numFmtId="0" fontId="101" fillId="28" borderId="0" applyNumberFormat="0" applyBorder="0" applyAlignment="0" applyProtection="0"/>
    <xf numFmtId="0" fontId="101" fillId="28" borderId="0" applyNumberFormat="0" applyBorder="0" applyAlignment="0" applyProtection="0"/>
    <xf numFmtId="0" fontId="101" fillId="28" borderId="0" applyNumberFormat="0" applyBorder="0" applyAlignment="0" applyProtection="0"/>
    <xf numFmtId="0" fontId="102" fillId="29" borderId="0" applyNumberFormat="0" applyBorder="0" applyAlignment="0" applyProtection="0"/>
    <xf numFmtId="0" fontId="102" fillId="30" borderId="0" applyNumberFormat="0" applyBorder="0" applyAlignment="0" applyProtection="0"/>
    <xf numFmtId="0" fontId="101" fillId="31" borderId="0" applyNumberFormat="0" applyBorder="0" applyAlignment="0" applyProtection="0"/>
    <xf numFmtId="0" fontId="101" fillId="27" borderId="0" applyNumberFormat="0" applyBorder="0" applyAlignment="0" applyProtection="0"/>
    <xf numFmtId="0" fontId="101" fillId="27" borderId="0" applyNumberFormat="0" applyBorder="0" applyAlignment="0" applyProtection="0"/>
    <xf numFmtId="0" fontId="101" fillId="27" borderId="0" applyNumberFormat="0" applyBorder="0" applyAlignment="0" applyProtection="0"/>
    <xf numFmtId="0" fontId="101" fillId="27" borderId="0" applyNumberFormat="0" applyBorder="0" applyAlignment="0" applyProtection="0"/>
    <xf numFmtId="0" fontId="101" fillId="27" borderId="0" applyNumberFormat="0" applyBorder="0" applyAlignment="0" applyProtection="0"/>
    <xf numFmtId="0" fontId="102" fillId="30" borderId="0" applyNumberFormat="0" applyBorder="0" applyAlignment="0" applyProtection="0"/>
    <xf numFmtId="0" fontId="102" fillId="31" borderId="0" applyNumberFormat="0" applyBorder="0" applyAlignment="0" applyProtection="0"/>
    <xf numFmtId="0" fontId="101" fillId="31" borderId="0" applyNumberFormat="0" applyBorder="0" applyAlignment="0" applyProtection="0"/>
    <xf numFmtId="0" fontId="101" fillId="33" borderId="0" applyNumberFormat="0" applyBorder="0" applyAlignment="0" applyProtection="0"/>
    <xf numFmtId="0" fontId="101" fillId="33" borderId="0" applyNumberFormat="0" applyBorder="0" applyAlignment="0" applyProtection="0"/>
    <xf numFmtId="0" fontId="101" fillId="33" borderId="0" applyNumberFormat="0" applyBorder="0" applyAlignment="0" applyProtection="0"/>
    <xf numFmtId="0" fontId="101" fillId="33" borderId="0" applyNumberFormat="0" applyBorder="0" applyAlignment="0" applyProtection="0"/>
    <xf numFmtId="0" fontId="101" fillId="33" borderId="0" applyNumberFormat="0" applyBorder="0" applyAlignment="0" applyProtection="0"/>
    <xf numFmtId="0" fontId="102" fillId="20" borderId="0" applyNumberFormat="0" applyBorder="0" applyAlignment="0" applyProtection="0"/>
    <xf numFmtId="0" fontId="102" fillId="21" borderId="0" applyNumberFormat="0" applyBorder="0" applyAlignment="0" applyProtection="0"/>
    <xf numFmtId="0" fontId="101" fillId="21" borderId="0" applyNumberFormat="0" applyBorder="0" applyAlignment="0" applyProtection="0"/>
    <xf numFmtId="0" fontId="101" fillId="34" borderId="0" applyNumberFormat="0" applyBorder="0" applyAlignment="0" applyProtection="0"/>
    <xf numFmtId="0" fontId="101" fillId="34" borderId="0" applyNumberFormat="0" applyBorder="0" applyAlignment="0" applyProtection="0"/>
    <xf numFmtId="0" fontId="101" fillId="34" borderId="0" applyNumberFormat="0" applyBorder="0" applyAlignment="0" applyProtection="0"/>
    <xf numFmtId="0" fontId="101" fillId="34" borderId="0" applyNumberFormat="0" applyBorder="0" applyAlignment="0" applyProtection="0"/>
    <xf numFmtId="0" fontId="101" fillId="34" borderId="0" applyNumberFormat="0" applyBorder="0" applyAlignment="0" applyProtection="0"/>
    <xf numFmtId="0" fontId="102" fillId="35" borderId="0" applyNumberFormat="0" applyBorder="0" applyAlignment="0" applyProtection="0"/>
    <xf numFmtId="0" fontId="102" fillId="26" borderId="0" applyNumberFormat="0" applyBorder="0" applyAlignment="0" applyProtection="0"/>
    <xf numFmtId="0" fontId="101" fillId="36" borderId="0" applyNumberFormat="0" applyBorder="0" applyAlignment="0" applyProtection="0"/>
    <xf numFmtId="0" fontId="101" fillId="37" borderId="0" applyNumberFormat="0" applyBorder="0" applyAlignment="0" applyProtection="0"/>
    <xf numFmtId="0" fontId="101" fillId="37" borderId="0" applyNumberFormat="0" applyBorder="0" applyAlignment="0" applyProtection="0"/>
    <xf numFmtId="0" fontId="101" fillId="37" borderId="0" applyNumberFormat="0" applyBorder="0" applyAlignment="0" applyProtection="0"/>
    <xf numFmtId="0" fontId="101" fillId="37" borderId="0" applyNumberFormat="0" applyBorder="0" applyAlignment="0" applyProtection="0"/>
    <xf numFmtId="0" fontId="101" fillId="37" borderId="0" applyNumberFormat="0" applyBorder="0" applyAlignment="0" applyProtection="0"/>
    <xf numFmtId="0" fontId="81" fillId="26" borderId="0" applyNumberFormat="0" applyBorder="0" applyAlignment="0" applyProtection="0"/>
    <xf numFmtId="0" fontId="82" fillId="38" borderId="85" applyNumberFormat="0" applyAlignment="0" applyProtection="0"/>
    <xf numFmtId="0" fontId="83" fillId="27" borderId="86" applyNumberFormat="0" applyAlignment="0" applyProtection="0"/>
    <xf numFmtId="0" fontId="99" fillId="39" borderId="0" applyNumberFormat="0" applyBorder="0" applyAlignment="0" applyProtection="0"/>
    <xf numFmtId="0" fontId="99" fillId="40" borderId="0" applyNumberFormat="0" applyBorder="0" applyAlignment="0" applyProtection="0"/>
    <xf numFmtId="0" fontId="99" fillId="41" borderId="0" applyNumberFormat="0" applyBorder="0" applyAlignment="0" applyProtection="0"/>
    <xf numFmtId="0" fontId="105" fillId="0" borderId="0" applyNumberFormat="0" applyFill="0" applyBorder="0" applyAlignment="0" applyProtection="0"/>
    <xf numFmtId="0" fontId="84" fillId="42" borderId="0" applyNumberFormat="0" applyBorder="0" applyAlignment="0" applyProtection="0"/>
    <xf numFmtId="0" fontId="85" fillId="0" borderId="87" applyNumberFormat="0" applyFill="0" applyAlignment="0" applyProtection="0"/>
    <xf numFmtId="0" fontId="86" fillId="0" borderId="88" applyNumberFormat="0" applyFill="0" applyAlignment="0" applyProtection="0"/>
    <xf numFmtId="0" fontId="87" fillId="0" borderId="89" applyNumberFormat="0" applyFill="0" applyAlignment="0" applyProtection="0"/>
    <xf numFmtId="0" fontId="87" fillId="0" borderId="0" applyNumberFormat="0" applyFill="0" applyBorder="0" applyAlignment="0" applyProtection="0"/>
    <xf numFmtId="0" fontId="88" fillId="36" borderId="85" applyNumberFormat="0" applyAlignment="0" applyProtection="0"/>
    <xf numFmtId="0" fontId="89" fillId="0" borderId="90" applyNumberFormat="0" applyFill="0" applyAlignment="0" applyProtection="0"/>
    <xf numFmtId="0" fontId="90" fillId="36" borderId="0" applyNumberFormat="0" applyBorder="0" applyAlignment="0" applyProtection="0"/>
    <xf numFmtId="0" fontId="1" fillId="0" borderId="0"/>
    <xf numFmtId="0" fontId="1" fillId="0" borderId="0"/>
    <xf numFmtId="0" fontId="1" fillId="0" borderId="0"/>
    <xf numFmtId="0" fontId="1" fillId="0" borderId="0"/>
    <xf numFmtId="0" fontId="45" fillId="35" borderId="91" applyNumberFormat="0" applyFont="0" applyAlignment="0" applyProtection="0"/>
    <xf numFmtId="0" fontId="1" fillId="35" borderId="91" applyNumberFormat="0" applyFont="0" applyAlignment="0" applyProtection="0"/>
    <xf numFmtId="0" fontId="1" fillId="35" borderId="91" applyNumberFormat="0" applyFont="0" applyAlignment="0" applyProtection="0"/>
    <xf numFmtId="0" fontId="1" fillId="35" borderId="91" applyNumberFormat="0" applyFont="0" applyAlignment="0" applyProtection="0"/>
    <xf numFmtId="0" fontId="1" fillId="35" borderId="91" applyNumberFormat="0" applyFont="0" applyAlignment="0" applyProtection="0"/>
    <xf numFmtId="0" fontId="91" fillId="38" borderId="92" applyNumberFormat="0" applyAlignment="0" applyProtection="0"/>
    <xf numFmtId="4" fontId="92" fillId="8" borderId="9" applyNumberFormat="0" applyProtection="0">
      <alignment vertical="center"/>
    </xf>
    <xf numFmtId="4" fontId="19" fillId="8" borderId="9" applyNumberFormat="0" applyProtection="0">
      <alignment horizontal="left" vertical="center" indent="1"/>
    </xf>
    <xf numFmtId="0" fontId="19" fillId="8" borderId="9" applyNumberFormat="0" applyProtection="0">
      <alignment horizontal="left" vertical="top" indent="1"/>
    </xf>
    <xf numFmtId="4" fontId="19" fillId="13" borderId="0" applyNumberFormat="0" applyProtection="0">
      <alignment horizontal="left" vertical="center" indent="1"/>
    </xf>
    <xf numFmtId="4" fontId="19" fillId="0" borderId="0" applyNumberFormat="0" applyProtection="0">
      <alignment horizontal="left" indent="1"/>
    </xf>
    <xf numFmtId="4" fontId="93" fillId="14" borderId="9" applyNumberFormat="0" applyProtection="0">
      <alignment horizontal="right" vertical="center"/>
    </xf>
    <xf numFmtId="4" fontId="93" fillId="19" borderId="9" applyNumberFormat="0" applyProtection="0">
      <alignment horizontal="right" vertical="center"/>
    </xf>
    <xf numFmtId="4" fontId="93" fillId="43" borderId="9" applyNumberFormat="0" applyProtection="0">
      <alignment horizontal="right" vertical="center"/>
    </xf>
    <xf numFmtId="4" fontId="93" fillId="44" borderId="9" applyNumberFormat="0" applyProtection="0">
      <alignment horizontal="right" vertical="center"/>
    </xf>
    <xf numFmtId="4" fontId="93" fillId="24" borderId="9" applyNumberFormat="0" applyProtection="0">
      <alignment horizontal="right" vertical="center"/>
    </xf>
    <xf numFmtId="4" fontId="93" fillId="32" borderId="9" applyNumberFormat="0" applyProtection="0">
      <alignment horizontal="right" vertical="center"/>
    </xf>
    <xf numFmtId="4" fontId="93" fillId="18" borderId="9" applyNumberFormat="0" applyProtection="0">
      <alignment horizontal="right" vertical="center"/>
    </xf>
    <xf numFmtId="4" fontId="93" fillId="45" borderId="9" applyNumberFormat="0" applyProtection="0">
      <alignment horizontal="right" vertical="center"/>
    </xf>
    <xf numFmtId="4" fontId="93" fillId="46" borderId="9" applyNumberFormat="0" applyProtection="0">
      <alignment horizontal="right" vertical="center"/>
    </xf>
    <xf numFmtId="4" fontId="19" fillId="47" borderId="93" applyNumberFormat="0" applyProtection="0">
      <alignment horizontal="left" vertical="center" indent="1"/>
    </xf>
    <xf numFmtId="4" fontId="93" fillId="3" borderId="0" applyNumberFormat="0" applyProtection="0">
      <alignment horizontal="left" vertical="center" indent="1"/>
    </xf>
    <xf numFmtId="4" fontId="94" fillId="17" borderId="0" applyNumberFormat="0" applyProtection="0">
      <alignment horizontal="left" vertical="center" indent="1"/>
    </xf>
    <xf numFmtId="4" fontId="103" fillId="17" borderId="0" applyNumberFormat="0" applyProtection="0">
      <alignment horizontal="left" vertical="center" indent="1"/>
    </xf>
    <xf numFmtId="4" fontId="103" fillId="17" borderId="0" applyNumberFormat="0" applyProtection="0">
      <alignment horizontal="left" vertical="center" indent="1"/>
    </xf>
    <xf numFmtId="4" fontId="103" fillId="17" borderId="0" applyNumberFormat="0" applyProtection="0">
      <alignment horizontal="left" vertical="center" indent="1"/>
    </xf>
    <xf numFmtId="4" fontId="103" fillId="17" borderId="0" applyNumberFormat="0" applyProtection="0">
      <alignment horizontal="left" vertical="center" indent="1"/>
    </xf>
    <xf numFmtId="4" fontId="93" fillId="13" borderId="9" applyNumberFormat="0" applyProtection="0">
      <alignment horizontal="right" vertical="center"/>
    </xf>
    <xf numFmtId="4" fontId="93" fillId="3" borderId="0" applyNumberFormat="0" applyProtection="0">
      <alignment horizontal="left" vertical="center" indent="1"/>
    </xf>
    <xf numFmtId="4" fontId="8" fillId="3" borderId="0" applyNumberFormat="0" applyProtection="0">
      <alignment horizontal="left" vertical="center" indent="1"/>
    </xf>
    <xf numFmtId="4" fontId="8" fillId="3" borderId="0" applyNumberFormat="0" applyProtection="0">
      <alignment horizontal="left" vertical="center" indent="1"/>
    </xf>
    <xf numFmtId="4" fontId="8" fillId="3" borderId="0" applyNumberFormat="0" applyProtection="0">
      <alignment horizontal="left" vertical="center" indent="1"/>
    </xf>
    <xf numFmtId="4" fontId="8" fillId="3" borderId="0" applyNumberFormat="0" applyProtection="0">
      <alignment horizontal="left" vertical="center" indent="1"/>
    </xf>
    <xf numFmtId="4" fontId="93" fillId="13" borderId="0" applyNumberFormat="0" applyProtection="0">
      <alignment horizontal="left" vertical="center" indent="1"/>
    </xf>
    <xf numFmtId="4" fontId="8" fillId="13" borderId="0" applyNumberFormat="0" applyProtection="0">
      <alignment horizontal="left" vertical="center" indent="1"/>
    </xf>
    <xf numFmtId="4" fontId="8" fillId="13" borderId="0" applyNumberFormat="0" applyProtection="0">
      <alignment horizontal="left" vertical="center" indent="1"/>
    </xf>
    <xf numFmtId="4" fontId="8" fillId="13" borderId="0" applyNumberFormat="0" applyProtection="0">
      <alignment horizontal="left" vertical="center" indent="1"/>
    </xf>
    <xf numFmtId="4" fontId="8" fillId="13" borderId="0" applyNumberFormat="0" applyProtection="0">
      <alignment horizontal="left" vertical="center" indent="1"/>
    </xf>
    <xf numFmtId="0" fontId="1" fillId="17" borderId="9" applyNumberFormat="0" applyProtection="0">
      <alignment horizontal="left" vertical="center" indent="1"/>
    </xf>
    <xf numFmtId="0" fontId="1" fillId="17" borderId="9" applyNumberFormat="0" applyProtection="0">
      <alignment horizontal="left" vertical="center" indent="1"/>
    </xf>
    <xf numFmtId="0" fontId="1" fillId="17" borderId="9" applyNumberFormat="0" applyProtection="0">
      <alignment horizontal="left" vertical="center" indent="1"/>
    </xf>
    <xf numFmtId="0" fontId="1" fillId="17" borderId="9" applyNumberFormat="0" applyProtection="0">
      <alignment horizontal="left" vertical="center" indent="1"/>
    </xf>
    <xf numFmtId="0" fontId="1" fillId="17" borderId="9" applyNumberFormat="0" applyProtection="0">
      <alignment horizontal="left" vertical="top" indent="1"/>
    </xf>
    <xf numFmtId="0" fontId="1" fillId="17" borderId="9" applyNumberFormat="0" applyProtection="0">
      <alignment horizontal="left" vertical="top" indent="1"/>
    </xf>
    <xf numFmtId="0" fontId="1" fillId="17" borderId="9" applyNumberFormat="0" applyProtection="0">
      <alignment horizontal="left" vertical="top" indent="1"/>
    </xf>
    <xf numFmtId="0" fontId="1" fillId="17" borderId="9" applyNumberFormat="0" applyProtection="0">
      <alignment horizontal="left" vertical="top" indent="1"/>
    </xf>
    <xf numFmtId="0" fontId="1" fillId="13" borderId="9" applyNumberFormat="0" applyProtection="0">
      <alignment horizontal="left" vertical="center" indent="1"/>
    </xf>
    <xf numFmtId="0" fontId="6" fillId="0" borderId="0" applyNumberFormat="0" applyProtection="0">
      <alignment horizontal="left" vertical="center" indent="1"/>
    </xf>
    <xf numFmtId="0" fontId="1" fillId="13" borderId="9" applyNumberFormat="0" applyProtection="0">
      <alignment horizontal="left" vertical="center" indent="1"/>
    </xf>
    <xf numFmtId="0" fontId="1" fillId="13" borderId="9" applyNumberFormat="0" applyProtection="0">
      <alignment horizontal="left" vertical="center" indent="1"/>
    </xf>
    <xf numFmtId="0" fontId="1" fillId="13" borderId="9" applyNumberFormat="0" applyProtection="0">
      <alignment horizontal="left" vertical="center" indent="1"/>
    </xf>
    <xf numFmtId="0" fontId="1" fillId="13" borderId="9" applyNumberFormat="0" applyProtection="0">
      <alignment horizontal="left" vertical="top" indent="1"/>
    </xf>
    <xf numFmtId="0" fontId="1" fillId="13" borderId="9" applyNumberFormat="0" applyProtection="0">
      <alignment horizontal="left" vertical="top" indent="1"/>
    </xf>
    <xf numFmtId="0" fontId="1" fillId="13" borderId="9" applyNumberFormat="0" applyProtection="0">
      <alignment horizontal="left" vertical="top" indent="1"/>
    </xf>
    <xf numFmtId="0" fontId="1" fillId="13" borderId="9" applyNumberFormat="0" applyProtection="0">
      <alignment horizontal="left" vertical="top" indent="1"/>
    </xf>
    <xf numFmtId="0" fontId="1" fillId="48" borderId="9" applyNumberFormat="0" applyProtection="0">
      <alignment horizontal="left" vertical="center" indent="1"/>
    </xf>
    <xf numFmtId="0" fontId="6" fillId="0" borderId="0" applyNumberFormat="0" applyProtection="0">
      <alignment horizontal="left" vertical="center" indent="1"/>
    </xf>
    <xf numFmtId="0" fontId="1" fillId="48" borderId="9" applyNumberFormat="0" applyProtection="0">
      <alignment horizontal="left" vertical="center" indent="1"/>
    </xf>
    <xf numFmtId="0" fontId="1" fillId="48" borderId="9" applyNumberFormat="0" applyProtection="0">
      <alignment horizontal="left" vertical="center" indent="1"/>
    </xf>
    <xf numFmtId="0" fontId="1" fillId="48" borderId="9" applyNumberFormat="0" applyProtection="0">
      <alignment horizontal="left" vertical="center" indent="1"/>
    </xf>
    <xf numFmtId="0" fontId="1" fillId="48" borderId="9" applyNumberFormat="0" applyProtection="0">
      <alignment horizontal="left" vertical="top" indent="1"/>
    </xf>
    <xf numFmtId="0" fontId="1" fillId="48" borderId="9" applyNumberFormat="0" applyProtection="0">
      <alignment horizontal="left" vertical="top" indent="1"/>
    </xf>
    <xf numFmtId="0" fontId="1" fillId="48" borderId="9" applyNumberFormat="0" applyProtection="0">
      <alignment horizontal="left" vertical="top" indent="1"/>
    </xf>
    <xf numFmtId="0" fontId="1" fillId="48" borderId="9" applyNumberFormat="0" applyProtection="0">
      <alignment horizontal="left" vertical="top" indent="1"/>
    </xf>
    <xf numFmtId="0" fontId="1" fillId="3" borderId="9" applyNumberFormat="0" applyProtection="0">
      <alignment horizontal="left" vertical="center" indent="1"/>
    </xf>
    <xf numFmtId="0" fontId="6" fillId="0" borderId="0" applyNumberFormat="0" applyProtection="0">
      <alignment horizontal="left" vertical="center" indent="1"/>
    </xf>
    <xf numFmtId="0" fontId="1" fillId="3" borderId="9" applyNumberFormat="0" applyProtection="0">
      <alignment horizontal="left" vertical="center" indent="1"/>
    </xf>
    <xf numFmtId="0" fontId="1" fillId="3" borderId="9" applyNumberFormat="0" applyProtection="0">
      <alignment horizontal="left" vertical="center" indent="1"/>
    </xf>
    <xf numFmtId="0" fontId="1" fillId="3" borderId="9" applyNumberFormat="0" applyProtection="0">
      <alignment horizontal="left" vertical="center" indent="1"/>
    </xf>
    <xf numFmtId="0" fontId="1" fillId="3" borderId="9" applyNumberFormat="0" applyProtection="0">
      <alignment horizontal="left" vertical="top" indent="1"/>
    </xf>
    <xf numFmtId="0" fontId="1" fillId="3" borderId="9" applyNumberFormat="0" applyProtection="0">
      <alignment horizontal="left" vertical="top" indent="1"/>
    </xf>
    <xf numFmtId="0" fontId="1" fillId="3" borderId="9" applyNumberFormat="0" applyProtection="0">
      <alignment horizontal="left" vertical="top" indent="1"/>
    </xf>
    <xf numFmtId="0" fontId="1" fillId="3" borderId="9" applyNumberFormat="0" applyProtection="0">
      <alignment horizontal="left" vertical="top" indent="1"/>
    </xf>
    <xf numFmtId="0" fontId="1" fillId="15" borderId="39" applyNumberFormat="0">
      <protection locked="0"/>
    </xf>
    <xf numFmtId="0" fontId="1" fillId="15" borderId="39" applyNumberFormat="0">
      <protection locked="0"/>
    </xf>
    <xf numFmtId="0" fontId="1" fillId="15" borderId="39" applyNumberFormat="0">
      <protection locked="0"/>
    </xf>
    <xf numFmtId="0" fontId="1" fillId="15" borderId="39" applyNumberFormat="0">
      <protection locked="0"/>
    </xf>
    <xf numFmtId="4" fontId="93" fillId="16" borderId="9" applyNumberFormat="0" applyProtection="0">
      <alignment vertical="center"/>
    </xf>
    <xf numFmtId="4" fontId="95" fillId="16" borderId="9" applyNumberFormat="0" applyProtection="0">
      <alignment vertical="center"/>
    </xf>
    <xf numFmtId="4" fontId="93" fillId="16" borderId="9" applyNumberFormat="0" applyProtection="0">
      <alignment horizontal="left" vertical="center" indent="1"/>
    </xf>
    <xf numFmtId="0" fontId="93" fillId="16" borderId="9" applyNumberFormat="0" applyProtection="0">
      <alignment horizontal="left" vertical="top" indent="1"/>
    </xf>
    <xf numFmtId="4" fontId="93" fillId="7" borderId="9" applyNumberFormat="0" applyProtection="0">
      <alignment horizontal="right" vertical="center"/>
    </xf>
    <xf numFmtId="4" fontId="10" fillId="0" borderId="0" applyNumberFormat="0" applyProtection="0">
      <alignment horizontal="right"/>
    </xf>
    <xf numFmtId="4" fontId="95" fillId="3" borderId="9" applyNumberFormat="0" applyProtection="0">
      <alignment horizontal="right" vertical="center"/>
    </xf>
    <xf numFmtId="4" fontId="10" fillId="0" borderId="0" applyNumberFormat="0" applyProtection="0">
      <alignment horizontal="left" wrapText="1" indent="1" shrinkToFit="1"/>
    </xf>
    <xf numFmtId="0" fontId="93" fillId="13" borderId="9" applyNumberFormat="0" applyProtection="0">
      <alignment horizontal="left" vertical="top" indent="1"/>
    </xf>
    <xf numFmtId="4" fontId="96" fillId="49" borderId="0" applyNumberFormat="0" applyProtection="0">
      <alignment horizontal="left" vertical="center" indent="1"/>
    </xf>
    <xf numFmtId="4" fontId="104" fillId="49" borderId="0" applyNumberFormat="0" applyProtection="0">
      <alignment horizontal="left" vertical="center" indent="1"/>
    </xf>
    <xf numFmtId="4" fontId="104" fillId="49" borderId="0" applyNumberFormat="0" applyProtection="0">
      <alignment horizontal="left" vertical="center" indent="1"/>
    </xf>
    <xf numFmtId="4" fontId="104" fillId="49" borderId="0" applyNumberFormat="0" applyProtection="0">
      <alignment horizontal="left" vertical="center" indent="1"/>
    </xf>
    <xf numFmtId="4" fontId="104" fillId="49" borderId="0" applyNumberFormat="0" applyProtection="0">
      <alignment horizontal="left" vertical="center" indent="1"/>
    </xf>
    <xf numFmtId="4" fontId="97" fillId="3" borderId="9" applyNumberFormat="0" applyProtection="0">
      <alignment horizontal="right" vertical="center"/>
    </xf>
    <xf numFmtId="0" fontId="98" fillId="0" borderId="0" applyNumberFormat="0" applyFill="0" applyBorder="0" applyAlignment="0" applyProtection="0"/>
    <xf numFmtId="0" fontId="106" fillId="0" borderId="0" applyNumberFormat="0" applyFill="0" applyBorder="0" applyAlignment="0" applyProtection="0"/>
    <xf numFmtId="0" fontId="99" fillId="0" borderId="94" applyNumberFormat="0" applyFill="0" applyAlignment="0" applyProtection="0"/>
    <xf numFmtId="0" fontId="100" fillId="0" borderId="0" applyNumberFormat="0" applyFill="0" applyBorder="0" applyAlignment="0" applyProtection="0"/>
  </cellStyleXfs>
  <cellXfs count="2084">
    <xf numFmtId="0" fontId="0" fillId="0" borderId="0" xfId="0"/>
    <xf numFmtId="164" fontId="2" fillId="0" borderId="0" xfId="1" applyNumberFormat="1" applyFont="1" applyAlignment="1">
      <alignment horizontal="center" vertical="center" wrapText="1"/>
    </xf>
    <xf numFmtId="0" fontId="3" fillId="0" borderId="0" xfId="2" applyFont="1" applyAlignment="1">
      <alignment wrapText="1"/>
    </xf>
    <xf numFmtId="164" fontId="2" fillId="0" borderId="0" xfId="2" applyNumberFormat="1" applyFont="1" applyAlignment="1">
      <alignment horizontal="center" vertical="center" wrapText="1"/>
    </xf>
    <xf numFmtId="164" fontId="2" fillId="0" borderId="1" xfId="2" applyNumberFormat="1" applyFont="1" applyBorder="1" applyAlignment="1">
      <alignment vertical="center" wrapText="1"/>
    </xf>
    <xf numFmtId="164" fontId="2" fillId="0" borderId="1" xfId="2" applyNumberFormat="1" applyFont="1" applyBorder="1" applyAlignment="1">
      <alignment horizontal="center" vertical="center" wrapText="1"/>
    </xf>
    <xf numFmtId="164" fontId="2" fillId="0" borderId="2" xfId="3" applyNumberFormat="1" applyFont="1" applyBorder="1" applyAlignment="1">
      <alignment horizontal="center" vertical="center" wrapText="1"/>
    </xf>
    <xf numFmtId="164" fontId="5" fillId="2" borderId="0" xfId="2" applyNumberFormat="1" applyFont="1" applyFill="1" applyAlignment="1">
      <alignment vertical="center" wrapText="1"/>
    </xf>
    <xf numFmtId="164" fontId="2" fillId="0" borderId="0" xfId="2" applyNumberFormat="1" applyFont="1" applyAlignment="1">
      <alignment vertical="center" wrapText="1"/>
    </xf>
    <xf numFmtId="0" fontId="6" fillId="0" borderId="0" xfId="4" applyFont="1" applyAlignment="1">
      <alignment horizontal="center" vertical="top" wrapText="1"/>
    </xf>
    <xf numFmtId="0" fontId="12" fillId="0" borderId="0" xfId="0" applyFont="1"/>
    <xf numFmtId="3" fontId="12" fillId="0" borderId="0" xfId="0" applyNumberFormat="1" applyFont="1"/>
    <xf numFmtId="164" fontId="6" fillId="0" borderId="10" xfId="0" applyNumberFormat="1" applyFont="1" applyBorder="1" applyAlignment="1">
      <alignment horizontal="center" vertical="center"/>
    </xf>
    <xf numFmtId="164" fontId="7" fillId="0" borderId="11" xfId="0" applyNumberFormat="1" applyFont="1" applyBorder="1" applyAlignment="1">
      <alignment horizontal="center" vertical="center" wrapText="1"/>
    </xf>
    <xf numFmtId="164" fontId="7" fillId="0" borderId="12" xfId="0" applyNumberFormat="1" applyFont="1" applyBorder="1" applyAlignment="1">
      <alignment horizontal="center" vertical="center" wrapText="1"/>
    </xf>
    <xf numFmtId="0" fontId="6" fillId="0" borderId="0" xfId="7" applyFont="1" applyAlignment="1">
      <alignment vertical="center"/>
    </xf>
    <xf numFmtId="0" fontId="6" fillId="0" borderId="0" xfId="7" applyFont="1"/>
    <xf numFmtId="0" fontId="14" fillId="0" borderId="0" xfId="0" applyFont="1"/>
    <xf numFmtId="0" fontId="5" fillId="0" borderId="13" xfId="0" applyFont="1" applyBorder="1" applyAlignment="1">
      <alignment wrapText="1"/>
    </xf>
    <xf numFmtId="0" fontId="5" fillId="0" borderId="14" xfId="2" applyFont="1" applyBorder="1" applyAlignment="1">
      <alignment vertical="center"/>
    </xf>
    <xf numFmtId="164" fontId="15" fillId="0" borderId="13" xfId="8" applyNumberFormat="1" applyFont="1" applyBorder="1" applyAlignment="1">
      <alignment wrapText="1"/>
    </xf>
    <xf numFmtId="0" fontId="5" fillId="0" borderId="14" xfId="2" applyFont="1" applyBorder="1" applyAlignment="1">
      <alignment vertical="center" wrapText="1"/>
    </xf>
    <xf numFmtId="164" fontId="6" fillId="0" borderId="15" xfId="8" applyNumberFormat="1" applyFont="1" applyBorder="1" applyAlignment="1">
      <alignment wrapText="1"/>
    </xf>
    <xf numFmtId="164" fontId="6" fillId="0" borderId="16" xfId="8" applyNumberFormat="1" applyFont="1" applyBorder="1" applyAlignment="1">
      <alignment wrapText="1"/>
    </xf>
    <xf numFmtId="164" fontId="6" fillId="0" borderId="17" xfId="8" applyNumberFormat="1" applyFont="1" applyBorder="1" applyAlignment="1">
      <alignment horizontal="right" wrapText="1"/>
    </xf>
    <xf numFmtId="164" fontId="6" fillId="0" borderId="16" xfId="8" applyNumberFormat="1" applyFont="1" applyBorder="1" applyAlignment="1">
      <alignment horizontal="right" wrapText="1"/>
    </xf>
    <xf numFmtId="164" fontId="6" fillId="0" borderId="18" xfId="8" applyNumberFormat="1" applyFont="1" applyBorder="1" applyAlignment="1">
      <alignment wrapText="1"/>
    </xf>
    <xf numFmtId="164" fontId="5" fillId="4" borderId="16" xfId="8" applyNumberFormat="1" applyFont="1" applyFill="1" applyBorder="1" applyAlignment="1">
      <alignment wrapText="1"/>
    </xf>
    <xf numFmtId="164" fontId="6" fillId="4" borderId="17" xfId="8" applyNumberFormat="1" applyFont="1" applyFill="1" applyBorder="1" applyAlignment="1">
      <alignment horizontal="right" wrapText="1"/>
    </xf>
    <xf numFmtId="164" fontId="6" fillId="4" borderId="16" xfId="8" applyNumberFormat="1" applyFont="1" applyFill="1" applyBorder="1" applyAlignment="1">
      <alignment wrapText="1"/>
    </xf>
    <xf numFmtId="164" fontId="5" fillId="4" borderId="17" xfId="8" applyNumberFormat="1" applyFont="1" applyFill="1" applyBorder="1" applyAlignment="1">
      <alignment wrapText="1"/>
    </xf>
    <xf numFmtId="164" fontId="6" fillId="4" borderId="16" xfId="8" applyNumberFormat="1" applyFont="1" applyFill="1" applyBorder="1" applyAlignment="1">
      <alignment horizontal="right" wrapText="1"/>
    </xf>
    <xf numFmtId="164" fontId="6" fillId="4" borderId="18" xfId="8" applyNumberFormat="1" applyFont="1" applyFill="1" applyBorder="1" applyAlignment="1">
      <alignment wrapText="1"/>
    </xf>
    <xf numFmtId="0" fontId="7" fillId="0" borderId="19" xfId="0" applyFont="1" applyBorder="1" applyAlignment="1">
      <alignment horizontal="left" wrapText="1"/>
    </xf>
    <xf numFmtId="3" fontId="9" fillId="0" borderId="16" xfId="0" applyNumberFormat="1" applyFont="1" applyBorder="1" applyAlignment="1">
      <alignment horizontal="right" vertical="center" wrapText="1"/>
    </xf>
    <xf numFmtId="164" fontId="7" fillId="0" borderId="16" xfId="8" applyNumberFormat="1" applyFont="1" applyBorder="1" applyAlignment="1">
      <alignment horizontal="right"/>
    </xf>
    <xf numFmtId="0" fontId="17" fillId="0" borderId="19" xfId="0" applyFont="1" applyBorder="1" applyAlignment="1">
      <alignment horizontal="left" wrapText="1" indent="2"/>
    </xf>
    <xf numFmtId="3" fontId="10" fillId="0" borderId="16" xfId="0" applyNumberFormat="1" applyFont="1" applyBorder="1" applyAlignment="1">
      <alignment horizontal="right" vertical="center" wrapText="1"/>
    </xf>
    <xf numFmtId="0" fontId="17" fillId="0" borderId="19" xfId="0" applyFont="1" applyBorder="1" applyAlignment="1">
      <alignment horizontal="left" wrapText="1" indent="3"/>
    </xf>
    <xf numFmtId="0" fontId="7" fillId="0" borderId="19" xfId="0" applyFont="1" applyBorder="1" applyAlignment="1">
      <alignment horizontal="justify" wrapText="1"/>
    </xf>
    <xf numFmtId="3" fontId="7" fillId="0" borderId="16" xfId="0" applyNumberFormat="1" applyFont="1" applyBorder="1" applyAlignment="1">
      <alignment horizontal="right"/>
    </xf>
    <xf numFmtId="0" fontId="17" fillId="0" borderId="16" xfId="0" applyFont="1" applyBorder="1" applyAlignment="1">
      <alignment horizontal="left" wrapText="1" indent="2"/>
    </xf>
    <xf numFmtId="0" fontId="17" fillId="0" borderId="16" xfId="0" applyFont="1" applyBorder="1" applyAlignment="1">
      <alignment horizontal="left" wrapText="1" indent="3"/>
    </xf>
    <xf numFmtId="0" fontId="17" fillId="0" borderId="19" xfId="0" applyFont="1" applyBorder="1" applyAlignment="1">
      <alignment horizontal="left" wrapText="1" indent="4"/>
    </xf>
    <xf numFmtId="0" fontId="17" fillId="0" borderId="16" xfId="0" applyFont="1" applyBorder="1" applyAlignment="1">
      <alignment horizontal="left" wrapText="1" indent="4"/>
    </xf>
    <xf numFmtId="0" fontId="6" fillId="0" borderId="19" xfId="0" applyFont="1" applyBorder="1" applyAlignment="1">
      <alignment horizontal="justify" wrapText="1"/>
    </xf>
    <xf numFmtId="3" fontId="6" fillId="0" borderId="16" xfId="0" applyNumberFormat="1" applyFont="1" applyBorder="1"/>
    <xf numFmtId="164" fontId="7" fillId="0" borderId="16" xfId="8" applyNumberFormat="1" applyFont="1" applyBorder="1"/>
    <xf numFmtId="0" fontId="7" fillId="0" borderId="16" xfId="0" applyFont="1" applyBorder="1" applyAlignment="1">
      <alignment horizontal="justify" wrapText="1"/>
    </xf>
    <xf numFmtId="3" fontId="6" fillId="0" borderId="17" xfId="0" applyNumberFormat="1" applyFont="1" applyBorder="1"/>
    <xf numFmtId="0" fontId="15" fillId="5" borderId="11" xfId="8" applyFont="1" applyFill="1" applyBorder="1" applyAlignment="1">
      <alignment horizontal="left" vertical="top" wrapText="1"/>
    </xf>
    <xf numFmtId="0" fontId="7" fillId="0" borderId="23" xfId="2" applyFont="1" applyBorder="1" applyAlignment="1">
      <alignment vertical="center"/>
    </xf>
    <xf numFmtId="0" fontId="17" fillId="0" borderId="16" xfId="0" applyFont="1" applyBorder="1" applyAlignment="1">
      <alignment horizontal="left" wrapText="1" indent="5"/>
    </xf>
    <xf numFmtId="165" fontId="6" fillId="0" borderId="24" xfId="9" quotePrefix="1" applyNumberFormat="1" applyFont="1" applyBorder="1">
      <alignment horizontal="left" wrapText="1" indent="1" shrinkToFit="1"/>
    </xf>
    <xf numFmtId="0" fontId="7" fillId="0" borderId="25" xfId="0" applyFont="1" applyBorder="1" applyAlignment="1">
      <alignment horizontal="justify" wrapText="1"/>
    </xf>
    <xf numFmtId="3" fontId="6" fillId="0" borderId="26" xfId="0" applyNumberFormat="1" applyFont="1" applyBorder="1"/>
    <xf numFmtId="164" fontId="7" fillId="0" borderId="25" xfId="8" applyNumberFormat="1" applyFont="1" applyBorder="1"/>
    <xf numFmtId="0" fontId="17" fillId="0" borderId="25" xfId="0" applyFont="1" applyBorder="1" applyAlignment="1">
      <alignment horizontal="left" wrapText="1" indent="3"/>
    </xf>
    <xf numFmtId="164" fontId="6" fillId="0" borderId="25" xfId="8" applyNumberFormat="1" applyFont="1" applyBorder="1" applyAlignment="1">
      <alignment horizontal="right"/>
    </xf>
    <xf numFmtId="3" fontId="10" fillId="0" borderId="25" xfId="0" applyNumberFormat="1" applyFont="1" applyBorder="1" applyAlignment="1">
      <alignment horizontal="right" vertical="center" wrapText="1"/>
    </xf>
    <xf numFmtId="0" fontId="7" fillId="0" borderId="27" xfId="0" applyFont="1" applyBorder="1" applyAlignment="1">
      <alignment vertical="center" wrapText="1"/>
    </xf>
    <xf numFmtId="0" fontId="6" fillId="0" borderId="28" xfId="2" applyFont="1" applyBorder="1" applyAlignment="1">
      <alignment vertical="top"/>
    </xf>
    <xf numFmtId="0" fontId="6" fillId="0" borderId="28" xfId="0" applyFont="1" applyBorder="1"/>
    <xf numFmtId="0" fontId="7" fillId="0" borderId="28" xfId="0" applyFont="1" applyBorder="1" applyAlignment="1">
      <alignment vertical="center" wrapText="1"/>
    </xf>
    <xf numFmtId="164" fontId="6" fillId="0" borderId="28" xfId="8" applyNumberFormat="1" applyFont="1" applyBorder="1" applyAlignment="1">
      <alignment horizontal="right"/>
    </xf>
    <xf numFmtId="3" fontId="10" fillId="0" borderId="29" xfId="0" applyNumberFormat="1" applyFont="1" applyBorder="1" applyAlignment="1">
      <alignment horizontal="right" vertical="center" wrapText="1"/>
    </xf>
    <xf numFmtId="164" fontId="15" fillId="4" borderId="16" xfId="8" applyNumberFormat="1" applyFont="1" applyFill="1" applyBorder="1" applyAlignment="1">
      <alignment wrapText="1"/>
    </xf>
    <xf numFmtId="3" fontId="10" fillId="0" borderId="18" xfId="0" applyNumberFormat="1" applyFont="1" applyBorder="1" applyAlignment="1">
      <alignment horizontal="right" vertical="center" wrapText="1"/>
    </xf>
    <xf numFmtId="164" fontId="5" fillId="2" borderId="0" xfId="0" applyNumberFormat="1" applyFont="1" applyFill="1" applyAlignment="1">
      <alignment horizontal="center" vertical="top"/>
    </xf>
    <xf numFmtId="164" fontId="7" fillId="6" borderId="0" xfId="10" applyNumberFormat="1" applyFont="1" applyFill="1" applyAlignment="1">
      <alignment horizontal="left" vertical="center"/>
    </xf>
    <xf numFmtId="0" fontId="5" fillId="0" borderId="23" xfId="0" applyFont="1" applyBorder="1" applyAlignment="1">
      <alignment wrapText="1"/>
    </xf>
    <xf numFmtId="0" fontId="5" fillId="0" borderId="30" xfId="2" applyFont="1" applyBorder="1" applyAlignment="1">
      <alignment vertical="center"/>
    </xf>
    <xf numFmtId="164" fontId="15" fillId="0" borderId="23" xfId="8" applyNumberFormat="1" applyFont="1" applyBorder="1" applyAlignment="1">
      <alignment wrapText="1"/>
    </xf>
    <xf numFmtId="0" fontId="5" fillId="0" borderId="30" xfId="2" applyFont="1" applyBorder="1" applyAlignment="1">
      <alignment vertical="center" wrapText="1"/>
    </xf>
    <xf numFmtId="164" fontId="6" fillId="0" borderId="31" xfId="8" applyNumberFormat="1" applyFont="1" applyBorder="1" applyAlignment="1">
      <alignment wrapText="1"/>
    </xf>
    <xf numFmtId="0" fontId="7" fillId="0" borderId="32" xfId="0" applyFont="1" applyBorder="1" applyAlignment="1">
      <alignment horizontal="justify" wrapText="1"/>
    </xf>
    <xf numFmtId="3" fontId="6" fillId="0" borderId="33" xfId="0" applyNumberFormat="1" applyFont="1" applyBorder="1"/>
    <xf numFmtId="164" fontId="7" fillId="0" borderId="32" xfId="8" applyNumberFormat="1" applyFont="1" applyBorder="1"/>
    <xf numFmtId="0" fontId="17" fillId="0" borderId="32" xfId="0" applyFont="1" applyBorder="1" applyAlignment="1">
      <alignment horizontal="left" wrapText="1" indent="3"/>
    </xf>
    <xf numFmtId="164" fontId="7" fillId="0" borderId="32" xfId="8" applyNumberFormat="1" applyFont="1" applyBorder="1" applyAlignment="1">
      <alignment horizontal="right"/>
    </xf>
    <xf numFmtId="3" fontId="10" fillId="0" borderId="32" xfId="0" applyNumberFormat="1" applyFont="1" applyBorder="1" applyAlignment="1">
      <alignment horizontal="right" vertical="center" wrapText="1"/>
    </xf>
    <xf numFmtId="164" fontId="5" fillId="0" borderId="0" xfId="2" applyNumberFormat="1" applyFont="1" applyAlignment="1">
      <alignment vertical="center" wrapText="1"/>
    </xf>
    <xf numFmtId="164" fontId="5" fillId="4" borderId="16" xfId="8" applyNumberFormat="1" applyFont="1" applyFill="1" applyBorder="1" applyAlignment="1">
      <alignment vertical="top" wrapText="1"/>
    </xf>
    <xf numFmtId="164" fontId="6" fillId="0" borderId="16" xfId="8" applyNumberFormat="1" applyFont="1" applyBorder="1"/>
    <xf numFmtId="3" fontId="7" fillId="0" borderId="0" xfId="10" applyNumberFormat="1" applyFont="1" applyAlignment="1">
      <alignment horizontal="center"/>
    </xf>
    <xf numFmtId="0" fontId="7" fillId="0" borderId="0" xfId="10" applyFont="1" applyAlignment="1">
      <alignment horizontal="center"/>
    </xf>
    <xf numFmtId="0" fontId="15" fillId="0" borderId="0" xfId="13" applyFont="1" applyAlignment="1">
      <alignment horizontal="left" vertical="center" wrapText="1"/>
    </xf>
    <xf numFmtId="166" fontId="23" fillId="0" borderId="0" xfId="0" applyNumberFormat="1" applyFont="1" applyAlignment="1">
      <alignment wrapText="1"/>
    </xf>
    <xf numFmtId="166" fontId="17" fillId="0" borderId="0" xfId="0" applyNumberFormat="1" applyFont="1" applyAlignment="1">
      <alignment wrapText="1"/>
    </xf>
    <xf numFmtId="0" fontId="7" fillId="0" borderId="0" xfId="15" applyFont="1" applyAlignment="1">
      <alignment horizontal="center"/>
    </xf>
    <xf numFmtId="0" fontId="6" fillId="0" borderId="0" xfId="15" applyFont="1"/>
    <xf numFmtId="0" fontId="6" fillId="0" borderId="0" xfId="15" applyFont="1" applyAlignment="1">
      <alignment horizontal="center"/>
    </xf>
    <xf numFmtId="3" fontId="5" fillId="0" borderId="0" xfId="2" applyNumberFormat="1" applyFont="1" applyAlignment="1">
      <alignment vertical="center" wrapText="1"/>
    </xf>
    <xf numFmtId="3" fontId="5" fillId="0" borderId="0" xfId="2" applyNumberFormat="1" applyFont="1" applyAlignment="1">
      <alignment vertical="center"/>
    </xf>
    <xf numFmtId="3" fontId="5" fillId="0" borderId="0" xfId="13" applyNumberFormat="1" applyFont="1" applyAlignment="1">
      <alignment vertical="center" wrapText="1"/>
    </xf>
    <xf numFmtId="0" fontId="5" fillId="0" borderId="0" xfId="10" applyFont="1" applyAlignment="1">
      <alignment vertical="center"/>
    </xf>
    <xf numFmtId="3" fontId="15" fillId="0" borderId="0" xfId="13" applyNumberFormat="1" applyFont="1" applyAlignment="1">
      <alignment vertical="center" wrapText="1"/>
    </xf>
    <xf numFmtId="3" fontId="7" fillId="0" borderId="0" xfId="10" applyNumberFormat="1" applyFont="1" applyAlignment="1">
      <alignment horizontal="center" vertical="center"/>
    </xf>
    <xf numFmtId="0" fontId="7" fillId="0" borderId="0" xfId="10" applyFont="1" applyAlignment="1">
      <alignment horizontal="center" vertical="center"/>
    </xf>
    <xf numFmtId="0" fontId="7" fillId="0" borderId="0" xfId="13" applyFont="1" applyAlignment="1">
      <alignment horizontal="center"/>
    </xf>
    <xf numFmtId="0" fontId="15" fillId="0" borderId="0" xfId="10" applyFont="1" applyAlignment="1">
      <alignment horizontal="center" vertical="center"/>
    </xf>
    <xf numFmtId="0" fontId="15" fillId="0" borderId="0" xfId="10" applyFont="1" applyAlignment="1">
      <alignment vertical="center"/>
    </xf>
    <xf numFmtId="3" fontId="15" fillId="0" borderId="0" xfId="2" applyNumberFormat="1" applyFont="1" applyAlignment="1">
      <alignment vertical="center"/>
    </xf>
    <xf numFmtId="164" fontId="6" fillId="0" borderId="0" xfId="10" applyNumberFormat="1" applyFont="1" applyAlignment="1">
      <alignment horizontal="center" vertical="center" wrapText="1"/>
    </xf>
    <xf numFmtId="164" fontId="6" fillId="0" borderId="0" xfId="13" applyNumberFormat="1" applyFont="1" applyAlignment="1">
      <alignment wrapText="1"/>
    </xf>
    <xf numFmtId="0" fontId="7" fillId="0" borderId="0" xfId="10" applyFont="1" applyAlignment="1">
      <alignment horizontal="right" vertical="center" wrapText="1"/>
    </xf>
    <xf numFmtId="0" fontId="17" fillId="0" borderId="0" xfId="0" applyFont="1" applyAlignment="1">
      <alignment horizontal="left" wrapText="1" indent="2"/>
    </xf>
    <xf numFmtId="0" fontId="23" fillId="0" borderId="0" xfId="0" applyFont="1" applyAlignment="1">
      <alignment wrapText="1"/>
    </xf>
    <xf numFmtId="0" fontId="17" fillId="0" borderId="0" xfId="0" applyFont="1" applyAlignment="1">
      <alignment horizontal="left" wrapText="1" indent="3"/>
    </xf>
    <xf numFmtId="0" fontId="17" fillId="0" borderId="0" xfId="0" applyFont="1" applyAlignment="1">
      <alignment horizontal="left" wrapText="1" indent="4"/>
    </xf>
    <xf numFmtId="164" fontId="6" fillId="0" borderId="0" xfId="10" applyNumberFormat="1" applyFont="1" applyAlignment="1">
      <alignment horizontal="right" vertical="center" wrapText="1"/>
    </xf>
    <xf numFmtId="0" fontId="6" fillId="0" borderId="46" xfId="15" applyFont="1" applyBorder="1"/>
    <xf numFmtId="0" fontId="6" fillId="0" borderId="47" xfId="15" applyFont="1" applyBorder="1" applyAlignment="1">
      <alignment horizontal="center"/>
    </xf>
    <xf numFmtId="0" fontId="6" fillId="0" borderId="5" xfId="15" applyFont="1" applyBorder="1"/>
    <xf numFmtId="0" fontId="6" fillId="0" borderId="3" xfId="15" applyFont="1" applyBorder="1" applyAlignment="1">
      <alignment horizontal="center"/>
    </xf>
    <xf numFmtId="3" fontId="0" fillId="0" borderId="0" xfId="0" applyNumberFormat="1"/>
    <xf numFmtId="164" fontId="6" fillId="0" borderId="31" xfId="10" applyNumberFormat="1" applyFont="1" applyBorder="1" applyAlignment="1">
      <alignment horizontal="center" vertical="center" wrapText="1"/>
    </xf>
    <xf numFmtId="164" fontId="6" fillId="0" borderId="18" xfId="10" applyNumberFormat="1" applyFont="1" applyBorder="1" applyAlignment="1">
      <alignment horizontal="center" vertical="center" wrapText="1"/>
    </xf>
    <xf numFmtId="0" fontId="7" fillId="7" borderId="19" xfId="6" applyFont="1" applyFill="1" applyBorder="1" applyAlignment="1">
      <alignment horizontal="left" vertical="top" wrapText="1" indent="3"/>
    </xf>
    <xf numFmtId="3" fontId="7" fillId="7" borderId="15" xfId="16" applyNumberFormat="1" applyFont="1" applyFill="1" applyBorder="1" applyAlignment="1">
      <alignment horizontal="right" vertical="top"/>
    </xf>
    <xf numFmtId="0" fontId="6" fillId="7" borderId="19" xfId="6" applyFont="1" applyFill="1" applyBorder="1" applyAlignment="1">
      <alignment horizontal="left" vertical="top" wrapText="1" indent="4"/>
    </xf>
    <xf numFmtId="3" fontId="6" fillId="7" borderId="15" xfId="16" applyNumberFormat="1" applyFont="1" applyFill="1" applyBorder="1" applyAlignment="1">
      <alignment horizontal="right" vertical="top"/>
    </xf>
    <xf numFmtId="0" fontId="6" fillId="7" borderId="19" xfId="6" applyFont="1" applyFill="1" applyBorder="1" applyAlignment="1">
      <alignment horizontal="left" vertical="top" wrapText="1" indent="6"/>
    </xf>
    <xf numFmtId="0" fontId="6" fillId="7" borderId="46" xfId="6" applyFont="1" applyFill="1" applyBorder="1" applyAlignment="1">
      <alignment horizontal="left" vertical="top" wrapText="1" indent="7"/>
    </xf>
    <xf numFmtId="0" fontId="6" fillId="7" borderId="19" xfId="6" applyFont="1" applyFill="1" applyBorder="1" applyAlignment="1">
      <alignment horizontal="left" vertical="top" wrapText="1" indent="7"/>
    </xf>
    <xf numFmtId="3" fontId="6" fillId="7" borderId="3" xfId="0" applyNumberFormat="1" applyFont="1" applyFill="1" applyBorder="1"/>
    <xf numFmtId="3" fontId="6" fillId="7" borderId="18" xfId="16" applyNumberFormat="1" applyFont="1" applyFill="1" applyBorder="1" applyAlignment="1">
      <alignment horizontal="right" vertical="top"/>
    </xf>
    <xf numFmtId="0" fontId="6" fillId="7" borderId="19" xfId="6" applyFont="1" applyFill="1" applyBorder="1" applyAlignment="1">
      <alignment horizontal="left" vertical="top" wrapText="1" indent="8"/>
    </xf>
    <xf numFmtId="3" fontId="6" fillId="7" borderId="3" xfId="0" applyNumberFormat="1" applyFont="1" applyFill="1" applyBorder="1" applyAlignment="1">
      <alignment vertical="top"/>
    </xf>
    <xf numFmtId="0" fontId="6" fillId="7" borderId="18" xfId="15" applyFont="1" applyFill="1" applyBorder="1" applyAlignment="1">
      <alignment horizontal="center"/>
    </xf>
    <xf numFmtId="0" fontId="6" fillId="7" borderId="48" xfId="15" applyFont="1" applyFill="1" applyBorder="1" applyAlignment="1">
      <alignment horizontal="center"/>
    </xf>
    <xf numFmtId="0" fontId="6" fillId="7" borderId="49" xfId="6" applyFont="1" applyFill="1" applyBorder="1" applyAlignment="1">
      <alignment horizontal="left" vertical="top" wrapText="1" indent="7"/>
    </xf>
    <xf numFmtId="0" fontId="6" fillId="0" borderId="31" xfId="15" applyFont="1" applyBorder="1" applyAlignment="1">
      <alignment horizontal="center"/>
    </xf>
    <xf numFmtId="0" fontId="5" fillId="0" borderId="4" xfId="10" applyFont="1" applyBorder="1" applyAlignment="1">
      <alignment vertical="center"/>
    </xf>
    <xf numFmtId="0" fontId="6" fillId="0" borderId="50" xfId="15" applyFont="1" applyBorder="1"/>
    <xf numFmtId="0" fontId="6" fillId="0" borderId="50" xfId="15" applyFont="1" applyBorder="1" applyAlignment="1">
      <alignment horizontal="center"/>
    </xf>
    <xf numFmtId="0" fontId="6" fillId="0" borderId="0" xfId="14" applyNumberFormat="1" applyFont="1" applyFill="1" applyBorder="1" applyAlignment="1">
      <alignment wrapText="1"/>
    </xf>
    <xf numFmtId="0" fontId="6" fillId="0" borderId="0" xfId="13" applyFont="1"/>
    <xf numFmtId="0" fontId="15" fillId="0" borderId="5" xfId="13" applyFont="1" applyBorder="1" applyAlignment="1">
      <alignment vertical="center" wrapText="1"/>
    </xf>
    <xf numFmtId="0" fontId="15" fillId="0" borderId="0" xfId="13" applyFont="1" applyAlignment="1">
      <alignment horizontal="right" vertical="center" wrapText="1"/>
    </xf>
    <xf numFmtId="0" fontId="6" fillId="0" borderId="0" xfId="13" applyFont="1" applyAlignment="1">
      <alignment vertical="center" wrapText="1"/>
    </xf>
    <xf numFmtId="0" fontId="24" fillId="0" borderId="5" xfId="17" quotePrefix="1" applyNumberFormat="1" applyFont="1" applyBorder="1" applyAlignment="1">
      <alignment horizontal="center" wrapText="1"/>
    </xf>
    <xf numFmtId="0" fontId="24" fillId="0" borderId="0" xfId="14" applyNumberFormat="1" applyFont="1" applyFill="1" applyBorder="1" applyAlignment="1">
      <alignment wrapText="1"/>
    </xf>
    <xf numFmtId="0" fontId="24" fillId="0" borderId="0" xfId="13" applyFont="1"/>
    <xf numFmtId="3" fontId="7" fillId="0" borderId="15" xfId="16" applyNumberFormat="1" applyFont="1" applyBorder="1" applyAlignment="1">
      <alignment horizontal="right" vertical="top"/>
    </xf>
    <xf numFmtId="0" fontId="25" fillId="0" borderId="5" xfId="14" applyNumberFormat="1" applyFont="1" applyFill="1" applyBorder="1" applyAlignment="1">
      <alignment horizontal="left" wrapText="1" indent="2"/>
    </xf>
    <xf numFmtId="0" fontId="25" fillId="0" borderId="0" xfId="16" applyFont="1" applyAlignment="1">
      <alignment horizontal="right" vertical="top"/>
    </xf>
    <xf numFmtId="0" fontId="24" fillId="0" borderId="5" xfId="14" applyNumberFormat="1" applyFont="1" applyFill="1" applyBorder="1" applyAlignment="1">
      <alignment horizontal="left" wrapText="1" indent="3"/>
    </xf>
    <xf numFmtId="0" fontId="24" fillId="0" borderId="0" xfId="16" applyFont="1" applyAlignment="1">
      <alignment horizontal="right" vertical="top"/>
    </xf>
    <xf numFmtId="0" fontId="24" fillId="0" borderId="5" xfId="14" applyNumberFormat="1" applyFont="1" applyFill="1" applyBorder="1" applyAlignment="1">
      <alignment horizontal="left" wrapText="1" indent="4"/>
    </xf>
    <xf numFmtId="0" fontId="24" fillId="0" borderId="5" xfId="14" applyNumberFormat="1" applyFont="1" applyFill="1" applyBorder="1" applyAlignment="1">
      <alignment horizontal="left" wrapText="1" indent="5"/>
    </xf>
    <xf numFmtId="0" fontId="24" fillId="0" borderId="5" xfId="14" applyNumberFormat="1" applyFont="1" applyFill="1" applyBorder="1" applyAlignment="1">
      <alignment horizontal="left" vertical="top" wrapText="1" indent="6"/>
    </xf>
    <xf numFmtId="0" fontId="24" fillId="0" borderId="5" xfId="14" applyNumberFormat="1" applyFont="1" applyFill="1" applyBorder="1" applyAlignment="1">
      <alignment horizontal="left" wrapText="1" indent="7"/>
    </xf>
    <xf numFmtId="3" fontId="6" fillId="0" borderId="15" xfId="16" applyNumberFormat="1" applyFont="1" applyBorder="1" applyAlignment="1">
      <alignment horizontal="right" vertical="top"/>
    </xf>
    <xf numFmtId="0" fontId="24" fillId="0" borderId="5" xfId="14" applyNumberFormat="1" applyFont="1" applyFill="1" applyBorder="1" applyAlignment="1">
      <alignment horizontal="left" vertical="top" wrapText="1" indent="4"/>
    </xf>
    <xf numFmtId="0" fontId="24" fillId="0" borderId="5" xfId="14" applyNumberFormat="1" applyFont="1" applyFill="1" applyBorder="1" applyAlignment="1">
      <alignment horizontal="left" wrapText="1" indent="6"/>
    </xf>
    <xf numFmtId="3" fontId="6" fillId="0" borderId="51" xfId="16" applyNumberFormat="1" applyFont="1" applyBorder="1" applyAlignment="1">
      <alignment horizontal="right" vertical="top"/>
    </xf>
    <xf numFmtId="0" fontId="24" fillId="0" borderId="6" xfId="14" applyNumberFormat="1" applyFont="1" applyFill="1" applyBorder="1" applyAlignment="1">
      <alignment horizontal="left" wrapText="1" indent="6"/>
    </xf>
    <xf numFmtId="0" fontId="24" fillId="0" borderId="52" xfId="16" applyFont="1" applyBorder="1" applyAlignment="1">
      <alignment horizontal="right" vertical="top"/>
    </xf>
    <xf numFmtId="0" fontId="6" fillId="7" borderId="47" xfId="15" applyFont="1" applyFill="1" applyBorder="1" applyAlignment="1">
      <alignment horizontal="center"/>
    </xf>
    <xf numFmtId="0" fontId="6" fillId="7" borderId="46" xfId="6" applyFont="1" applyFill="1" applyBorder="1" applyAlignment="1">
      <alignment horizontal="left" vertical="top" wrapText="1" indent="6"/>
    </xf>
    <xf numFmtId="3" fontId="6" fillId="7" borderId="3" xfId="16" applyNumberFormat="1" applyFont="1" applyFill="1" applyBorder="1" applyAlignment="1">
      <alignment horizontal="right" vertical="top"/>
    </xf>
    <xf numFmtId="0" fontId="6" fillId="7" borderId="31" xfId="15" applyFont="1" applyFill="1" applyBorder="1" applyAlignment="1">
      <alignment horizontal="center"/>
    </xf>
    <xf numFmtId="3" fontId="6" fillId="0" borderId="0" xfId="14" applyNumberFormat="1" applyFont="1" applyFill="1" applyBorder="1" applyAlignment="1">
      <alignment wrapText="1"/>
    </xf>
    <xf numFmtId="3" fontId="6" fillId="0" borderId="0" xfId="13" applyNumberFormat="1" applyFont="1"/>
    <xf numFmtId="3" fontId="15" fillId="0" borderId="5" xfId="13" applyNumberFormat="1" applyFont="1" applyBorder="1" applyAlignment="1">
      <alignment vertical="center" wrapText="1"/>
    </xf>
    <xf numFmtId="3" fontId="15" fillId="0" borderId="0" xfId="13" applyNumberFormat="1" applyFont="1" applyAlignment="1">
      <alignment horizontal="right" vertical="center" wrapText="1"/>
    </xf>
    <xf numFmtId="3" fontId="6" fillId="0" borderId="0" xfId="13" applyNumberFormat="1" applyFont="1" applyAlignment="1">
      <alignment vertical="center" wrapText="1"/>
    </xf>
    <xf numFmtId="3" fontId="24" fillId="0" borderId="5" xfId="17" quotePrefix="1" applyNumberFormat="1" applyFont="1" applyBorder="1" applyAlignment="1">
      <alignment horizontal="center" wrapText="1"/>
    </xf>
    <xf numFmtId="3" fontId="24" fillId="0" borderId="0" xfId="14" applyNumberFormat="1" applyFont="1" applyFill="1" applyBorder="1" applyAlignment="1">
      <alignment wrapText="1"/>
    </xf>
    <xf numFmtId="3" fontId="24" fillId="0" borderId="0" xfId="13" applyNumberFormat="1" applyFont="1"/>
    <xf numFmtId="3" fontId="25" fillId="0" borderId="0" xfId="16" applyNumberFormat="1" applyFont="1" applyAlignment="1">
      <alignment horizontal="right" vertical="top"/>
    </xf>
    <xf numFmtId="3" fontId="24" fillId="0" borderId="0" xfId="16" applyNumberFormat="1" applyFont="1" applyAlignment="1">
      <alignment horizontal="right" vertical="top"/>
    </xf>
    <xf numFmtId="3" fontId="6" fillId="7" borderId="51" xfId="16" applyNumberFormat="1" applyFont="1" applyFill="1" applyBorder="1" applyAlignment="1">
      <alignment horizontal="right" vertical="top"/>
    </xf>
    <xf numFmtId="3" fontId="24" fillId="0" borderId="5" xfId="13" applyNumberFormat="1" applyFont="1" applyBorder="1" applyAlignment="1">
      <alignment horizontal="center" vertical="center" wrapText="1"/>
    </xf>
    <xf numFmtId="3" fontId="24" fillId="0" borderId="0" xfId="13" applyNumberFormat="1" applyFont="1" applyAlignment="1">
      <alignment horizontal="right" vertical="center" wrapText="1"/>
    </xf>
    <xf numFmtId="3" fontId="24" fillId="0" borderId="0" xfId="13" applyNumberFormat="1" applyFont="1" applyAlignment="1">
      <alignment vertical="center" wrapText="1"/>
    </xf>
    <xf numFmtId="0" fontId="24" fillId="0" borderId="5" xfId="14" applyNumberFormat="1" applyFont="1" applyFill="1" applyBorder="1" applyAlignment="1">
      <alignment horizontal="left" vertical="top" wrapText="1" indent="5"/>
    </xf>
    <xf numFmtId="0" fontId="5" fillId="0" borderId="5" xfId="10" applyFont="1" applyBorder="1" applyAlignment="1">
      <alignment vertical="center"/>
    </xf>
    <xf numFmtId="3" fontId="6" fillId="0" borderId="5" xfId="13" applyNumberFormat="1" applyFont="1" applyBorder="1" applyAlignment="1">
      <alignment vertical="center" wrapText="1"/>
    </xf>
    <xf numFmtId="164" fontId="27" fillId="0" borderId="0" xfId="13" applyNumberFormat="1" applyFont="1" applyAlignment="1">
      <alignment horizontal="right" vertical="center" wrapText="1"/>
    </xf>
    <xf numFmtId="164" fontId="27" fillId="0" borderId="0" xfId="10" applyNumberFormat="1" applyFont="1" applyAlignment="1">
      <alignment horizontal="center" vertical="center" wrapText="1"/>
    </xf>
    <xf numFmtId="0" fontId="28" fillId="0" borderId="5" xfId="6" applyFont="1" applyBorder="1" applyAlignment="1">
      <alignment horizontal="left" vertical="top" wrapText="1" indent="3"/>
    </xf>
    <xf numFmtId="3" fontId="28" fillId="0" borderId="0" xfId="16" applyNumberFormat="1" applyFont="1" applyAlignment="1">
      <alignment horizontal="right" vertical="top"/>
    </xf>
    <xf numFmtId="0" fontId="27" fillId="0" borderId="5" xfId="6" applyFont="1" applyBorder="1" applyAlignment="1">
      <alignment horizontal="left" vertical="top" wrapText="1" indent="4"/>
    </xf>
    <xf numFmtId="3" fontId="27" fillId="0" borderId="0" xfId="16" applyNumberFormat="1" applyFont="1" applyAlignment="1">
      <alignment horizontal="right" vertical="top"/>
    </xf>
    <xf numFmtId="0" fontId="27" fillId="0" borderId="5" xfId="6" applyFont="1" applyBorder="1" applyAlignment="1">
      <alignment horizontal="left" vertical="top" wrapText="1" indent="6"/>
    </xf>
    <xf numFmtId="0" fontId="27" fillId="0" borderId="5" xfId="6" applyFont="1" applyBorder="1" applyAlignment="1">
      <alignment horizontal="left" vertical="top" wrapText="1" indent="7"/>
    </xf>
    <xf numFmtId="3" fontId="27" fillId="0" borderId="0" xfId="0" applyNumberFormat="1" applyFont="1"/>
    <xf numFmtId="0" fontId="27" fillId="0" borderId="5" xfId="6" applyFont="1" applyBorder="1" applyAlignment="1">
      <alignment horizontal="left" vertical="top" wrapText="1" indent="8"/>
    </xf>
    <xf numFmtId="3" fontId="27" fillId="0" borderId="0" xfId="0" applyNumberFormat="1" applyFont="1" applyAlignment="1">
      <alignment vertical="top"/>
    </xf>
    <xf numFmtId="3" fontId="15" fillId="0" borderId="5" xfId="17" quotePrefix="1" applyNumberFormat="1" applyFont="1" applyBorder="1" applyAlignment="1">
      <alignment horizontal="left" wrapText="1"/>
    </xf>
    <xf numFmtId="3" fontId="7" fillId="0" borderId="0" xfId="14" applyNumberFormat="1" applyFont="1" applyFill="1" applyBorder="1" applyAlignment="1">
      <alignment wrapText="1"/>
    </xf>
    <xf numFmtId="3" fontId="7" fillId="0" borderId="0" xfId="13" applyNumberFormat="1" applyFont="1"/>
    <xf numFmtId="3" fontId="27" fillId="0" borderId="0" xfId="13" applyNumberFormat="1" applyFont="1"/>
    <xf numFmtId="0" fontId="7" fillId="0" borderId="5" xfId="6" applyFont="1" applyBorder="1" applyAlignment="1">
      <alignment horizontal="left" vertical="top" wrapText="1" indent="3"/>
    </xf>
    <xf numFmtId="0" fontId="6" fillId="0" borderId="5" xfId="6" applyFont="1" applyBorder="1" applyAlignment="1">
      <alignment horizontal="left" vertical="top" wrapText="1" indent="4"/>
    </xf>
    <xf numFmtId="0" fontId="6" fillId="0" borderId="5" xfId="6" applyFont="1" applyBorder="1" applyAlignment="1">
      <alignment horizontal="left" vertical="top" wrapText="1" indent="6"/>
    </xf>
    <xf numFmtId="0" fontId="6" fillId="0" borderId="5" xfId="6" applyFont="1" applyBorder="1" applyAlignment="1">
      <alignment horizontal="left" vertical="top" wrapText="1" indent="7"/>
    </xf>
    <xf numFmtId="3" fontId="6" fillId="0" borderId="0" xfId="16" applyNumberFormat="1" applyFont="1" applyAlignment="1">
      <alignment horizontal="right" vertical="top"/>
    </xf>
    <xf numFmtId="0" fontId="6" fillId="0" borderId="5" xfId="6" applyFont="1" applyBorder="1" applyAlignment="1">
      <alignment horizontal="left" vertical="top" wrapText="1" indent="8"/>
    </xf>
    <xf numFmtId="0" fontId="6" fillId="0" borderId="0" xfId="6" applyFont="1" applyAlignment="1">
      <alignment horizontal="left" vertical="top" wrapText="1" indent="7"/>
    </xf>
    <xf numFmtId="3" fontId="7" fillId="7" borderId="18" xfId="16" applyNumberFormat="1" applyFont="1" applyFill="1" applyBorder="1" applyAlignment="1">
      <alignment horizontal="right" vertical="top"/>
    </xf>
    <xf numFmtId="0" fontId="6" fillId="7" borderId="15" xfId="15" applyFont="1" applyFill="1" applyBorder="1" applyAlignment="1">
      <alignment horizontal="center"/>
    </xf>
    <xf numFmtId="0" fontId="6" fillId="7" borderId="6" xfId="6" applyFont="1" applyFill="1" applyBorder="1" applyAlignment="1">
      <alignment horizontal="left" vertical="top" wrapText="1" indent="7"/>
    </xf>
    <xf numFmtId="3" fontId="7" fillId="7" borderId="14" xfId="16" applyNumberFormat="1" applyFont="1" applyFill="1" applyBorder="1" applyAlignment="1">
      <alignment horizontal="right" vertical="top"/>
    </xf>
    <xf numFmtId="0" fontId="7" fillId="7" borderId="19" xfId="14" applyNumberFormat="1" applyFont="1" applyBorder="1" applyAlignment="1">
      <alignment horizontal="left" wrapText="1" indent="2"/>
    </xf>
    <xf numFmtId="0" fontId="6" fillId="7" borderId="19" xfId="14" applyNumberFormat="1" applyFont="1" applyBorder="1" applyAlignment="1">
      <alignment horizontal="left" wrapText="1" indent="3"/>
    </xf>
    <xf numFmtId="0" fontId="6" fillId="7" borderId="19" xfId="14" applyNumberFormat="1" applyFont="1" applyBorder="1" applyAlignment="1">
      <alignment horizontal="left" wrapText="1" indent="4"/>
    </xf>
    <xf numFmtId="3" fontId="6" fillId="7" borderId="14" xfId="16" applyNumberFormat="1" applyFont="1" applyFill="1" applyBorder="1" applyAlignment="1">
      <alignment horizontal="right" vertical="top"/>
    </xf>
    <xf numFmtId="3" fontId="7" fillId="0" borderId="0" xfId="15" applyNumberFormat="1" applyFont="1" applyAlignment="1">
      <alignment horizontal="center"/>
    </xf>
    <xf numFmtId="0" fontId="29" fillId="0" borderId="0" xfId="0" applyFont="1"/>
    <xf numFmtId="0" fontId="6" fillId="0" borderId="5" xfId="17" quotePrefix="1" applyNumberFormat="1" applyBorder="1" applyAlignment="1">
      <alignment horizontal="left" wrapText="1"/>
    </xf>
    <xf numFmtId="3" fontId="6" fillId="0" borderId="5" xfId="17" quotePrefix="1" applyNumberFormat="1" applyBorder="1" applyAlignment="1">
      <alignment horizontal="left" wrapText="1"/>
    </xf>
    <xf numFmtId="3" fontId="6" fillId="0" borderId="5" xfId="17" quotePrefix="1" applyNumberFormat="1" applyBorder="1" applyAlignment="1">
      <alignment horizontal="center" wrapText="1"/>
    </xf>
    <xf numFmtId="0" fontId="6" fillId="7" borderId="19" xfId="0" applyFont="1" applyFill="1" applyBorder="1" applyAlignment="1">
      <alignment horizontal="left" wrapText="1" indent="2"/>
    </xf>
    <xf numFmtId="0" fontId="6" fillId="7" borderId="19" xfId="0" applyFont="1" applyFill="1" applyBorder="1" applyAlignment="1">
      <alignment horizontal="left" vertical="top" wrapText="1" indent="2"/>
    </xf>
    <xf numFmtId="0" fontId="6" fillId="7" borderId="19" xfId="0" applyFont="1" applyFill="1" applyBorder="1" applyAlignment="1">
      <alignment horizontal="left" wrapText="1" indent="3"/>
    </xf>
    <xf numFmtId="0" fontId="6" fillId="7" borderId="19" xfId="0" applyFont="1" applyFill="1" applyBorder="1" applyAlignment="1">
      <alignment horizontal="left" wrapText="1" indent="4"/>
    </xf>
    <xf numFmtId="0" fontId="6" fillId="7" borderId="19" xfId="0" applyFont="1" applyFill="1" applyBorder="1" applyAlignment="1">
      <alignment horizontal="left" vertical="top" wrapText="1" indent="4"/>
    </xf>
    <xf numFmtId="0" fontId="6" fillId="7" borderId="19" xfId="0" applyFont="1" applyFill="1" applyBorder="1" applyAlignment="1">
      <alignment horizontal="left" wrapText="1" indent="5"/>
    </xf>
    <xf numFmtId="0" fontId="6" fillId="7" borderId="19" xfId="0" applyFont="1" applyFill="1" applyBorder="1" applyAlignment="1">
      <alignment horizontal="left" vertical="top" wrapText="1" indent="3"/>
    </xf>
    <xf numFmtId="0" fontId="6" fillId="7" borderId="19" xfId="0" applyFont="1" applyFill="1" applyBorder="1" applyAlignment="1">
      <alignment horizontal="left" wrapText="1" indent="6"/>
    </xf>
    <xf numFmtId="0" fontId="6" fillId="7" borderId="19" xfId="0" applyFont="1" applyFill="1" applyBorder="1" applyAlignment="1">
      <alignment horizontal="left" wrapText="1" indent="1"/>
    </xf>
    <xf numFmtId="164" fontId="6" fillId="0" borderId="23" xfId="10" applyNumberFormat="1" applyFont="1" applyBorder="1" applyAlignment="1">
      <alignment horizontal="center" vertical="center" wrapText="1"/>
    </xf>
    <xf numFmtId="3" fontId="15" fillId="0" borderId="31" xfId="13" applyNumberFormat="1" applyFont="1" applyBorder="1" applyAlignment="1">
      <alignment vertical="center" wrapText="1"/>
    </xf>
    <xf numFmtId="164" fontId="6" fillId="0" borderId="16" xfId="13" applyNumberFormat="1" applyFont="1" applyBorder="1" applyAlignment="1">
      <alignment wrapText="1"/>
    </xf>
    <xf numFmtId="164" fontId="6" fillId="0" borderId="16" xfId="10" applyNumberFormat="1" applyFont="1" applyBorder="1" applyAlignment="1">
      <alignment horizontal="center" vertical="center" wrapText="1"/>
    </xf>
    <xf numFmtId="3" fontId="15" fillId="0" borderId="18" xfId="13" applyNumberFormat="1" applyFont="1" applyBorder="1" applyAlignment="1">
      <alignment vertical="center" wrapText="1"/>
    </xf>
    <xf numFmtId="3" fontId="6" fillId="0" borderId="18" xfId="16" applyNumberFormat="1" applyFont="1" applyBorder="1" applyAlignment="1">
      <alignment horizontal="right" vertical="top"/>
    </xf>
    <xf numFmtId="3" fontId="6" fillId="0" borderId="16" xfId="15" applyNumberFormat="1" applyFont="1" applyBorder="1" applyAlignment="1">
      <alignment vertical="top"/>
    </xf>
    <xf numFmtId="0" fontId="6" fillId="0" borderId="18" xfId="15" applyFont="1" applyBorder="1" applyAlignment="1">
      <alignment horizontal="center"/>
    </xf>
    <xf numFmtId="3" fontId="6" fillId="0" borderId="3" xfId="0" applyNumberFormat="1" applyFont="1" applyBorder="1"/>
    <xf numFmtId="3" fontId="6" fillId="0" borderId="16" xfId="15" applyNumberFormat="1" applyFont="1" applyBorder="1"/>
    <xf numFmtId="3" fontId="7" fillId="0" borderId="18" xfId="0" applyNumberFormat="1" applyFont="1" applyBorder="1" applyAlignment="1">
      <alignment vertical="top"/>
    </xf>
    <xf numFmtId="3" fontId="6" fillId="0" borderId="18" xfId="0" applyNumberFormat="1" applyFont="1" applyBorder="1" applyAlignment="1">
      <alignment vertical="top"/>
    </xf>
    <xf numFmtId="3" fontId="7" fillId="0" borderId="16" xfId="15" applyNumberFormat="1" applyFont="1" applyBorder="1"/>
    <xf numFmtId="3" fontId="6" fillId="0" borderId="32" xfId="15" applyNumberFormat="1" applyFont="1" applyBorder="1"/>
    <xf numFmtId="3" fontId="6" fillId="0" borderId="48" xfId="0" applyNumberFormat="1" applyFont="1" applyBorder="1" applyAlignment="1">
      <alignment vertical="top"/>
    </xf>
    <xf numFmtId="0" fontId="15" fillId="0" borderId="0" xfId="13" applyFont="1" applyAlignment="1">
      <alignment horizontal="justify" vertical="top" wrapText="1"/>
    </xf>
    <xf numFmtId="166" fontId="7" fillId="0" borderId="16" xfId="0" applyNumberFormat="1" applyFont="1" applyBorder="1" applyAlignment="1">
      <alignment wrapText="1"/>
    </xf>
    <xf numFmtId="166" fontId="6" fillId="0" borderId="16" xfId="0" applyNumberFormat="1" applyFont="1" applyBorder="1" applyAlignment="1">
      <alignment wrapText="1"/>
    </xf>
    <xf numFmtId="166" fontId="6" fillId="0" borderId="16" xfId="0" applyNumberFormat="1" applyFont="1" applyBorder="1" applyAlignment="1">
      <alignment vertical="top" wrapText="1"/>
    </xf>
    <xf numFmtId="3" fontId="6" fillId="0" borderId="16" xfId="0" applyNumberFormat="1" applyFont="1" applyBorder="1" applyAlignment="1">
      <alignment wrapText="1"/>
    </xf>
    <xf numFmtId="3" fontId="6" fillId="0" borderId="16" xfId="0" applyNumberFormat="1" applyFont="1" applyBorder="1" applyAlignment="1">
      <alignment vertical="top" wrapText="1"/>
    </xf>
    <xf numFmtId="0" fontId="30" fillId="0" borderId="0" xfId="0" applyFont="1"/>
    <xf numFmtId="164" fontId="7" fillId="6" borderId="0" xfId="10" applyNumberFormat="1" applyFont="1" applyFill="1" applyAlignment="1">
      <alignment horizontal="left" vertical="center" wrapText="1"/>
    </xf>
    <xf numFmtId="0" fontId="6" fillId="0" borderId="31" xfId="4" applyFont="1" applyBorder="1" applyAlignment="1">
      <alignment horizontal="center" vertical="top" wrapText="1"/>
    </xf>
    <xf numFmtId="0" fontId="6" fillId="0" borderId="15" xfId="4" applyFont="1" applyBorder="1" applyAlignment="1">
      <alignment horizontal="center" vertical="top" wrapText="1"/>
    </xf>
    <xf numFmtId="49" fontId="21" fillId="0" borderId="0" xfId="0" applyNumberFormat="1" applyFont="1" applyAlignment="1">
      <alignment horizontal="left" vertical="center" wrapText="1"/>
    </xf>
    <xf numFmtId="0" fontId="23" fillId="0" borderId="0" xfId="10" applyFont="1" applyAlignment="1">
      <alignment wrapText="1"/>
    </xf>
    <xf numFmtId="49" fontId="20" fillId="0" borderId="0" xfId="0" applyNumberFormat="1" applyFont="1" applyAlignment="1">
      <alignment horizontal="left" vertical="center" wrapText="1"/>
    </xf>
    <xf numFmtId="3" fontId="20" fillId="0" borderId="0" xfId="0" applyNumberFormat="1" applyFont="1" applyAlignment="1">
      <alignment horizontal="right" vertical="center"/>
    </xf>
    <xf numFmtId="49" fontId="21" fillId="0" borderId="0" xfId="0" applyNumberFormat="1" applyFont="1" applyAlignment="1">
      <alignment horizontal="left" vertical="center" wrapText="1" indent="1"/>
    </xf>
    <xf numFmtId="3" fontId="21" fillId="0" borderId="0" xfId="0" applyNumberFormat="1" applyFont="1" applyAlignment="1">
      <alignment horizontal="right" vertical="center"/>
    </xf>
    <xf numFmtId="49" fontId="21" fillId="0" borderId="0" xfId="0" applyNumberFormat="1" applyFont="1" applyAlignment="1">
      <alignment horizontal="left" vertical="center" wrapText="1" indent="2"/>
    </xf>
    <xf numFmtId="49" fontId="21" fillId="0" borderId="0" xfId="0" applyNumberFormat="1" applyFont="1" applyAlignment="1">
      <alignment horizontal="left" vertical="center" wrapText="1" indent="3"/>
    </xf>
    <xf numFmtId="49" fontId="21" fillId="0" borderId="0" xfId="0" applyNumberFormat="1" applyFont="1" applyAlignment="1">
      <alignment horizontal="left" vertical="center" wrapText="1" indent="4"/>
    </xf>
    <xf numFmtId="49" fontId="21" fillId="0" borderId="0" xfId="0" applyNumberFormat="1" applyFont="1" applyAlignment="1">
      <alignment horizontal="left" vertical="center" wrapText="1" indent="5"/>
    </xf>
    <xf numFmtId="3" fontId="12" fillId="0" borderId="18" xfId="0" applyNumberFormat="1" applyFont="1" applyBorder="1"/>
    <xf numFmtId="0" fontId="5" fillId="0" borderId="54" xfId="2" applyFont="1" applyBorder="1" applyAlignment="1">
      <alignment vertical="center" wrapText="1"/>
    </xf>
    <xf numFmtId="0" fontId="5" fillId="0" borderId="23" xfId="2" applyFont="1" applyBorder="1" applyAlignment="1">
      <alignment horizontal="center" vertical="center"/>
    </xf>
    <xf numFmtId="164" fontId="15" fillId="0" borderId="23" xfId="8" applyNumberFormat="1" applyFont="1" applyBorder="1" applyAlignment="1">
      <alignment horizontal="center" vertical="center" wrapText="1"/>
    </xf>
    <xf numFmtId="0" fontId="7" fillId="0" borderId="23" xfId="2" applyFont="1" applyBorder="1" applyAlignment="1">
      <alignment horizontal="center" vertical="center"/>
    </xf>
    <xf numFmtId="164" fontId="6" fillId="0" borderId="31" xfId="8" applyNumberFormat="1" applyFont="1" applyBorder="1" applyAlignment="1">
      <alignment horizontal="center" vertical="center" wrapText="1"/>
    </xf>
    <xf numFmtId="164" fontId="6" fillId="0" borderId="19" xfId="8" applyNumberFormat="1" applyFont="1" applyBorder="1" applyAlignment="1">
      <alignment vertical="center" wrapText="1"/>
    </xf>
    <xf numFmtId="164" fontId="6" fillId="0" borderId="16" xfId="8" applyNumberFormat="1" applyFont="1" applyBorder="1" applyAlignment="1">
      <alignment horizontal="center" vertical="center" wrapText="1"/>
    </xf>
    <xf numFmtId="164" fontId="6" fillId="0" borderId="17" xfId="8" applyNumberFormat="1" applyFont="1" applyBorder="1" applyAlignment="1">
      <alignment vertical="center" wrapText="1"/>
    </xf>
    <xf numFmtId="164" fontId="6" fillId="0" borderId="18" xfId="8" applyNumberFormat="1" applyFont="1" applyBorder="1" applyAlignment="1">
      <alignment horizontal="center" vertical="center" wrapText="1"/>
    </xf>
    <xf numFmtId="164" fontId="5" fillId="4" borderId="19" xfId="8" applyNumberFormat="1" applyFont="1" applyFill="1" applyBorder="1" applyAlignment="1">
      <alignment horizontal="justify" vertical="center" wrapText="1"/>
    </xf>
    <xf numFmtId="164" fontId="6" fillId="4" borderId="16" xfId="8" applyNumberFormat="1" applyFont="1" applyFill="1" applyBorder="1" applyAlignment="1">
      <alignment horizontal="center" vertical="center" wrapText="1"/>
    </xf>
    <xf numFmtId="164" fontId="5" fillId="4" borderId="17" xfId="8" applyNumberFormat="1" applyFont="1" applyFill="1" applyBorder="1" applyAlignment="1">
      <alignment horizontal="justify" vertical="center" wrapText="1"/>
    </xf>
    <xf numFmtId="164" fontId="7" fillId="0" borderId="19" xfId="8" applyNumberFormat="1" applyFont="1" applyBorder="1" applyAlignment="1">
      <alignment horizontal="right" vertical="center" wrapText="1"/>
    </xf>
    <xf numFmtId="164" fontId="6" fillId="0" borderId="16" xfId="8" applyNumberFormat="1" applyFont="1" applyBorder="1" applyAlignment="1">
      <alignment horizontal="right" vertical="center" wrapText="1"/>
    </xf>
    <xf numFmtId="3" fontId="6" fillId="0" borderId="16" xfId="8" applyNumberFormat="1" applyFont="1" applyBorder="1" applyAlignment="1">
      <alignment horizontal="right" vertical="center" wrapText="1"/>
    </xf>
    <xf numFmtId="0" fontId="7" fillId="0" borderId="19" xfId="18" applyFont="1" applyBorder="1" applyAlignment="1">
      <alignment horizontal="justify" vertical="center" wrapText="1"/>
    </xf>
    <xf numFmtId="164" fontId="7" fillId="0" borderId="16" xfId="8" applyNumberFormat="1" applyFont="1" applyBorder="1" applyAlignment="1">
      <alignment horizontal="right" vertical="center"/>
    </xf>
    <xf numFmtId="0" fontId="6" fillId="0" borderId="19" xfId="18" applyFont="1" applyBorder="1" applyAlignment="1">
      <alignment horizontal="justify" vertical="center" wrapText="1"/>
    </xf>
    <xf numFmtId="164" fontId="6" fillId="0" borderId="16" xfId="8" applyNumberFormat="1" applyFont="1" applyBorder="1" applyAlignment="1">
      <alignment horizontal="right" vertical="center"/>
    </xf>
    <xf numFmtId="0" fontId="6" fillId="0" borderId="19" xfId="18" applyFont="1" applyBorder="1" applyAlignment="1">
      <alignment horizontal="justify" vertical="center"/>
    </xf>
    <xf numFmtId="0" fontId="6" fillId="0" borderId="19" xfId="18" quotePrefix="1" applyFont="1" applyBorder="1" applyAlignment="1">
      <alignment horizontal="justify" vertical="center" wrapText="1"/>
    </xf>
    <xf numFmtId="164" fontId="15" fillId="0" borderId="31" xfId="8" applyNumberFormat="1" applyFont="1" applyBorder="1" applyAlignment="1">
      <alignment horizontal="center" vertical="center" wrapText="1"/>
    </xf>
    <xf numFmtId="164" fontId="7" fillId="4" borderId="16" xfId="8" applyNumberFormat="1" applyFont="1" applyFill="1" applyBorder="1" applyAlignment="1">
      <alignment horizontal="justify" vertical="center" wrapText="1"/>
    </xf>
    <xf numFmtId="164" fontId="7" fillId="4" borderId="18" xfId="8" applyNumberFormat="1" applyFont="1" applyFill="1" applyBorder="1" applyAlignment="1">
      <alignment horizontal="justify" vertical="center" wrapText="1"/>
    </xf>
    <xf numFmtId="164" fontId="5" fillId="0" borderId="19" xfId="8" applyNumberFormat="1" applyFont="1" applyBorder="1" applyAlignment="1">
      <alignment horizontal="justify" vertical="center" wrapText="1"/>
    </xf>
    <xf numFmtId="164" fontId="7" fillId="0" borderId="16" xfId="8" applyNumberFormat="1" applyFont="1" applyBorder="1" applyAlignment="1">
      <alignment horizontal="center" vertical="center" wrapText="1"/>
    </xf>
    <xf numFmtId="164" fontId="7" fillId="4" borderId="16" xfId="8" applyNumberFormat="1" applyFont="1" applyFill="1" applyBorder="1" applyAlignment="1">
      <alignment horizontal="center" vertical="center" wrapText="1"/>
    </xf>
    <xf numFmtId="0" fontId="7" fillId="0" borderId="17" xfId="18" applyFont="1" applyBorder="1" applyAlignment="1">
      <alignment horizontal="justify" vertical="center" wrapText="1"/>
    </xf>
    <xf numFmtId="0" fontId="6" fillId="0" borderId="17" xfId="18" applyFont="1" applyBorder="1" applyAlignment="1">
      <alignment horizontal="justify" vertical="center"/>
    </xf>
    <xf numFmtId="0" fontId="6" fillId="0" borderId="17" xfId="18" applyFont="1" applyBorder="1" applyAlignment="1">
      <alignment horizontal="justify" vertical="center" wrapText="1"/>
    </xf>
    <xf numFmtId="164" fontId="6" fillId="0" borderId="32" xfId="8" applyNumberFormat="1" applyFont="1" applyBorder="1" applyAlignment="1">
      <alignment horizontal="right" vertical="center"/>
    </xf>
    <xf numFmtId="3" fontId="7" fillId="0" borderId="0" xfId="0" applyNumberFormat="1" applyFont="1" applyAlignment="1">
      <alignment horizontal="center"/>
    </xf>
    <xf numFmtId="0" fontId="7" fillId="0" borderId="0" xfId="0" applyFont="1" applyAlignment="1">
      <alignment horizontal="center"/>
    </xf>
    <xf numFmtId="0" fontId="7" fillId="0" borderId="19" xfId="0" applyFont="1" applyBorder="1" applyAlignment="1">
      <alignment horizontal="justify" vertical="center" wrapText="1"/>
    </xf>
    <xf numFmtId="0" fontId="7"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17" xfId="0" applyFont="1" applyBorder="1" applyAlignment="1">
      <alignment horizontal="justify" vertical="center"/>
    </xf>
    <xf numFmtId="0" fontId="6" fillId="0" borderId="19" xfId="0" applyFont="1" applyBorder="1" applyAlignment="1">
      <alignment horizontal="justify" vertical="center"/>
    </xf>
    <xf numFmtId="0" fontId="6" fillId="0" borderId="17" xfId="0" applyFont="1" applyBorder="1" applyAlignment="1">
      <alignment horizontal="justify" vertical="center" wrapText="1"/>
    </xf>
    <xf numFmtId="0" fontId="6" fillId="0" borderId="49" xfId="0" applyFont="1" applyBorder="1" applyAlignment="1">
      <alignment horizontal="justify" vertical="center" wrapText="1"/>
    </xf>
    <xf numFmtId="0" fontId="7" fillId="0" borderId="13" xfId="2" applyFont="1" applyBorder="1" applyAlignment="1">
      <alignment horizontal="center" vertical="center"/>
    </xf>
    <xf numFmtId="164" fontId="6" fillId="0" borderId="15" xfId="8" applyNumberFormat="1" applyFont="1" applyBorder="1" applyAlignment="1">
      <alignment horizontal="center" vertical="center" wrapText="1"/>
    </xf>
    <xf numFmtId="0" fontId="5" fillId="0" borderId="56" xfId="2" applyFont="1" applyBorder="1" applyAlignment="1">
      <alignment vertical="center" wrapText="1"/>
    </xf>
    <xf numFmtId="0" fontId="5" fillId="0" borderId="13" xfId="2" applyFont="1" applyBorder="1" applyAlignment="1">
      <alignment horizontal="center" vertical="center"/>
    </xf>
    <xf numFmtId="164" fontId="15" fillId="0" borderId="13" xfId="8" applyNumberFormat="1" applyFont="1" applyBorder="1" applyAlignment="1">
      <alignment horizontal="center" vertical="center" wrapText="1"/>
    </xf>
    <xf numFmtId="3" fontId="6" fillId="0" borderId="32" xfId="8" applyNumberFormat="1" applyFont="1" applyBorder="1" applyAlignment="1">
      <alignment horizontal="right" vertical="center"/>
    </xf>
    <xf numFmtId="0" fontId="6" fillId="0" borderId="56" xfId="0" applyFont="1" applyBorder="1" applyAlignment="1">
      <alignment horizontal="justify" vertical="center" wrapText="1"/>
    </xf>
    <xf numFmtId="164" fontId="6" fillId="0" borderId="13" xfId="8" applyNumberFormat="1" applyFont="1" applyBorder="1" applyAlignment="1">
      <alignment horizontal="right" vertical="center"/>
    </xf>
    <xf numFmtId="164" fontId="7" fillId="0" borderId="16" xfId="8" applyNumberFormat="1" applyFont="1" applyBorder="1" applyAlignment="1">
      <alignment horizontal="justify" vertical="center" wrapText="1"/>
    </xf>
    <xf numFmtId="0" fontId="6" fillId="0" borderId="33" xfId="0" applyFont="1" applyBorder="1" applyAlignment="1">
      <alignment horizontal="justify" vertical="center" wrapText="1"/>
    </xf>
    <xf numFmtId="0" fontId="15" fillId="0" borderId="0" xfId="8" applyFont="1" applyAlignment="1">
      <alignment horizontal="justify" vertical="center" wrapText="1"/>
    </xf>
    <xf numFmtId="0" fontId="9" fillId="0" borderId="16" xfId="0" applyFont="1" applyBorder="1" applyAlignment="1">
      <alignment horizontal="right" vertical="center"/>
    </xf>
    <xf numFmtId="0" fontId="10" fillId="0" borderId="16" xfId="0" applyFont="1" applyBorder="1" applyAlignment="1">
      <alignment horizontal="right" vertical="center" wrapText="1"/>
    </xf>
    <xf numFmtId="0" fontId="10" fillId="7" borderId="16" xfId="0" applyFont="1" applyFill="1" applyBorder="1" applyAlignment="1">
      <alignment vertical="center" wrapText="1"/>
    </xf>
    <xf numFmtId="0" fontId="32" fillId="0" borderId="16" xfId="0" applyFont="1" applyBorder="1" applyAlignment="1">
      <alignment horizontal="right" vertical="center" wrapText="1"/>
    </xf>
    <xf numFmtId="164" fontId="5" fillId="0" borderId="16" xfId="13" applyNumberFormat="1" applyFont="1" applyBorder="1" applyAlignment="1">
      <alignment wrapText="1"/>
    </xf>
    <xf numFmtId="0" fontId="9" fillId="7" borderId="16" xfId="0" applyFont="1" applyFill="1" applyBorder="1" applyAlignment="1">
      <alignment vertical="center" wrapText="1"/>
    </xf>
    <xf numFmtId="3" fontId="9" fillId="0" borderId="16" xfId="0" applyNumberFormat="1" applyFont="1" applyBorder="1" applyAlignment="1">
      <alignment vertical="center"/>
    </xf>
    <xf numFmtId="3" fontId="7" fillId="0" borderId="16" xfId="4" applyNumberFormat="1" applyFont="1" applyBorder="1"/>
    <xf numFmtId="3" fontId="10" fillId="0" borderId="16" xfId="0" applyNumberFormat="1" applyFont="1" applyBorder="1" applyAlignment="1">
      <alignment vertical="center"/>
    </xf>
    <xf numFmtId="3" fontId="6" fillId="0" borderId="16" xfId="4" applyNumberFormat="1" applyFont="1" applyBorder="1"/>
    <xf numFmtId="0" fontId="10" fillId="7" borderId="16" xfId="0" applyFont="1" applyFill="1" applyBorder="1" applyAlignment="1">
      <alignment horizontal="left" vertical="center" wrapText="1"/>
    </xf>
    <xf numFmtId="164" fontId="6" fillId="7" borderId="16" xfId="13" applyNumberFormat="1" applyFont="1" applyFill="1" applyBorder="1" applyAlignment="1">
      <alignment vertical="top" wrapText="1"/>
    </xf>
    <xf numFmtId="164" fontId="5" fillId="7" borderId="16" xfId="13" applyNumberFormat="1" applyFont="1" applyFill="1" applyBorder="1" applyAlignment="1">
      <alignment vertical="top" wrapText="1"/>
    </xf>
    <xf numFmtId="0" fontId="13" fillId="0" borderId="16" xfId="0" applyFont="1" applyBorder="1"/>
    <xf numFmtId="0" fontId="10" fillId="7" borderId="32" xfId="0" applyFont="1" applyFill="1" applyBorder="1" applyAlignment="1">
      <alignment horizontal="left" vertical="center" wrapText="1"/>
    </xf>
    <xf numFmtId="3" fontId="6" fillId="0" borderId="32" xfId="4" applyNumberFormat="1" applyFont="1" applyBorder="1"/>
    <xf numFmtId="0" fontId="31" fillId="7" borderId="23" xfId="0" applyFont="1" applyFill="1" applyBorder="1" applyAlignment="1">
      <alignment vertical="center"/>
    </xf>
    <xf numFmtId="0" fontId="10" fillId="0" borderId="23" xfId="0" applyFont="1" applyBorder="1" applyAlignment="1">
      <alignment horizontal="right" vertical="center"/>
    </xf>
    <xf numFmtId="0" fontId="10" fillId="0" borderId="23" xfId="0" applyFont="1" applyBorder="1" applyAlignment="1">
      <alignment horizontal="right" vertical="center" wrapText="1"/>
    </xf>
    <xf numFmtId="0" fontId="31" fillId="7" borderId="23" xfId="0" applyFont="1" applyFill="1" applyBorder="1" applyAlignment="1">
      <alignment vertical="center" wrapText="1"/>
    </xf>
    <xf numFmtId="0" fontId="9" fillId="0" borderId="23" xfId="0" applyFont="1" applyBorder="1" applyAlignment="1">
      <alignment horizontal="right" vertical="center"/>
    </xf>
    <xf numFmtId="0" fontId="9" fillId="0" borderId="16" xfId="0" applyFont="1" applyBorder="1" applyAlignment="1">
      <alignment horizontal="right" vertical="center" wrapText="1"/>
    </xf>
    <xf numFmtId="3" fontId="7" fillId="0" borderId="16" xfId="4" applyNumberFormat="1" applyFont="1" applyBorder="1" applyAlignment="1">
      <alignment horizontal="right"/>
    </xf>
    <xf numFmtId="3" fontId="9" fillId="0" borderId="16" xfId="0" applyNumberFormat="1" applyFont="1" applyBorder="1" applyAlignment="1">
      <alignment vertical="center" wrapText="1"/>
    </xf>
    <xf numFmtId="3" fontId="6" fillId="0" borderId="16" xfId="4" applyNumberFormat="1" applyFont="1" applyBorder="1" applyAlignment="1">
      <alignment horizontal="right"/>
    </xf>
    <xf numFmtId="3" fontId="10" fillId="0" borderId="16" xfId="0" applyNumberFormat="1" applyFont="1" applyBorder="1" applyAlignment="1">
      <alignment vertical="center" wrapText="1"/>
    </xf>
    <xf numFmtId="3" fontId="6" fillId="0" borderId="32" xfId="4" applyNumberFormat="1" applyFont="1" applyBorder="1" applyAlignment="1">
      <alignment horizontal="right"/>
    </xf>
    <xf numFmtId="0" fontId="10" fillId="7" borderId="32" xfId="0" applyFont="1" applyFill="1" applyBorder="1" applyAlignment="1">
      <alignment vertical="center" wrapText="1"/>
    </xf>
    <xf numFmtId="3" fontId="10" fillId="0" borderId="32" xfId="0" applyNumberFormat="1" applyFont="1" applyBorder="1" applyAlignment="1">
      <alignment vertical="center" wrapText="1"/>
    </xf>
    <xf numFmtId="3" fontId="6" fillId="0" borderId="31" xfId="4" applyNumberFormat="1" applyFont="1" applyBorder="1" applyAlignment="1">
      <alignment horizontal="right"/>
    </xf>
    <xf numFmtId="0" fontId="9" fillId="0" borderId="0" xfId="0" applyFont="1" applyAlignment="1">
      <alignment vertical="center"/>
    </xf>
    <xf numFmtId="0" fontId="10" fillId="0" borderId="0" xfId="0" applyFont="1" applyAlignment="1">
      <alignment vertical="center" wrapText="1"/>
    </xf>
    <xf numFmtId="0" fontId="28" fillId="0" borderId="18" xfId="0" applyFont="1" applyBorder="1" applyAlignment="1">
      <alignment horizontal="right" vertical="center"/>
    </xf>
    <xf numFmtId="0" fontId="32" fillId="0" borderId="0" xfId="0" applyFont="1" applyAlignment="1">
      <alignment vertical="center" wrapText="1"/>
    </xf>
    <xf numFmtId="0" fontId="9" fillId="10" borderId="19" xfId="0" applyFont="1" applyFill="1" applyBorder="1" applyAlignment="1">
      <alignment horizontal="left" vertical="center" wrapText="1"/>
    </xf>
    <xf numFmtId="0" fontId="9" fillId="7" borderId="19" xfId="0" applyFont="1" applyFill="1" applyBorder="1" applyAlignment="1">
      <alignment vertical="center" wrapText="1"/>
    </xf>
    <xf numFmtId="3" fontId="9" fillId="0" borderId="16" xfId="11" applyNumberFormat="1" applyFont="1" applyFill="1" applyBorder="1" applyAlignment="1">
      <alignment horizontal="right" vertical="center"/>
    </xf>
    <xf numFmtId="3" fontId="7" fillId="0" borderId="18" xfId="4" applyNumberFormat="1" applyFont="1" applyBorder="1" applyAlignment="1">
      <alignment horizontal="right"/>
    </xf>
    <xf numFmtId="3" fontId="9" fillId="0" borderId="0" xfId="11" applyNumberFormat="1" applyFont="1" applyFill="1" applyBorder="1" applyAlignment="1">
      <alignment horizontal="right" vertical="center"/>
    </xf>
    <xf numFmtId="3" fontId="7" fillId="0" borderId="0" xfId="4" applyNumberFormat="1" applyFont="1"/>
    <xf numFmtId="0" fontId="10" fillId="7" borderId="19" xfId="0" applyFont="1" applyFill="1" applyBorder="1" applyAlignment="1">
      <alignment vertical="center" wrapText="1"/>
    </xf>
    <xf numFmtId="3" fontId="10" fillId="0" borderId="0" xfId="0" applyNumberFormat="1" applyFont="1" applyAlignment="1">
      <alignment vertical="center" wrapText="1"/>
    </xf>
    <xf numFmtId="3" fontId="6" fillId="0" borderId="0" xfId="4" applyNumberFormat="1" applyFont="1"/>
    <xf numFmtId="3" fontId="9" fillId="0" borderId="0" xfId="0" applyNumberFormat="1" applyFont="1" applyAlignment="1">
      <alignment vertical="center" wrapText="1"/>
    </xf>
    <xf numFmtId="3" fontId="6" fillId="0" borderId="18" xfId="4" applyNumberFormat="1" applyFont="1" applyBorder="1" applyAlignment="1">
      <alignment horizontal="right"/>
    </xf>
    <xf numFmtId="3" fontId="6" fillId="0" borderId="48" xfId="4" applyNumberFormat="1" applyFont="1" applyBorder="1" applyAlignment="1">
      <alignment horizontal="right"/>
    </xf>
    <xf numFmtId="0" fontId="33" fillId="0" borderId="0" xfId="0" applyFont="1" applyAlignment="1">
      <alignment horizontal="left" vertical="justify" wrapText="1"/>
    </xf>
    <xf numFmtId="0" fontId="33" fillId="0" borderId="0" xfId="0" applyFont="1" applyAlignment="1">
      <alignment horizontal="left" vertical="top" wrapText="1"/>
    </xf>
    <xf numFmtId="0" fontId="33" fillId="0" borderId="0" xfId="0" applyFont="1" applyAlignment="1">
      <alignment horizontal="justify" wrapText="1"/>
    </xf>
    <xf numFmtId="164" fontId="7" fillId="0" borderId="0" xfId="0" applyNumberFormat="1" applyFont="1" applyAlignment="1">
      <alignment horizontal="center" vertical="center" wrapText="1"/>
    </xf>
    <xf numFmtId="0" fontId="23" fillId="2" borderId="53" xfId="0" applyFont="1" applyFill="1" applyBorder="1" applyAlignment="1">
      <alignment wrapText="1"/>
    </xf>
    <xf numFmtId="164" fontId="15" fillId="0" borderId="11" xfId="0" applyNumberFormat="1" applyFont="1" applyBorder="1" applyAlignment="1">
      <alignment horizontal="left" vertical="center" wrapText="1"/>
    </xf>
    <xf numFmtId="164" fontId="6" fillId="0" borderId="0" xfId="0" applyNumberFormat="1" applyFont="1" applyAlignment="1">
      <alignment horizontal="center" vertical="center"/>
    </xf>
    <xf numFmtId="164" fontId="7" fillId="0" borderId="17" xfId="0" applyNumberFormat="1" applyFont="1" applyBorder="1" applyAlignment="1">
      <alignment horizontal="right" vertical="center" wrapText="1"/>
    </xf>
    <xf numFmtId="164" fontId="6" fillId="0" borderId="17" xfId="0" applyNumberFormat="1" applyFont="1" applyBorder="1" applyAlignment="1">
      <alignment horizontal="right" vertical="center" wrapText="1"/>
    </xf>
    <xf numFmtId="0" fontId="33" fillId="7" borderId="11" xfId="13" applyFont="1" applyFill="1" applyBorder="1" applyAlignment="1">
      <alignment horizontal="left" vertical="center" wrapText="1"/>
    </xf>
    <xf numFmtId="0" fontId="33" fillId="7" borderId="50" xfId="13" applyFont="1" applyFill="1" applyBorder="1" applyAlignment="1">
      <alignment horizontal="left" vertical="center" wrapText="1"/>
    </xf>
    <xf numFmtId="164" fontId="15" fillId="0" borderId="0" xfId="0" applyNumberFormat="1" applyFont="1" applyAlignment="1">
      <alignment horizontal="left" vertical="center" wrapText="1"/>
    </xf>
    <xf numFmtId="164" fontId="15" fillId="0" borderId="50" xfId="0" applyNumberFormat="1" applyFont="1" applyBorder="1" applyAlignment="1">
      <alignment horizontal="left" vertical="center" wrapText="1"/>
    </xf>
    <xf numFmtId="164" fontId="27" fillId="0" borderId="0" xfId="0" applyNumberFormat="1" applyFont="1" applyAlignment="1">
      <alignment horizontal="center" vertical="center"/>
    </xf>
    <xf numFmtId="164" fontId="28" fillId="0" borderId="0" xfId="0" applyNumberFormat="1" applyFont="1" applyAlignment="1">
      <alignment horizontal="center" vertical="center" wrapText="1"/>
    </xf>
    <xf numFmtId="0" fontId="5" fillId="0" borderId="5" xfId="0" applyFont="1" applyBorder="1" applyAlignment="1">
      <alignment vertical="center"/>
    </xf>
    <xf numFmtId="0" fontId="7" fillId="0" borderId="0" xfId="0" applyFont="1" applyAlignment="1">
      <alignment vertical="center"/>
    </xf>
    <xf numFmtId="0" fontId="6" fillId="0" borderId="0" xfId="0" applyFont="1" applyAlignment="1">
      <alignment vertical="center" wrapText="1"/>
    </xf>
    <xf numFmtId="0" fontId="6" fillId="0" borderId="5" xfId="0" applyFont="1" applyBorder="1" applyAlignment="1">
      <alignment vertical="center" wrapText="1"/>
    </xf>
    <xf numFmtId="0" fontId="36" fillId="0" borderId="5" xfId="0" applyFont="1" applyBorder="1" applyAlignment="1">
      <alignment vertical="center" wrapText="1"/>
    </xf>
    <xf numFmtId="0" fontId="15" fillId="0" borderId="0" xfId="0" applyFont="1" applyAlignment="1">
      <alignment horizontal="right" vertical="center" wrapText="1"/>
    </xf>
    <xf numFmtId="0" fontId="15" fillId="0" borderId="0" xfId="0" applyFont="1" applyAlignment="1">
      <alignment vertical="center" wrapText="1"/>
    </xf>
    <xf numFmtId="164" fontId="15" fillId="0" borderId="0" xfId="0" applyNumberFormat="1" applyFont="1" applyAlignment="1">
      <alignment vertical="center" wrapText="1"/>
    </xf>
    <xf numFmtId="164" fontId="6" fillId="0" borderId="0" xfId="13" applyNumberFormat="1" applyFont="1" applyAlignment="1">
      <alignment vertical="center" wrapText="1"/>
    </xf>
    <xf numFmtId="3" fontId="6" fillId="0" borderId="0" xfId="0" applyNumberFormat="1" applyFont="1" applyAlignment="1">
      <alignment horizontal="right" vertical="center" wrapText="1"/>
    </xf>
    <xf numFmtId="164" fontId="6" fillId="0" borderId="0" xfId="0" applyNumberFormat="1" applyFont="1" applyAlignment="1">
      <alignment horizontal="right" vertical="center" wrapText="1"/>
    </xf>
    <xf numFmtId="164" fontId="6" fillId="0" borderId="18" xfId="0" applyNumberFormat="1" applyFont="1" applyBorder="1" applyAlignment="1">
      <alignment horizontal="right" vertical="center" wrapText="1"/>
    </xf>
    <xf numFmtId="164" fontId="15" fillId="0" borderId="11" xfId="13" applyNumberFormat="1" applyFont="1" applyBorder="1" applyAlignment="1">
      <alignment horizontal="left" vertical="center" wrapText="1"/>
    </xf>
    <xf numFmtId="3" fontId="7" fillId="0" borderId="0" xfId="0" applyNumberFormat="1" applyFont="1" applyAlignment="1">
      <alignment horizontal="center" vertical="center"/>
    </xf>
    <xf numFmtId="164" fontId="6" fillId="0" borderId="19" xfId="13" applyNumberFormat="1" applyFont="1" applyBorder="1" applyAlignment="1">
      <alignment wrapText="1"/>
    </xf>
    <xf numFmtId="0" fontId="6" fillId="0" borderId="0" xfId="0" applyFont="1" applyAlignment="1">
      <alignment vertical="center"/>
    </xf>
    <xf numFmtId="0" fontId="15" fillId="0" borderId="18" xfId="0" applyFont="1" applyBorder="1" applyAlignment="1">
      <alignment vertical="center" wrapText="1"/>
    </xf>
    <xf numFmtId="0" fontId="15" fillId="0" borderId="47" xfId="0" applyFont="1" applyBorder="1" applyAlignment="1">
      <alignment vertical="center" wrapText="1"/>
    </xf>
    <xf numFmtId="164" fontId="6" fillId="0" borderId="31" xfId="0" applyNumberFormat="1" applyFont="1" applyBorder="1" applyAlignment="1">
      <alignment horizontal="right" vertical="center" wrapText="1"/>
    </xf>
    <xf numFmtId="0" fontId="6" fillId="0" borderId="0" xfId="0" applyFont="1"/>
    <xf numFmtId="164" fontId="6" fillId="0" borderId="11" xfId="13" applyNumberFormat="1" applyFont="1" applyBorder="1" applyAlignment="1">
      <alignment horizontal="left" vertical="center" wrapText="1"/>
    </xf>
    <xf numFmtId="164" fontId="15" fillId="0" borderId="0" xfId="13" applyNumberFormat="1" applyFont="1" applyAlignment="1">
      <alignment horizontal="left" vertical="center" wrapText="1"/>
    </xf>
    <xf numFmtId="164" fontId="6" fillId="0" borderId="0" xfId="13" applyNumberFormat="1" applyFont="1" applyAlignment="1">
      <alignment horizontal="left" vertical="center" wrapText="1"/>
    </xf>
    <xf numFmtId="164" fontId="6" fillId="0" borderId="50" xfId="13" applyNumberFormat="1" applyFont="1" applyBorder="1" applyAlignment="1">
      <alignment horizontal="left" vertical="center" wrapText="1"/>
    </xf>
    <xf numFmtId="0" fontId="7" fillId="0" borderId="0" xfId="0" applyFont="1" applyAlignment="1">
      <alignment horizontal="right" vertical="center" wrapText="1"/>
    </xf>
    <xf numFmtId="0" fontId="6" fillId="0" borderId="5" xfId="0" applyFont="1" applyBorder="1" applyAlignment="1">
      <alignment vertical="center"/>
    </xf>
    <xf numFmtId="164" fontId="7" fillId="0" borderId="18" xfId="0" applyNumberFormat="1" applyFont="1" applyBorder="1" applyAlignment="1">
      <alignment horizontal="right" vertical="center" wrapText="1"/>
    </xf>
    <xf numFmtId="0" fontId="6" fillId="0" borderId="3" xfId="0" applyFont="1" applyBorder="1" applyAlignment="1">
      <alignment vertical="center"/>
    </xf>
    <xf numFmtId="164" fontId="6" fillId="0" borderId="48" xfId="0" applyNumberFormat="1" applyFont="1" applyBorder="1" applyAlignment="1">
      <alignment horizontal="right" vertical="center" wrapText="1"/>
    </xf>
    <xf numFmtId="0" fontId="15" fillId="7" borderId="11" xfId="13" applyFont="1" applyFill="1" applyBorder="1" applyAlignment="1">
      <alignment horizontal="left" vertical="center" wrapText="1"/>
    </xf>
    <xf numFmtId="0" fontId="6" fillId="0" borderId="0" xfId="0" applyFont="1" applyAlignment="1">
      <alignment wrapText="1"/>
    </xf>
    <xf numFmtId="164" fontId="7" fillId="0" borderId="19" xfId="13" applyNumberFormat="1" applyFont="1" applyBorder="1" applyAlignment="1">
      <alignment horizontal="left" vertical="center" wrapText="1"/>
    </xf>
    <xf numFmtId="164" fontId="15" fillId="0" borderId="19" xfId="13" applyNumberFormat="1" applyFont="1" applyBorder="1" applyAlignment="1">
      <alignment horizontal="left" vertical="center" wrapText="1"/>
    </xf>
    <xf numFmtId="164" fontId="5" fillId="0" borderId="19" xfId="13" applyNumberFormat="1" applyFont="1" applyBorder="1" applyAlignment="1">
      <alignment horizontal="left" vertical="center" wrapText="1"/>
    </xf>
    <xf numFmtId="164" fontId="7" fillId="0" borderId="19" xfId="13" applyNumberFormat="1" applyFont="1" applyBorder="1" applyAlignment="1">
      <alignment vertical="center" wrapText="1"/>
    </xf>
    <xf numFmtId="164" fontId="7" fillId="0" borderId="56" xfId="13" applyNumberFormat="1" applyFont="1" applyBorder="1" applyAlignment="1">
      <alignment horizontal="left" vertical="center" wrapText="1"/>
    </xf>
    <xf numFmtId="0" fontId="15" fillId="7" borderId="0" xfId="13" applyFont="1" applyFill="1" applyAlignment="1">
      <alignment horizontal="left" vertical="center" wrapText="1"/>
    </xf>
    <xf numFmtId="0" fontId="27" fillId="0" borderId="0" xfId="0" applyFont="1" applyAlignment="1">
      <alignment horizontal="center"/>
    </xf>
    <xf numFmtId="0" fontId="5" fillId="0" borderId="0" xfId="0" applyFont="1" applyAlignment="1">
      <alignment vertical="center"/>
    </xf>
    <xf numFmtId="0" fontId="7" fillId="0" borderId="0" xfId="0" applyFont="1" applyAlignment="1">
      <alignment vertical="center" wrapText="1"/>
    </xf>
    <xf numFmtId="164" fontId="7" fillId="7" borderId="19" xfId="13" applyNumberFormat="1" applyFont="1" applyFill="1" applyBorder="1" applyAlignment="1">
      <alignment horizontal="left" vertical="center" wrapText="1"/>
    </xf>
    <xf numFmtId="164" fontId="7" fillId="0" borderId="0" xfId="13" applyNumberFormat="1" applyFont="1" applyAlignment="1">
      <alignment horizontal="left" vertical="center" wrapText="1"/>
    </xf>
    <xf numFmtId="164" fontId="16" fillId="0" borderId="0" xfId="13" applyNumberFormat="1" applyFont="1" applyAlignment="1">
      <alignment horizontal="right" wrapText="1"/>
    </xf>
    <xf numFmtId="164" fontId="16" fillId="0" borderId="0" xfId="13" applyNumberFormat="1" applyFont="1" applyAlignment="1">
      <alignment wrapText="1"/>
    </xf>
    <xf numFmtId="0" fontId="40" fillId="0" borderId="0" xfId="0" applyFont="1" applyAlignment="1">
      <alignment vertical="center" wrapText="1"/>
    </xf>
    <xf numFmtId="0" fontId="28" fillId="0" borderId="0" xfId="0" applyFont="1" applyAlignment="1">
      <alignment horizontal="right" vertical="center" wrapText="1"/>
    </xf>
    <xf numFmtId="3" fontId="41" fillId="0" borderId="0" xfId="0" applyNumberFormat="1" applyFont="1" applyAlignment="1">
      <alignment wrapText="1"/>
    </xf>
    <xf numFmtId="3" fontId="7" fillId="0" borderId="0" xfId="20" applyNumberFormat="1" applyFont="1">
      <alignment horizontal="right" wrapText="1" shrinkToFit="1"/>
    </xf>
    <xf numFmtId="0" fontId="17" fillId="0" borderId="0" xfId="0" applyFont="1" applyAlignment="1">
      <alignment wrapText="1"/>
    </xf>
    <xf numFmtId="3" fontId="6" fillId="0" borderId="0" xfId="20" applyNumberFormat="1" applyFont="1">
      <alignment horizontal="right" wrapText="1" shrinkToFit="1"/>
    </xf>
    <xf numFmtId="3" fontId="13" fillId="0" borderId="0" xfId="20" applyNumberFormat="1" applyFont="1">
      <alignment horizontal="right" wrapText="1" shrinkToFit="1"/>
    </xf>
    <xf numFmtId="3" fontId="10" fillId="0" borderId="0" xfId="20" applyNumberFormat="1">
      <alignment horizontal="right" wrapText="1" shrinkToFit="1"/>
    </xf>
    <xf numFmtId="0" fontId="33" fillId="7" borderId="0" xfId="13" applyFont="1" applyFill="1" applyAlignment="1">
      <alignment horizontal="left" vertical="center" wrapText="1"/>
    </xf>
    <xf numFmtId="0" fontId="38" fillId="7" borderId="0" xfId="13" applyFont="1" applyFill="1" applyAlignment="1">
      <alignment horizontal="left" vertical="center" wrapText="1"/>
    </xf>
    <xf numFmtId="0" fontId="6" fillId="0" borderId="15" xfId="0" applyFont="1" applyBorder="1"/>
    <xf numFmtId="0" fontId="23" fillId="0" borderId="0" xfId="0" applyFont="1" applyAlignment="1">
      <alignment vertical="center" wrapText="1"/>
    </xf>
    <xf numFmtId="0" fontId="7" fillId="0" borderId="5" xfId="0" applyFont="1" applyBorder="1" applyAlignment="1">
      <alignment vertical="center"/>
    </xf>
    <xf numFmtId="0" fontId="7" fillId="0" borderId="5" xfId="0" applyFont="1" applyBorder="1" applyAlignment="1">
      <alignment horizontal="right" vertical="center" wrapText="1"/>
    </xf>
    <xf numFmtId="0" fontId="23" fillId="0" borderId="5" xfId="0" applyFont="1" applyBorder="1" applyAlignment="1">
      <alignment wrapText="1"/>
    </xf>
    <xf numFmtId="0" fontId="17" fillId="0" borderId="5" xfId="0" applyFont="1" applyBorder="1" applyAlignment="1">
      <alignment wrapText="1"/>
    </xf>
    <xf numFmtId="3" fontId="9" fillId="0" borderId="53" xfId="19" applyNumberFormat="1" applyFont="1" applyBorder="1" applyAlignment="1">
      <alignment wrapText="1" shrinkToFit="1"/>
    </xf>
    <xf numFmtId="3" fontId="10" fillId="0" borderId="53" xfId="19" applyNumberFormat="1" applyBorder="1" applyAlignment="1">
      <alignment wrapText="1" shrinkToFit="1"/>
    </xf>
    <xf numFmtId="3" fontId="12" fillId="7" borderId="53" xfId="19" applyNumberFormat="1" applyFont="1" applyFill="1" applyBorder="1" applyAlignment="1">
      <alignment wrapText="1" shrinkToFit="1"/>
    </xf>
    <xf numFmtId="2" fontId="12" fillId="7" borderId="19" xfId="14" applyNumberFormat="1" applyFont="1" applyBorder="1" applyAlignment="1">
      <alignment wrapText="1"/>
    </xf>
    <xf numFmtId="0" fontId="38" fillId="7" borderId="11" xfId="13" applyFont="1" applyFill="1" applyBorder="1" applyAlignment="1">
      <alignment horizontal="left" vertical="center" wrapText="1"/>
    </xf>
    <xf numFmtId="3" fontId="6" fillId="7" borderId="19" xfId="13" applyNumberFormat="1" applyFont="1" applyFill="1" applyBorder="1" applyAlignment="1">
      <alignment vertical="center" wrapText="1"/>
    </xf>
    <xf numFmtId="3" fontId="15" fillId="7" borderId="18" xfId="13" applyNumberFormat="1" applyFont="1" applyFill="1" applyBorder="1" applyAlignment="1">
      <alignment vertical="center" wrapText="1"/>
    </xf>
    <xf numFmtId="164" fontId="6" fillId="2" borderId="18" xfId="10" applyNumberFormat="1" applyFont="1" applyFill="1" applyBorder="1" applyAlignment="1">
      <alignment horizontal="center" vertical="center" wrapText="1"/>
    </xf>
    <xf numFmtId="0" fontId="23" fillId="7" borderId="19" xfId="0" applyFont="1" applyFill="1" applyBorder="1" applyAlignment="1">
      <alignment horizontal="left" wrapText="1" indent="1"/>
    </xf>
    <xf numFmtId="3" fontId="7" fillId="7" borderId="18" xfId="13" applyNumberFormat="1" applyFont="1" applyFill="1" applyBorder="1"/>
    <xf numFmtId="0" fontId="17" fillId="7" borderId="19" xfId="0" applyFont="1" applyFill="1" applyBorder="1" applyAlignment="1">
      <alignment horizontal="left" wrapText="1" indent="2"/>
    </xf>
    <xf numFmtId="3" fontId="16" fillId="7" borderId="18" xfId="13" applyNumberFormat="1" applyFont="1" applyFill="1" applyBorder="1"/>
    <xf numFmtId="0" fontId="16" fillId="7" borderId="19" xfId="0" applyFont="1" applyFill="1" applyBorder="1" applyAlignment="1">
      <alignment horizontal="left" wrapText="1" indent="2"/>
    </xf>
    <xf numFmtId="0" fontId="17" fillId="7" borderId="19" xfId="0" applyFont="1" applyFill="1" applyBorder="1" applyAlignment="1">
      <alignment horizontal="left" wrapText="1" indent="3"/>
    </xf>
    <xf numFmtId="0" fontId="16" fillId="7" borderId="19" xfId="0" applyFont="1" applyFill="1" applyBorder="1" applyAlignment="1">
      <alignment horizontal="left" wrapText="1" indent="3"/>
    </xf>
    <xf numFmtId="0" fontId="42" fillId="7" borderId="19" xfId="0" applyFont="1" applyFill="1" applyBorder="1" applyAlignment="1">
      <alignment horizontal="left" wrapText="1" indent="1"/>
    </xf>
    <xf numFmtId="0" fontId="16" fillId="0" borderId="19" xfId="6" quotePrefix="1" applyFont="1" applyBorder="1" applyAlignment="1">
      <alignment horizontal="left" wrapText="1" indent="3"/>
    </xf>
    <xf numFmtId="0" fontId="16" fillId="0" borderId="19" xfId="6" applyFont="1" applyBorder="1" applyAlignment="1">
      <alignment horizontal="left" wrapText="1" indent="4"/>
    </xf>
    <xf numFmtId="3" fontId="6" fillId="0" borderId="18" xfId="21" applyNumberFormat="1" applyFont="1" applyBorder="1" applyAlignment="1">
      <alignment vertical="center"/>
    </xf>
    <xf numFmtId="0" fontId="16" fillId="0" borderId="19" xfId="6" applyFont="1" applyBorder="1" applyAlignment="1">
      <alignment horizontal="left" wrapText="1" indent="5"/>
    </xf>
    <xf numFmtId="0" fontId="7" fillId="0" borderId="0" xfId="22" applyFont="1" applyAlignment="1">
      <alignment horizontal="center" vertical="center"/>
    </xf>
    <xf numFmtId="0" fontId="5" fillId="7" borderId="23" xfId="2" applyFont="1" applyFill="1" applyBorder="1" applyAlignment="1">
      <alignment vertical="center"/>
    </xf>
    <xf numFmtId="0" fontId="6" fillId="0" borderId="19" xfId="0" applyFont="1" applyBorder="1" applyAlignment="1">
      <alignment vertical="center" wrapText="1"/>
    </xf>
    <xf numFmtId="0" fontId="6" fillId="0" borderId="18" xfId="0" applyFont="1" applyBorder="1" applyAlignment="1">
      <alignment vertical="center" wrapText="1"/>
    </xf>
    <xf numFmtId="0" fontId="7" fillId="0" borderId="19" xfId="21" applyFont="1" applyBorder="1" applyAlignment="1">
      <alignment vertical="center" wrapText="1"/>
    </xf>
    <xf numFmtId="0" fontId="7" fillId="4" borderId="19" xfId="0" applyFont="1" applyFill="1" applyBorder="1" applyAlignment="1">
      <alignment vertical="center" wrapText="1"/>
    </xf>
    <xf numFmtId="3" fontId="10" fillId="0" borderId="53" xfId="20" applyNumberFormat="1" applyBorder="1">
      <alignment horizontal="right" wrapText="1" shrinkToFit="1"/>
    </xf>
    <xf numFmtId="49" fontId="6" fillId="0" borderId="49" xfId="28" applyNumberFormat="1" applyFont="1" applyBorder="1" applyAlignment="1">
      <alignment vertical="center" wrapText="1"/>
    </xf>
    <xf numFmtId="3" fontId="6" fillId="0" borderId="48" xfId="21" applyNumberFormat="1" applyFont="1" applyBorder="1" applyAlignment="1">
      <alignment vertical="center"/>
    </xf>
    <xf numFmtId="164" fontId="6" fillId="0" borderId="31" xfId="13" applyNumberFormat="1" applyFont="1" applyBorder="1" applyAlignment="1">
      <alignment horizontal="center" vertical="center" wrapText="1"/>
    </xf>
    <xf numFmtId="164" fontId="6" fillId="0" borderId="16" xfId="13" applyNumberFormat="1" applyFont="1" applyBorder="1" applyAlignment="1">
      <alignment horizontal="center" vertical="center" wrapText="1"/>
    </xf>
    <xf numFmtId="164" fontId="6" fillId="0" borderId="18" xfId="13" applyNumberFormat="1" applyFont="1" applyBorder="1" applyAlignment="1">
      <alignment horizontal="center" vertical="center" wrapText="1"/>
    </xf>
    <xf numFmtId="164" fontId="7" fillId="4" borderId="16" xfId="13" applyNumberFormat="1" applyFont="1" applyFill="1" applyBorder="1" applyAlignment="1">
      <alignment horizontal="center" vertical="center" wrapText="1"/>
    </xf>
    <xf numFmtId="164" fontId="7" fillId="0" borderId="19" xfId="13" applyNumberFormat="1" applyFont="1" applyBorder="1" applyAlignment="1">
      <alignment horizontal="right" vertical="center" wrapText="1"/>
    </xf>
    <xf numFmtId="164" fontId="6" fillId="0" borderId="16" xfId="13" applyNumberFormat="1" applyFont="1" applyBorder="1" applyAlignment="1">
      <alignment horizontal="right" vertical="center" wrapText="1"/>
    </xf>
    <xf numFmtId="3" fontId="6" fillId="0" borderId="16" xfId="13" applyNumberFormat="1" applyFont="1" applyBorder="1" applyAlignment="1">
      <alignment horizontal="right" vertical="center" wrapText="1"/>
    </xf>
    <xf numFmtId="164" fontId="7" fillId="0" borderId="16" xfId="13" applyNumberFormat="1" applyFont="1" applyBorder="1" applyAlignment="1">
      <alignment horizontal="right" vertical="center"/>
    </xf>
    <xf numFmtId="164" fontId="6" fillId="0" borderId="16" xfId="13" applyNumberFormat="1" applyFont="1" applyBorder="1" applyAlignment="1">
      <alignment horizontal="right" vertical="center"/>
    </xf>
    <xf numFmtId="164" fontId="6" fillId="0" borderId="19" xfId="13" applyNumberFormat="1" applyFont="1" applyBorder="1" applyAlignment="1">
      <alignment vertical="center" wrapText="1"/>
    </xf>
    <xf numFmtId="164" fontId="5" fillId="4" borderId="19" xfId="13" applyNumberFormat="1" applyFont="1" applyFill="1" applyBorder="1" applyAlignment="1">
      <alignment horizontal="justify" vertical="center" wrapText="1"/>
    </xf>
    <xf numFmtId="0" fontId="13" fillId="0" borderId="0" xfId="0" applyFont="1" applyAlignment="1">
      <alignment horizontal="center" vertical="center"/>
    </xf>
    <xf numFmtId="0" fontId="6" fillId="0" borderId="16" xfId="0" applyFont="1" applyBorder="1" applyAlignment="1">
      <alignment wrapText="1"/>
    </xf>
    <xf numFmtId="0" fontId="29" fillId="0" borderId="16" xfId="0" applyFont="1" applyBorder="1"/>
    <xf numFmtId="0" fontId="7" fillId="0" borderId="16" xfId="0" applyFont="1" applyBorder="1" applyAlignment="1">
      <alignment horizontal="right" wrapText="1"/>
    </xf>
    <xf numFmtId="0" fontId="7" fillId="0" borderId="16" xfId="0" applyFont="1" applyBorder="1" applyAlignment="1">
      <alignment wrapText="1"/>
    </xf>
    <xf numFmtId="167" fontId="7" fillId="0" borderId="16" xfId="0" applyNumberFormat="1" applyFont="1" applyBorder="1" applyAlignment="1">
      <alignment wrapText="1"/>
    </xf>
    <xf numFmtId="167" fontId="6" fillId="0" borderId="16" xfId="0" applyNumberFormat="1" applyFont="1" applyBorder="1" applyAlignment="1">
      <alignment wrapText="1"/>
    </xf>
    <xf numFmtId="167" fontId="6" fillId="0" borderId="32" xfId="0" applyNumberFormat="1" applyFont="1" applyBorder="1" applyAlignment="1">
      <alignment wrapText="1"/>
    </xf>
    <xf numFmtId="166" fontId="7" fillId="0" borderId="16" xfId="0" applyNumberFormat="1" applyFont="1" applyBorder="1" applyAlignment="1">
      <alignment horizontal="right" wrapText="1"/>
    </xf>
    <xf numFmtId="166" fontId="6" fillId="0" borderId="16" xfId="0" applyNumberFormat="1" applyFont="1" applyBorder="1" applyAlignment="1">
      <alignment horizontal="right" wrapText="1"/>
    </xf>
    <xf numFmtId="0" fontId="6" fillId="0" borderId="32" xfId="0" applyFont="1" applyBorder="1" applyAlignment="1">
      <alignment wrapText="1"/>
    </xf>
    <xf numFmtId="166" fontId="6" fillId="0" borderId="32" xfId="0" applyNumberFormat="1" applyFont="1" applyBorder="1" applyAlignment="1">
      <alignment horizontal="right" wrapText="1"/>
    </xf>
    <xf numFmtId="0" fontId="5" fillId="0" borderId="56" xfId="0" applyFont="1" applyBorder="1" applyAlignment="1">
      <alignment wrapText="1"/>
    </xf>
    <xf numFmtId="166" fontId="6" fillId="0" borderId="23" xfId="0" applyNumberFormat="1" applyFont="1" applyBorder="1" applyAlignment="1">
      <alignment horizontal="right" wrapText="1"/>
    </xf>
    <xf numFmtId="0" fontId="6" fillId="0" borderId="19" xfId="0" applyFont="1" applyBorder="1" applyAlignment="1">
      <alignment wrapText="1"/>
    </xf>
    <xf numFmtId="0" fontId="15" fillId="0" borderId="19" xfId="0" applyFont="1" applyBorder="1" applyAlignment="1">
      <alignment wrapText="1"/>
    </xf>
    <xf numFmtId="0" fontId="29" fillId="0" borderId="16" xfId="0" applyFont="1" applyBorder="1" applyAlignment="1">
      <alignment horizontal="right"/>
    </xf>
    <xf numFmtId="0" fontId="29" fillId="0" borderId="18" xfId="0" applyFont="1" applyBorder="1" applyAlignment="1">
      <alignment horizontal="right"/>
    </xf>
    <xf numFmtId="0" fontId="29" fillId="10" borderId="16" xfId="0" applyFont="1" applyFill="1" applyBorder="1" applyAlignment="1">
      <alignment horizontal="right"/>
    </xf>
    <xf numFmtId="0" fontId="29" fillId="10" borderId="18" xfId="0" applyFont="1" applyFill="1" applyBorder="1" applyAlignment="1">
      <alignment horizontal="right"/>
    </xf>
    <xf numFmtId="0" fontId="6" fillId="0" borderId="46" xfId="0" applyFont="1" applyBorder="1" applyAlignment="1">
      <alignment wrapText="1"/>
    </xf>
    <xf numFmtId="3" fontId="10" fillId="0" borderId="16" xfId="11" applyNumberFormat="1" applyFont="1" applyFill="1" applyBorder="1" applyAlignment="1">
      <alignment horizontal="right" vertical="center"/>
    </xf>
    <xf numFmtId="164" fontId="5" fillId="4" borderId="19" xfId="8" applyNumberFormat="1" applyFont="1" applyFill="1" applyBorder="1" applyAlignment="1">
      <alignment wrapText="1"/>
    </xf>
    <xf numFmtId="164" fontId="6" fillId="4" borderId="17" xfId="8" applyNumberFormat="1" applyFont="1" applyFill="1" applyBorder="1" applyAlignment="1">
      <alignment wrapText="1"/>
    </xf>
    <xf numFmtId="0" fontId="7" fillId="0" borderId="23" xfId="0" applyFont="1" applyBorder="1" applyAlignment="1">
      <alignment horizontal="left" wrapText="1"/>
    </xf>
    <xf numFmtId="164" fontId="15" fillId="0" borderId="16" xfId="0" applyNumberFormat="1" applyFont="1" applyBorder="1" applyAlignment="1">
      <alignment horizontal="left" wrapText="1"/>
    </xf>
    <xf numFmtId="0" fontId="7" fillId="0" borderId="16" xfId="0" applyFont="1" applyBorder="1" applyAlignment="1">
      <alignment horizontal="left" wrapText="1" indent="1"/>
    </xf>
    <xf numFmtId="0" fontId="6" fillId="0" borderId="16" xfId="0" applyFont="1" applyBorder="1" applyAlignment="1">
      <alignment horizontal="left" wrapText="1" indent="2"/>
    </xf>
    <xf numFmtId="0" fontId="6" fillId="0" borderId="16" xfId="0" applyFont="1" applyBorder="1" applyAlignment="1">
      <alignment horizontal="left" wrapText="1" indent="3"/>
    </xf>
    <xf numFmtId="0" fontId="6" fillId="0" borderId="16" xfId="0" applyFont="1" applyBorder="1" applyAlignment="1">
      <alignment horizontal="left" wrapText="1" indent="4"/>
    </xf>
    <xf numFmtId="0" fontId="32" fillId="0" borderId="16" xfId="0" applyFont="1" applyBorder="1" applyAlignment="1">
      <alignment vertical="center"/>
    </xf>
    <xf numFmtId="0" fontId="32" fillId="7" borderId="16" xfId="0" applyFont="1" applyFill="1" applyBorder="1" applyAlignment="1">
      <alignment vertical="center" wrapText="1"/>
    </xf>
    <xf numFmtId="0" fontId="9" fillId="10" borderId="16" xfId="0" applyFont="1" applyFill="1" applyBorder="1" applyAlignment="1">
      <alignment vertical="center" wrapText="1"/>
    </xf>
    <xf numFmtId="0" fontId="9" fillId="0" borderId="16" xfId="14" applyNumberFormat="1" applyFont="1" applyFill="1" applyBorder="1" applyAlignment="1">
      <alignment horizontal="left" wrapText="1" indent="2"/>
    </xf>
    <xf numFmtId="0" fontId="10" fillId="0" borderId="16" xfId="14" applyNumberFormat="1" applyFill="1" applyBorder="1" applyAlignment="1">
      <alignment horizontal="left" wrapText="1" indent="3"/>
    </xf>
    <xf numFmtId="0" fontId="10" fillId="0" borderId="16" xfId="14" applyNumberFormat="1" applyFill="1" applyBorder="1" applyAlignment="1">
      <alignment horizontal="left" wrapText="1" indent="4"/>
    </xf>
    <xf numFmtId="0" fontId="10" fillId="0" borderId="16" xfId="14" applyNumberFormat="1" applyFill="1" applyBorder="1" applyAlignment="1">
      <alignment horizontal="left" wrapText="1" indent="5"/>
    </xf>
    <xf numFmtId="0" fontId="10" fillId="0" borderId="32" xfId="14" applyNumberFormat="1" applyFill="1" applyBorder="1" applyAlignment="1">
      <alignment horizontal="left" wrapText="1" indent="5"/>
    </xf>
    <xf numFmtId="0" fontId="29" fillId="0" borderId="30" xfId="0" applyFont="1" applyBorder="1"/>
    <xf numFmtId="0" fontId="29" fillId="0" borderId="17" xfId="0" applyFont="1" applyBorder="1"/>
    <xf numFmtId="166" fontId="7" fillId="0" borderId="17" xfId="0" applyNumberFormat="1" applyFont="1" applyBorder="1" applyAlignment="1">
      <alignment wrapText="1"/>
    </xf>
    <xf numFmtId="166" fontId="6" fillId="0" borderId="17" xfId="0" applyNumberFormat="1" applyFont="1" applyBorder="1" applyAlignment="1">
      <alignment wrapText="1"/>
    </xf>
    <xf numFmtId="0" fontId="31" fillId="0" borderId="17" xfId="0" applyFont="1" applyBorder="1" applyAlignment="1">
      <alignment horizontal="right" vertical="center"/>
    </xf>
    <xf numFmtId="0" fontId="32" fillId="0" borderId="17" xfId="0" applyFont="1" applyBorder="1" applyAlignment="1">
      <alignment horizontal="right" vertical="center" wrapText="1"/>
    </xf>
    <xf numFmtId="0" fontId="9" fillId="10" borderId="17" xfId="0" applyFont="1" applyFill="1" applyBorder="1" applyAlignment="1">
      <alignment horizontal="right" vertical="center"/>
    </xf>
    <xf numFmtId="3" fontId="9" fillId="0" borderId="17" xfId="14" applyNumberFormat="1" applyFont="1" applyFill="1" applyBorder="1" applyAlignment="1">
      <alignment wrapText="1"/>
    </xf>
    <xf numFmtId="3" fontId="10" fillId="0" borderId="17" xfId="14" applyNumberFormat="1" applyFill="1" applyBorder="1" applyAlignment="1">
      <alignment wrapText="1"/>
    </xf>
    <xf numFmtId="3" fontId="10" fillId="0" borderId="17" xfId="14" applyNumberFormat="1" applyFill="1" applyBorder="1" applyAlignment="1">
      <alignment horizontal="right" wrapText="1" indent="1"/>
    </xf>
    <xf numFmtId="0" fontId="9" fillId="10" borderId="17" xfId="0" applyFont="1" applyFill="1" applyBorder="1" applyAlignment="1">
      <alignment horizontal="right" vertical="center" wrapText="1"/>
    </xf>
    <xf numFmtId="3" fontId="10" fillId="0" borderId="33" xfId="14" applyNumberFormat="1" applyFill="1" applyBorder="1" applyAlignment="1">
      <alignment horizontal="right" wrapText="1" indent="1"/>
    </xf>
    <xf numFmtId="0" fontId="29" fillId="0" borderId="23" xfId="0" applyFont="1" applyBorder="1"/>
    <xf numFmtId="3" fontId="9" fillId="0" borderId="16" xfId="0" applyNumberFormat="1" applyFont="1" applyBorder="1" applyAlignment="1">
      <alignment horizontal="right" vertical="center"/>
    </xf>
    <xf numFmtId="3" fontId="10" fillId="0" borderId="16" xfId="0" applyNumberFormat="1" applyFont="1" applyBorder="1" applyAlignment="1">
      <alignment horizontal="right" vertical="center"/>
    </xf>
    <xf numFmtId="0" fontId="9" fillId="10" borderId="16" xfId="0" applyFont="1" applyFill="1" applyBorder="1" applyAlignment="1">
      <alignment horizontal="right" vertical="center"/>
    </xf>
    <xf numFmtId="0" fontId="9" fillId="10" borderId="16" xfId="0" applyFont="1" applyFill="1" applyBorder="1" applyAlignment="1">
      <alignment horizontal="right" vertical="center" wrapText="1"/>
    </xf>
    <xf numFmtId="3" fontId="10" fillId="0" borderId="32" xfId="0" applyNumberFormat="1" applyFont="1" applyBorder="1" applyAlignment="1">
      <alignment horizontal="right" vertical="center"/>
    </xf>
    <xf numFmtId="164" fontId="5" fillId="0" borderId="30" xfId="0" applyNumberFormat="1" applyFont="1" applyBorder="1" applyAlignment="1">
      <alignment horizontal="left" wrapText="1"/>
    </xf>
    <xf numFmtId="164" fontId="15" fillId="0" borderId="17" xfId="0" applyNumberFormat="1" applyFont="1" applyBorder="1" applyAlignment="1">
      <alignment horizontal="left" wrapText="1"/>
    </xf>
    <xf numFmtId="0" fontId="7" fillId="0" borderId="17" xfId="12" quotePrefix="1" applyFont="1" applyBorder="1" applyAlignment="1">
      <alignment horizontal="left" vertical="center" wrapText="1"/>
    </xf>
    <xf numFmtId="0" fontId="10" fillId="7" borderId="17" xfId="0" applyFont="1" applyFill="1" applyBorder="1" applyAlignment="1">
      <alignment vertical="center" wrapText="1"/>
    </xf>
    <xf numFmtId="0" fontId="6" fillId="0" borderId="17" xfId="12" quotePrefix="1" applyBorder="1" applyAlignment="1">
      <alignment horizontal="left" vertical="center" wrapText="1" indent="1"/>
    </xf>
    <xf numFmtId="0" fontId="6" fillId="0" borderId="17" xfId="12" quotePrefix="1" applyBorder="1" applyAlignment="1">
      <alignment horizontal="left" vertical="center" wrapText="1" indent="2"/>
    </xf>
    <xf numFmtId="0" fontId="6" fillId="0" borderId="17" xfId="12" quotePrefix="1" applyBorder="1" applyAlignment="1">
      <alignment horizontal="left" vertical="center" wrapText="1" indent="3"/>
    </xf>
    <xf numFmtId="0" fontId="6" fillId="0" borderId="17" xfId="0" applyFont="1" applyBorder="1" applyAlignment="1">
      <alignment horizontal="left" wrapText="1" indent="3"/>
    </xf>
    <xf numFmtId="0" fontId="6" fillId="0" borderId="17" xfId="0" applyFont="1" applyBorder="1" applyAlignment="1">
      <alignment horizontal="left" wrapText="1" indent="4"/>
    </xf>
    <xf numFmtId="0" fontId="6" fillId="0" borderId="17" xfId="12" quotePrefix="1" applyBorder="1" applyAlignment="1">
      <alignment horizontal="left" vertical="center" wrapText="1" indent="4"/>
    </xf>
    <xf numFmtId="0" fontId="32" fillId="0" borderId="17" xfId="0" applyFont="1" applyBorder="1" applyAlignment="1">
      <alignment vertical="center" wrapText="1"/>
    </xf>
    <xf numFmtId="0" fontId="32" fillId="7" borderId="17" xfId="0" applyFont="1" applyFill="1" applyBorder="1" applyAlignment="1">
      <alignment vertical="center" wrapText="1"/>
    </xf>
    <xf numFmtId="0" fontId="9" fillId="10" borderId="17" xfId="0" applyFont="1" applyFill="1" applyBorder="1" applyAlignment="1">
      <alignment vertical="center" wrapText="1"/>
    </xf>
    <xf numFmtId="0" fontId="7" fillId="0" borderId="17" xfId="2" applyFont="1" applyBorder="1" applyAlignment="1">
      <alignment horizontal="left" wrapText="1"/>
    </xf>
    <xf numFmtId="0" fontId="6" fillId="0" borderId="33" xfId="12" quotePrefix="1" applyBorder="1" applyAlignment="1">
      <alignment horizontal="left" vertical="center" wrapText="1" indent="4"/>
    </xf>
    <xf numFmtId="0" fontId="29" fillId="0" borderId="31" xfId="0" applyFont="1" applyBorder="1"/>
    <xf numFmtId="0" fontId="29" fillId="0" borderId="18" xfId="0" applyFont="1" applyBorder="1"/>
    <xf numFmtId="3" fontId="9" fillId="0" borderId="18" xfId="0" applyNumberFormat="1" applyFont="1" applyBorder="1" applyAlignment="1">
      <alignment horizontal="right" vertical="center"/>
    </xf>
    <xf numFmtId="3" fontId="10" fillId="0" borderId="18" xfId="0" applyNumberFormat="1" applyFont="1" applyBorder="1" applyAlignment="1">
      <alignment horizontal="right" vertical="center"/>
    </xf>
    <xf numFmtId="0" fontId="32" fillId="0" borderId="18" xfId="0" applyFont="1" applyBorder="1" applyAlignment="1">
      <alignment horizontal="right" vertical="center" wrapText="1"/>
    </xf>
    <xf numFmtId="0" fontId="9" fillId="10" borderId="18" xfId="0" applyFont="1" applyFill="1" applyBorder="1" applyAlignment="1">
      <alignment horizontal="right" vertical="center"/>
    </xf>
    <xf numFmtId="3" fontId="9" fillId="0" borderId="18" xfId="0" applyNumberFormat="1" applyFont="1" applyBorder="1" applyAlignment="1">
      <alignment horizontal="right"/>
    </xf>
    <xf numFmtId="3" fontId="10" fillId="0" borderId="18" xfId="0" applyNumberFormat="1" applyFont="1" applyBorder="1" applyAlignment="1">
      <alignment horizontal="right"/>
    </xf>
    <xf numFmtId="0" fontId="9" fillId="10" borderId="18" xfId="0" applyFont="1" applyFill="1" applyBorder="1" applyAlignment="1">
      <alignment horizontal="right" vertical="center" wrapText="1"/>
    </xf>
    <xf numFmtId="3" fontId="10" fillId="0" borderId="48" xfId="0" applyNumberFormat="1" applyFont="1" applyBorder="1" applyAlignment="1">
      <alignment horizontal="right"/>
    </xf>
    <xf numFmtId="3" fontId="9" fillId="0" borderId="16" xfId="11" applyNumberFormat="1" applyFont="1" applyFill="1" applyBorder="1">
      <alignment vertical="center"/>
    </xf>
    <xf numFmtId="3" fontId="10" fillId="0" borderId="16" xfId="11" applyNumberFormat="1" applyFont="1" applyFill="1" applyBorder="1">
      <alignment vertical="center"/>
    </xf>
    <xf numFmtId="0" fontId="32" fillId="7" borderId="16" xfId="0" applyFont="1" applyFill="1" applyBorder="1" applyAlignment="1">
      <alignment horizontal="right" vertical="center" wrapText="1"/>
    </xf>
    <xf numFmtId="3" fontId="9" fillId="0" borderId="16" xfId="14" applyNumberFormat="1" applyFont="1" applyFill="1" applyBorder="1" applyAlignment="1">
      <alignment wrapText="1"/>
    </xf>
    <xf numFmtId="3" fontId="10" fillId="0" borderId="16" xfId="14" applyNumberFormat="1" applyFill="1" applyBorder="1" applyAlignment="1">
      <alignment wrapText="1"/>
    </xf>
    <xf numFmtId="3" fontId="10" fillId="10" borderId="16" xfId="0" applyNumberFormat="1" applyFont="1" applyFill="1" applyBorder="1" applyAlignment="1">
      <alignment horizontal="right" vertical="center"/>
    </xf>
    <xf numFmtId="3" fontId="10" fillId="0" borderId="32" xfId="14" applyNumberFormat="1" applyFill="1" applyBorder="1" applyAlignment="1">
      <alignment wrapText="1"/>
    </xf>
    <xf numFmtId="0" fontId="7" fillId="0" borderId="54" xfId="0" applyFont="1" applyBorder="1" applyAlignment="1">
      <alignment horizontal="left" wrapText="1"/>
    </xf>
    <xf numFmtId="164" fontId="15" fillId="0" borderId="19" xfId="0" applyNumberFormat="1" applyFont="1" applyBorder="1" applyAlignment="1">
      <alignment horizontal="left" wrapText="1"/>
    </xf>
    <xf numFmtId="0" fontId="7" fillId="0" borderId="19" xfId="0" applyFont="1" applyBorder="1" applyAlignment="1">
      <alignment horizontal="left" wrapText="1" indent="1"/>
    </xf>
    <xf numFmtId="0" fontId="6" fillId="0" borderId="19" xfId="0" applyFont="1" applyBorder="1" applyAlignment="1">
      <alignment horizontal="left" wrapText="1" indent="2"/>
    </xf>
    <xf numFmtId="0" fontId="6" fillId="0" borderId="19" xfId="0" applyFont="1" applyBorder="1" applyAlignment="1">
      <alignment horizontal="left" wrapText="1" indent="3"/>
    </xf>
    <xf numFmtId="0" fontId="6" fillId="0" borderId="19" xfId="0" applyFont="1" applyBorder="1" applyAlignment="1">
      <alignment horizontal="left" wrapText="1" indent="4"/>
    </xf>
    <xf numFmtId="0" fontId="32" fillId="0" borderId="19" xfId="0" applyFont="1" applyBorder="1" applyAlignment="1">
      <alignment vertical="center"/>
    </xf>
    <xf numFmtId="0" fontId="32" fillId="7" borderId="19" xfId="0" applyFont="1" applyFill="1" applyBorder="1" applyAlignment="1">
      <alignment vertical="center" wrapText="1"/>
    </xf>
    <xf numFmtId="0" fontId="9" fillId="10" borderId="19" xfId="0" applyFont="1" applyFill="1" applyBorder="1" applyAlignment="1">
      <alignment vertical="center" wrapText="1"/>
    </xf>
    <xf numFmtId="0" fontId="9" fillId="0" borderId="19" xfId="14" applyNumberFormat="1" applyFont="1" applyFill="1" applyBorder="1" applyAlignment="1">
      <alignment horizontal="left" wrapText="1" indent="2"/>
    </xf>
    <xf numFmtId="0" fontId="10" fillId="0" borderId="19" xfId="14" applyNumberFormat="1" applyFill="1" applyBorder="1" applyAlignment="1">
      <alignment horizontal="left" wrapText="1" indent="3"/>
    </xf>
    <xf numFmtId="0" fontId="10" fillId="0" borderId="19" xfId="14" applyNumberFormat="1" applyFill="1" applyBorder="1" applyAlignment="1">
      <alignment horizontal="left" wrapText="1" indent="4"/>
    </xf>
    <xf numFmtId="0" fontId="10" fillId="0" borderId="19" xfId="14" applyNumberFormat="1" applyFill="1" applyBorder="1" applyAlignment="1">
      <alignment horizontal="left" wrapText="1" indent="5"/>
    </xf>
    <xf numFmtId="0" fontId="10" fillId="0" borderId="49" xfId="14" applyNumberFormat="1" applyFill="1" applyBorder="1" applyAlignment="1">
      <alignment wrapText="1"/>
    </xf>
    <xf numFmtId="0" fontId="31" fillId="0" borderId="16" xfId="0" applyFont="1" applyBorder="1" applyAlignment="1">
      <alignment horizontal="right" vertical="center"/>
    </xf>
    <xf numFmtId="3" fontId="10" fillId="0" borderId="16" xfId="14" applyNumberFormat="1" applyFill="1" applyBorder="1" applyAlignment="1">
      <alignment horizontal="right" wrapText="1" indent="1"/>
    </xf>
    <xf numFmtId="0" fontId="10" fillId="0" borderId="32" xfId="14" applyNumberFormat="1" applyFill="1" applyBorder="1" applyAlignment="1">
      <alignment wrapText="1"/>
    </xf>
    <xf numFmtId="3" fontId="9" fillId="0" borderId="17" xfId="0" applyNumberFormat="1" applyFont="1" applyBorder="1" applyAlignment="1">
      <alignment horizontal="right"/>
    </xf>
    <xf numFmtId="3" fontId="10" fillId="0" borderId="17" xfId="0" applyNumberFormat="1" applyFont="1" applyBorder="1" applyAlignment="1">
      <alignment horizontal="right"/>
    </xf>
    <xf numFmtId="3" fontId="10" fillId="0" borderId="17" xfId="0" applyNumberFormat="1" applyFont="1" applyBorder="1" applyAlignment="1">
      <alignment horizontal="right" vertical="center"/>
    </xf>
    <xf numFmtId="0" fontId="10" fillId="0" borderId="33" xfId="14" applyNumberFormat="1" applyFill="1" applyBorder="1" applyAlignment="1">
      <alignment wrapText="1"/>
    </xf>
    <xf numFmtId="0" fontId="7" fillId="0" borderId="16" xfId="12" quotePrefix="1" applyFont="1" applyBorder="1" applyAlignment="1">
      <alignment horizontal="left" vertical="center" wrapText="1"/>
    </xf>
    <xf numFmtId="0" fontId="6" fillId="0" borderId="16" xfId="0" applyFont="1" applyBorder="1" applyAlignment="1">
      <alignment horizontal="left" wrapText="1" indent="5"/>
    </xf>
    <xf numFmtId="0" fontId="32" fillId="0" borderId="16" xfId="0" applyFont="1" applyBorder="1" applyAlignment="1">
      <alignment vertical="center" wrapText="1"/>
    </xf>
    <xf numFmtId="0" fontId="7" fillId="0" borderId="16" xfId="2" applyFont="1" applyBorder="1" applyAlignment="1">
      <alignment horizontal="left" wrapText="1"/>
    </xf>
    <xf numFmtId="0" fontId="6" fillId="0" borderId="16" xfId="12" quotePrefix="1" applyBorder="1" applyAlignment="1">
      <alignment horizontal="left" vertical="center" wrapText="1" indent="1"/>
    </xf>
    <xf numFmtId="0" fontId="6" fillId="0" borderId="16" xfId="12" quotePrefix="1" applyBorder="1" applyAlignment="1">
      <alignment horizontal="left" vertical="center" wrapText="1" indent="2"/>
    </xf>
    <xf numFmtId="0" fontId="10" fillId="0" borderId="16" xfId="14" applyNumberFormat="1" applyFill="1" applyBorder="1" applyAlignment="1">
      <alignment horizontal="left" wrapText="1" indent="6"/>
    </xf>
    <xf numFmtId="0" fontId="10" fillId="0" borderId="32" xfId="14" applyNumberFormat="1" applyFill="1" applyBorder="1" applyAlignment="1">
      <alignment horizontal="left" wrapText="1" indent="6"/>
    </xf>
    <xf numFmtId="3" fontId="9" fillId="0" borderId="17" xfId="11" applyNumberFormat="1" applyFont="1" applyFill="1" applyBorder="1">
      <alignment vertical="center"/>
    </xf>
    <xf numFmtId="3" fontId="10" fillId="0" borderId="17" xfId="11" applyNumberFormat="1" applyFont="1" applyFill="1" applyBorder="1">
      <alignment vertical="center"/>
    </xf>
    <xf numFmtId="0" fontId="32" fillId="7" borderId="17" xfId="0" applyFont="1" applyFill="1" applyBorder="1" applyAlignment="1">
      <alignment horizontal="right" vertical="center" wrapText="1"/>
    </xf>
    <xf numFmtId="3" fontId="9" fillId="7" borderId="17" xfId="11" applyNumberFormat="1" applyFont="1" applyFill="1" applyBorder="1">
      <alignment vertical="center"/>
    </xf>
    <xf numFmtId="3" fontId="10" fillId="7" borderId="17" xfId="11" applyNumberFormat="1" applyFont="1" applyFill="1" applyBorder="1">
      <alignment vertical="center"/>
    </xf>
    <xf numFmtId="3" fontId="10" fillId="10" borderId="17" xfId="0" applyNumberFormat="1" applyFont="1" applyFill="1" applyBorder="1" applyAlignment="1">
      <alignment horizontal="right" vertical="center"/>
    </xf>
    <xf numFmtId="3" fontId="10" fillId="0" borderId="33" xfId="14" applyNumberFormat="1" applyFill="1" applyBorder="1" applyAlignment="1">
      <alignment wrapText="1"/>
    </xf>
    <xf numFmtId="3" fontId="9" fillId="0" borderId="16" xfId="0" applyNumberFormat="1" applyFont="1" applyBorder="1" applyAlignment="1">
      <alignment horizontal="right"/>
    </xf>
    <xf numFmtId="3" fontId="10" fillId="0" borderId="16" xfId="0" applyNumberFormat="1" applyFont="1" applyBorder="1" applyAlignment="1">
      <alignment horizontal="right"/>
    </xf>
    <xf numFmtId="0" fontId="31" fillId="7" borderId="54" xfId="0" applyFont="1" applyFill="1" applyBorder="1" applyAlignment="1">
      <alignment vertical="center"/>
    </xf>
    <xf numFmtId="0" fontId="10" fillId="7" borderId="19" xfId="0" applyFont="1" applyFill="1" applyBorder="1" applyAlignment="1">
      <alignment horizontal="left" vertical="center" wrapText="1"/>
    </xf>
    <xf numFmtId="0" fontId="6" fillId="0" borderId="49" xfId="0" applyFont="1" applyBorder="1" applyAlignment="1">
      <alignment wrapText="1"/>
    </xf>
    <xf numFmtId="0" fontId="10" fillId="0" borderId="30" xfId="0" applyFont="1" applyBorder="1" applyAlignment="1">
      <alignment horizontal="right" vertical="center" wrapText="1"/>
    </xf>
    <xf numFmtId="0" fontId="9" fillId="0" borderId="17" xfId="0" applyFont="1" applyBorder="1" applyAlignment="1">
      <alignment horizontal="right" vertical="center" wrapText="1"/>
    </xf>
    <xf numFmtId="3" fontId="7" fillId="0" borderId="17" xfId="4" applyNumberFormat="1" applyFont="1" applyBorder="1" applyAlignment="1">
      <alignment horizontal="right"/>
    </xf>
    <xf numFmtId="3" fontId="6" fillId="0" borderId="17" xfId="4" applyNumberFormat="1" applyFont="1" applyBorder="1" applyAlignment="1">
      <alignment horizontal="right"/>
    </xf>
    <xf numFmtId="3" fontId="6" fillId="0" borderId="33" xfId="4" applyNumberFormat="1" applyFont="1" applyBorder="1" applyAlignment="1">
      <alignment horizontal="right"/>
    </xf>
    <xf numFmtId="0" fontId="9" fillId="0" borderId="30" xfId="0" applyFont="1" applyBorder="1" applyAlignment="1">
      <alignment horizontal="right" vertical="center"/>
    </xf>
    <xf numFmtId="3" fontId="9" fillId="0" borderId="17" xfId="0" applyNumberFormat="1" applyFont="1" applyBorder="1" applyAlignment="1">
      <alignment vertical="center" wrapText="1"/>
    </xf>
    <xf numFmtId="3" fontId="10" fillId="0" borderId="17" xfId="0" applyNumberFormat="1" applyFont="1" applyBorder="1" applyAlignment="1">
      <alignment vertical="center" wrapText="1"/>
    </xf>
    <xf numFmtId="3" fontId="10" fillId="0" borderId="33" xfId="0" applyNumberFormat="1" applyFont="1" applyBorder="1" applyAlignment="1">
      <alignment vertical="center" wrapText="1"/>
    </xf>
    <xf numFmtId="164" fontId="5" fillId="0" borderId="54" xfId="0" applyNumberFormat="1" applyFont="1" applyBorder="1" applyAlignment="1">
      <alignment horizontal="left" wrapText="1"/>
    </xf>
    <xf numFmtId="0" fontId="7" fillId="0" borderId="19" xfId="12" quotePrefix="1" applyFont="1" applyBorder="1" applyAlignment="1">
      <alignment horizontal="left" vertical="center" wrapText="1"/>
    </xf>
    <xf numFmtId="0" fontId="6" fillId="0" borderId="19" xfId="12" quotePrefix="1" applyBorder="1" applyAlignment="1">
      <alignment horizontal="left" vertical="center" wrapText="1"/>
    </xf>
    <xf numFmtId="0" fontId="6" fillId="0" borderId="19" xfId="12" quotePrefix="1" applyBorder="1" applyAlignment="1">
      <alignment horizontal="left" vertical="center" wrapText="1" indent="1"/>
    </xf>
    <xf numFmtId="0" fontId="6" fillId="0" borderId="19" xfId="12" quotePrefix="1" applyBorder="1" applyAlignment="1">
      <alignment horizontal="left" vertical="center" wrapText="1" indent="2"/>
    </xf>
    <xf numFmtId="0" fontId="6" fillId="0" borderId="19" xfId="12" quotePrefix="1" applyBorder="1" applyAlignment="1">
      <alignment horizontal="left" vertical="center" wrapText="1" indent="3"/>
    </xf>
    <xf numFmtId="0" fontId="5" fillId="0" borderId="19" xfId="12" quotePrefix="1" applyFont="1" applyBorder="1" applyAlignment="1">
      <alignment vertical="center" wrapText="1"/>
    </xf>
    <xf numFmtId="0" fontId="7" fillId="10" borderId="19" xfId="12" quotePrefix="1" applyFont="1" applyFill="1" applyBorder="1" applyAlignment="1">
      <alignment horizontal="left" vertical="center" wrapText="1" indent="2"/>
    </xf>
    <xf numFmtId="164" fontId="5" fillId="0" borderId="19" xfId="13" applyNumberFormat="1" applyFont="1" applyBorder="1" applyAlignment="1">
      <alignment wrapText="1"/>
    </xf>
    <xf numFmtId="164" fontId="5" fillId="7" borderId="19" xfId="13" applyNumberFormat="1" applyFont="1" applyFill="1" applyBorder="1" applyAlignment="1">
      <alignment vertical="top" wrapText="1"/>
    </xf>
    <xf numFmtId="164" fontId="6" fillId="7" borderId="19" xfId="13" applyNumberFormat="1" applyFont="1" applyFill="1" applyBorder="1" applyAlignment="1">
      <alignment vertical="top" wrapText="1"/>
    </xf>
    <xf numFmtId="0" fontId="7" fillId="10" borderId="19" xfId="0" applyFont="1" applyFill="1" applyBorder="1" applyAlignment="1">
      <alignment horizontal="left" wrapText="1"/>
    </xf>
    <xf numFmtId="0" fontId="7" fillId="0" borderId="19" xfId="0" applyFont="1" applyBorder="1" applyAlignment="1">
      <alignment wrapText="1"/>
    </xf>
    <xf numFmtId="0" fontId="6" fillId="0" borderId="49" xfId="12" quotePrefix="1" applyBorder="1" applyAlignment="1">
      <alignment horizontal="left" vertical="center" wrapText="1" indent="2"/>
    </xf>
    <xf numFmtId="0" fontId="9" fillId="0" borderId="18" xfId="0" applyFont="1" applyBorder="1" applyAlignment="1">
      <alignment horizontal="right" vertical="center"/>
    </xf>
    <xf numFmtId="0" fontId="29" fillId="10" borderId="18" xfId="0" applyFont="1" applyFill="1" applyBorder="1"/>
    <xf numFmtId="3" fontId="7" fillId="0" borderId="18" xfId="4" applyNumberFormat="1" applyFont="1" applyBorder="1"/>
    <xf numFmtId="3" fontId="10" fillId="10" borderId="18" xfId="0" applyNumberFormat="1" applyFont="1" applyFill="1" applyBorder="1" applyAlignment="1">
      <alignment horizontal="right" vertical="center"/>
    </xf>
    <xf numFmtId="164" fontId="6" fillId="7" borderId="18" xfId="13" applyNumberFormat="1" applyFont="1" applyFill="1" applyBorder="1" applyAlignment="1">
      <alignment vertical="top" wrapText="1"/>
    </xf>
    <xf numFmtId="0" fontId="6" fillId="0" borderId="18" xfId="0" applyFont="1" applyBorder="1" applyAlignment="1">
      <alignment wrapText="1"/>
    </xf>
    <xf numFmtId="0" fontId="29" fillId="10" borderId="18" xfId="0" applyFont="1" applyFill="1" applyBorder="1" applyAlignment="1">
      <alignment horizontal="left"/>
    </xf>
    <xf numFmtId="3" fontId="7" fillId="0" borderId="18" xfId="4" applyNumberFormat="1" applyFont="1" applyBorder="1" applyAlignment="1">
      <alignment vertical="center"/>
    </xf>
    <xf numFmtId="3" fontId="10" fillId="0" borderId="48" xfId="0" applyNumberFormat="1" applyFont="1" applyBorder="1" applyAlignment="1">
      <alignment horizontal="right" vertical="center"/>
    </xf>
    <xf numFmtId="3" fontId="10" fillId="7" borderId="16" xfId="11" applyNumberFormat="1" applyFont="1" applyFill="1" applyBorder="1">
      <alignment vertical="center"/>
    </xf>
    <xf numFmtId="3" fontId="10" fillId="7" borderId="16" xfId="0" applyNumberFormat="1" applyFont="1" applyFill="1" applyBorder="1" applyAlignment="1">
      <alignment horizontal="right" vertical="center"/>
    </xf>
    <xf numFmtId="0" fontId="29" fillId="10" borderId="16" xfId="0" applyFont="1" applyFill="1" applyBorder="1"/>
    <xf numFmtId="0" fontId="29" fillId="10" borderId="16" xfId="0" applyFont="1" applyFill="1" applyBorder="1" applyAlignment="1">
      <alignment horizontal="left"/>
    </xf>
    <xf numFmtId="167" fontId="7" fillId="0" borderId="16" xfId="0" applyNumberFormat="1" applyFont="1" applyBorder="1" applyAlignment="1">
      <alignment vertical="center" wrapText="1"/>
    </xf>
    <xf numFmtId="167" fontId="6" fillId="0" borderId="16" xfId="0" applyNumberFormat="1" applyFont="1" applyBorder="1" applyAlignment="1">
      <alignment vertical="center" wrapText="1"/>
    </xf>
    <xf numFmtId="167" fontId="6" fillId="0" borderId="32" xfId="0" applyNumberFormat="1" applyFont="1" applyBorder="1" applyAlignment="1">
      <alignment vertical="center" wrapText="1"/>
    </xf>
    <xf numFmtId="0" fontId="6" fillId="0" borderId="0" xfId="2" applyFont="1" applyAlignment="1">
      <alignment vertical="center"/>
    </xf>
    <xf numFmtId="0" fontId="7" fillId="4" borderId="18" xfId="0" applyFont="1" applyFill="1" applyBorder="1" applyAlignment="1">
      <alignment vertical="center" wrapText="1"/>
    </xf>
    <xf numFmtId="0" fontId="5" fillId="0" borderId="54" xfId="21" applyFont="1" applyBorder="1" applyAlignment="1">
      <alignment vertical="center"/>
    </xf>
    <xf numFmtId="3" fontId="6" fillId="0" borderId="31" xfId="21" applyNumberFormat="1" applyFont="1" applyBorder="1" applyAlignment="1">
      <alignment vertical="center" wrapText="1"/>
    </xf>
    <xf numFmtId="0" fontId="1" fillId="0" borderId="0" xfId="21" applyFont="1" applyAlignment="1">
      <alignment vertical="center"/>
    </xf>
    <xf numFmtId="0" fontId="6" fillId="0" borderId="19" xfId="21" applyFont="1" applyBorder="1" applyAlignment="1">
      <alignment vertical="center" wrapText="1"/>
    </xf>
    <xf numFmtId="3" fontId="6" fillId="0" borderId="18" xfId="21" applyNumberFormat="1" applyFont="1" applyBorder="1" applyAlignment="1">
      <alignment vertical="center" wrapText="1"/>
    </xf>
    <xf numFmtId="0" fontId="15" fillId="4" borderId="19" xfId="21" applyFont="1" applyFill="1" applyBorder="1" applyAlignment="1">
      <alignment vertical="center" wrapText="1"/>
    </xf>
    <xf numFmtId="3" fontId="15" fillId="4" borderId="18" xfId="21" applyNumberFormat="1" applyFont="1" applyFill="1" applyBorder="1" applyAlignment="1">
      <alignment vertical="center" wrapText="1"/>
    </xf>
    <xf numFmtId="0" fontId="6" fillId="0" borderId="19" xfId="21" applyFont="1" applyBorder="1" applyAlignment="1">
      <alignment horizontal="center" vertical="center" wrapText="1"/>
    </xf>
    <xf numFmtId="3" fontId="7" fillId="0" borderId="18" xfId="21" applyNumberFormat="1" applyFont="1" applyBorder="1" applyAlignment="1">
      <alignment vertical="center" wrapText="1"/>
    </xf>
    <xf numFmtId="0" fontId="7" fillId="0" borderId="19" xfId="6" applyFont="1" applyBorder="1" applyAlignment="1">
      <alignment vertical="center" wrapText="1"/>
    </xf>
    <xf numFmtId="3" fontId="7" fillId="0" borderId="18" xfId="21" applyNumberFormat="1" applyFont="1" applyBorder="1" applyAlignment="1">
      <alignment vertical="center"/>
    </xf>
    <xf numFmtId="0" fontId="16" fillId="0" borderId="19" xfId="6" applyFont="1" applyBorder="1" applyAlignment="1">
      <alignment vertical="center" wrapText="1"/>
    </xf>
    <xf numFmtId="3" fontId="42" fillId="0" borderId="18" xfId="21" applyNumberFormat="1" applyFont="1" applyBorder="1" applyAlignment="1">
      <alignment vertical="center"/>
    </xf>
    <xf numFmtId="0" fontId="16" fillId="0" borderId="19" xfId="28" applyFont="1" applyBorder="1" applyAlignment="1">
      <alignment vertical="center" wrapText="1"/>
    </xf>
    <xf numFmtId="0" fontId="16" fillId="0" borderId="19" xfId="6" quotePrefix="1" applyFont="1" applyBorder="1" applyAlignment="1">
      <alignment vertical="center" wrapText="1"/>
    </xf>
    <xf numFmtId="49" fontId="42" fillId="0" borderId="19" xfId="28" applyNumberFormat="1" applyFont="1" applyBorder="1" applyAlignment="1">
      <alignment vertical="center" wrapText="1"/>
    </xf>
    <xf numFmtId="49" fontId="16" fillId="0" borderId="19" xfId="28" applyNumberFormat="1" applyFont="1" applyBorder="1" applyAlignment="1">
      <alignment vertical="center" wrapText="1"/>
    </xf>
    <xf numFmtId="0" fontId="1" fillId="0" borderId="0" xfId="0" applyFont="1" applyAlignment="1">
      <alignment vertical="center"/>
    </xf>
    <xf numFmtId="0" fontId="7" fillId="0" borderId="0" xfId="2" applyFont="1" applyAlignment="1">
      <alignment vertical="center"/>
    </xf>
    <xf numFmtId="0" fontId="6" fillId="0" borderId="0" xfId="29" quotePrefix="1" applyAlignment="1">
      <alignment vertical="justify" wrapText="1" shrinkToFit="1"/>
    </xf>
    <xf numFmtId="0" fontId="0" fillId="0" borderId="0" xfId="0" applyAlignment="1">
      <alignment vertical="justify"/>
    </xf>
    <xf numFmtId="0" fontId="6" fillId="0" borderId="0" xfId="0" applyFont="1" applyAlignment="1">
      <alignment horizontal="right" vertical="center" wrapText="1"/>
    </xf>
    <xf numFmtId="0" fontId="7" fillId="0" borderId="5" xfId="21" applyFont="1" applyBorder="1" applyAlignment="1">
      <alignment vertical="center" wrapText="1"/>
    </xf>
    <xf numFmtId="0" fontId="7" fillId="0" borderId="5" xfId="0" applyFont="1" applyBorder="1" applyAlignment="1">
      <alignment vertical="center" wrapText="1"/>
    </xf>
    <xf numFmtId="0" fontId="7" fillId="0" borderId="5" xfId="12" quotePrefix="1" applyFont="1" applyBorder="1" applyAlignment="1">
      <alignment vertical="center" wrapText="1" shrinkToFit="1"/>
    </xf>
    <xf numFmtId="3" fontId="9" fillId="0" borderId="0" xfId="20" applyNumberFormat="1" applyFont="1">
      <alignment horizontal="right" wrapText="1" shrinkToFit="1"/>
    </xf>
    <xf numFmtId="0" fontId="6" fillId="0" borderId="5" xfId="26" quotePrefix="1" applyBorder="1" applyAlignment="1">
      <alignment wrapText="1" shrinkToFit="1"/>
    </xf>
    <xf numFmtId="0" fontId="6" fillId="0" borderId="5" xfId="27" quotePrefix="1" applyBorder="1" applyAlignment="1">
      <alignment vertical="center" wrapText="1" shrinkToFit="1"/>
    </xf>
    <xf numFmtId="3" fontId="6" fillId="0" borderId="0" xfId="0" applyNumberFormat="1" applyFont="1" applyAlignment="1">
      <alignment horizontal="right"/>
    </xf>
    <xf numFmtId="0" fontId="42" fillId="0" borderId="5" xfId="26" quotePrefix="1" applyFont="1" applyBorder="1" applyAlignment="1">
      <alignment wrapText="1" shrinkToFit="1"/>
    </xf>
    <xf numFmtId="0" fontId="7" fillId="0" borderId="5" xfId="6" quotePrefix="1" applyFont="1" applyBorder="1" applyAlignment="1">
      <alignment vertical="center" wrapText="1"/>
    </xf>
    <xf numFmtId="3" fontId="46" fillId="0" borderId="0" xfId="20" applyNumberFormat="1" applyFont="1">
      <alignment horizontal="right" wrapText="1" shrinkToFit="1"/>
    </xf>
    <xf numFmtId="0" fontId="6" fillId="0" borderId="5" xfId="28" applyFont="1" applyBorder="1" applyAlignment="1">
      <alignment vertical="center" wrapText="1"/>
    </xf>
    <xf numFmtId="0" fontId="7" fillId="0" borderId="5" xfId="6" applyFont="1" applyBorder="1" applyAlignment="1">
      <alignment vertical="center" wrapText="1"/>
    </xf>
    <xf numFmtId="0" fontId="7" fillId="4" borderId="17" xfId="0" applyFont="1" applyFill="1" applyBorder="1" applyAlignment="1">
      <alignment vertical="center" wrapText="1"/>
    </xf>
    <xf numFmtId="0" fontId="7" fillId="0" borderId="19" xfId="21" applyFont="1" applyBorder="1" applyAlignment="1">
      <alignment horizontal="right" vertical="center" wrapText="1"/>
    </xf>
    <xf numFmtId="0" fontId="5" fillId="0" borderId="54" xfId="0" applyFont="1" applyBorder="1" applyAlignment="1">
      <alignment vertical="center"/>
    </xf>
    <xf numFmtId="0" fontId="7" fillId="0" borderId="19" xfId="12" quotePrefix="1" applyFont="1" applyBorder="1" applyAlignment="1">
      <alignment vertical="center" wrapText="1" shrinkToFit="1"/>
    </xf>
    <xf numFmtId="0" fontId="6" fillId="0" borderId="19" xfId="12" quotePrefix="1" applyBorder="1" applyAlignment="1">
      <alignment vertical="center" wrapText="1" shrinkToFit="1"/>
    </xf>
    <xf numFmtId="0" fontId="6" fillId="0" borderId="19" xfId="26" quotePrefix="1" applyBorder="1" applyAlignment="1">
      <alignment wrapText="1" shrinkToFit="1"/>
    </xf>
    <xf numFmtId="0" fontId="6" fillId="0" borderId="19" xfId="27" quotePrefix="1" applyBorder="1" applyAlignment="1">
      <alignment vertical="center" wrapText="1" shrinkToFit="1"/>
    </xf>
    <xf numFmtId="0" fontId="6" fillId="0" borderId="19" xfId="6" applyFont="1" applyBorder="1" applyAlignment="1">
      <alignment vertical="center" wrapText="1"/>
    </xf>
    <xf numFmtId="0" fontId="6" fillId="0" borderId="19" xfId="28" applyFont="1" applyBorder="1" applyAlignment="1">
      <alignment vertical="center" wrapText="1"/>
    </xf>
    <xf numFmtId="0" fontId="6" fillId="0" borderId="49" xfId="28" applyFont="1" applyBorder="1" applyAlignment="1">
      <alignment vertical="center" wrapText="1"/>
    </xf>
    <xf numFmtId="0" fontId="6" fillId="0" borderId="31" xfId="0" applyFont="1" applyBorder="1" applyAlignment="1">
      <alignment vertical="center" wrapText="1"/>
    </xf>
    <xf numFmtId="3" fontId="9" fillId="0" borderId="53" xfId="20" applyNumberFormat="1" applyFont="1" applyBorder="1">
      <alignment horizontal="right" wrapText="1" shrinkToFit="1"/>
    </xf>
    <xf numFmtId="3" fontId="6" fillId="0" borderId="53" xfId="0" applyNumberFormat="1" applyFont="1" applyBorder="1" applyAlignment="1">
      <alignment horizontal="right"/>
    </xf>
    <xf numFmtId="3" fontId="10" fillId="0" borderId="18" xfId="20" applyNumberFormat="1" applyBorder="1">
      <alignment horizontal="right" wrapText="1" shrinkToFit="1"/>
    </xf>
    <xf numFmtId="3" fontId="10" fillId="0" borderId="48" xfId="20" applyNumberFormat="1" applyBorder="1">
      <alignment horizontal="right" wrapText="1" shrinkToFit="1"/>
    </xf>
    <xf numFmtId="0" fontId="7" fillId="0" borderId="23" xfId="0" applyFont="1" applyBorder="1" applyAlignment="1">
      <alignment vertical="center"/>
    </xf>
    <xf numFmtId="0" fontId="6" fillId="0" borderId="16" xfId="0" applyFont="1" applyBorder="1" applyAlignment="1">
      <alignment horizontal="right" vertical="center" wrapText="1"/>
    </xf>
    <xf numFmtId="3" fontId="9" fillId="0" borderId="16" xfId="20" applyNumberFormat="1" applyFont="1" applyBorder="1">
      <alignment horizontal="right" wrapText="1" shrinkToFit="1"/>
    </xf>
    <xf numFmtId="3" fontId="10" fillId="0" borderId="16" xfId="20" applyNumberFormat="1" applyBorder="1">
      <alignment horizontal="right" wrapText="1" shrinkToFit="1"/>
    </xf>
    <xf numFmtId="3" fontId="6" fillId="0" borderId="16" xfId="0" applyNumberFormat="1" applyFont="1" applyBorder="1" applyAlignment="1">
      <alignment horizontal="right"/>
    </xf>
    <xf numFmtId="3" fontId="10" fillId="0" borderId="32" xfId="20" applyNumberFormat="1" applyBorder="1">
      <alignment horizontal="right" wrapText="1" shrinkToFit="1"/>
    </xf>
    <xf numFmtId="0" fontId="5" fillId="0" borderId="23" xfId="0" applyFont="1" applyBorder="1" applyAlignment="1">
      <alignment vertical="center"/>
    </xf>
    <xf numFmtId="0" fontId="6" fillId="0" borderId="16" xfId="0" applyFont="1" applyBorder="1" applyAlignment="1">
      <alignment vertical="center" wrapText="1"/>
    </xf>
    <xf numFmtId="0" fontId="7" fillId="0" borderId="16" xfId="21" applyFont="1" applyBorder="1" applyAlignment="1">
      <alignment vertical="center" wrapText="1"/>
    </xf>
    <xf numFmtId="0" fontId="7" fillId="0" borderId="16" xfId="12" quotePrefix="1" applyFont="1" applyBorder="1" applyAlignment="1">
      <alignment vertical="center" wrapText="1" shrinkToFit="1"/>
    </xf>
    <xf numFmtId="0" fontId="6" fillId="0" borderId="16" xfId="26" quotePrefix="1" applyBorder="1" applyAlignment="1">
      <alignment wrapText="1" shrinkToFit="1"/>
    </xf>
    <xf numFmtId="0" fontId="6" fillId="0" borderId="16" xfId="27" quotePrefix="1" applyBorder="1" applyAlignment="1">
      <alignment vertical="center" wrapText="1" shrinkToFit="1"/>
    </xf>
    <xf numFmtId="0" fontId="6" fillId="0" borderId="16" xfId="6" quotePrefix="1" applyFont="1" applyBorder="1" applyAlignment="1">
      <alignment vertical="center" wrapText="1"/>
    </xf>
    <xf numFmtId="0" fontId="6" fillId="0" borderId="16" xfId="28" applyFont="1" applyBorder="1" applyAlignment="1">
      <alignment vertical="center" wrapText="1"/>
    </xf>
    <xf numFmtId="0" fontId="6" fillId="0" borderId="16" xfId="6" applyFont="1" applyBorder="1" applyAlignment="1">
      <alignment vertical="center" wrapText="1"/>
    </xf>
    <xf numFmtId="0" fontId="6" fillId="0" borderId="2" xfId="28" applyFont="1" applyBorder="1" applyAlignment="1">
      <alignment vertical="center" wrapText="1"/>
    </xf>
    <xf numFmtId="0" fontId="7" fillId="0" borderId="30" xfId="0" applyFont="1" applyBorder="1" applyAlignment="1">
      <alignment vertical="center"/>
    </xf>
    <xf numFmtId="0" fontId="6" fillId="0" borderId="17" xfId="0" applyFont="1" applyBorder="1" applyAlignment="1">
      <alignment horizontal="right" vertical="center" wrapText="1"/>
    </xf>
    <xf numFmtId="3" fontId="9" fillId="0" borderId="17" xfId="20" applyNumberFormat="1" applyFont="1" applyBorder="1">
      <alignment horizontal="right" wrapText="1" shrinkToFit="1"/>
    </xf>
    <xf numFmtId="3" fontId="10" fillId="0" borderId="17" xfId="20" applyNumberFormat="1" applyBorder="1">
      <alignment horizontal="right" wrapText="1" shrinkToFit="1"/>
    </xf>
    <xf numFmtId="3" fontId="6" fillId="0" borderId="17" xfId="0" applyNumberFormat="1" applyFont="1" applyBorder="1" applyAlignment="1">
      <alignment horizontal="right"/>
    </xf>
    <xf numFmtId="3" fontId="10" fillId="0" borderId="33" xfId="20" applyNumberFormat="1" applyBorder="1">
      <alignment horizontal="right" wrapText="1" shrinkToFit="1"/>
    </xf>
    <xf numFmtId="0" fontId="6" fillId="0" borderId="23" xfId="0" applyFont="1" applyBorder="1" applyAlignment="1">
      <alignment vertical="center" wrapText="1"/>
    </xf>
    <xf numFmtId="3" fontId="7" fillId="0" borderId="23" xfId="21" applyNumberFormat="1" applyFont="1" applyBorder="1" applyAlignment="1">
      <alignment vertical="center"/>
    </xf>
    <xf numFmtId="3" fontId="7" fillId="0" borderId="16" xfId="21" applyNumberFormat="1" applyFont="1" applyBorder="1" applyAlignment="1">
      <alignment vertical="center"/>
    </xf>
    <xf numFmtId="3" fontId="15" fillId="4" borderId="16" xfId="21" applyNumberFormat="1" applyFont="1" applyFill="1" applyBorder="1" applyAlignment="1">
      <alignment horizontal="right" vertical="center" wrapText="1"/>
    </xf>
    <xf numFmtId="3" fontId="7" fillId="0" borderId="16" xfId="21" applyNumberFormat="1" applyFont="1" applyBorder="1" applyAlignment="1">
      <alignment horizontal="right" vertical="center" wrapText="1"/>
    </xf>
    <xf numFmtId="3" fontId="16" fillId="0" borderId="16" xfId="21" applyNumberFormat="1" applyFont="1" applyBorder="1" applyAlignment="1">
      <alignment horizontal="right" vertical="center" wrapText="1"/>
    </xf>
    <xf numFmtId="3" fontId="42" fillId="0" borderId="16" xfId="20" applyNumberFormat="1" applyFont="1" applyBorder="1" applyAlignment="1">
      <alignment horizontal="right" vertical="center" wrapText="1" shrinkToFit="1"/>
    </xf>
    <xf numFmtId="3" fontId="6" fillId="0" borderId="16" xfId="20" applyNumberFormat="1" applyFont="1" applyBorder="1" applyAlignment="1">
      <alignment horizontal="right" vertical="center" wrapText="1" shrinkToFit="1"/>
    </xf>
    <xf numFmtId="3" fontId="16" fillId="0" borderId="16" xfId="20" applyNumberFormat="1" applyFont="1" applyBorder="1" applyAlignment="1">
      <alignment horizontal="right" vertical="center" wrapText="1" shrinkToFit="1"/>
    </xf>
    <xf numFmtId="3" fontId="6" fillId="0" borderId="32" xfId="20" applyNumberFormat="1" applyFont="1" applyBorder="1" applyAlignment="1">
      <alignment horizontal="right" vertical="center" wrapText="1" shrinkToFit="1"/>
    </xf>
    <xf numFmtId="3" fontId="7" fillId="0" borderId="23" xfId="21" applyNumberFormat="1" applyFont="1" applyBorder="1" applyAlignment="1">
      <alignment horizontal="right" vertical="center" wrapText="1"/>
    </xf>
    <xf numFmtId="0" fontId="34" fillId="0" borderId="0" xfId="0" applyFont="1" applyAlignment="1">
      <alignment horizontal="center" vertical="center"/>
    </xf>
    <xf numFmtId="0" fontId="7" fillId="0" borderId="0" xfId="7" applyFont="1" applyAlignment="1">
      <alignment horizontal="center" vertical="center"/>
    </xf>
    <xf numFmtId="3" fontId="34" fillId="0" borderId="0" xfId="0" applyNumberFormat="1" applyFont="1" applyAlignment="1">
      <alignment horizontal="center" vertical="center"/>
    </xf>
    <xf numFmtId="3" fontId="9" fillId="0" borderId="18" xfId="20" applyNumberFormat="1" applyFont="1" applyBorder="1">
      <alignment horizontal="right" wrapText="1" shrinkToFit="1"/>
    </xf>
    <xf numFmtId="3" fontId="6" fillId="0" borderId="18" xfId="0" applyNumberFormat="1" applyFont="1" applyBorder="1" applyAlignment="1">
      <alignment horizontal="right"/>
    </xf>
    <xf numFmtId="0" fontId="7" fillId="4" borderId="16" xfId="0" applyFont="1" applyFill="1" applyBorder="1" applyAlignment="1">
      <alignment horizontal="right" vertical="center" wrapText="1"/>
    </xf>
    <xf numFmtId="0" fontId="5" fillId="4" borderId="19" xfId="0" applyFont="1" applyFill="1" applyBorder="1" applyAlignment="1">
      <alignment vertical="center" wrapText="1"/>
    </xf>
    <xf numFmtId="0" fontId="5" fillId="4" borderId="18" xfId="0" applyFont="1" applyFill="1" applyBorder="1" applyAlignment="1">
      <alignment vertical="center" wrapText="1"/>
    </xf>
    <xf numFmtId="0" fontId="5" fillId="4" borderId="16" xfId="0" applyFont="1" applyFill="1" applyBorder="1" applyAlignment="1">
      <alignment horizontal="right" vertical="center" wrapText="1"/>
    </xf>
    <xf numFmtId="0" fontId="5" fillId="0" borderId="0" xfId="13" applyFont="1" applyAlignment="1">
      <alignment horizontal="center"/>
    </xf>
    <xf numFmtId="0" fontId="48" fillId="0" borderId="0" xfId="0" applyFont="1"/>
    <xf numFmtId="0" fontId="47" fillId="2" borderId="53" xfId="0" applyFont="1" applyFill="1" applyBorder="1" applyAlignment="1">
      <alignment wrapText="1"/>
    </xf>
    <xf numFmtId="0" fontId="5" fillId="0" borderId="54" xfId="25" applyFont="1" applyBorder="1" applyAlignment="1">
      <alignment wrapText="1"/>
    </xf>
    <xf numFmtId="0" fontId="6" fillId="7" borderId="19" xfId="0" applyFont="1" applyFill="1" applyBorder="1" applyAlignment="1">
      <alignment horizontal="justify" vertical="center" wrapText="1"/>
    </xf>
    <xf numFmtId="0" fontId="6" fillId="7" borderId="49" xfId="0" applyFont="1" applyFill="1" applyBorder="1" applyAlignment="1">
      <alignment horizontal="justify" vertical="center" wrapText="1"/>
    </xf>
    <xf numFmtId="164" fontId="6" fillId="7" borderId="16" xfId="8" applyNumberFormat="1" applyFont="1" applyFill="1" applyBorder="1" applyAlignment="1">
      <alignment horizontal="right" vertical="center"/>
    </xf>
    <xf numFmtId="164" fontId="6" fillId="7" borderId="32" xfId="8" applyNumberFormat="1" applyFont="1" applyFill="1" applyBorder="1" applyAlignment="1">
      <alignment horizontal="right" vertical="center"/>
    </xf>
    <xf numFmtId="164" fontId="15" fillId="0" borderId="30" xfId="8" applyNumberFormat="1" applyFont="1" applyBorder="1" applyAlignment="1">
      <alignment horizontal="center" vertical="center" wrapText="1"/>
    </xf>
    <xf numFmtId="164" fontId="6" fillId="0" borderId="17" xfId="8" applyNumberFormat="1" applyFont="1" applyBorder="1" applyAlignment="1">
      <alignment horizontal="center" vertical="center" wrapText="1"/>
    </xf>
    <xf numFmtId="164" fontId="6" fillId="4" borderId="17" xfId="8" applyNumberFormat="1" applyFont="1" applyFill="1" applyBorder="1" applyAlignment="1">
      <alignment horizontal="center" vertical="center" wrapText="1"/>
    </xf>
    <xf numFmtId="164" fontId="6" fillId="0" borderId="17" xfId="8" applyNumberFormat="1" applyFont="1" applyBorder="1" applyAlignment="1">
      <alignment horizontal="right" vertical="center" wrapText="1"/>
    </xf>
    <xf numFmtId="164" fontId="7" fillId="0" borderId="17" xfId="8" applyNumberFormat="1" applyFont="1" applyBorder="1" applyAlignment="1">
      <alignment horizontal="right" vertical="center"/>
    </xf>
    <xf numFmtId="164" fontId="6" fillId="0" borderId="17" xfId="8" applyNumberFormat="1" applyFont="1" applyBorder="1" applyAlignment="1">
      <alignment horizontal="right" vertical="center"/>
    </xf>
    <xf numFmtId="164" fontId="6" fillId="7" borderId="17" xfId="8" applyNumberFormat="1" applyFont="1" applyFill="1" applyBorder="1" applyAlignment="1">
      <alignment horizontal="right" vertical="center"/>
    </xf>
    <xf numFmtId="164" fontId="6" fillId="7" borderId="33" xfId="8" applyNumberFormat="1" applyFont="1" applyFill="1" applyBorder="1" applyAlignment="1">
      <alignment horizontal="right" vertical="center"/>
    </xf>
    <xf numFmtId="0" fontId="5" fillId="0" borderId="23" xfId="2" applyFont="1" applyBorder="1" applyAlignment="1">
      <alignment vertical="center" wrapText="1"/>
    </xf>
    <xf numFmtId="164" fontId="6" fillId="0" borderId="16" xfId="8" applyNumberFormat="1" applyFont="1" applyBorder="1" applyAlignment="1">
      <alignment vertical="center" wrapText="1"/>
    </xf>
    <xf numFmtId="164" fontId="5" fillId="4" borderId="16" xfId="8" applyNumberFormat="1" applyFont="1" applyFill="1" applyBorder="1" applyAlignment="1">
      <alignment horizontal="justify" vertical="center" wrapText="1"/>
    </xf>
    <xf numFmtId="164" fontId="7" fillId="0" borderId="16" xfId="8" applyNumberFormat="1" applyFont="1" applyBorder="1" applyAlignment="1">
      <alignment horizontal="right" vertical="center" wrapText="1"/>
    </xf>
    <xf numFmtId="0" fontId="7" fillId="0" borderId="16" xfId="18" applyFont="1" applyBorder="1" applyAlignment="1">
      <alignment horizontal="justify" vertical="center" wrapText="1"/>
    </xf>
    <xf numFmtId="0" fontId="6" fillId="0" borderId="16" xfId="18" applyFont="1" applyBorder="1" applyAlignment="1">
      <alignment horizontal="justify" vertical="center" wrapText="1"/>
    </xf>
    <xf numFmtId="0" fontId="6" fillId="0" borderId="16" xfId="18" applyFont="1" applyBorder="1" applyAlignment="1">
      <alignment horizontal="justify" vertical="center"/>
    </xf>
    <xf numFmtId="0" fontId="6" fillId="0" borderId="16" xfId="0" applyFont="1" applyBorder="1" applyAlignment="1">
      <alignment horizontal="justify" vertical="center" wrapText="1"/>
    </xf>
    <xf numFmtId="0" fontId="5" fillId="0" borderId="16" xfId="2" applyFont="1" applyBorder="1" applyAlignment="1">
      <alignment vertical="center" wrapText="1"/>
    </xf>
    <xf numFmtId="0" fontId="7" fillId="0" borderId="16" xfId="0" applyFont="1" applyBorder="1" applyAlignment="1">
      <alignment horizontal="justify" vertical="center" wrapText="1"/>
    </xf>
    <xf numFmtId="0" fontId="6" fillId="0" borderId="16" xfId="0" applyFont="1" applyBorder="1" applyAlignment="1">
      <alignment horizontal="justify" vertical="center"/>
    </xf>
    <xf numFmtId="0" fontId="6" fillId="0" borderId="32" xfId="0" applyFont="1" applyBorder="1" applyAlignment="1">
      <alignment horizontal="justify" vertical="center" wrapText="1"/>
    </xf>
    <xf numFmtId="0" fontId="7" fillId="0" borderId="30" xfId="2" applyFont="1" applyBorder="1" applyAlignment="1">
      <alignment horizontal="center" vertical="center"/>
    </xf>
    <xf numFmtId="3" fontId="6" fillId="0" borderId="17" xfId="8" applyNumberFormat="1" applyFont="1" applyBorder="1" applyAlignment="1">
      <alignment horizontal="right" vertical="center" wrapText="1"/>
    </xf>
    <xf numFmtId="164" fontId="7" fillId="7" borderId="17" xfId="8" applyNumberFormat="1" applyFont="1" applyFill="1" applyBorder="1" applyAlignment="1">
      <alignment horizontal="right" vertical="center"/>
    </xf>
    <xf numFmtId="164" fontId="6" fillId="4" borderId="17" xfId="8" applyNumberFormat="1" applyFont="1" applyFill="1" applyBorder="1" applyAlignment="1">
      <alignment horizontal="right" vertical="center"/>
    </xf>
    <xf numFmtId="164" fontId="6" fillId="0" borderId="23" xfId="8" applyNumberFormat="1" applyFont="1" applyBorder="1" applyAlignment="1">
      <alignment horizontal="center" vertical="center" wrapText="1"/>
    </xf>
    <xf numFmtId="164" fontId="6" fillId="4" borderId="16" xfId="8" applyNumberFormat="1" applyFont="1" applyFill="1" applyBorder="1" applyAlignment="1">
      <alignment horizontal="right" vertical="center"/>
    </xf>
    <xf numFmtId="0" fontId="5" fillId="7" borderId="54" xfId="25" applyFont="1" applyFill="1" applyBorder="1" applyAlignment="1">
      <alignment wrapText="1"/>
    </xf>
    <xf numFmtId="164" fontId="6" fillId="7" borderId="19" xfId="8" applyNumberFormat="1" applyFont="1" applyFill="1" applyBorder="1" applyAlignment="1">
      <alignment wrapText="1"/>
    </xf>
    <xf numFmtId="164" fontId="5" fillId="4" borderId="19" xfId="8" applyNumberFormat="1" applyFont="1" applyFill="1" applyBorder="1" applyAlignment="1">
      <alignment vertical="top" wrapText="1"/>
    </xf>
    <xf numFmtId="164" fontId="7" fillId="7" borderId="19" xfId="8" applyNumberFormat="1" applyFont="1" applyFill="1" applyBorder="1" applyAlignment="1">
      <alignment horizontal="right" vertical="top" wrapText="1"/>
    </xf>
    <xf numFmtId="0" fontId="7" fillId="7" borderId="19" xfId="6" applyFont="1" applyFill="1" applyBorder="1" applyAlignment="1">
      <alignment vertical="top" wrapText="1"/>
    </xf>
    <xf numFmtId="0" fontId="6" fillId="7" borderId="19" xfId="6" applyFont="1" applyFill="1" applyBorder="1" applyAlignment="1">
      <alignment vertical="top" wrapText="1"/>
    </xf>
    <xf numFmtId="0" fontId="7" fillId="7" borderId="19" xfId="6" applyFont="1" applyFill="1" applyBorder="1" applyAlignment="1">
      <alignment horizontal="right" vertical="top" wrapText="1"/>
    </xf>
    <xf numFmtId="0" fontId="7" fillId="7" borderId="19" xfId="0" applyFont="1" applyFill="1" applyBorder="1" applyAlignment="1">
      <alignment horizontal="justify" vertical="center" wrapText="1"/>
    </xf>
    <xf numFmtId="0" fontId="6" fillId="7" borderId="19" xfId="0" applyFont="1" applyFill="1" applyBorder="1" applyAlignment="1">
      <alignment horizontal="justify" vertical="center"/>
    </xf>
    <xf numFmtId="0" fontId="7" fillId="7" borderId="19" xfId="0" applyFont="1" applyFill="1" applyBorder="1" applyAlignment="1">
      <alignment horizontal="right" vertical="center" wrapText="1"/>
    </xf>
    <xf numFmtId="0" fontId="7" fillId="7" borderId="19" xfId="6" applyFont="1" applyFill="1" applyBorder="1" applyAlignment="1">
      <alignment horizontal="left" vertical="top" wrapText="1" indent="6"/>
    </xf>
    <xf numFmtId="164" fontId="15" fillId="7" borderId="31" xfId="8" applyNumberFormat="1" applyFont="1" applyFill="1" applyBorder="1" applyAlignment="1">
      <alignment wrapText="1"/>
    </xf>
    <xf numFmtId="164" fontId="6" fillId="7" borderId="18" xfId="8" applyNumberFormat="1" applyFont="1" applyFill="1" applyBorder="1" applyAlignment="1">
      <alignment wrapText="1"/>
    </xf>
    <xf numFmtId="3" fontId="7" fillId="7" borderId="18" xfId="16" applyNumberFormat="1" applyFont="1" applyFill="1" applyBorder="1" applyAlignment="1">
      <alignment horizontal="right"/>
    </xf>
    <xf numFmtId="3" fontId="6" fillId="7" borderId="18" xfId="16" applyNumberFormat="1" applyFont="1" applyFill="1" applyBorder="1" applyAlignment="1">
      <alignment horizontal="right"/>
    </xf>
    <xf numFmtId="164" fontId="7" fillId="7" borderId="18" xfId="0" applyNumberFormat="1" applyFont="1" applyFill="1" applyBorder="1"/>
    <xf numFmtId="3" fontId="6" fillId="7" borderId="48" xfId="16" applyNumberFormat="1" applyFont="1" applyFill="1" applyBorder="1" applyAlignment="1">
      <alignment horizontal="right"/>
    </xf>
    <xf numFmtId="164" fontId="6" fillId="7" borderId="16" xfId="8" applyNumberFormat="1" applyFont="1" applyFill="1" applyBorder="1" applyAlignment="1">
      <alignment horizontal="right" wrapText="1"/>
    </xf>
    <xf numFmtId="164" fontId="7" fillId="4" borderId="16" xfId="8" applyNumberFormat="1" applyFont="1" applyFill="1" applyBorder="1" applyAlignment="1">
      <alignment horizontal="right" wrapText="1"/>
    </xf>
    <xf numFmtId="164" fontId="7" fillId="7" borderId="16" xfId="8" applyNumberFormat="1" applyFont="1" applyFill="1" applyBorder="1" applyAlignment="1">
      <alignment horizontal="right" vertical="center"/>
    </xf>
    <xf numFmtId="3" fontId="7" fillId="7" borderId="16" xfId="16" applyNumberFormat="1" applyFont="1" applyFill="1" applyBorder="1" applyAlignment="1">
      <alignment horizontal="right"/>
    </xf>
    <xf numFmtId="3" fontId="6" fillId="7" borderId="16" xfId="16" applyNumberFormat="1" applyFont="1" applyFill="1" applyBorder="1" applyAlignment="1">
      <alignment horizontal="right"/>
    </xf>
    <xf numFmtId="164" fontId="7" fillId="7" borderId="16" xfId="0" applyNumberFormat="1" applyFont="1" applyFill="1" applyBorder="1"/>
    <xf numFmtId="3" fontId="6" fillId="7" borderId="32" xfId="16" applyNumberFormat="1" applyFont="1" applyFill="1" applyBorder="1" applyAlignment="1">
      <alignment horizontal="right"/>
    </xf>
    <xf numFmtId="3" fontId="7" fillId="0" borderId="0" xfId="4" applyNumberFormat="1" applyFont="1" applyAlignment="1">
      <alignment horizontal="center" vertical="top" wrapText="1"/>
    </xf>
    <xf numFmtId="0" fontId="5" fillId="0" borderId="54" xfId="0" applyFont="1" applyBorder="1" applyAlignment="1">
      <alignment wrapText="1"/>
    </xf>
    <xf numFmtId="164" fontId="6" fillId="0" borderId="19" xfId="8" applyNumberFormat="1" applyFont="1" applyBorder="1" applyAlignment="1">
      <alignment wrapText="1"/>
    </xf>
    <xf numFmtId="0" fontId="7" fillId="7" borderId="19" xfId="0" applyFont="1" applyFill="1" applyBorder="1" applyAlignment="1">
      <alignment vertical="center" wrapText="1"/>
    </xf>
    <xf numFmtId="0" fontId="15" fillId="7" borderId="19" xfId="0" applyFont="1" applyFill="1" applyBorder="1" applyAlignment="1">
      <alignment vertical="center" wrapText="1"/>
    </xf>
    <xf numFmtId="0" fontId="6" fillId="0" borderId="49" xfId="12" quotePrefix="1" applyBorder="1" applyAlignment="1">
      <alignment horizontal="left" vertical="center" wrapText="1"/>
    </xf>
    <xf numFmtId="164" fontId="7" fillId="0" borderId="18" xfId="8" applyNumberFormat="1" applyFont="1" applyBorder="1"/>
    <xf numFmtId="164" fontId="6" fillId="0" borderId="18" xfId="8" applyNumberFormat="1" applyFont="1" applyBorder="1"/>
    <xf numFmtId="164" fontId="6" fillId="0" borderId="48" xfId="8" applyNumberFormat="1" applyFont="1" applyBorder="1"/>
    <xf numFmtId="0" fontId="5" fillId="0" borderId="23" xfId="2" applyFont="1" applyBorder="1" applyAlignment="1">
      <alignment vertical="center"/>
    </xf>
    <xf numFmtId="3" fontId="10" fillId="0" borderId="32" xfId="11" applyNumberFormat="1" applyFont="1" applyFill="1" applyBorder="1">
      <alignment vertical="center"/>
    </xf>
    <xf numFmtId="164" fontId="15" fillId="0" borderId="30" xfId="8" applyNumberFormat="1" applyFont="1" applyBorder="1" applyAlignment="1">
      <alignment wrapText="1"/>
    </xf>
    <xf numFmtId="164" fontId="6" fillId="0" borderId="17" xfId="8" applyNumberFormat="1" applyFont="1" applyBorder="1" applyAlignment="1">
      <alignment wrapText="1"/>
    </xf>
    <xf numFmtId="164" fontId="7" fillId="0" borderId="17" xfId="8" applyNumberFormat="1" applyFont="1" applyBorder="1"/>
    <xf numFmtId="164" fontId="6" fillId="0" borderId="17" xfId="8" applyNumberFormat="1" applyFont="1" applyBorder="1"/>
    <xf numFmtId="164" fontId="7" fillId="0" borderId="33" xfId="8" applyNumberFormat="1" applyFont="1" applyBorder="1"/>
    <xf numFmtId="0" fontId="6" fillId="0" borderId="16" xfId="12" quotePrefix="1" applyBorder="1" applyAlignment="1">
      <alignment horizontal="left" vertical="center" wrapText="1"/>
    </xf>
    <xf numFmtId="0" fontId="7" fillId="0" borderId="16" xfId="0" applyFont="1" applyBorder="1" applyAlignment="1">
      <alignment horizontal="left" wrapText="1"/>
    </xf>
    <xf numFmtId="0" fontId="6" fillId="0" borderId="16" xfId="0" applyFont="1" applyBorder="1" applyAlignment="1">
      <alignment horizontal="left" wrapText="1"/>
    </xf>
    <xf numFmtId="0" fontId="7" fillId="0" borderId="32" xfId="0" applyFont="1" applyBorder="1" applyAlignment="1">
      <alignment horizontal="left" wrapText="1"/>
    </xf>
    <xf numFmtId="0" fontId="7" fillId="0" borderId="30" xfId="2" applyFont="1" applyBorder="1" applyAlignment="1">
      <alignment vertical="center"/>
    </xf>
    <xf numFmtId="164" fontId="7" fillId="0" borderId="17" xfId="8" applyNumberFormat="1" applyFont="1" applyBorder="1" applyAlignment="1">
      <alignment horizontal="right"/>
    </xf>
    <xf numFmtId="164" fontId="6" fillId="0" borderId="17" xfId="8" applyNumberFormat="1" applyFont="1" applyBorder="1" applyAlignment="1">
      <alignment horizontal="right"/>
    </xf>
    <xf numFmtId="164" fontId="7" fillId="0" borderId="33" xfId="8" applyNumberFormat="1" applyFont="1" applyBorder="1" applyAlignment="1">
      <alignment horizontal="right"/>
    </xf>
    <xf numFmtId="164" fontId="6" fillId="0" borderId="23" xfId="8" applyNumberFormat="1" applyFont="1" applyBorder="1" applyAlignment="1">
      <alignment wrapText="1"/>
    </xf>
    <xf numFmtId="49" fontId="20" fillId="0" borderId="19" xfId="0" applyNumberFormat="1" applyFont="1" applyBorder="1" applyAlignment="1">
      <alignment vertical="top" wrapText="1"/>
    </xf>
    <xf numFmtId="0" fontId="21" fillId="0" borderId="19" xfId="0" applyFont="1" applyBorder="1" applyAlignment="1">
      <alignment vertical="top" wrapText="1"/>
    </xf>
    <xf numFmtId="164" fontId="15" fillId="4" borderId="19" xfId="8" applyNumberFormat="1" applyFont="1" applyFill="1" applyBorder="1" applyAlignment="1">
      <alignment vertical="top" wrapText="1"/>
    </xf>
    <xf numFmtId="0" fontId="20" fillId="11" borderId="19" xfId="0" applyFont="1" applyFill="1" applyBorder="1" applyAlignment="1">
      <alignment horizontal="left" vertical="center" wrapText="1"/>
    </xf>
    <xf numFmtId="0" fontId="21" fillId="11"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21" fillId="0" borderId="49" xfId="0" applyFont="1" applyBorder="1" applyAlignment="1">
      <alignment vertical="top" wrapText="1"/>
    </xf>
    <xf numFmtId="0" fontId="20" fillId="11" borderId="16" xfId="0" applyFont="1" applyFill="1" applyBorder="1" applyAlignment="1">
      <alignment horizontal="right" vertical="center" wrapText="1"/>
    </xf>
    <xf numFmtId="0" fontId="21" fillId="11" borderId="16" xfId="0" applyFont="1" applyFill="1" applyBorder="1" applyAlignment="1">
      <alignment horizontal="right" vertical="center" wrapText="1"/>
    </xf>
    <xf numFmtId="0" fontId="12" fillId="7" borderId="16" xfId="0" applyFont="1" applyFill="1" applyBorder="1" applyAlignment="1">
      <alignment horizontal="right" vertical="center" wrapText="1"/>
    </xf>
    <xf numFmtId="0" fontId="21" fillId="11" borderId="32" xfId="0" applyFont="1" applyFill="1" applyBorder="1" applyAlignment="1">
      <alignment horizontal="right" vertical="center" wrapText="1"/>
    </xf>
    <xf numFmtId="0" fontId="21" fillId="0" borderId="46" xfId="0" applyFont="1" applyBorder="1" applyAlignment="1">
      <alignment vertical="top" wrapText="1"/>
    </xf>
    <xf numFmtId="3" fontId="10" fillId="0" borderId="34" xfId="11" applyNumberFormat="1" applyFont="1" applyFill="1" applyBorder="1">
      <alignment vertical="center"/>
    </xf>
    <xf numFmtId="164" fontId="6" fillId="0" borderId="47" xfId="8" applyNumberFormat="1" applyFont="1" applyBorder="1"/>
    <xf numFmtId="164" fontId="6" fillId="0" borderId="54" xfId="8" applyNumberFormat="1" applyFont="1" applyBorder="1" applyAlignment="1">
      <alignment wrapText="1"/>
    </xf>
    <xf numFmtId="164" fontId="6" fillId="0" borderId="23" xfId="8" applyNumberFormat="1" applyFont="1" applyBorder="1" applyAlignment="1">
      <alignment horizontal="right" wrapText="1"/>
    </xf>
    <xf numFmtId="0" fontId="7" fillId="0" borderId="56" xfId="12" quotePrefix="1" applyFont="1" applyBorder="1" applyAlignment="1">
      <alignment horizontal="left" vertical="center" wrapText="1"/>
    </xf>
    <xf numFmtId="3" fontId="10" fillId="0" borderId="13" xfId="11" applyNumberFormat="1" applyFont="1" applyFill="1" applyBorder="1">
      <alignment vertical="center"/>
    </xf>
    <xf numFmtId="164" fontId="6" fillId="0" borderId="15" xfId="8" applyNumberFormat="1" applyFont="1" applyBorder="1"/>
    <xf numFmtId="0" fontId="5" fillId="4" borderId="49" xfId="12" quotePrefix="1" applyFont="1" applyFill="1" applyBorder="1" applyAlignment="1">
      <alignment horizontal="left" vertical="center" wrapText="1"/>
    </xf>
    <xf numFmtId="3" fontId="9" fillId="4" borderId="32" xfId="11" applyNumberFormat="1" applyFont="1" applyFill="1" applyBorder="1">
      <alignment vertical="center"/>
    </xf>
    <xf numFmtId="164" fontId="7" fillId="4" borderId="48" xfId="8" applyNumberFormat="1" applyFont="1" applyFill="1" applyBorder="1"/>
    <xf numFmtId="0" fontId="7" fillId="0" borderId="54" xfId="12" quotePrefix="1" applyFont="1" applyBorder="1" applyAlignment="1">
      <alignment horizontal="left" vertical="center" wrapText="1"/>
    </xf>
    <xf numFmtId="3" fontId="10" fillId="0" borderId="23" xfId="11" applyNumberFormat="1" applyFont="1" applyFill="1" applyBorder="1">
      <alignment vertical="center"/>
    </xf>
    <xf numFmtId="164" fontId="6" fillId="0" borderId="31" xfId="8" applyNumberFormat="1" applyFont="1" applyBorder="1"/>
    <xf numFmtId="0" fontId="6" fillId="0" borderId="46" xfId="12" quotePrefix="1" applyBorder="1" applyAlignment="1">
      <alignment horizontal="left" vertical="center" wrapText="1"/>
    </xf>
    <xf numFmtId="164" fontId="7" fillId="0" borderId="34" xfId="8" applyNumberFormat="1" applyFont="1" applyBorder="1" applyAlignment="1">
      <alignment horizontal="right"/>
    </xf>
    <xf numFmtId="3" fontId="5" fillId="0" borderId="54" xfId="23" applyNumberFormat="1" applyFont="1" applyBorder="1" applyAlignment="1">
      <alignment vertical="center" wrapText="1"/>
    </xf>
    <xf numFmtId="3" fontId="6" fillId="0" borderId="19" xfId="23" applyNumberFormat="1" applyFont="1" applyBorder="1" applyAlignment="1">
      <alignment vertical="center" wrapText="1"/>
    </xf>
    <xf numFmtId="164" fontId="7" fillId="2" borderId="19" xfId="13" applyNumberFormat="1" applyFont="1" applyFill="1" applyBorder="1" applyAlignment="1">
      <alignment vertical="top" wrapText="1"/>
    </xf>
    <xf numFmtId="3" fontId="6" fillId="0" borderId="19" xfId="22" applyNumberFormat="1" applyFont="1" applyBorder="1" applyAlignment="1">
      <alignment horizontal="justify" vertical="center" wrapText="1"/>
    </xf>
    <xf numFmtId="3" fontId="5" fillId="0" borderId="56" xfId="23" applyNumberFormat="1" applyFont="1" applyBorder="1" applyAlignment="1">
      <alignment vertical="center" wrapText="1"/>
    </xf>
    <xf numFmtId="3" fontId="6" fillId="0" borderId="46" xfId="22" applyNumberFormat="1" applyFont="1" applyBorder="1" applyAlignment="1">
      <alignment horizontal="justify" vertical="center" wrapText="1"/>
    </xf>
    <xf numFmtId="3" fontId="6" fillId="0" borderId="5" xfId="22" applyNumberFormat="1" applyFont="1" applyBorder="1" applyAlignment="1">
      <alignment horizontal="justify" vertical="center" wrapText="1"/>
    </xf>
    <xf numFmtId="3" fontId="6" fillId="0" borderId="19" xfId="13" applyNumberFormat="1" applyFont="1" applyBorder="1" applyAlignment="1">
      <alignment horizontal="center" vertical="center" wrapText="1"/>
    </xf>
    <xf numFmtId="3" fontId="5" fillId="0" borderId="19" xfId="23" applyNumberFormat="1" applyFont="1" applyBorder="1" applyAlignment="1">
      <alignment vertical="center" wrapText="1"/>
    </xf>
    <xf numFmtId="3" fontId="6" fillId="0" borderId="56" xfId="13" applyNumberFormat="1" applyFont="1" applyBorder="1" applyAlignment="1">
      <alignment horizontal="center" vertical="center" wrapText="1"/>
    </xf>
    <xf numFmtId="0" fontId="6" fillId="0" borderId="19" xfId="6" applyFont="1" applyBorder="1" applyAlignment="1">
      <alignment vertical="top" wrapText="1"/>
    </xf>
    <xf numFmtId="0" fontId="6" fillId="0" borderId="49" xfId="6" applyFont="1" applyBorder="1" applyAlignment="1">
      <alignment vertical="top" wrapText="1"/>
    </xf>
    <xf numFmtId="3" fontId="5" fillId="0" borderId="31" xfId="13" applyNumberFormat="1" applyFont="1" applyBorder="1" applyAlignment="1">
      <alignment vertical="center" wrapText="1"/>
    </xf>
    <xf numFmtId="3" fontId="6" fillId="0" borderId="18" xfId="13" applyNumberFormat="1" applyFont="1" applyBorder="1" applyAlignment="1">
      <alignment vertical="center" wrapText="1"/>
    </xf>
    <xf numFmtId="164" fontId="6" fillId="2" borderId="18" xfId="13" applyNumberFormat="1" applyFont="1" applyFill="1" applyBorder="1" applyAlignment="1">
      <alignment wrapText="1"/>
    </xf>
    <xf numFmtId="3" fontId="6" fillId="0" borderId="53" xfId="13" applyNumberFormat="1" applyFont="1" applyBorder="1" applyAlignment="1">
      <alignment horizontal="right"/>
    </xf>
    <xf numFmtId="3" fontId="6" fillId="0" borderId="18" xfId="13" applyNumberFormat="1" applyFont="1" applyBorder="1" applyAlignment="1">
      <alignment vertical="center"/>
    </xf>
    <xf numFmtId="3" fontId="6" fillId="0" borderId="47" xfId="13" applyNumberFormat="1" applyFont="1" applyBorder="1" applyAlignment="1">
      <alignment vertical="center"/>
    </xf>
    <xf numFmtId="3" fontId="5" fillId="0" borderId="18" xfId="13" applyNumberFormat="1" applyFont="1" applyBorder="1" applyAlignment="1">
      <alignment vertical="center" wrapText="1"/>
    </xf>
    <xf numFmtId="3" fontId="6" fillId="0" borderId="18" xfId="13" applyNumberFormat="1" applyFont="1" applyBorder="1"/>
    <xf numFmtId="3" fontId="6" fillId="0" borderId="3" xfId="13" applyNumberFormat="1" applyFont="1" applyBorder="1" applyAlignment="1">
      <alignment vertical="center"/>
    </xf>
    <xf numFmtId="3" fontId="5" fillId="0" borderId="14" xfId="13" applyNumberFormat="1" applyFont="1" applyBorder="1" applyAlignment="1">
      <alignment vertical="center" wrapText="1"/>
    </xf>
    <xf numFmtId="3" fontId="6" fillId="0" borderId="17" xfId="13" applyNumberFormat="1" applyFont="1" applyBorder="1" applyAlignment="1">
      <alignment vertical="center" wrapText="1"/>
    </xf>
    <xf numFmtId="3" fontId="6" fillId="0" borderId="17" xfId="13" applyNumberFormat="1" applyFont="1" applyBorder="1"/>
    <xf numFmtId="3" fontId="6" fillId="0" borderId="14" xfId="13" applyNumberFormat="1" applyFont="1" applyBorder="1" applyAlignment="1">
      <alignment wrapText="1"/>
    </xf>
    <xf numFmtId="3" fontId="7" fillId="0" borderId="17" xfId="13" applyNumberFormat="1" applyFont="1" applyBorder="1"/>
    <xf numFmtId="3" fontId="7" fillId="0" borderId="33" xfId="13" applyNumberFormat="1" applyFont="1" applyBorder="1"/>
    <xf numFmtId="3" fontId="5" fillId="0" borderId="23" xfId="23" applyNumberFormat="1" applyFont="1" applyBorder="1" applyAlignment="1">
      <alignment vertical="center"/>
    </xf>
    <xf numFmtId="3" fontId="7" fillId="0" borderId="16" xfId="23" applyNumberFormat="1" applyFont="1" applyBorder="1" applyAlignment="1">
      <alignment vertical="center"/>
    </xf>
    <xf numFmtId="164" fontId="6" fillId="2" borderId="16" xfId="13" applyNumberFormat="1" applyFont="1" applyFill="1" applyBorder="1" applyAlignment="1">
      <alignment horizontal="right" wrapText="1"/>
    </xf>
    <xf numFmtId="3" fontId="6" fillId="0" borderId="16" xfId="13" applyNumberFormat="1" applyFont="1" applyBorder="1" applyAlignment="1">
      <alignment horizontal="right"/>
    </xf>
    <xf numFmtId="3" fontId="6" fillId="0" borderId="16" xfId="13" applyNumberFormat="1" applyFont="1" applyBorder="1" applyAlignment="1">
      <alignment horizontal="right" vertical="center"/>
    </xf>
    <xf numFmtId="3" fontId="6" fillId="0" borderId="34" xfId="13" applyNumberFormat="1" applyFont="1" applyBorder="1" applyAlignment="1">
      <alignment horizontal="right" vertical="center"/>
    </xf>
    <xf numFmtId="3" fontId="5" fillId="0" borderId="16" xfId="23" applyNumberFormat="1" applyFont="1" applyBorder="1" applyAlignment="1">
      <alignment vertical="center"/>
    </xf>
    <xf numFmtId="3" fontId="6" fillId="0" borderId="55" xfId="13" applyNumberFormat="1" applyFont="1" applyBorder="1" applyAlignment="1">
      <alignment horizontal="right" vertical="center"/>
    </xf>
    <xf numFmtId="3" fontId="5" fillId="0" borderId="13" xfId="23" applyNumberFormat="1" applyFont="1" applyBorder="1" applyAlignment="1">
      <alignment vertical="center"/>
    </xf>
    <xf numFmtId="3" fontId="6" fillId="0" borderId="13" xfId="13" applyNumberFormat="1" applyFont="1" applyBorder="1" applyAlignment="1">
      <alignment horizontal="right" wrapText="1"/>
    </xf>
    <xf numFmtId="3" fontId="6" fillId="0" borderId="32" xfId="13" applyNumberFormat="1" applyFont="1" applyBorder="1" applyAlignment="1">
      <alignment horizontal="right"/>
    </xf>
    <xf numFmtId="0" fontId="5" fillId="0" borderId="54" xfId="22" applyFont="1" applyBorder="1" applyAlignment="1">
      <alignment vertical="center"/>
    </xf>
    <xf numFmtId="3" fontId="6" fillId="0" borderId="19" xfId="13" applyNumberFormat="1" applyFont="1" applyBorder="1" applyAlignment="1">
      <alignment vertical="center" wrapText="1"/>
    </xf>
    <xf numFmtId="0" fontId="23" fillId="0" borderId="19" xfId="0" applyFont="1" applyBorder="1" applyAlignment="1">
      <alignment wrapText="1"/>
    </xf>
    <xf numFmtId="164" fontId="6" fillId="2" borderId="18" xfId="22" applyNumberFormat="1" applyFont="1" applyFill="1" applyBorder="1" applyAlignment="1">
      <alignment horizontal="center" vertical="center" wrapText="1"/>
    </xf>
    <xf numFmtId="166" fontId="23" fillId="0" borderId="18" xfId="0" applyNumberFormat="1" applyFont="1" applyBorder="1" applyAlignment="1">
      <alignment wrapText="1"/>
    </xf>
    <xf numFmtId="166" fontId="17" fillId="0" borderId="18" xfId="0" applyNumberFormat="1" applyFont="1" applyBorder="1" applyAlignment="1">
      <alignment wrapText="1"/>
    </xf>
    <xf numFmtId="166" fontId="23" fillId="0" borderId="47" xfId="0" applyNumberFormat="1" applyFont="1" applyBorder="1" applyAlignment="1">
      <alignment wrapText="1"/>
    </xf>
    <xf numFmtId="166" fontId="17" fillId="0" borderId="3" xfId="0" applyNumberFormat="1" applyFont="1" applyBorder="1" applyAlignment="1">
      <alignment wrapText="1"/>
    </xf>
    <xf numFmtId="166" fontId="23" fillId="0" borderId="3" xfId="0" applyNumberFormat="1" applyFont="1" applyBorder="1" applyAlignment="1">
      <alignment wrapText="1"/>
    </xf>
    <xf numFmtId="164" fontId="16" fillId="2" borderId="16" xfId="13" applyNumberFormat="1" applyFont="1" applyFill="1" applyBorder="1" applyAlignment="1">
      <alignment horizontal="right" vertical="center" wrapText="1"/>
    </xf>
    <xf numFmtId="166" fontId="23" fillId="0" borderId="16" xfId="0" applyNumberFormat="1" applyFont="1" applyBorder="1" applyAlignment="1">
      <alignment wrapText="1"/>
    </xf>
    <xf numFmtId="166" fontId="17" fillId="0" borderId="16" xfId="0" applyNumberFormat="1" applyFont="1" applyBorder="1" applyAlignment="1">
      <alignment wrapText="1"/>
    </xf>
    <xf numFmtId="166" fontId="23" fillId="0" borderId="55" xfId="0" applyNumberFormat="1" applyFont="1" applyBorder="1" applyAlignment="1">
      <alignment wrapText="1"/>
    </xf>
    <xf numFmtId="166" fontId="17" fillId="0" borderId="55" xfId="0" applyNumberFormat="1" applyFont="1" applyBorder="1" applyAlignment="1">
      <alignment wrapText="1"/>
    </xf>
    <xf numFmtId="166" fontId="17" fillId="0" borderId="2" xfId="0" applyNumberFormat="1" applyFont="1" applyBorder="1" applyAlignment="1">
      <alignment wrapText="1"/>
    </xf>
    <xf numFmtId="0" fontId="23" fillId="0" borderId="19" xfId="18" applyFont="1" applyBorder="1" applyAlignment="1">
      <alignment horizontal="left" wrapText="1" indent="1"/>
    </xf>
    <xf numFmtId="0" fontId="17" fillId="0" borderId="19" xfId="18" applyFont="1" applyBorder="1" applyAlignment="1">
      <alignment horizontal="left" wrapText="1" indent="2"/>
    </xf>
    <xf numFmtId="0" fontId="17" fillId="0" borderId="19" xfId="18" applyFont="1" applyBorder="1" applyAlignment="1">
      <alignment horizontal="left" wrapText="1" indent="3"/>
    </xf>
    <xf numFmtId="3" fontId="5" fillId="2" borderId="19" xfId="13" applyNumberFormat="1" applyFont="1" applyFill="1" applyBorder="1" applyAlignment="1">
      <alignment vertical="center" wrapText="1"/>
    </xf>
    <xf numFmtId="0" fontId="6" fillId="0" borderId="61" xfId="12" quotePrefix="1" applyBorder="1" applyAlignment="1">
      <alignment horizontal="left" vertical="center" wrapText="1" indent="2"/>
    </xf>
    <xf numFmtId="0" fontId="6" fillId="0" borderId="61" xfId="12" quotePrefix="1" applyBorder="1" applyAlignment="1">
      <alignment horizontal="left" vertical="center" wrapText="1" indent="3"/>
    </xf>
    <xf numFmtId="0" fontId="6" fillId="0" borderId="61" xfId="12" quotePrefix="1" applyBorder="1" applyAlignment="1">
      <alignment horizontal="left" vertical="center" wrapText="1" indent="4"/>
    </xf>
    <xf numFmtId="0" fontId="6" fillId="0" borderId="61" xfId="12" quotePrefix="1" applyBorder="1" applyAlignment="1">
      <alignment horizontal="left" vertical="center" wrapText="1" indent="5"/>
    </xf>
    <xf numFmtId="0" fontId="6" fillId="0" borderId="61" xfId="12" quotePrefix="1" applyBorder="1" applyAlignment="1">
      <alignment horizontal="left" vertical="center" wrapText="1"/>
    </xf>
    <xf numFmtId="0" fontId="6" fillId="0" borderId="61" xfId="12" quotePrefix="1" applyBorder="1" applyAlignment="1">
      <alignment horizontal="left" vertical="center" wrapText="1" indent="1"/>
    </xf>
    <xf numFmtId="3" fontId="5" fillId="2" borderId="46" xfId="13" applyNumberFormat="1" applyFont="1" applyFill="1" applyBorder="1" applyAlignment="1">
      <alignment vertical="center" wrapText="1"/>
    </xf>
    <xf numFmtId="3" fontId="6" fillId="0" borderId="19" xfId="13" applyNumberFormat="1" applyFont="1" applyBorder="1" applyAlignment="1">
      <alignment horizontal="center" wrapText="1"/>
    </xf>
    <xf numFmtId="3" fontId="7" fillId="0" borderId="19" xfId="17" quotePrefix="1" applyNumberFormat="1" applyFont="1" applyBorder="1" applyAlignment="1">
      <alignment horizontal="left" wrapText="1"/>
    </xf>
    <xf numFmtId="0" fontId="6" fillId="0" borderId="19" xfId="12" quotePrefix="1" applyBorder="1" applyAlignment="1">
      <alignment horizontal="left" vertical="center" wrapText="1" indent="4"/>
    </xf>
    <xf numFmtId="0" fontId="6" fillId="0" borderId="19" xfId="12" quotePrefix="1" applyBorder="1" applyAlignment="1">
      <alignment horizontal="left" vertical="center" wrapText="1" indent="5"/>
    </xf>
    <xf numFmtId="0" fontId="17" fillId="0" borderId="19" xfId="21" applyFont="1" applyBorder="1" applyAlignment="1">
      <alignment horizontal="left" wrapText="1" indent="4"/>
    </xf>
    <xf numFmtId="0" fontId="17" fillId="0" borderId="19" xfId="21" applyFont="1" applyBorder="1" applyAlignment="1">
      <alignment horizontal="left" wrapText="1" indent="5"/>
    </xf>
    <xf numFmtId="0" fontId="17" fillId="0" borderId="19" xfId="21" applyFont="1" applyBorder="1" applyAlignment="1">
      <alignment horizontal="left" indent="3"/>
    </xf>
    <xf numFmtId="0" fontId="17" fillId="0" borderId="19" xfId="21" applyFont="1" applyBorder="1" applyAlignment="1">
      <alignment horizontal="left" wrapText="1" indent="3"/>
    </xf>
    <xf numFmtId="0" fontId="17" fillId="0" borderId="49" xfId="21" applyFont="1" applyBorder="1" applyAlignment="1">
      <alignment horizontal="left" wrapText="1" indent="5"/>
    </xf>
    <xf numFmtId="3" fontId="7" fillId="0" borderId="18" xfId="13" applyNumberFormat="1" applyFont="1" applyBorder="1"/>
    <xf numFmtId="166" fontId="17" fillId="0" borderId="18" xfId="18" applyNumberFormat="1" applyFont="1" applyBorder="1" applyAlignment="1">
      <alignment wrapText="1"/>
    </xf>
    <xf numFmtId="3" fontId="6" fillId="2" borderId="18" xfId="13" applyNumberFormat="1" applyFont="1" applyFill="1" applyBorder="1" applyAlignment="1">
      <alignment vertical="center" wrapText="1"/>
    </xf>
    <xf numFmtId="3" fontId="6" fillId="2" borderId="47" xfId="13" applyNumberFormat="1" applyFont="1" applyFill="1" applyBorder="1" applyAlignment="1">
      <alignment vertical="center" wrapText="1"/>
    </xf>
    <xf numFmtId="3" fontId="6" fillId="0" borderId="18" xfId="13" applyNumberFormat="1" applyFont="1" applyBorder="1" applyAlignment="1">
      <alignment wrapText="1"/>
    </xf>
    <xf numFmtId="3" fontId="9" fillId="0" borderId="18" xfId="24" applyNumberFormat="1" applyFont="1" applyFill="1" applyBorder="1" applyAlignment="1">
      <alignment wrapText="1"/>
    </xf>
    <xf numFmtId="3" fontId="10" fillId="0" borderId="18" xfId="24" applyNumberFormat="1" applyFill="1" applyBorder="1" applyAlignment="1">
      <alignment wrapText="1"/>
    </xf>
    <xf numFmtId="3" fontId="10" fillId="0" borderId="48" xfId="24" applyNumberFormat="1" applyFill="1" applyBorder="1" applyAlignment="1">
      <alignment wrapText="1"/>
    </xf>
    <xf numFmtId="166" fontId="23" fillId="0" borderId="16" xfId="18" applyNumberFormat="1" applyFont="1" applyBorder="1" applyAlignment="1">
      <alignment wrapText="1"/>
    </xf>
    <xf numFmtId="166" fontId="17" fillId="0" borderId="16" xfId="18" applyNumberFormat="1" applyFont="1" applyBorder="1" applyAlignment="1">
      <alignment wrapText="1"/>
    </xf>
    <xf numFmtId="3" fontId="15" fillId="2" borderId="16" xfId="13" applyNumberFormat="1" applyFont="1" applyFill="1" applyBorder="1" applyAlignment="1">
      <alignment horizontal="right" vertical="center" wrapText="1"/>
    </xf>
    <xf numFmtId="3" fontId="9" fillId="0" borderId="16" xfId="24" applyNumberFormat="1" applyFont="1" applyFill="1" applyBorder="1" applyAlignment="1">
      <alignment wrapText="1"/>
    </xf>
    <xf numFmtId="3" fontId="10" fillId="0" borderId="16" xfId="24" applyNumberFormat="1" applyFill="1" applyBorder="1" applyAlignment="1">
      <alignment wrapText="1"/>
    </xf>
    <xf numFmtId="3" fontId="15" fillId="2" borderId="34" xfId="13" applyNumberFormat="1" applyFont="1" applyFill="1" applyBorder="1" applyAlignment="1">
      <alignment horizontal="right" vertical="center" wrapText="1"/>
    </xf>
    <xf numFmtId="3" fontId="10" fillId="0" borderId="32" xfId="24" applyNumberFormat="1" applyFill="1" applyBorder="1" applyAlignment="1">
      <alignment wrapText="1"/>
    </xf>
    <xf numFmtId="0" fontId="17" fillId="0" borderId="46" xfId="21" applyFont="1" applyBorder="1" applyAlignment="1">
      <alignment horizontal="left" wrapText="1" indent="5"/>
    </xf>
    <xf numFmtId="3" fontId="10" fillId="0" borderId="34" xfId="24" applyNumberFormat="1" applyFill="1" applyBorder="1" applyAlignment="1">
      <alignment wrapText="1"/>
    </xf>
    <xf numFmtId="3" fontId="10" fillId="0" borderId="47" xfId="24" applyNumberFormat="1" applyFill="1" applyBorder="1" applyAlignment="1">
      <alignment wrapText="1"/>
    </xf>
    <xf numFmtId="3" fontId="6" fillId="0" borderId="54" xfId="13" applyNumberFormat="1" applyFont="1" applyBorder="1" applyAlignment="1">
      <alignment horizontal="center" vertical="center" wrapText="1"/>
    </xf>
    <xf numFmtId="3" fontId="6" fillId="0" borderId="23" xfId="13" applyNumberFormat="1" applyFont="1" applyBorder="1" applyAlignment="1">
      <alignment horizontal="right" vertical="center" wrapText="1"/>
    </xf>
    <xf numFmtId="3" fontId="6" fillId="0" borderId="31" xfId="13" applyNumberFormat="1" applyFont="1" applyBorder="1" applyAlignment="1">
      <alignment vertical="center" wrapText="1"/>
    </xf>
    <xf numFmtId="0" fontId="6" fillId="0" borderId="62" xfId="12" quotePrefix="1" applyBorder="1" applyAlignment="1">
      <alignment horizontal="left" vertical="center" wrapText="1" indent="2"/>
    </xf>
    <xf numFmtId="3" fontId="6" fillId="0" borderId="48" xfId="13" applyNumberFormat="1" applyFont="1" applyBorder="1"/>
    <xf numFmtId="0" fontId="6" fillId="0" borderId="63" xfId="12" quotePrefix="1" applyBorder="1" applyAlignment="1">
      <alignment horizontal="left" vertical="center" wrapText="1" indent="2"/>
    </xf>
    <xf numFmtId="3" fontId="6" fillId="0" borderId="47" xfId="13" applyNumberFormat="1" applyFont="1" applyBorder="1"/>
    <xf numFmtId="0" fontId="6" fillId="0" borderId="64" xfId="15" applyFont="1" applyBorder="1" applyAlignment="1">
      <alignment horizontal="center"/>
    </xf>
    <xf numFmtId="0" fontId="6" fillId="0" borderId="35" xfId="15" applyFont="1" applyBorder="1" applyAlignment="1">
      <alignment horizontal="center"/>
    </xf>
    <xf numFmtId="0" fontId="16" fillId="0" borderId="49" xfId="6" applyFont="1" applyBorder="1" applyAlignment="1">
      <alignment horizontal="left" wrapText="1" indent="5"/>
    </xf>
    <xf numFmtId="0" fontId="16" fillId="0" borderId="56" xfId="6" applyFont="1" applyBorder="1" applyAlignment="1">
      <alignment horizontal="left" wrapText="1" indent="4"/>
    </xf>
    <xf numFmtId="0" fontId="16" fillId="0" borderId="46" xfId="6" applyFont="1" applyBorder="1" applyAlignment="1">
      <alignment horizontal="left" wrapText="1" indent="5"/>
    </xf>
    <xf numFmtId="3" fontId="6" fillId="0" borderId="47" xfId="21" applyNumberFormat="1" applyFont="1" applyBorder="1" applyAlignment="1">
      <alignment vertical="center"/>
    </xf>
    <xf numFmtId="0" fontId="5" fillId="7" borderId="54" xfId="10" applyFont="1" applyFill="1" applyBorder="1" applyAlignment="1">
      <alignment vertical="center"/>
    </xf>
    <xf numFmtId="3" fontId="15" fillId="7" borderId="31" xfId="13" applyNumberFormat="1" applyFont="1" applyFill="1" applyBorder="1" applyAlignment="1">
      <alignment vertical="center" wrapText="1"/>
    </xf>
    <xf numFmtId="14" fontId="35" fillId="2" borderId="19" xfId="10" applyNumberFormat="1" applyFont="1" applyFill="1" applyBorder="1" applyAlignment="1">
      <alignment wrapText="1"/>
    </xf>
    <xf numFmtId="3" fontId="6" fillId="0" borderId="15" xfId="21" applyNumberFormat="1" applyFont="1" applyBorder="1" applyAlignment="1">
      <alignment vertical="center"/>
    </xf>
    <xf numFmtId="1" fontId="7" fillId="0" borderId="0" xfId="32" applyNumberFormat="1" applyFont="1" applyAlignment="1">
      <alignment horizontal="center"/>
    </xf>
    <xf numFmtId="1" fontId="16" fillId="0" borderId="0" xfId="32" applyNumberFormat="1" applyFont="1"/>
    <xf numFmtId="164" fontId="50" fillId="0" borderId="0" xfId="31" applyNumberFormat="1" applyFont="1" applyAlignment="1">
      <alignment horizontal="center" wrapText="1"/>
    </xf>
    <xf numFmtId="3" fontId="7" fillId="0" borderId="0" xfId="32" applyNumberFormat="1" applyFont="1" applyAlignment="1">
      <alignment horizontal="center"/>
    </xf>
    <xf numFmtId="3" fontId="16" fillId="0" borderId="0" xfId="32" applyNumberFormat="1" applyFont="1"/>
    <xf numFmtId="3" fontId="16" fillId="0" borderId="0" xfId="32" applyNumberFormat="1" applyFont="1" applyAlignment="1">
      <alignment horizontal="right"/>
    </xf>
    <xf numFmtId="1" fontId="56" fillId="0" borderId="0" xfId="32" applyNumberFormat="1" applyFont="1" applyAlignment="1">
      <alignment horizontal="center" vertical="center" wrapText="1"/>
    </xf>
    <xf numFmtId="1" fontId="2" fillId="0" borderId="0" xfId="32" applyNumberFormat="1" applyFont="1" applyAlignment="1">
      <alignment horizontal="center" vertical="center" wrapText="1"/>
    </xf>
    <xf numFmtId="1" fontId="2" fillId="0" borderId="39" xfId="32" applyNumberFormat="1" applyFont="1" applyBorder="1" applyAlignment="1">
      <alignment horizontal="center" vertical="center" wrapText="1"/>
    </xf>
    <xf numFmtId="0" fontId="57" fillId="0" borderId="39" xfId="34" applyFont="1" applyBorder="1" applyAlignment="1">
      <alignment horizontal="center" vertical="center" wrapText="1"/>
    </xf>
    <xf numFmtId="0" fontId="58" fillId="0" borderId="39" xfId="34" applyFont="1" applyBorder="1" applyAlignment="1">
      <alignment horizontal="center" vertical="center" wrapText="1"/>
    </xf>
    <xf numFmtId="3" fontId="30" fillId="0" borderId="39" xfId="35" applyNumberFormat="1" applyFont="1" applyBorder="1" applyAlignment="1">
      <alignment horizontal="left" wrapText="1"/>
    </xf>
    <xf numFmtId="1" fontId="2" fillId="0" borderId="0" xfId="32" applyNumberFormat="1" applyFont="1" applyAlignment="1">
      <alignment vertical="center" wrapText="1"/>
    </xf>
    <xf numFmtId="0" fontId="57" fillId="0" borderId="0" xfId="34" applyFont="1" applyAlignment="1">
      <alignment vertical="center" wrapText="1"/>
    </xf>
    <xf numFmtId="1" fontId="2" fillId="0" borderId="0" xfId="32" applyNumberFormat="1" applyFont="1" applyAlignment="1">
      <alignment horizontal="center" wrapText="1"/>
    </xf>
    <xf numFmtId="168" fontId="60" fillId="0" borderId="0" xfId="36" applyNumberFormat="1" applyFont="1" applyAlignment="1">
      <alignment horizontal="right" vertical="center"/>
    </xf>
    <xf numFmtId="1" fontId="61" fillId="0" borderId="0" xfId="32" applyNumberFormat="1" applyFont="1" applyAlignment="1">
      <alignment horizontal="left" wrapText="1"/>
    </xf>
    <xf numFmtId="3" fontId="30" fillId="0" borderId="0" xfId="32" applyNumberFormat="1" applyFont="1" applyAlignment="1">
      <alignment horizontal="right" wrapText="1"/>
    </xf>
    <xf numFmtId="3" fontId="61" fillId="0" borderId="0" xfId="32" applyNumberFormat="1" applyFont="1" applyAlignment="1">
      <alignment horizontal="right" wrapText="1"/>
    </xf>
    <xf numFmtId="3" fontId="16" fillId="0" borderId="0" xfId="32" applyNumberFormat="1" applyFont="1" applyAlignment="1">
      <alignment wrapText="1"/>
    </xf>
    <xf numFmtId="1" fontId="3" fillId="0" borderId="0" xfId="32" applyNumberFormat="1" applyFont="1" applyAlignment="1">
      <alignment horizontal="left" wrapText="1"/>
    </xf>
    <xf numFmtId="3" fontId="3" fillId="0" borderId="0" xfId="32" applyNumberFormat="1" applyFont="1" applyAlignment="1">
      <alignment horizontal="right" wrapText="1"/>
    </xf>
    <xf numFmtId="1" fontId="44" fillId="0" borderId="0" xfId="32" applyNumberFormat="1" applyFont="1" applyAlignment="1">
      <alignment horizontal="center" vertical="center" wrapText="1"/>
    </xf>
    <xf numFmtId="168" fontId="63" fillId="0" borderId="0" xfId="36" applyNumberFormat="1" applyFont="1" applyAlignment="1">
      <alignment horizontal="right" vertical="center"/>
    </xf>
    <xf numFmtId="1" fontId="3" fillId="0" borderId="0" xfId="32" applyNumberFormat="1" applyFont="1"/>
    <xf numFmtId="0" fontId="61" fillId="0" borderId="0" xfId="15" applyFont="1" applyAlignment="1">
      <alignment wrapText="1"/>
    </xf>
    <xf numFmtId="1" fontId="30" fillId="0" borderId="0" xfId="32" applyNumberFormat="1" applyFont="1"/>
    <xf numFmtId="0" fontId="30" fillId="0" borderId="0" xfId="37" applyFont="1"/>
    <xf numFmtId="1" fontId="57" fillId="0" borderId="0" xfId="32" applyNumberFormat="1" applyFont="1" applyAlignment="1">
      <alignment horizontal="center" wrapText="1"/>
    </xf>
    <xf numFmtId="1" fontId="44" fillId="0" borderId="39" xfId="32" applyNumberFormat="1" applyFont="1" applyBorder="1" applyAlignment="1">
      <alignment horizontal="center" vertical="center" wrapText="1"/>
    </xf>
    <xf numFmtId="0" fontId="64" fillId="0" borderId="0" xfId="15" applyFont="1" applyAlignment="1">
      <alignment horizontal="center" vertical="center"/>
    </xf>
    <xf numFmtId="1" fontId="3" fillId="0" borderId="0" xfId="32" applyNumberFormat="1" applyFont="1" applyAlignment="1">
      <alignment horizontal="right"/>
    </xf>
    <xf numFmtId="1" fontId="2" fillId="0" borderId="0" xfId="32" applyNumberFormat="1" applyFont="1" applyAlignment="1">
      <alignment horizontal="center"/>
    </xf>
    <xf numFmtId="3" fontId="2" fillId="0" borderId="0" xfId="32" applyNumberFormat="1" applyFont="1" applyAlignment="1">
      <alignment horizontal="right"/>
    </xf>
    <xf numFmtId="3" fontId="56" fillId="0" borderId="0" xfId="32" applyNumberFormat="1" applyFont="1" applyAlignment="1">
      <alignment horizontal="center" vertical="center" wrapText="1"/>
    </xf>
    <xf numFmtId="0" fontId="2" fillId="0" borderId="39" xfId="34" applyFont="1" applyBorder="1" applyAlignment="1">
      <alignment horizontal="center" vertical="center" wrapText="1"/>
    </xf>
    <xf numFmtId="3" fontId="3" fillId="0" borderId="39" xfId="32" applyNumberFormat="1" applyFont="1" applyBorder="1" applyAlignment="1">
      <alignment vertical="center" wrapText="1"/>
    </xf>
    <xf numFmtId="3" fontId="2" fillId="0" borderId="39" xfId="32" applyNumberFormat="1" applyFont="1" applyBorder="1" applyAlignment="1">
      <alignment horizontal="center" vertical="center" wrapText="1"/>
    </xf>
    <xf numFmtId="0" fontId="57" fillId="0" borderId="0" xfId="34" applyFont="1" applyAlignment="1">
      <alignment horizontal="center" vertical="center" wrapText="1"/>
    </xf>
    <xf numFmtId="0" fontId="2" fillId="0" borderId="0" xfId="34" applyFont="1" applyAlignment="1">
      <alignment horizontal="center" vertical="center" wrapText="1"/>
    </xf>
    <xf numFmtId="3" fontId="2" fillId="0" borderId="0" xfId="32" applyNumberFormat="1" applyFont="1" applyAlignment="1">
      <alignment horizontal="center" vertical="center" wrapText="1"/>
    </xf>
    <xf numFmtId="3" fontId="3" fillId="0" borderId="0" xfId="32" applyNumberFormat="1" applyFont="1" applyAlignment="1">
      <alignment horizontal="right" vertical="center" wrapText="1"/>
    </xf>
    <xf numFmtId="3" fontId="3" fillId="0" borderId="0" xfId="34" applyNumberFormat="1" applyFont="1" applyAlignment="1">
      <alignment horizontal="right" vertical="center" wrapText="1"/>
    </xf>
    <xf numFmtId="1" fontId="57" fillId="0" borderId="0" xfId="32" applyNumberFormat="1" applyFont="1" applyAlignment="1">
      <alignment horizontal="center" vertical="center" wrapText="1"/>
    </xf>
    <xf numFmtId="3" fontId="3" fillId="0" borderId="0" xfId="32" applyNumberFormat="1" applyFont="1" applyAlignment="1">
      <alignment horizontal="right"/>
    </xf>
    <xf numFmtId="0" fontId="44" fillId="0" borderId="39" xfId="34" applyFont="1" applyBorder="1" applyAlignment="1">
      <alignment horizontal="center" vertical="center" wrapText="1"/>
    </xf>
    <xf numFmtId="1" fontId="30" fillId="0" borderId="0" xfId="32" applyNumberFormat="1" applyFont="1" applyAlignment="1">
      <alignment horizontal="right"/>
    </xf>
    <xf numFmtId="0" fontId="30" fillId="0" borderId="0" xfId="37" applyFont="1" applyAlignment="1">
      <alignment horizontal="right"/>
    </xf>
    <xf numFmtId="1" fontId="2" fillId="0" borderId="0" xfId="32" applyNumberFormat="1" applyFont="1" applyAlignment="1">
      <alignment wrapText="1"/>
    </xf>
    <xf numFmtId="3" fontId="30" fillId="0" borderId="0" xfId="35" applyNumberFormat="1" applyFont="1" applyAlignment="1">
      <alignment wrapText="1"/>
    </xf>
    <xf numFmtId="1" fontId="56" fillId="0" borderId="0" xfId="32" applyNumberFormat="1" applyFont="1" applyAlignment="1">
      <alignment horizontal="center" wrapText="1"/>
    </xf>
    <xf numFmtId="3" fontId="56" fillId="0" borderId="0" xfId="32" applyNumberFormat="1" applyFont="1" applyAlignment="1">
      <alignment horizontal="right" wrapText="1"/>
    </xf>
    <xf numFmtId="1" fontId="7" fillId="0" borderId="0" xfId="32" applyNumberFormat="1" applyFont="1" applyAlignment="1">
      <alignment horizontal="center" wrapText="1"/>
    </xf>
    <xf numFmtId="3" fontId="7" fillId="0" borderId="0" xfId="32" applyNumberFormat="1" applyFont="1"/>
    <xf numFmtId="1" fontId="44" fillId="0" borderId="0" xfId="32" applyNumberFormat="1" applyFont="1" applyAlignment="1">
      <alignment wrapText="1"/>
    </xf>
    <xf numFmtId="1" fontId="7" fillId="0" borderId="39" xfId="32" applyNumberFormat="1" applyFont="1" applyBorder="1" applyAlignment="1">
      <alignment horizontal="center" wrapText="1"/>
    </xf>
    <xf numFmtId="1" fontId="5" fillId="0" borderId="39" xfId="32" applyNumberFormat="1" applyFont="1" applyBorder="1" applyAlignment="1">
      <alignment horizontal="center" wrapText="1"/>
    </xf>
    <xf numFmtId="1" fontId="5" fillId="0" borderId="0" xfId="32" applyNumberFormat="1" applyFont="1" applyAlignment="1">
      <alignment wrapText="1"/>
    </xf>
    <xf numFmtId="3" fontId="44" fillId="0" borderId="0" xfId="32" applyNumberFormat="1" applyFont="1" applyAlignment="1">
      <alignment wrapText="1"/>
    </xf>
    <xf numFmtId="1" fontId="6" fillId="0" borderId="0" xfId="32" applyNumberFormat="1" applyFont="1"/>
    <xf numFmtId="3" fontId="30" fillId="0" borderId="0" xfId="37" applyNumberFormat="1" applyFont="1"/>
    <xf numFmtId="3" fontId="64" fillId="0" borderId="0" xfId="15" applyNumberFormat="1" applyFont="1" applyAlignment="1">
      <alignment vertical="center"/>
    </xf>
    <xf numFmtId="0" fontId="3" fillId="0" borderId="0" xfId="15" applyFont="1" applyAlignment="1">
      <alignment wrapText="1"/>
    </xf>
    <xf numFmtId="3" fontId="3" fillId="0" borderId="0" xfId="32" applyNumberFormat="1" applyFont="1"/>
    <xf numFmtId="0" fontId="7" fillId="0" borderId="0" xfId="13" applyFont="1" applyAlignment="1">
      <alignment horizontal="center" vertical="center"/>
    </xf>
    <xf numFmtId="3" fontId="7" fillId="0" borderId="0" xfId="32" applyNumberFormat="1" applyFont="1" applyAlignment="1">
      <alignment horizontal="center" vertical="center"/>
    </xf>
    <xf numFmtId="1" fontId="7" fillId="0" borderId="12" xfId="32" applyNumberFormat="1" applyFont="1" applyBorder="1" applyAlignment="1">
      <alignment horizontal="center" wrapText="1"/>
    </xf>
    <xf numFmtId="1" fontId="7" fillId="0" borderId="0" xfId="32" applyNumberFormat="1" applyFont="1"/>
    <xf numFmtId="0" fontId="6" fillId="0" borderId="0" xfId="0" applyFont="1" applyAlignment="1">
      <alignment horizontal="center" vertical="center"/>
    </xf>
    <xf numFmtId="0" fontId="0" fillId="0" borderId="0" xfId="0" applyAlignment="1">
      <alignment horizontal="center" vertical="center"/>
    </xf>
    <xf numFmtId="0" fontId="47" fillId="2" borderId="17" xfId="0" applyFont="1" applyFill="1" applyBorder="1" applyAlignment="1">
      <alignment wrapText="1"/>
    </xf>
    <xf numFmtId="0" fontId="66" fillId="0" borderId="0" xfId="2" applyFont="1" applyAlignment="1">
      <alignment horizontal="center" vertical="top" wrapText="1"/>
    </xf>
    <xf numFmtId="0" fontId="22" fillId="0" borderId="0" xfId="13" applyFont="1" applyAlignment="1">
      <alignment horizontal="left" vertical="top" wrapText="1"/>
    </xf>
    <xf numFmtId="3" fontId="7" fillId="0" borderId="0" xfId="13" applyNumberFormat="1" applyFont="1" applyAlignment="1">
      <alignment horizontal="center" vertical="center"/>
    </xf>
    <xf numFmtId="0" fontId="5" fillId="0" borderId="54" xfId="10" applyFont="1" applyBorder="1" applyAlignment="1">
      <alignment vertical="center" wrapText="1"/>
    </xf>
    <xf numFmtId="14" fontId="40" fillId="2" borderId="19" xfId="0" applyNumberFormat="1" applyFont="1" applyFill="1" applyBorder="1"/>
    <xf numFmtId="49" fontId="20" fillId="0" borderId="19" xfId="0" applyNumberFormat="1" applyFont="1" applyBorder="1" applyAlignment="1">
      <alignment horizontal="left" vertical="center" wrapText="1"/>
    </xf>
    <xf numFmtId="49" fontId="21" fillId="0" borderId="19" xfId="0" applyNumberFormat="1" applyFont="1" applyBorder="1" applyAlignment="1">
      <alignment horizontal="left" vertical="center" wrapText="1" indent="1"/>
    </xf>
    <xf numFmtId="49" fontId="21" fillId="0" borderId="19" xfId="0" applyNumberFormat="1" applyFont="1" applyBorder="1" applyAlignment="1">
      <alignment horizontal="left" vertical="center" wrapText="1" indent="3"/>
    </xf>
    <xf numFmtId="49" fontId="21" fillId="0" borderId="19" xfId="0" applyNumberFormat="1" applyFont="1" applyBorder="1" applyAlignment="1">
      <alignment horizontal="left" vertical="center" wrapText="1" indent="2"/>
    </xf>
    <xf numFmtId="49" fontId="21" fillId="0" borderId="19" xfId="0" applyNumberFormat="1" applyFont="1" applyBorder="1" applyAlignment="1">
      <alignment horizontal="left" vertical="center" wrapText="1" indent="4"/>
    </xf>
    <xf numFmtId="49" fontId="21" fillId="0" borderId="19" xfId="0" applyNumberFormat="1" applyFont="1" applyBorder="1" applyAlignment="1">
      <alignment horizontal="left" vertical="center" wrapText="1" indent="5"/>
    </xf>
    <xf numFmtId="49" fontId="21" fillId="0" borderId="19" xfId="0" applyNumberFormat="1" applyFont="1" applyBorder="1" applyAlignment="1">
      <alignment vertical="center" wrapText="1"/>
    </xf>
    <xf numFmtId="0" fontId="5" fillId="0" borderId="54" xfId="10" applyFont="1" applyBorder="1" applyAlignment="1">
      <alignment vertical="center"/>
    </xf>
    <xf numFmtId="0" fontId="12" fillId="0" borderId="19" xfId="0" applyFont="1" applyBorder="1"/>
    <xf numFmtId="0" fontId="6" fillId="0" borderId="18" xfId="4" applyFont="1" applyBorder="1" applyAlignment="1">
      <alignment horizontal="center" vertical="top" wrapText="1"/>
    </xf>
    <xf numFmtId="0" fontId="33" fillId="2" borderId="18" xfId="0" applyFont="1" applyFill="1" applyBorder="1"/>
    <xf numFmtId="3" fontId="20" fillId="0" borderId="18" xfId="0" applyNumberFormat="1" applyFont="1" applyBorder="1" applyAlignment="1">
      <alignment horizontal="right" vertical="center"/>
    </xf>
    <xf numFmtId="3" fontId="21" fillId="0" borderId="18" xfId="0" applyNumberFormat="1" applyFont="1" applyBorder="1" applyAlignment="1">
      <alignment horizontal="right" vertical="center"/>
    </xf>
    <xf numFmtId="0" fontId="12" fillId="2" borderId="18" xfId="0" applyFont="1" applyFill="1" applyBorder="1"/>
    <xf numFmtId="0" fontId="12" fillId="0" borderId="18" xfId="0" applyFont="1" applyBorder="1"/>
    <xf numFmtId="0" fontId="6" fillId="0" borderId="23" xfId="4" applyFont="1" applyBorder="1" applyAlignment="1">
      <alignment horizontal="center" vertical="top" wrapText="1"/>
    </xf>
    <xf numFmtId="0" fontId="6" fillId="0" borderId="16" xfId="4" applyFont="1" applyBorder="1" applyAlignment="1">
      <alignment horizontal="center" vertical="top" wrapText="1"/>
    </xf>
    <xf numFmtId="0" fontId="33" fillId="2" borderId="16" xfId="0" applyFont="1" applyFill="1" applyBorder="1"/>
    <xf numFmtId="3" fontId="20" fillId="0" borderId="16" xfId="0" applyNumberFormat="1" applyFont="1" applyBorder="1" applyAlignment="1">
      <alignment horizontal="right" vertical="center"/>
    </xf>
    <xf numFmtId="3" fontId="21" fillId="0" borderId="16" xfId="0" applyNumberFormat="1" applyFont="1" applyBorder="1" applyAlignment="1">
      <alignment horizontal="right" vertical="center"/>
    </xf>
    <xf numFmtId="3" fontId="21" fillId="0" borderId="32" xfId="0" applyNumberFormat="1" applyFont="1" applyBorder="1" applyAlignment="1">
      <alignment horizontal="right" vertical="center"/>
    </xf>
    <xf numFmtId="0" fontId="12" fillId="2" borderId="16" xfId="0" applyFont="1" applyFill="1" applyBorder="1"/>
    <xf numFmtId="0" fontId="12" fillId="0" borderId="16" xfId="0" applyFont="1" applyBorder="1"/>
    <xf numFmtId="0" fontId="15" fillId="0" borderId="52" xfId="13" applyFont="1" applyBorder="1" applyAlignment="1">
      <alignment horizontal="left" vertical="center" wrapText="1"/>
    </xf>
    <xf numFmtId="164" fontId="15" fillId="4" borderId="19" xfId="13" applyNumberFormat="1" applyFont="1" applyFill="1" applyBorder="1" applyAlignment="1">
      <alignment vertical="center" wrapText="1"/>
    </xf>
    <xf numFmtId="164" fontId="6" fillId="0" borderId="19" xfId="13" applyNumberFormat="1" applyFont="1" applyBorder="1" applyAlignment="1">
      <alignment horizontal="center" vertical="center" wrapText="1"/>
    </xf>
    <xf numFmtId="164" fontId="6" fillId="0" borderId="5" xfId="13" applyNumberFormat="1" applyFont="1" applyBorder="1" applyAlignment="1">
      <alignment wrapText="1"/>
    </xf>
    <xf numFmtId="49" fontId="21" fillId="0" borderId="46" xfId="0" applyNumberFormat="1" applyFont="1" applyBorder="1" applyAlignment="1">
      <alignment horizontal="left" vertical="center" wrapText="1" indent="2"/>
    </xf>
    <xf numFmtId="0" fontId="12" fillId="0" borderId="49" xfId="0" applyFont="1" applyBorder="1"/>
    <xf numFmtId="3" fontId="21" fillId="0" borderId="47" xfId="0" applyNumberFormat="1" applyFont="1" applyBorder="1" applyAlignment="1">
      <alignment horizontal="right" vertical="center"/>
    </xf>
    <xf numFmtId="0" fontId="12" fillId="0" borderId="48" xfId="0" applyFont="1" applyBorder="1"/>
    <xf numFmtId="0" fontId="6" fillId="0" borderId="13" xfId="4" applyFont="1" applyBorder="1" applyAlignment="1">
      <alignment horizontal="center" vertical="top" wrapText="1"/>
    </xf>
    <xf numFmtId="0" fontId="12" fillId="0" borderId="32" xfId="0" applyFont="1" applyBorder="1"/>
    <xf numFmtId="49" fontId="21" fillId="0" borderId="69" xfId="0" applyNumberFormat="1" applyFont="1" applyBorder="1" applyAlignment="1">
      <alignment horizontal="left" vertical="center" wrapText="1" indent="5"/>
    </xf>
    <xf numFmtId="49" fontId="21" fillId="0" borderId="70" xfId="0" applyNumberFormat="1" applyFont="1" applyBorder="1" applyAlignment="1">
      <alignment horizontal="left" vertical="center" wrapText="1" indent="5"/>
    </xf>
    <xf numFmtId="49" fontId="21" fillId="0" borderId="71" xfId="0" applyNumberFormat="1" applyFont="1" applyBorder="1" applyAlignment="1">
      <alignment horizontal="left" vertical="center" wrapText="1" indent="5"/>
    </xf>
    <xf numFmtId="0" fontId="27" fillId="2" borderId="18" xfId="0" applyFont="1" applyFill="1" applyBorder="1" applyAlignment="1">
      <alignment wrapText="1"/>
    </xf>
    <xf numFmtId="3" fontId="21" fillId="0" borderId="72" xfId="0" applyNumberFormat="1" applyFont="1" applyBorder="1" applyAlignment="1">
      <alignment horizontal="right" vertical="center"/>
    </xf>
    <xf numFmtId="0" fontId="12" fillId="12" borderId="18" xfId="0" applyFont="1" applyFill="1" applyBorder="1"/>
    <xf numFmtId="3" fontId="21" fillId="0" borderId="73" xfId="0" applyNumberFormat="1" applyFont="1" applyBorder="1" applyAlignment="1">
      <alignment horizontal="right" vertical="center"/>
    </xf>
    <xf numFmtId="3" fontId="21" fillId="0" borderId="74" xfId="0" applyNumberFormat="1" applyFont="1" applyBorder="1" applyAlignment="1">
      <alignment horizontal="right" vertical="center"/>
    </xf>
    <xf numFmtId="0" fontId="27" fillId="2" borderId="16" xfId="0" applyFont="1" applyFill="1" applyBorder="1"/>
    <xf numFmtId="3" fontId="21" fillId="0" borderId="75" xfId="0" applyNumberFormat="1" applyFont="1" applyBorder="1" applyAlignment="1">
      <alignment horizontal="right" vertical="center"/>
    </xf>
    <xf numFmtId="0" fontId="12" fillId="12" borderId="16" xfId="0" applyFont="1" applyFill="1" applyBorder="1"/>
    <xf numFmtId="3" fontId="21" fillId="0" borderId="76" xfId="0" applyNumberFormat="1" applyFont="1" applyBorder="1" applyAlignment="1">
      <alignment horizontal="right" vertical="center"/>
    </xf>
    <xf numFmtId="3" fontId="21" fillId="0" borderId="77" xfId="0" applyNumberFormat="1" applyFont="1" applyBorder="1" applyAlignment="1">
      <alignment horizontal="right" vertical="center"/>
    </xf>
    <xf numFmtId="0" fontId="47" fillId="2" borderId="19" xfId="10" applyFont="1" applyFill="1" applyBorder="1" applyAlignment="1">
      <alignment wrapText="1"/>
    </xf>
    <xf numFmtId="49" fontId="21" fillId="0" borderId="49" xfId="0" applyNumberFormat="1" applyFont="1" applyBorder="1" applyAlignment="1">
      <alignment horizontal="left" vertical="center" wrapText="1" indent="2"/>
    </xf>
    <xf numFmtId="3" fontId="21" fillId="0" borderId="48" xfId="0" applyNumberFormat="1" applyFont="1" applyBorder="1" applyAlignment="1">
      <alignment horizontal="right" vertical="center"/>
    </xf>
    <xf numFmtId="0" fontId="49" fillId="0" borderId="5" xfId="0" applyFont="1" applyBorder="1" applyAlignment="1">
      <alignment wrapText="1"/>
    </xf>
    <xf numFmtId="166" fontId="0" fillId="0" borderId="0" xfId="0" applyNumberFormat="1"/>
    <xf numFmtId="0" fontId="6" fillId="0" borderId="0" xfId="2" applyFont="1" applyAlignment="1">
      <alignment horizontal="center" vertical="center"/>
    </xf>
    <xf numFmtId="0" fontId="2" fillId="0" borderId="0" xfId="2" applyFont="1" applyAlignment="1">
      <alignment horizontal="center" vertical="top" wrapText="1"/>
    </xf>
    <xf numFmtId="0" fontId="6" fillId="0" borderId="0" xfId="2" applyFont="1" applyAlignment="1">
      <alignment vertical="top"/>
    </xf>
    <xf numFmtId="164" fontId="5" fillId="2" borderId="19" xfId="10" applyNumberFormat="1" applyFont="1" applyFill="1" applyBorder="1" applyAlignment="1">
      <alignment horizontal="left" vertical="center" wrapText="1"/>
    </xf>
    <xf numFmtId="0" fontId="23" fillId="0" borderId="19" xfId="0" applyFont="1" applyBorder="1" applyAlignment="1">
      <alignment horizontal="left" wrapText="1" indent="1"/>
    </xf>
    <xf numFmtId="0" fontId="17" fillId="0" borderId="49" xfId="0" applyFont="1" applyBorder="1" applyAlignment="1">
      <alignment horizontal="left" wrapText="1" indent="5"/>
    </xf>
    <xf numFmtId="3" fontId="6" fillId="0" borderId="56" xfId="13" applyNumberFormat="1" applyFont="1" applyBorder="1" applyAlignment="1">
      <alignment vertical="center" wrapText="1"/>
    </xf>
    <xf numFmtId="3" fontId="15" fillId="2" borderId="19" xfId="13" applyNumberFormat="1" applyFont="1" applyFill="1" applyBorder="1" applyAlignment="1">
      <alignment vertical="center" wrapText="1"/>
    </xf>
    <xf numFmtId="3" fontId="7" fillId="0" borderId="56" xfId="13" applyNumberFormat="1" applyFont="1" applyBorder="1" applyAlignment="1">
      <alignment horizontal="center" vertical="center" wrapText="1"/>
    </xf>
    <xf numFmtId="0" fontId="17" fillId="0" borderId="56" xfId="0" applyFont="1" applyBorder="1" applyAlignment="1">
      <alignment horizontal="left" wrapText="1" indent="2"/>
    </xf>
    <xf numFmtId="0" fontId="17" fillId="0" borderId="49" xfId="0" applyFont="1" applyBorder="1" applyAlignment="1">
      <alignment horizontal="left" wrapText="1" indent="3"/>
    </xf>
    <xf numFmtId="0" fontId="5" fillId="2" borderId="18" xfId="10" applyFont="1" applyFill="1" applyBorder="1" applyAlignment="1">
      <alignment vertical="center" wrapText="1"/>
    </xf>
    <xf numFmtId="3" fontId="23" fillId="0" borderId="53" xfId="0" applyNumberFormat="1" applyFont="1" applyBorder="1" applyAlignment="1">
      <alignment wrapText="1"/>
    </xf>
    <xf numFmtId="3" fontId="17" fillId="0" borderId="53" xfId="0" applyNumberFormat="1" applyFont="1" applyBorder="1" applyAlignment="1">
      <alignment wrapText="1"/>
    </xf>
    <xf numFmtId="3" fontId="17" fillId="0" borderId="59" xfId="0" applyNumberFormat="1" applyFont="1" applyBorder="1" applyAlignment="1">
      <alignment wrapText="1"/>
    </xf>
    <xf numFmtId="3" fontId="17" fillId="0" borderId="58" xfId="0" applyNumberFormat="1" applyFont="1" applyBorder="1" applyAlignment="1">
      <alignment wrapText="1"/>
    </xf>
    <xf numFmtId="3" fontId="6" fillId="0" borderId="15" xfId="13" applyNumberFormat="1" applyFont="1" applyBorder="1" applyAlignment="1">
      <alignment vertical="center" wrapText="1"/>
    </xf>
    <xf numFmtId="3" fontId="23" fillId="0" borderId="18" xfId="0" applyNumberFormat="1" applyFont="1" applyBorder="1" applyAlignment="1">
      <alignment wrapText="1"/>
    </xf>
    <xf numFmtId="0" fontId="7" fillId="2" borderId="18" xfId="10" applyFont="1" applyFill="1" applyBorder="1" applyAlignment="1">
      <alignment vertical="center" wrapText="1"/>
    </xf>
    <xf numFmtId="3" fontId="17" fillId="0" borderId="18" xfId="0" applyNumberFormat="1" applyFont="1" applyBorder="1" applyAlignment="1">
      <alignment wrapText="1"/>
    </xf>
    <xf numFmtId="3" fontId="17" fillId="0" borderId="48" xfId="0" applyNumberFormat="1" applyFont="1" applyBorder="1" applyAlignment="1">
      <alignment wrapText="1"/>
    </xf>
    <xf numFmtId="3" fontId="17" fillId="0" borderId="15" xfId="0" applyNumberFormat="1" applyFont="1" applyBorder="1" applyAlignment="1">
      <alignment wrapText="1"/>
    </xf>
    <xf numFmtId="164" fontId="15" fillId="2" borderId="16" xfId="10" applyNumberFormat="1" applyFont="1" applyFill="1" applyBorder="1" applyAlignment="1">
      <alignment horizontal="center" vertical="center" wrapText="1"/>
    </xf>
    <xf numFmtId="3" fontId="23" fillId="0" borderId="16" xfId="0" applyNumberFormat="1" applyFont="1" applyBorder="1" applyAlignment="1">
      <alignment wrapText="1"/>
    </xf>
    <xf numFmtId="3" fontId="17" fillId="0" borderId="16" xfId="0" applyNumberFormat="1" applyFont="1" applyBorder="1" applyAlignment="1">
      <alignment wrapText="1"/>
    </xf>
    <xf numFmtId="3" fontId="17" fillId="0" borderId="32" xfId="0" applyNumberFormat="1" applyFont="1" applyBorder="1" applyAlignment="1">
      <alignment wrapText="1"/>
    </xf>
    <xf numFmtId="3" fontId="17" fillId="0" borderId="13" xfId="0" applyNumberFormat="1" applyFont="1" applyBorder="1" applyAlignment="1">
      <alignment wrapText="1"/>
    </xf>
    <xf numFmtId="3" fontId="6" fillId="0" borderId="13" xfId="13" applyNumberFormat="1" applyFont="1" applyBorder="1" applyAlignment="1">
      <alignment horizontal="right" vertical="center" wrapText="1"/>
    </xf>
    <xf numFmtId="164" fontId="6" fillId="2" borderId="16" xfId="10" applyNumberFormat="1" applyFont="1" applyFill="1" applyBorder="1" applyAlignment="1">
      <alignment horizontal="center" vertical="center" wrapText="1"/>
    </xf>
    <xf numFmtId="0" fontId="6" fillId="0" borderId="13" xfId="15" applyFont="1" applyBorder="1"/>
    <xf numFmtId="3" fontId="10" fillId="0" borderId="55" xfId="14" applyNumberFormat="1" applyFill="1" applyBorder="1" applyAlignment="1">
      <alignment wrapText="1"/>
    </xf>
    <xf numFmtId="14" fontId="47" fillId="2" borderId="19" xfId="10" applyNumberFormat="1" applyFont="1" applyFill="1" applyBorder="1" applyAlignment="1">
      <alignment wrapText="1"/>
    </xf>
    <xf numFmtId="164" fontId="15" fillId="2" borderId="18" xfId="10" applyNumberFormat="1" applyFont="1" applyFill="1" applyBorder="1" applyAlignment="1">
      <alignment horizontal="center" vertical="center" wrapText="1"/>
    </xf>
    <xf numFmtId="166" fontId="16" fillId="7" borderId="18" xfId="0" applyNumberFormat="1" applyFont="1" applyFill="1" applyBorder="1" applyAlignment="1">
      <alignment wrapText="1"/>
    </xf>
    <xf numFmtId="3" fontId="5" fillId="7" borderId="23" xfId="2" applyNumberFormat="1" applyFont="1" applyFill="1" applyBorder="1" applyAlignment="1">
      <alignment vertical="center"/>
    </xf>
    <xf numFmtId="3" fontId="5" fillId="7" borderId="16" xfId="2" applyNumberFormat="1" applyFont="1" applyFill="1" applyBorder="1" applyAlignment="1">
      <alignment vertical="center"/>
    </xf>
    <xf numFmtId="164" fontId="15" fillId="2" borderId="16" xfId="13" applyNumberFormat="1" applyFont="1" applyFill="1" applyBorder="1" applyAlignment="1">
      <alignment horizontal="right" vertical="center" wrapText="1"/>
    </xf>
    <xf numFmtId="166" fontId="23" fillId="7" borderId="16" xfId="0" applyNumberFormat="1" applyFont="1" applyFill="1" applyBorder="1" applyAlignment="1">
      <alignment wrapText="1"/>
    </xf>
    <xf numFmtId="166" fontId="17" fillId="7" borderId="16" xfId="0" applyNumberFormat="1" applyFont="1" applyFill="1" applyBorder="1" applyAlignment="1">
      <alignment wrapText="1"/>
    </xf>
    <xf numFmtId="166" fontId="42" fillId="7" borderId="16" xfId="0" applyNumberFormat="1" applyFont="1" applyFill="1" applyBorder="1" applyAlignment="1">
      <alignment wrapText="1"/>
    </xf>
    <xf numFmtId="166" fontId="6" fillId="7" borderId="16" xfId="0" applyNumberFormat="1" applyFont="1" applyFill="1" applyBorder="1" applyAlignment="1">
      <alignment wrapText="1"/>
    </xf>
    <xf numFmtId="166" fontId="16" fillId="7" borderId="16" xfId="0" applyNumberFormat="1" applyFont="1" applyFill="1" applyBorder="1" applyAlignment="1">
      <alignment wrapText="1"/>
    </xf>
    <xf numFmtId="166" fontId="16" fillId="7" borderId="32" xfId="0" applyNumberFormat="1" applyFont="1" applyFill="1" applyBorder="1" applyAlignment="1">
      <alignment wrapText="1"/>
    </xf>
    <xf numFmtId="3" fontId="15" fillId="0" borderId="56" xfId="13" applyNumberFormat="1" applyFont="1" applyBorder="1" applyAlignment="1">
      <alignment horizontal="center" vertical="center" wrapText="1"/>
    </xf>
    <xf numFmtId="164" fontId="6" fillId="0" borderId="15" xfId="10" applyNumberFormat="1" applyFont="1" applyBorder="1" applyAlignment="1">
      <alignment horizontal="center" vertical="center" wrapText="1"/>
    </xf>
    <xf numFmtId="3" fontId="6" fillId="0" borderId="34" xfId="20" applyNumberFormat="1" applyFont="1" applyBorder="1" applyAlignment="1">
      <alignment horizontal="right" vertical="center" wrapText="1" shrinkToFit="1"/>
    </xf>
    <xf numFmtId="164" fontId="16" fillId="0" borderId="13" xfId="13" applyNumberFormat="1" applyFont="1" applyBorder="1" applyAlignment="1">
      <alignment horizontal="right" vertical="center" wrapText="1"/>
    </xf>
    <xf numFmtId="3" fontId="6" fillId="0" borderId="13" xfId="20" applyNumberFormat="1" applyFont="1" applyBorder="1" applyAlignment="1">
      <alignment horizontal="right" vertical="center" wrapText="1" shrinkToFit="1"/>
    </xf>
    <xf numFmtId="166" fontId="16" fillId="7" borderId="48" xfId="0" applyNumberFormat="1" applyFont="1" applyFill="1" applyBorder="1" applyAlignment="1">
      <alignment wrapText="1"/>
    </xf>
    <xf numFmtId="0" fontId="5" fillId="7" borderId="54" xfId="10" applyFont="1" applyFill="1" applyBorder="1" applyAlignment="1">
      <alignment vertical="center" wrapText="1"/>
    </xf>
    <xf numFmtId="0" fontId="17" fillId="0" borderId="46" xfId="0" applyFont="1" applyBorder="1" applyAlignment="1">
      <alignment horizontal="left" wrapText="1" indent="4"/>
    </xf>
    <xf numFmtId="3" fontId="15" fillId="0" borderId="54" xfId="13" applyNumberFormat="1" applyFont="1" applyBorder="1" applyAlignment="1">
      <alignment horizontal="center" vertical="center" wrapText="1"/>
    </xf>
    <xf numFmtId="3" fontId="16" fillId="7" borderId="47" xfId="13" applyNumberFormat="1" applyFont="1" applyFill="1" applyBorder="1"/>
    <xf numFmtId="166" fontId="17" fillId="7" borderId="34" xfId="0" applyNumberFormat="1" applyFont="1" applyFill="1" applyBorder="1" applyAlignment="1">
      <alignment wrapText="1"/>
    </xf>
    <xf numFmtId="164" fontId="16" fillId="0" borderId="23" xfId="13" applyNumberFormat="1" applyFont="1" applyBorder="1" applyAlignment="1">
      <alignment horizontal="right" vertical="center" wrapText="1"/>
    </xf>
    <xf numFmtId="166" fontId="17" fillId="7" borderId="32" xfId="0" applyNumberFormat="1" applyFont="1" applyFill="1" applyBorder="1" applyAlignment="1">
      <alignment wrapText="1"/>
    </xf>
    <xf numFmtId="3" fontId="16" fillId="7" borderId="34" xfId="0" applyNumberFormat="1" applyFont="1" applyFill="1" applyBorder="1" applyAlignment="1">
      <alignment wrapText="1"/>
    </xf>
    <xf numFmtId="0" fontId="17" fillId="7" borderId="19" xfId="0" applyFont="1" applyFill="1" applyBorder="1" applyAlignment="1">
      <alignment horizontal="left" wrapText="1" indent="4"/>
    </xf>
    <xf numFmtId="0" fontId="17" fillId="7" borderId="46" xfId="0" applyFont="1" applyFill="1" applyBorder="1" applyAlignment="1">
      <alignment horizontal="left" wrapText="1" indent="4"/>
    </xf>
    <xf numFmtId="3" fontId="6" fillId="7" borderId="18" xfId="13" applyNumberFormat="1" applyFont="1" applyFill="1" applyBorder="1"/>
    <xf numFmtId="3" fontId="6" fillId="7" borderId="47" xfId="13" applyNumberFormat="1" applyFont="1" applyFill="1" applyBorder="1"/>
    <xf numFmtId="166" fontId="52" fillId="7" borderId="16" xfId="0" applyNumberFormat="1" applyFont="1" applyFill="1" applyBorder="1" applyAlignment="1">
      <alignment wrapText="1"/>
    </xf>
    <xf numFmtId="166" fontId="52" fillId="7" borderId="34" xfId="0" applyNumberFormat="1" applyFont="1" applyFill="1" applyBorder="1" applyAlignment="1">
      <alignment wrapText="1"/>
    </xf>
    <xf numFmtId="166" fontId="52" fillId="7" borderId="32" xfId="0" applyNumberFormat="1" applyFont="1" applyFill="1" applyBorder="1" applyAlignment="1">
      <alignment wrapText="1"/>
    </xf>
    <xf numFmtId="0" fontId="17" fillId="0" borderId="19" xfId="0" applyFont="1" applyBorder="1" applyAlignment="1">
      <alignment wrapText="1"/>
    </xf>
    <xf numFmtId="3" fontId="16" fillId="7" borderId="16" xfId="0" applyNumberFormat="1" applyFont="1" applyFill="1" applyBorder="1" applyAlignment="1">
      <alignment wrapText="1"/>
    </xf>
    <xf numFmtId="3" fontId="16" fillId="7" borderId="32" xfId="0" applyNumberFormat="1" applyFont="1" applyFill="1" applyBorder="1" applyAlignment="1">
      <alignment wrapText="1"/>
    </xf>
    <xf numFmtId="166" fontId="51" fillId="0" borderId="16" xfId="0" applyNumberFormat="1" applyFont="1" applyBorder="1" applyAlignment="1">
      <alignment wrapText="1"/>
    </xf>
    <xf numFmtId="0" fontId="17" fillId="0" borderId="19" xfId="0" applyFont="1" applyBorder="1" applyAlignment="1">
      <alignment horizontal="left" wrapText="1" indent="5"/>
    </xf>
    <xf numFmtId="0" fontId="17" fillId="0" borderId="46" xfId="0" applyFont="1" applyBorder="1" applyAlignment="1">
      <alignment horizontal="left" wrapText="1" indent="2"/>
    </xf>
    <xf numFmtId="3" fontId="6" fillId="0" borderId="35" xfId="13" applyNumberFormat="1" applyFont="1" applyBorder="1" applyAlignment="1">
      <alignment vertical="center" wrapText="1"/>
    </xf>
    <xf numFmtId="3" fontId="17" fillId="0" borderId="47" xfId="0" applyNumberFormat="1" applyFont="1" applyBorder="1" applyAlignment="1">
      <alignment wrapText="1"/>
    </xf>
    <xf numFmtId="3" fontId="17" fillId="0" borderId="57" xfId="0" applyNumberFormat="1" applyFont="1" applyBorder="1" applyAlignment="1">
      <alignment wrapText="1"/>
    </xf>
    <xf numFmtId="3" fontId="17" fillId="0" borderId="78" xfId="0" applyNumberFormat="1" applyFont="1" applyBorder="1" applyAlignment="1">
      <alignment wrapText="1"/>
    </xf>
    <xf numFmtId="3" fontId="6" fillId="0" borderId="1" xfId="13" applyNumberFormat="1" applyFont="1" applyBorder="1" applyAlignment="1">
      <alignment horizontal="right" vertical="center" wrapText="1"/>
    </xf>
    <xf numFmtId="3" fontId="17" fillId="0" borderId="34" xfId="0" applyNumberFormat="1" applyFont="1" applyBorder="1" applyAlignment="1">
      <alignment wrapText="1"/>
    </xf>
    <xf numFmtId="0" fontId="17" fillId="0" borderId="46" xfId="0" applyFont="1" applyBorder="1" applyAlignment="1">
      <alignment horizontal="left" wrapText="1" indent="3"/>
    </xf>
    <xf numFmtId="3" fontId="6" fillId="0" borderId="13" xfId="15" applyNumberFormat="1" applyFont="1" applyBorder="1"/>
    <xf numFmtId="0" fontId="5" fillId="0" borderId="56" xfId="10" applyFont="1" applyBorder="1" applyAlignment="1">
      <alignment vertical="center"/>
    </xf>
    <xf numFmtId="3" fontId="7" fillId="0" borderId="27" xfId="13" applyNumberFormat="1" applyFont="1" applyBorder="1" applyAlignment="1">
      <alignment horizontal="center" vertical="center" wrapText="1"/>
    </xf>
    <xf numFmtId="3" fontId="6" fillId="0" borderId="29" xfId="13" applyNumberFormat="1" applyFont="1" applyBorder="1" applyAlignment="1">
      <alignment vertical="center" wrapText="1"/>
    </xf>
    <xf numFmtId="3" fontId="6" fillId="0" borderId="28" xfId="13" applyNumberFormat="1" applyFont="1" applyBorder="1" applyAlignment="1">
      <alignment horizontal="right" vertical="center" wrapText="1"/>
    </xf>
    <xf numFmtId="3" fontId="7" fillId="0" borderId="54" xfId="13" applyNumberFormat="1" applyFont="1" applyBorder="1" applyAlignment="1">
      <alignment horizontal="center" vertical="center" wrapText="1"/>
    </xf>
    <xf numFmtId="0" fontId="6" fillId="0" borderId="23" xfId="15" applyFont="1" applyBorder="1"/>
    <xf numFmtId="0" fontId="23" fillId="0" borderId="79" xfId="0" applyFont="1" applyBorder="1" applyAlignment="1">
      <alignment horizontal="left" wrapText="1" indent="1"/>
    </xf>
    <xf numFmtId="3" fontId="23" fillId="0" borderId="80" xfId="0" applyNumberFormat="1" applyFont="1" applyBorder="1" applyAlignment="1">
      <alignment wrapText="1"/>
    </xf>
    <xf numFmtId="3" fontId="23" fillId="0" borderId="81" xfId="0" applyNumberFormat="1" applyFont="1" applyBorder="1" applyAlignment="1">
      <alignment wrapText="1"/>
    </xf>
    <xf numFmtId="3" fontId="17" fillId="7" borderId="18" xfId="0" applyNumberFormat="1" applyFont="1" applyFill="1" applyBorder="1" applyAlignment="1">
      <alignment wrapText="1"/>
    </xf>
    <xf numFmtId="0" fontId="6" fillId="0" borderId="28" xfId="15" applyFont="1" applyBorder="1"/>
    <xf numFmtId="14" fontId="5" fillId="2" borderId="19" xfId="0" applyNumberFormat="1" applyFont="1" applyFill="1" applyBorder="1" applyAlignment="1">
      <alignment vertical="center" wrapText="1"/>
    </xf>
    <xf numFmtId="164" fontId="7" fillId="0" borderId="19" xfId="13" applyNumberFormat="1" applyFont="1" applyBorder="1" applyAlignment="1">
      <alignment wrapText="1"/>
    </xf>
    <xf numFmtId="164" fontId="15" fillId="0" borderId="19" xfId="13" applyNumberFormat="1" applyFont="1" applyBorder="1" applyAlignment="1">
      <alignment wrapText="1"/>
    </xf>
    <xf numFmtId="0" fontId="23" fillId="2" borderId="19" xfId="10" applyFont="1" applyFill="1" applyBorder="1" applyAlignment="1">
      <alignment vertical="top" wrapText="1"/>
    </xf>
    <xf numFmtId="164" fontId="7" fillId="0" borderId="56" xfId="13" applyNumberFormat="1" applyFont="1" applyBorder="1" applyAlignment="1">
      <alignment wrapText="1"/>
    </xf>
    <xf numFmtId="0" fontId="17" fillId="0" borderId="49" xfId="0" applyFont="1" applyBorder="1" applyAlignment="1">
      <alignment horizontal="left" wrapText="1" indent="4"/>
    </xf>
    <xf numFmtId="164" fontId="7" fillId="0" borderId="18" xfId="10" applyNumberFormat="1" applyFont="1" applyBorder="1" applyAlignment="1">
      <alignment horizontal="center" vertical="center" wrapText="1"/>
    </xf>
    <xf numFmtId="164" fontId="15" fillId="0" borderId="18" xfId="10" applyNumberFormat="1" applyFont="1" applyBorder="1" applyAlignment="1">
      <alignment horizontal="center" vertical="center" wrapText="1"/>
    </xf>
    <xf numFmtId="164" fontId="7" fillId="0" borderId="15" xfId="10" applyNumberFormat="1" applyFont="1" applyBorder="1" applyAlignment="1">
      <alignment horizontal="center" vertical="center" wrapText="1"/>
    </xf>
    <xf numFmtId="166" fontId="17" fillId="0" borderId="47" xfId="0" applyNumberFormat="1" applyFont="1" applyBorder="1" applyAlignment="1">
      <alignment wrapText="1"/>
    </xf>
    <xf numFmtId="166" fontId="17" fillId="0" borderId="48" xfId="0" applyNumberFormat="1" applyFont="1" applyBorder="1" applyAlignment="1">
      <alignment wrapText="1"/>
    </xf>
    <xf numFmtId="164" fontId="7" fillId="0" borderId="16" xfId="10" applyNumberFormat="1" applyFont="1" applyBorder="1" applyAlignment="1">
      <alignment horizontal="center" vertical="center" wrapText="1"/>
    </xf>
    <xf numFmtId="164" fontId="15" fillId="0" borderId="16" xfId="10" applyNumberFormat="1" applyFont="1" applyBorder="1" applyAlignment="1">
      <alignment horizontal="center" vertical="center" wrapText="1"/>
    </xf>
    <xf numFmtId="164" fontId="7" fillId="0" borderId="13" xfId="10" applyNumberFormat="1" applyFont="1" applyBorder="1" applyAlignment="1">
      <alignment horizontal="center" vertical="center" wrapText="1"/>
    </xf>
    <xf numFmtId="166" fontId="17" fillId="0" borderId="34" xfId="0" applyNumberFormat="1" applyFont="1" applyBorder="1" applyAlignment="1">
      <alignment wrapText="1"/>
    </xf>
    <xf numFmtId="166" fontId="17" fillId="0" borderId="32" xfId="0" applyNumberFormat="1" applyFont="1" applyBorder="1" applyAlignment="1">
      <alignment wrapText="1"/>
    </xf>
    <xf numFmtId="0" fontId="6" fillId="0" borderId="62" xfId="12" quotePrefix="1" applyBorder="1" applyAlignment="1">
      <alignment horizontal="left" vertical="center" wrapText="1" indent="4"/>
    </xf>
    <xf numFmtId="166" fontId="16" fillId="7" borderId="15" xfId="0" applyNumberFormat="1" applyFont="1" applyFill="1" applyBorder="1" applyAlignment="1">
      <alignment wrapText="1"/>
    </xf>
    <xf numFmtId="166" fontId="16" fillId="7" borderId="13" xfId="0" applyNumberFormat="1" applyFont="1" applyFill="1" applyBorder="1" applyAlignment="1">
      <alignment wrapText="1"/>
    </xf>
    <xf numFmtId="0" fontId="7" fillId="0" borderId="5" xfId="15" applyFont="1" applyBorder="1"/>
    <xf numFmtId="3" fontId="6" fillId="0" borderId="31" xfId="10" applyNumberFormat="1" applyFont="1" applyBorder="1" applyAlignment="1">
      <alignment horizontal="center" vertical="center" wrapText="1"/>
    </xf>
    <xf numFmtId="3" fontId="6" fillId="0" borderId="18" xfId="10" applyNumberFormat="1" applyFont="1" applyBorder="1" applyAlignment="1">
      <alignment horizontal="center" vertical="center" wrapText="1"/>
    </xf>
    <xf numFmtId="3" fontId="5" fillId="2" borderId="18" xfId="10" applyNumberFormat="1" applyFont="1" applyFill="1" applyBorder="1" applyAlignment="1">
      <alignment vertical="center" wrapText="1"/>
    </xf>
    <xf numFmtId="3" fontId="23" fillId="0" borderId="17" xfId="0" applyNumberFormat="1" applyFont="1" applyBorder="1" applyAlignment="1">
      <alignment wrapText="1"/>
    </xf>
    <xf numFmtId="3" fontId="17" fillId="0" borderId="17" xfId="0" applyNumberFormat="1" applyFont="1" applyBorder="1" applyAlignment="1">
      <alignment wrapText="1"/>
    </xf>
    <xf numFmtId="3" fontId="10" fillId="0" borderId="18" xfId="14" applyNumberFormat="1" applyFill="1" applyBorder="1" applyAlignment="1">
      <alignment wrapText="1"/>
    </xf>
    <xf numFmtId="3" fontId="7" fillId="0" borderId="3" xfId="15" applyNumberFormat="1" applyFont="1" applyBorder="1" applyAlignment="1">
      <alignment horizontal="center"/>
    </xf>
    <xf numFmtId="3" fontId="6" fillId="0" borderId="3" xfId="15" applyNumberFormat="1" applyFont="1" applyBorder="1" applyAlignment="1">
      <alignment horizontal="center"/>
    </xf>
    <xf numFmtId="3" fontId="6" fillId="0" borderId="51" xfId="15" applyNumberFormat="1" applyFont="1" applyBorder="1" applyAlignment="1">
      <alignment horizontal="center"/>
    </xf>
    <xf numFmtId="3" fontId="6" fillId="0" borderId="23" xfId="10" applyNumberFormat="1" applyFont="1" applyBorder="1" applyAlignment="1">
      <alignment horizontal="center" vertical="center" wrapText="1"/>
    </xf>
    <xf numFmtId="3" fontId="6" fillId="0" borderId="16" xfId="10" applyNumberFormat="1" applyFont="1" applyBorder="1" applyAlignment="1">
      <alignment horizontal="center" vertical="center" wrapText="1"/>
    </xf>
    <xf numFmtId="3" fontId="15" fillId="2" borderId="16" xfId="10" applyNumberFormat="1" applyFont="1" applyFill="1" applyBorder="1" applyAlignment="1">
      <alignment horizontal="center" vertical="center" wrapText="1"/>
    </xf>
    <xf numFmtId="3" fontId="7" fillId="0" borderId="55" xfId="15" applyNumberFormat="1" applyFont="1" applyBorder="1"/>
    <xf numFmtId="3" fontId="6" fillId="0" borderId="55" xfId="15" applyNumberFormat="1" applyFont="1" applyBorder="1"/>
    <xf numFmtId="3" fontId="6" fillId="0" borderId="2" xfId="15" applyNumberFormat="1" applyFont="1" applyBorder="1"/>
    <xf numFmtId="0" fontId="6" fillId="0" borderId="6" xfId="15" applyFont="1" applyBorder="1"/>
    <xf numFmtId="0" fontId="6" fillId="0" borderId="51" xfId="15" applyFont="1" applyBorder="1" applyAlignment="1">
      <alignment horizontal="center"/>
    </xf>
    <xf numFmtId="0" fontId="6" fillId="0" borderId="34" xfId="15" applyFont="1" applyBorder="1"/>
    <xf numFmtId="0" fontId="6" fillId="0" borderId="55" xfId="15" applyFont="1" applyBorder="1"/>
    <xf numFmtId="0" fontId="6" fillId="0" borderId="2" xfId="15" applyFont="1" applyBorder="1"/>
    <xf numFmtId="164" fontId="5" fillId="2" borderId="19" xfId="13" applyNumberFormat="1" applyFont="1" applyFill="1" applyBorder="1" applyAlignment="1">
      <alignment vertical="center" wrapText="1"/>
    </xf>
    <xf numFmtId="164" fontId="6" fillId="0" borderId="31" xfId="0" applyNumberFormat="1" applyFont="1" applyBorder="1" applyAlignment="1">
      <alignment horizontal="center" vertical="center" wrapText="1"/>
    </xf>
    <xf numFmtId="164" fontId="6" fillId="0" borderId="18" xfId="0" applyNumberFormat="1" applyFont="1" applyBorder="1" applyAlignment="1">
      <alignment horizontal="center" vertical="center" wrapText="1"/>
    </xf>
    <xf numFmtId="164" fontId="6" fillId="0" borderId="23" xfId="0" applyNumberFormat="1" applyFont="1" applyBorder="1" applyAlignment="1">
      <alignment horizontal="center" vertical="center" wrapText="1"/>
    </xf>
    <xf numFmtId="164" fontId="6" fillId="0" borderId="16" xfId="0" applyNumberFormat="1" applyFont="1" applyBorder="1" applyAlignment="1">
      <alignment horizontal="center" vertical="center" wrapText="1"/>
    </xf>
    <xf numFmtId="0" fontId="5" fillId="2" borderId="16" xfId="0" applyFont="1" applyFill="1" applyBorder="1" applyAlignment="1">
      <alignment horizontal="right" vertical="center" wrapText="1"/>
    </xf>
    <xf numFmtId="3" fontId="7" fillId="0" borderId="16" xfId="0" applyNumberFormat="1" applyFont="1" applyBorder="1" applyAlignment="1">
      <alignment horizontal="right" vertical="center" wrapText="1"/>
    </xf>
    <xf numFmtId="3" fontId="6" fillId="0" borderId="16" xfId="0" applyNumberFormat="1" applyFont="1" applyBorder="1" applyAlignment="1">
      <alignment horizontal="right" vertical="center" wrapText="1"/>
    </xf>
    <xf numFmtId="3" fontId="6" fillId="0" borderId="32" xfId="0" applyNumberFormat="1" applyFont="1" applyBorder="1" applyAlignment="1">
      <alignment horizontal="right" vertical="center" wrapText="1"/>
    </xf>
    <xf numFmtId="0" fontId="23" fillId="0" borderId="19" xfId="0" applyFont="1" applyBorder="1" applyAlignment="1">
      <alignment horizontal="left" wrapText="1"/>
    </xf>
    <xf numFmtId="0" fontId="17" fillId="0" borderId="19" xfId="0" applyFont="1" applyBorder="1" applyAlignment="1">
      <alignment horizontal="left" wrapText="1"/>
    </xf>
    <xf numFmtId="164" fontId="6" fillId="2" borderId="18" xfId="0" applyNumberFormat="1" applyFont="1" applyFill="1" applyBorder="1" applyAlignment="1">
      <alignment horizontal="center" vertical="center" wrapText="1"/>
    </xf>
    <xf numFmtId="164" fontId="7" fillId="0" borderId="18" xfId="0" applyNumberFormat="1" applyFont="1" applyBorder="1" applyAlignment="1">
      <alignment vertical="center" wrapText="1"/>
    </xf>
    <xf numFmtId="164" fontId="6" fillId="0" borderId="18" xfId="0" applyNumberFormat="1" applyFont="1" applyBorder="1" applyAlignment="1">
      <alignment vertical="center" wrapText="1"/>
    </xf>
    <xf numFmtId="0" fontId="7" fillId="0" borderId="16" xfId="0" applyFont="1" applyBorder="1" applyAlignment="1">
      <alignment horizontal="right" vertical="center" wrapText="1"/>
    </xf>
    <xf numFmtId="166" fontId="23" fillId="0" borderId="13" xfId="0" applyNumberFormat="1" applyFont="1" applyBorder="1" applyAlignment="1">
      <alignment wrapText="1"/>
    </xf>
    <xf numFmtId="0" fontId="47" fillId="2" borderId="19" xfId="0" applyFont="1" applyFill="1" applyBorder="1" applyAlignment="1">
      <alignment wrapText="1"/>
    </xf>
    <xf numFmtId="0" fontId="36" fillId="2" borderId="19" xfId="0" applyFont="1" applyFill="1" applyBorder="1" applyAlignment="1">
      <alignment vertical="center" wrapText="1"/>
    </xf>
    <xf numFmtId="0" fontId="7" fillId="2" borderId="19" xfId="0" applyFont="1" applyFill="1" applyBorder="1" applyAlignment="1">
      <alignment vertical="center" wrapText="1"/>
    </xf>
    <xf numFmtId="164" fontId="6" fillId="0" borderId="46" xfId="13" applyNumberFormat="1" applyFont="1" applyBorder="1" applyAlignment="1">
      <alignment vertical="center" wrapText="1"/>
    </xf>
    <xf numFmtId="164" fontId="6" fillId="2" borderId="18" xfId="0" applyNumberFormat="1" applyFont="1" applyFill="1" applyBorder="1" applyAlignment="1">
      <alignment horizontal="right" vertical="center" wrapText="1"/>
    </xf>
    <xf numFmtId="164" fontId="6" fillId="0" borderId="47" xfId="0" applyNumberFormat="1" applyFont="1" applyBorder="1" applyAlignment="1">
      <alignment horizontal="right" vertical="center" wrapText="1"/>
    </xf>
    <xf numFmtId="164" fontId="7" fillId="0" borderId="16" xfId="0" applyNumberFormat="1" applyFont="1" applyBorder="1" applyAlignment="1">
      <alignment horizontal="right" vertical="center" wrapText="1"/>
    </xf>
    <xf numFmtId="164" fontId="6" fillId="0" borderId="16" xfId="0" applyNumberFormat="1" applyFont="1" applyBorder="1" applyAlignment="1">
      <alignment horizontal="right" vertical="center" wrapText="1"/>
    </xf>
    <xf numFmtId="164" fontId="6" fillId="2" borderId="16" xfId="0" applyNumberFormat="1" applyFont="1" applyFill="1" applyBorder="1" applyAlignment="1">
      <alignment horizontal="right" vertical="center" wrapText="1"/>
    </xf>
    <xf numFmtId="164" fontId="6" fillId="0" borderId="32" xfId="0" applyNumberFormat="1" applyFont="1" applyBorder="1" applyAlignment="1">
      <alignment horizontal="right" vertical="center" wrapText="1"/>
    </xf>
    <xf numFmtId="0" fontId="7" fillId="0" borderId="19" xfId="0" applyFont="1" applyBorder="1" applyAlignment="1">
      <alignment vertical="center" wrapText="1"/>
    </xf>
    <xf numFmtId="0" fontId="6" fillId="0" borderId="46" xfId="0" applyFont="1" applyBorder="1" applyAlignment="1">
      <alignment vertical="center" wrapText="1"/>
    </xf>
    <xf numFmtId="164" fontId="7" fillId="2" borderId="18" xfId="0" applyNumberFormat="1" applyFont="1" applyFill="1" applyBorder="1" applyAlignment="1">
      <alignment horizontal="center" vertical="center" wrapText="1"/>
    </xf>
    <xf numFmtId="0" fontId="15" fillId="2" borderId="18" xfId="0" applyFont="1" applyFill="1" applyBorder="1" applyAlignment="1">
      <alignment vertical="center" wrapText="1"/>
    </xf>
    <xf numFmtId="0" fontId="6" fillId="2" borderId="18" xfId="0" applyFont="1" applyFill="1" applyBorder="1" applyAlignment="1">
      <alignment vertical="center" wrapText="1"/>
    </xf>
    <xf numFmtId="0" fontId="7" fillId="2" borderId="16" xfId="0" applyFont="1" applyFill="1" applyBorder="1" applyAlignment="1">
      <alignment horizontal="right" vertical="center" wrapText="1"/>
    </xf>
    <xf numFmtId="0" fontId="7" fillId="0" borderId="16" xfId="0" applyFont="1" applyBorder="1" applyAlignment="1">
      <alignment vertical="center"/>
    </xf>
    <xf numFmtId="0" fontId="15" fillId="2" borderId="16" xfId="0" applyFont="1" applyFill="1" applyBorder="1" applyAlignment="1">
      <alignment horizontal="right" vertical="center" wrapText="1"/>
    </xf>
    <xf numFmtId="164" fontId="6" fillId="0" borderId="49" xfId="13" applyNumberFormat="1" applyFont="1" applyBorder="1" applyAlignment="1">
      <alignment vertical="center" wrapText="1"/>
    </xf>
    <xf numFmtId="0" fontId="17" fillId="0" borderId="46" xfId="0" applyFont="1" applyBorder="1" applyAlignment="1">
      <alignment horizontal="left" wrapText="1"/>
    </xf>
    <xf numFmtId="164" fontId="5" fillId="2" borderId="54" xfId="13" applyNumberFormat="1" applyFont="1" applyFill="1" applyBorder="1" applyAlignment="1">
      <alignment vertical="center" wrapText="1"/>
    </xf>
    <xf numFmtId="0" fontId="17" fillId="0" borderId="46" xfId="0" applyFont="1" applyBorder="1" applyAlignment="1">
      <alignment wrapText="1"/>
    </xf>
    <xf numFmtId="0" fontId="47" fillId="2" borderId="54" xfId="0" applyFont="1" applyFill="1" applyBorder="1" applyAlignment="1">
      <alignment wrapText="1"/>
    </xf>
    <xf numFmtId="164" fontId="5" fillId="2" borderId="18" xfId="0" applyNumberFormat="1" applyFont="1" applyFill="1" applyBorder="1" applyAlignment="1">
      <alignment horizontal="center" vertical="center" wrapText="1"/>
    </xf>
    <xf numFmtId="164" fontId="7" fillId="2" borderId="31" xfId="0" applyNumberFormat="1" applyFont="1" applyFill="1" applyBorder="1" applyAlignment="1">
      <alignment horizontal="center" vertical="center" wrapText="1"/>
    </xf>
    <xf numFmtId="164" fontId="6" fillId="2" borderId="31" xfId="0" applyNumberFormat="1" applyFont="1" applyFill="1" applyBorder="1" applyAlignment="1">
      <alignment horizontal="center" vertical="center" wrapText="1"/>
    </xf>
    <xf numFmtId="164" fontId="16" fillId="2" borderId="23" xfId="13" applyNumberFormat="1" applyFont="1" applyFill="1" applyBorder="1" applyAlignment="1">
      <alignment horizontal="right" vertical="center" wrapText="1"/>
    </xf>
    <xf numFmtId="164" fontId="6" fillId="0" borderId="34" xfId="0" applyNumberFormat="1" applyFont="1" applyBorder="1" applyAlignment="1">
      <alignment horizontal="right" vertical="center" wrapText="1"/>
    </xf>
    <xf numFmtId="0" fontId="36" fillId="0" borderId="19" xfId="0" applyFont="1" applyBorder="1" applyAlignment="1">
      <alignment vertical="center" wrapText="1"/>
    </xf>
    <xf numFmtId="0" fontId="36" fillId="0" borderId="46" xfId="0" applyFont="1" applyBorder="1" applyAlignment="1">
      <alignment vertical="center" wrapText="1"/>
    </xf>
    <xf numFmtId="0" fontId="15" fillId="0" borderId="16" xfId="0" applyFont="1" applyBorder="1" applyAlignment="1">
      <alignment horizontal="right" vertical="center" wrapText="1"/>
    </xf>
    <xf numFmtId="0" fontId="15" fillId="0" borderId="32" xfId="0" applyFont="1" applyBorder="1" applyAlignment="1">
      <alignment horizontal="right" vertical="center" wrapText="1"/>
    </xf>
    <xf numFmtId="0" fontId="47" fillId="2" borderId="19" xfId="0" applyFont="1" applyFill="1" applyBorder="1" applyAlignment="1">
      <alignment horizontal="left" wrapText="1"/>
    </xf>
    <xf numFmtId="164" fontId="15" fillId="2" borderId="18" xfId="0" applyNumberFormat="1" applyFont="1" applyFill="1" applyBorder="1" applyAlignment="1">
      <alignment horizontal="center" vertical="center" wrapText="1"/>
    </xf>
    <xf numFmtId="166" fontId="35" fillId="2" borderId="16" xfId="0" applyNumberFormat="1" applyFont="1" applyFill="1" applyBorder="1" applyAlignment="1">
      <alignment wrapText="1"/>
    </xf>
    <xf numFmtId="3" fontId="7" fillId="0" borderId="18" xfId="0" applyNumberFormat="1" applyFont="1" applyBorder="1" applyAlignment="1">
      <alignment vertical="center" wrapText="1"/>
    </xf>
    <xf numFmtId="3" fontId="6" fillId="0" borderId="18" xfId="0" applyNumberFormat="1" applyFont="1" applyBorder="1" applyAlignment="1">
      <alignment vertical="center" wrapText="1"/>
    </xf>
    <xf numFmtId="164" fontId="6" fillId="0" borderId="30" xfId="0" applyNumberFormat="1" applyFont="1" applyBorder="1" applyAlignment="1">
      <alignment horizontal="center" vertical="center" wrapText="1"/>
    </xf>
    <xf numFmtId="164" fontId="6" fillId="0" borderId="17" xfId="0" applyNumberFormat="1" applyFont="1" applyBorder="1" applyAlignment="1">
      <alignment horizontal="center" vertical="center" wrapText="1"/>
    </xf>
    <xf numFmtId="0" fontId="17" fillId="0" borderId="49" xfId="0" applyFont="1" applyBorder="1" applyAlignment="1">
      <alignment wrapText="1"/>
    </xf>
    <xf numFmtId="0" fontId="6" fillId="0" borderId="54" xfId="0" applyFont="1" applyBorder="1" applyAlignment="1">
      <alignment vertical="center" wrapText="1"/>
    </xf>
    <xf numFmtId="0" fontId="15" fillId="0" borderId="56" xfId="0" applyFont="1" applyBorder="1" applyAlignment="1">
      <alignment vertical="center" wrapText="1"/>
    </xf>
    <xf numFmtId="164" fontId="5" fillId="2" borderId="19" xfId="13" applyNumberFormat="1" applyFont="1" applyFill="1" applyBorder="1" applyAlignment="1">
      <alignment horizontal="left" wrapText="1"/>
    </xf>
    <xf numFmtId="0" fontId="7" fillId="7" borderId="19" xfId="0" applyFont="1" applyFill="1" applyBorder="1" applyAlignment="1">
      <alignment horizontal="left" vertical="center" wrapText="1"/>
    </xf>
    <xf numFmtId="164" fontId="6" fillId="0" borderId="15" xfId="0" applyNumberFormat="1" applyFont="1" applyBorder="1" applyAlignment="1">
      <alignment horizontal="center" vertical="center" wrapText="1"/>
    </xf>
    <xf numFmtId="164" fontId="7" fillId="2" borderId="18" xfId="13" applyNumberFormat="1" applyFont="1" applyFill="1" applyBorder="1" applyAlignment="1">
      <alignment horizontal="left" wrapText="1"/>
    </xf>
    <xf numFmtId="164" fontId="7" fillId="0" borderId="18" xfId="13" applyNumberFormat="1" applyFont="1" applyBorder="1" applyAlignment="1">
      <alignment horizontal="right" wrapText="1"/>
    </xf>
    <xf numFmtId="164" fontId="16" fillId="0" borderId="18" xfId="13" applyNumberFormat="1" applyFont="1" applyBorder="1" applyAlignment="1">
      <alignment horizontal="right" wrapText="1"/>
    </xf>
    <xf numFmtId="164" fontId="16" fillId="2" borderId="18" xfId="13" applyNumberFormat="1" applyFont="1" applyFill="1" applyBorder="1" applyAlignment="1">
      <alignment horizontal="right" wrapText="1"/>
    </xf>
    <xf numFmtId="164" fontId="16" fillId="7" borderId="18" xfId="13" applyNumberFormat="1" applyFont="1" applyFill="1" applyBorder="1" applyAlignment="1">
      <alignment horizontal="right" wrapText="1"/>
    </xf>
    <xf numFmtId="164" fontId="6" fillId="0" borderId="13" xfId="0" applyNumberFormat="1" applyFont="1" applyBorder="1" applyAlignment="1">
      <alignment horizontal="center" vertical="center" wrapText="1"/>
    </xf>
    <xf numFmtId="164" fontId="7" fillId="2" borderId="16" xfId="13" applyNumberFormat="1" applyFont="1" applyFill="1" applyBorder="1" applyAlignment="1">
      <alignment horizontal="left" wrapText="1"/>
    </xf>
    <xf numFmtId="164" fontId="7" fillId="0" borderId="16" xfId="13" applyNumberFormat="1" applyFont="1" applyBorder="1" applyAlignment="1">
      <alignment horizontal="right" wrapText="1"/>
    </xf>
    <xf numFmtId="164" fontId="16" fillId="0" borderId="16" xfId="13" applyNumberFormat="1" applyFont="1" applyBorder="1" applyAlignment="1">
      <alignment horizontal="right" wrapText="1"/>
    </xf>
    <xf numFmtId="164" fontId="16" fillId="2" borderId="16" xfId="13" applyNumberFormat="1" applyFont="1" applyFill="1" applyBorder="1" applyAlignment="1">
      <alignment horizontal="right" wrapText="1"/>
    </xf>
    <xf numFmtId="164" fontId="16" fillId="7" borderId="16" xfId="13" applyNumberFormat="1" applyFont="1" applyFill="1" applyBorder="1" applyAlignment="1">
      <alignment horizontal="right" wrapText="1"/>
    </xf>
    <xf numFmtId="164" fontId="5" fillId="2" borderId="56" xfId="13" applyNumberFormat="1" applyFont="1" applyFill="1" applyBorder="1" applyAlignment="1">
      <alignment vertical="center" wrapText="1"/>
    </xf>
    <xf numFmtId="164" fontId="6" fillId="2" borderId="15" xfId="0" applyNumberFormat="1" applyFont="1" applyFill="1" applyBorder="1" applyAlignment="1">
      <alignment horizontal="center" vertical="center" wrapText="1"/>
    </xf>
    <xf numFmtId="164" fontId="16" fillId="2" borderId="13" xfId="13" applyNumberFormat="1" applyFont="1" applyFill="1" applyBorder="1" applyAlignment="1">
      <alignment horizontal="right" vertical="center" wrapText="1"/>
    </xf>
    <xf numFmtId="0" fontId="6" fillId="2" borderId="15" xfId="0" applyFont="1" applyFill="1" applyBorder="1" applyAlignment="1">
      <alignment vertical="center" wrapText="1"/>
    </xf>
    <xf numFmtId="0" fontId="23" fillId="7" borderId="19" xfId="0" applyFont="1" applyFill="1" applyBorder="1" applyAlignment="1">
      <alignment wrapText="1"/>
    </xf>
    <xf numFmtId="0" fontId="17" fillId="7" borderId="19" xfId="0" applyFont="1" applyFill="1" applyBorder="1" applyAlignment="1">
      <alignment wrapText="1"/>
    </xf>
    <xf numFmtId="0" fontId="17" fillId="7" borderId="49" xfId="0" applyFont="1" applyFill="1" applyBorder="1" applyAlignment="1">
      <alignment wrapText="1"/>
    </xf>
    <xf numFmtId="3" fontId="7" fillId="7" borderId="18" xfId="0" applyNumberFormat="1" applyFont="1" applyFill="1" applyBorder="1" applyAlignment="1">
      <alignment horizontal="right"/>
    </xf>
    <xf numFmtId="3" fontId="12" fillId="7" borderId="18" xfId="0" applyNumberFormat="1" applyFont="1" applyFill="1" applyBorder="1" applyAlignment="1">
      <alignment horizontal="right"/>
    </xf>
    <xf numFmtId="3" fontId="6" fillId="7" borderId="18" xfId="0" applyNumberFormat="1" applyFont="1" applyFill="1" applyBorder="1" applyAlignment="1">
      <alignment horizontal="right"/>
    </xf>
    <xf numFmtId="3" fontId="12" fillId="7" borderId="48" xfId="0" applyNumberFormat="1" applyFont="1" applyFill="1" applyBorder="1" applyAlignment="1">
      <alignment horizontal="right"/>
    </xf>
    <xf numFmtId="0" fontId="23" fillId="2" borderId="19" xfId="0" applyFont="1" applyFill="1" applyBorder="1" applyAlignment="1">
      <alignment wrapText="1"/>
    </xf>
    <xf numFmtId="164" fontId="6" fillId="0" borderId="54" xfId="13" applyNumberFormat="1" applyFont="1" applyBorder="1" applyAlignment="1">
      <alignment vertical="center" wrapText="1"/>
    </xf>
    <xf numFmtId="0" fontId="15" fillId="0" borderId="34" xfId="0" applyFont="1" applyBorder="1" applyAlignment="1">
      <alignment horizontal="right" vertical="center" wrapText="1"/>
    </xf>
    <xf numFmtId="164" fontId="6" fillId="0" borderId="23" xfId="0" applyNumberFormat="1" applyFont="1" applyBorder="1" applyAlignment="1">
      <alignment horizontal="right" vertical="center" wrapText="1"/>
    </xf>
    <xf numFmtId="3" fontId="6" fillId="0" borderId="34" xfId="0" applyNumberFormat="1" applyFont="1" applyBorder="1" applyAlignment="1">
      <alignment horizontal="right" vertical="center" wrapText="1"/>
    </xf>
    <xf numFmtId="164" fontId="7" fillId="2" borderId="19" xfId="13" applyNumberFormat="1" applyFont="1" applyFill="1" applyBorder="1" applyAlignment="1">
      <alignment vertical="center" wrapText="1"/>
    </xf>
    <xf numFmtId="164" fontId="7" fillId="7" borderId="16" xfId="13" applyNumberFormat="1" applyFont="1" applyFill="1" applyBorder="1" applyAlignment="1">
      <alignment horizontal="right" wrapText="1"/>
    </xf>
    <xf numFmtId="164" fontId="16" fillId="7" borderId="32" xfId="13" applyNumberFormat="1" applyFont="1" applyFill="1" applyBorder="1" applyAlignment="1">
      <alignment horizontal="right" wrapText="1"/>
    </xf>
    <xf numFmtId="164" fontId="6" fillId="0" borderId="56" xfId="13" applyNumberFormat="1" applyFont="1" applyBorder="1" applyAlignment="1">
      <alignment vertical="center" wrapText="1"/>
    </xf>
    <xf numFmtId="164" fontId="6" fillId="0" borderId="15" xfId="0" applyNumberFormat="1" applyFont="1" applyBorder="1" applyAlignment="1">
      <alignment horizontal="right" vertical="center" wrapText="1"/>
    </xf>
    <xf numFmtId="3" fontId="6" fillId="0" borderId="13" xfId="0" applyNumberFormat="1" applyFont="1" applyBorder="1" applyAlignment="1">
      <alignment horizontal="right" vertical="center" wrapText="1"/>
    </xf>
    <xf numFmtId="3" fontId="6" fillId="0" borderId="2" xfId="0" applyNumberFormat="1" applyFont="1" applyBorder="1" applyAlignment="1">
      <alignment horizontal="right" vertical="center" wrapText="1"/>
    </xf>
    <xf numFmtId="0" fontId="6" fillId="7" borderId="19" xfId="0" applyFont="1" applyFill="1" applyBorder="1" applyAlignment="1">
      <alignment horizontal="left" vertical="center" wrapText="1"/>
    </xf>
    <xf numFmtId="0" fontId="6" fillId="7" borderId="46" xfId="0" applyFont="1" applyFill="1" applyBorder="1" applyAlignment="1">
      <alignment horizontal="left" vertical="center" wrapText="1"/>
    </xf>
    <xf numFmtId="0" fontId="7" fillId="2" borderId="54" xfId="0" applyFont="1" applyFill="1" applyBorder="1" applyAlignment="1">
      <alignment vertical="center" wrapText="1"/>
    </xf>
    <xf numFmtId="164" fontId="5" fillId="2" borderId="18" xfId="13" applyNumberFormat="1" applyFont="1" applyFill="1" applyBorder="1" applyAlignment="1">
      <alignment horizontal="left" wrapText="1"/>
    </xf>
    <xf numFmtId="164" fontId="7" fillId="7" borderId="18" xfId="13" applyNumberFormat="1" applyFont="1" applyFill="1" applyBorder="1" applyAlignment="1">
      <alignment horizontal="right" wrapText="1"/>
    </xf>
    <xf numFmtId="164" fontId="16" fillId="7" borderId="47" xfId="13" applyNumberFormat="1" applyFont="1" applyFill="1" applyBorder="1" applyAlignment="1">
      <alignment horizontal="right" wrapText="1"/>
    </xf>
    <xf numFmtId="164" fontId="16" fillId="2" borderId="31" xfId="13" applyNumberFormat="1" applyFont="1" applyFill="1" applyBorder="1" applyAlignment="1">
      <alignment horizontal="right" wrapText="1"/>
    </xf>
    <xf numFmtId="164" fontId="5" fillId="2" borderId="16" xfId="13" applyNumberFormat="1" applyFont="1" applyFill="1" applyBorder="1" applyAlignment="1">
      <alignment horizontal="left" wrapText="1"/>
    </xf>
    <xf numFmtId="164" fontId="6" fillId="0" borderId="16" xfId="13" applyNumberFormat="1" applyFont="1" applyBorder="1" applyAlignment="1">
      <alignment horizontal="right" wrapText="1"/>
    </xf>
    <xf numFmtId="164" fontId="6" fillId="0" borderId="34" xfId="13" applyNumberFormat="1" applyFont="1" applyBorder="1" applyAlignment="1">
      <alignment horizontal="right" wrapText="1"/>
    </xf>
    <xf numFmtId="164" fontId="16" fillId="2" borderId="23" xfId="13" applyNumberFormat="1" applyFont="1" applyFill="1" applyBorder="1" applyAlignment="1">
      <alignment horizontal="right" wrapText="1"/>
    </xf>
    <xf numFmtId="164" fontId="6" fillId="0" borderId="32" xfId="13" applyNumberFormat="1" applyFont="1" applyBorder="1" applyAlignment="1">
      <alignment horizontal="right" wrapText="1"/>
    </xf>
    <xf numFmtId="164" fontId="16" fillId="2" borderId="47" xfId="13" applyNumberFormat="1" applyFont="1" applyFill="1" applyBorder="1" applyAlignment="1">
      <alignment horizontal="right" wrapText="1"/>
    </xf>
    <xf numFmtId="164" fontId="16" fillId="7" borderId="34" xfId="13" applyNumberFormat="1" applyFont="1" applyFill="1" applyBorder="1" applyAlignment="1">
      <alignment horizontal="right" wrapText="1"/>
    </xf>
    <xf numFmtId="164" fontId="16" fillId="2" borderId="34" xfId="13" applyNumberFormat="1" applyFont="1" applyFill="1" applyBorder="1" applyAlignment="1">
      <alignment horizontal="right" wrapText="1"/>
    </xf>
    <xf numFmtId="0" fontId="7" fillId="7" borderId="54" xfId="0" applyFont="1" applyFill="1" applyBorder="1" applyAlignment="1">
      <alignment horizontal="left" vertical="center" wrapText="1"/>
    </xf>
    <xf numFmtId="164" fontId="16" fillId="7" borderId="31" xfId="13" applyNumberFormat="1" applyFont="1" applyFill="1" applyBorder="1" applyAlignment="1">
      <alignment horizontal="right" wrapText="1"/>
    </xf>
    <xf numFmtId="164" fontId="16" fillId="7" borderId="35" xfId="13" applyNumberFormat="1" applyFont="1" applyFill="1" applyBorder="1" applyAlignment="1">
      <alignment horizontal="right" wrapText="1"/>
    </xf>
    <xf numFmtId="164" fontId="6" fillId="2" borderId="34" xfId="13" applyNumberFormat="1" applyFont="1" applyFill="1" applyBorder="1" applyAlignment="1">
      <alignment horizontal="right" wrapText="1"/>
    </xf>
    <xf numFmtId="164" fontId="7" fillId="7" borderId="34" xfId="13" applyNumberFormat="1" applyFont="1" applyFill="1" applyBorder="1" applyAlignment="1">
      <alignment horizontal="right" wrapText="1"/>
    </xf>
    <xf numFmtId="164" fontId="6" fillId="7" borderId="16" xfId="13" applyNumberFormat="1" applyFont="1" applyFill="1" applyBorder="1" applyAlignment="1">
      <alignment horizontal="right" wrapText="1"/>
    </xf>
    <xf numFmtId="164" fontId="6" fillId="7" borderId="34" xfId="13" applyNumberFormat="1" applyFont="1" applyFill="1" applyBorder="1" applyAlignment="1">
      <alignment horizontal="right" wrapText="1"/>
    </xf>
    <xf numFmtId="164" fontId="6" fillId="0" borderId="23" xfId="13" applyNumberFormat="1" applyFont="1" applyBorder="1" applyAlignment="1">
      <alignment horizontal="right" wrapText="1"/>
    </xf>
    <xf numFmtId="164" fontId="6" fillId="0" borderId="1" xfId="13" applyNumberFormat="1" applyFont="1" applyBorder="1" applyAlignment="1">
      <alignment horizontal="right" wrapText="1"/>
    </xf>
    <xf numFmtId="164" fontId="6" fillId="7" borderId="32" xfId="13" applyNumberFormat="1" applyFont="1" applyFill="1" applyBorder="1" applyAlignment="1">
      <alignment horizontal="right" wrapText="1"/>
    </xf>
    <xf numFmtId="164" fontId="16" fillId="7" borderId="23" xfId="13" applyNumberFormat="1" applyFont="1" applyFill="1" applyBorder="1" applyAlignment="1">
      <alignment horizontal="right" wrapText="1"/>
    </xf>
    <xf numFmtId="164" fontId="16" fillId="7" borderId="1" xfId="13" applyNumberFormat="1" applyFont="1" applyFill="1" applyBorder="1" applyAlignment="1">
      <alignment horizontal="right" wrapText="1"/>
    </xf>
    <xf numFmtId="164" fontId="5" fillId="10" borderId="19" xfId="13" applyNumberFormat="1" applyFont="1" applyFill="1" applyBorder="1" applyAlignment="1">
      <alignment horizontal="left" wrapText="1"/>
    </xf>
    <xf numFmtId="0" fontId="7" fillId="10" borderId="19" xfId="0" applyFont="1" applyFill="1" applyBorder="1" applyAlignment="1">
      <alignment vertical="center" wrapText="1"/>
    </xf>
    <xf numFmtId="164" fontId="5" fillId="10" borderId="18" xfId="13" applyNumberFormat="1" applyFont="1" applyFill="1" applyBorder="1" applyAlignment="1">
      <alignment horizontal="left" wrapText="1"/>
    </xf>
    <xf numFmtId="3" fontId="9" fillId="0" borderId="55" xfId="14" applyNumberFormat="1" applyFont="1" applyFill="1" applyBorder="1" applyAlignment="1">
      <alignment horizontal="right" wrapText="1"/>
    </xf>
    <xf numFmtId="164" fontId="5" fillId="10" borderId="16" xfId="13" applyNumberFormat="1" applyFont="1" applyFill="1" applyBorder="1" applyAlignment="1">
      <alignment horizontal="left" wrapText="1"/>
    </xf>
    <xf numFmtId="167" fontId="23" fillId="0" borderId="16" xfId="0" applyNumberFormat="1" applyFont="1" applyBorder="1" applyAlignment="1">
      <alignment wrapText="1"/>
    </xf>
    <xf numFmtId="167" fontId="17" fillId="0" borderId="16" xfId="0" applyNumberFormat="1" applyFont="1" applyBorder="1" applyAlignment="1">
      <alignment wrapText="1"/>
    </xf>
    <xf numFmtId="167" fontId="17" fillId="0" borderId="32" xfId="0" applyNumberFormat="1" applyFont="1" applyBorder="1" applyAlignment="1">
      <alignment wrapText="1"/>
    </xf>
    <xf numFmtId="164" fontId="6" fillId="0" borderId="13" xfId="13" applyNumberFormat="1" applyFont="1" applyBorder="1" applyAlignment="1">
      <alignment horizontal="right" wrapText="1"/>
    </xf>
    <xf numFmtId="164" fontId="7" fillId="10" borderId="18" xfId="13" applyNumberFormat="1" applyFont="1" applyFill="1" applyBorder="1" applyAlignment="1">
      <alignment horizontal="left" wrapText="1"/>
    </xf>
    <xf numFmtId="164" fontId="7" fillId="10" borderId="16" xfId="13" applyNumberFormat="1" applyFont="1" applyFill="1" applyBorder="1" applyAlignment="1">
      <alignment horizontal="left" wrapText="1"/>
    </xf>
    <xf numFmtId="166" fontId="35" fillId="2" borderId="55" xfId="0" applyNumberFormat="1" applyFont="1" applyFill="1" applyBorder="1" applyAlignment="1">
      <alignment wrapText="1"/>
    </xf>
    <xf numFmtId="0" fontId="9" fillId="0" borderId="19" xfId="14" applyNumberFormat="1" applyFont="1" applyFill="1" applyBorder="1" applyAlignment="1">
      <alignment wrapText="1"/>
    </xf>
    <xf numFmtId="0" fontId="10" fillId="0" borderId="19" xfId="14" applyNumberFormat="1" applyFill="1" applyBorder="1" applyAlignment="1">
      <alignment wrapText="1"/>
    </xf>
    <xf numFmtId="0" fontId="10" fillId="7" borderId="19" xfId="14" applyNumberFormat="1" applyBorder="1" applyAlignment="1">
      <alignment wrapText="1"/>
    </xf>
    <xf numFmtId="0" fontId="9" fillId="7" borderId="19" xfId="14" applyNumberFormat="1" applyFont="1" applyBorder="1" applyAlignment="1">
      <alignment wrapText="1"/>
    </xf>
    <xf numFmtId="0" fontId="10" fillId="7" borderId="49" xfId="14" applyNumberFormat="1" applyBorder="1" applyAlignment="1">
      <alignment wrapText="1"/>
    </xf>
    <xf numFmtId="3" fontId="10" fillId="0" borderId="16" xfId="19" applyNumberFormat="1" applyBorder="1" applyAlignment="1">
      <alignment wrapText="1" shrinkToFit="1"/>
    </xf>
    <xf numFmtId="164" fontId="5" fillId="0" borderId="56" xfId="13" applyNumberFormat="1" applyFont="1" applyBorder="1" applyAlignment="1">
      <alignment vertical="center" wrapText="1"/>
    </xf>
    <xf numFmtId="0" fontId="5" fillId="2" borderId="19" xfId="0" applyFont="1" applyFill="1" applyBorder="1" applyAlignment="1">
      <alignment vertical="center" wrapText="1"/>
    </xf>
    <xf numFmtId="0" fontId="7" fillId="0" borderId="56" xfId="0" applyFont="1" applyBorder="1" applyAlignment="1">
      <alignment vertical="center"/>
    </xf>
    <xf numFmtId="0" fontId="6" fillId="0" borderId="56" xfId="0" applyFont="1" applyBorder="1" applyAlignment="1">
      <alignment vertical="center"/>
    </xf>
    <xf numFmtId="164" fontId="5" fillId="0" borderId="15" xfId="0" applyNumberFormat="1" applyFont="1" applyBorder="1" applyAlignment="1">
      <alignment horizontal="center" vertical="center" wrapText="1"/>
    </xf>
    <xf numFmtId="164" fontId="15" fillId="2" borderId="18" xfId="0" applyNumberFormat="1" applyFont="1" applyFill="1" applyBorder="1" applyAlignment="1">
      <alignment horizontal="right" vertical="center" wrapText="1"/>
    </xf>
    <xf numFmtId="164" fontId="16" fillId="0" borderId="18" xfId="13" applyNumberFormat="1" applyFont="1" applyBorder="1" applyAlignment="1">
      <alignment wrapText="1"/>
    </xf>
    <xf numFmtId="164" fontId="6" fillId="0" borderId="48" xfId="0" applyNumberFormat="1" applyFont="1" applyBorder="1" applyAlignment="1">
      <alignment horizontal="center" vertical="center" wrapText="1"/>
    </xf>
    <xf numFmtId="164" fontId="16" fillId="0" borderId="15" xfId="13" applyNumberFormat="1" applyFont="1" applyBorder="1" applyAlignment="1">
      <alignment wrapText="1"/>
    </xf>
    <xf numFmtId="164" fontId="5" fillId="0" borderId="13" xfId="0" applyNumberFormat="1" applyFont="1" applyBorder="1" applyAlignment="1">
      <alignment horizontal="center" vertical="center" wrapText="1"/>
    </xf>
    <xf numFmtId="164" fontId="15" fillId="2" borderId="16" xfId="0" applyNumberFormat="1" applyFont="1" applyFill="1" applyBorder="1" applyAlignment="1">
      <alignment horizontal="right" vertical="center" wrapText="1"/>
    </xf>
    <xf numFmtId="0" fontId="6" fillId="0" borderId="16" xfId="0" applyFont="1" applyBorder="1" applyAlignment="1">
      <alignment vertical="center"/>
    </xf>
    <xf numFmtId="3" fontId="9" fillId="0" borderId="16" xfId="19" applyNumberFormat="1" applyFont="1" applyBorder="1" applyAlignment="1">
      <alignment wrapText="1" shrinkToFit="1"/>
    </xf>
    <xf numFmtId="164" fontId="16" fillId="0" borderId="13" xfId="13" applyNumberFormat="1" applyFont="1" applyBorder="1" applyAlignment="1">
      <alignment horizontal="right" wrapText="1"/>
    </xf>
    <xf numFmtId="0" fontId="5" fillId="0" borderId="56" xfId="0" applyFont="1" applyBorder="1" applyAlignment="1">
      <alignment vertical="center"/>
    </xf>
    <xf numFmtId="2" fontId="10" fillId="0" borderId="19" xfId="14" applyNumberFormat="1" applyFill="1" applyBorder="1" applyAlignment="1">
      <alignment wrapText="1"/>
    </xf>
    <xf numFmtId="2" fontId="10" fillId="0" borderId="49" xfId="14" applyNumberFormat="1" applyFill="1" applyBorder="1" applyAlignment="1">
      <alignment wrapText="1"/>
    </xf>
    <xf numFmtId="164" fontId="27" fillId="0" borderId="31" xfId="0" applyNumberFormat="1" applyFont="1" applyBorder="1" applyAlignment="1">
      <alignment horizontal="center" vertical="center" wrapText="1"/>
    </xf>
    <xf numFmtId="164" fontId="37" fillId="0" borderId="15" xfId="0" applyNumberFormat="1" applyFont="1" applyBorder="1" applyAlignment="1">
      <alignment horizontal="center" vertical="center" wrapText="1"/>
    </xf>
    <xf numFmtId="164" fontId="27" fillId="0" borderId="18" xfId="0" applyNumberFormat="1" applyFont="1" applyBorder="1" applyAlignment="1">
      <alignment horizontal="right" vertical="center" wrapText="1"/>
    </xf>
    <xf numFmtId="164" fontId="13" fillId="0" borderId="18" xfId="0" applyNumberFormat="1" applyFont="1" applyBorder="1" applyAlignment="1">
      <alignment horizontal="right" vertical="center" wrapText="1"/>
    </xf>
    <xf numFmtId="164" fontId="12" fillId="0" borderId="18" xfId="0" applyNumberFormat="1" applyFont="1" applyBorder="1" applyAlignment="1">
      <alignment horizontal="right" vertical="center" wrapText="1"/>
    </xf>
    <xf numFmtId="164" fontId="12" fillId="0" borderId="48" xfId="0" applyNumberFormat="1" applyFont="1" applyBorder="1" applyAlignment="1">
      <alignment horizontal="right" vertical="center" wrapText="1"/>
    </xf>
    <xf numFmtId="164" fontId="27" fillId="0" borderId="15" xfId="0" applyNumberFormat="1" applyFont="1" applyBorder="1" applyAlignment="1">
      <alignment horizontal="right" vertical="center" wrapText="1"/>
    </xf>
    <xf numFmtId="0" fontId="7" fillId="0" borderId="23" xfId="0" applyFont="1" applyBorder="1" applyAlignment="1">
      <alignment horizontal="right" vertical="center" wrapText="1"/>
    </xf>
    <xf numFmtId="0" fontId="5" fillId="0" borderId="13" xfId="0" applyFont="1" applyBorder="1" applyAlignment="1">
      <alignment horizontal="right" vertical="center" wrapText="1"/>
    </xf>
    <xf numFmtId="164" fontId="7" fillId="0" borderId="13" xfId="0" applyNumberFormat="1" applyFont="1" applyBorder="1" applyAlignment="1">
      <alignment horizontal="right" vertical="center" wrapText="1"/>
    </xf>
    <xf numFmtId="2" fontId="39" fillId="0" borderId="56" xfId="14" applyNumberFormat="1" applyFont="1" applyFill="1" applyBorder="1" applyAlignment="1">
      <alignment wrapText="1"/>
    </xf>
    <xf numFmtId="0" fontId="7" fillId="0" borderId="19" xfId="0" applyFont="1" applyBorder="1" applyAlignment="1">
      <alignment horizontal="left" vertical="center" wrapText="1"/>
    </xf>
    <xf numFmtId="0" fontId="7" fillId="0" borderId="18" xfId="0" applyFont="1" applyBorder="1" applyAlignment="1">
      <alignment vertical="center" wrapText="1"/>
    </xf>
    <xf numFmtId="164" fontId="16" fillId="7" borderId="18" xfId="13" applyNumberFormat="1" applyFont="1" applyFill="1" applyBorder="1" applyAlignment="1">
      <alignment wrapText="1"/>
    </xf>
    <xf numFmtId="0" fontId="6" fillId="0" borderId="18" xfId="0" applyFont="1" applyBorder="1" applyAlignment="1">
      <alignment vertical="center"/>
    </xf>
    <xf numFmtId="3" fontId="10" fillId="0" borderId="23" xfId="19" applyNumberFormat="1" applyBorder="1" applyAlignment="1">
      <alignment wrapText="1" shrinkToFit="1"/>
    </xf>
    <xf numFmtId="0" fontId="5" fillId="0" borderId="56" xfId="0" applyFont="1" applyBorder="1" applyAlignment="1">
      <alignment vertical="center" wrapText="1"/>
    </xf>
    <xf numFmtId="0" fontId="6" fillId="0" borderId="15" xfId="0" applyFont="1" applyBorder="1" applyAlignment="1">
      <alignment vertical="center" wrapText="1"/>
    </xf>
    <xf numFmtId="164" fontId="16" fillId="0" borderId="3" xfId="13" applyNumberFormat="1" applyFont="1" applyBorder="1" applyAlignment="1">
      <alignment wrapText="1"/>
    </xf>
    <xf numFmtId="164" fontId="7" fillId="0" borderId="3" xfId="0" applyNumberFormat="1" applyFont="1" applyBorder="1" applyAlignment="1">
      <alignment horizontal="right" vertical="center"/>
    </xf>
    <xf numFmtId="164" fontId="42" fillId="0" borderId="16" xfId="0" applyNumberFormat="1" applyFont="1" applyBorder="1" applyAlignment="1">
      <alignment horizontal="right" vertical="center" wrapText="1"/>
    </xf>
    <xf numFmtId="164" fontId="16" fillId="0" borderId="16" xfId="0" applyNumberFormat="1" applyFont="1" applyBorder="1" applyAlignment="1">
      <alignment horizontal="right" vertical="center" wrapText="1"/>
    </xf>
    <xf numFmtId="164" fontId="16" fillId="0" borderId="23" xfId="0" applyNumberFormat="1" applyFont="1" applyBorder="1" applyAlignment="1">
      <alignment horizontal="center" vertical="center" wrapText="1"/>
    </xf>
    <xf numFmtId="0" fontId="42" fillId="0" borderId="13" xfId="0" applyFont="1" applyBorder="1" applyAlignment="1">
      <alignment vertical="center"/>
    </xf>
    <xf numFmtId="0" fontId="16" fillId="0" borderId="16" xfId="0" applyFont="1" applyBorder="1" applyAlignment="1">
      <alignment vertical="center"/>
    </xf>
    <xf numFmtId="2" fontId="9" fillId="0" borderId="19" xfId="14" applyNumberFormat="1" applyFont="1" applyFill="1" applyBorder="1" applyAlignment="1">
      <alignment wrapText="1"/>
    </xf>
    <xf numFmtId="164" fontId="27" fillId="0" borderId="18" xfId="0" applyNumberFormat="1" applyFont="1" applyBorder="1" applyAlignment="1">
      <alignment horizontal="center" vertical="center" wrapText="1"/>
    </xf>
    <xf numFmtId="164" fontId="13" fillId="0" borderId="16" xfId="0" applyNumberFormat="1" applyFont="1" applyBorder="1" applyAlignment="1">
      <alignment horizontal="right" vertical="center" wrapText="1"/>
    </xf>
    <xf numFmtId="164" fontId="12" fillId="0" borderId="16" xfId="0" applyNumberFormat="1" applyFont="1" applyBorder="1" applyAlignment="1">
      <alignment horizontal="right" vertical="center" wrapText="1"/>
    </xf>
    <xf numFmtId="164" fontId="12" fillId="0" borderId="32" xfId="0" applyNumberFormat="1" applyFont="1" applyBorder="1" applyAlignment="1">
      <alignment horizontal="right" vertical="center" wrapText="1"/>
    </xf>
    <xf numFmtId="2" fontId="31" fillId="0" borderId="54" xfId="14" applyNumberFormat="1" applyFont="1" applyFill="1" applyBorder="1" applyAlignment="1">
      <alignment wrapText="1"/>
    </xf>
    <xf numFmtId="0" fontId="7" fillId="0" borderId="56" xfId="0" applyFont="1" applyBorder="1" applyAlignment="1">
      <alignment horizontal="left" vertical="center" wrapText="1"/>
    </xf>
    <xf numFmtId="164" fontId="13" fillId="0" borderId="17" xfId="0" applyNumberFormat="1" applyFont="1" applyBorder="1" applyAlignment="1">
      <alignment horizontal="right" vertical="center" wrapText="1"/>
    </xf>
    <xf numFmtId="164" fontId="12" fillId="0" borderId="17" xfId="0" applyNumberFormat="1" applyFont="1" applyBorder="1" applyAlignment="1">
      <alignment horizontal="right" vertical="center" wrapText="1"/>
    </xf>
    <xf numFmtId="164" fontId="12" fillId="0" borderId="31" xfId="0" applyNumberFormat="1" applyFont="1" applyBorder="1" applyAlignment="1">
      <alignment horizontal="right" vertical="center" wrapText="1"/>
    </xf>
    <xf numFmtId="0" fontId="12" fillId="0" borderId="15" xfId="0" applyFont="1" applyBorder="1" applyAlignment="1">
      <alignment vertical="center"/>
    </xf>
    <xf numFmtId="0" fontId="6" fillId="0" borderId="13" xfId="0" applyFont="1" applyBorder="1" applyAlignment="1">
      <alignment vertical="center"/>
    </xf>
    <xf numFmtId="2" fontId="10" fillId="0" borderId="46" xfId="14" applyNumberFormat="1" applyFill="1" applyBorder="1" applyAlignment="1">
      <alignment wrapText="1"/>
    </xf>
    <xf numFmtId="164" fontId="12" fillId="0" borderId="41" xfId="0" applyNumberFormat="1" applyFont="1" applyBorder="1" applyAlignment="1">
      <alignment horizontal="right" vertical="center" wrapText="1"/>
    </xf>
    <xf numFmtId="164" fontId="12" fillId="0" borderId="18" xfId="0" applyNumberFormat="1" applyFont="1" applyBorder="1" applyAlignment="1">
      <alignment wrapText="1"/>
    </xf>
    <xf numFmtId="3" fontId="12" fillId="7" borderId="16" xfId="19" applyNumberFormat="1" applyFont="1" applyFill="1" applyBorder="1" applyAlignment="1">
      <alignment wrapText="1" shrinkToFit="1"/>
    </xf>
    <xf numFmtId="164" fontId="12" fillId="0" borderId="34" xfId="0" applyNumberFormat="1" applyFont="1" applyBorder="1" applyAlignment="1">
      <alignment horizontal="right" vertical="center" wrapText="1"/>
    </xf>
    <xf numFmtId="3" fontId="10" fillId="0" borderId="32" xfId="19" applyNumberFormat="1" applyBorder="1" applyAlignment="1">
      <alignment wrapText="1" shrinkToFit="1"/>
    </xf>
    <xf numFmtId="164" fontId="6" fillId="7" borderId="31" xfId="0" applyNumberFormat="1" applyFont="1" applyFill="1" applyBorder="1" applyAlignment="1">
      <alignment horizontal="center" vertical="center" wrapText="1"/>
    </xf>
    <xf numFmtId="0" fontId="15" fillId="7" borderId="18" xfId="0" applyFont="1" applyFill="1" applyBorder="1" applyAlignment="1">
      <alignment vertical="center" wrapText="1"/>
    </xf>
    <xf numFmtId="164" fontId="6" fillId="7" borderId="23" xfId="0" applyNumberFormat="1" applyFont="1" applyFill="1" applyBorder="1" applyAlignment="1">
      <alignment horizontal="center" vertical="center" wrapText="1"/>
    </xf>
    <xf numFmtId="0" fontId="15" fillId="7" borderId="16" xfId="0" applyFont="1" applyFill="1" applyBorder="1" applyAlignment="1">
      <alignment horizontal="right" vertical="center" wrapText="1"/>
    </xf>
    <xf numFmtId="0" fontId="27" fillId="0" borderId="31" xfId="0" applyFont="1" applyBorder="1" applyAlignment="1">
      <alignment vertical="center" wrapText="1"/>
    </xf>
    <xf numFmtId="0" fontId="27" fillId="0" borderId="18" xfId="0" applyFont="1" applyBorder="1" applyAlignment="1">
      <alignment vertical="center" wrapText="1"/>
    </xf>
    <xf numFmtId="164" fontId="12" fillId="7" borderId="18" xfId="0" applyNumberFormat="1" applyFont="1" applyFill="1" applyBorder="1" applyAlignment="1">
      <alignment horizontal="right" vertical="center" wrapText="1"/>
    </xf>
    <xf numFmtId="2" fontId="39" fillId="0" borderId="54" xfId="14" applyNumberFormat="1" applyFont="1" applyFill="1" applyBorder="1" applyAlignment="1">
      <alignment wrapText="1"/>
    </xf>
    <xf numFmtId="0" fontId="47" fillId="4" borderId="19" xfId="0" applyFont="1" applyFill="1" applyBorder="1" applyAlignment="1">
      <alignment wrapText="1"/>
    </xf>
    <xf numFmtId="0" fontId="23" fillId="0" borderId="46" xfId="0" applyFont="1" applyBorder="1" applyAlignment="1">
      <alignment vertical="center" wrapText="1"/>
    </xf>
    <xf numFmtId="0" fontId="35" fillId="0" borderId="56" xfId="0" applyFont="1" applyBorder="1" applyAlignment="1">
      <alignment vertical="center" wrapText="1"/>
    </xf>
    <xf numFmtId="164" fontId="28" fillId="0" borderId="15" xfId="0" applyNumberFormat="1" applyFont="1" applyBorder="1" applyAlignment="1">
      <alignment horizontal="right" vertical="center" wrapText="1"/>
    </xf>
    <xf numFmtId="164" fontId="16" fillId="4" borderId="18" xfId="13" applyNumberFormat="1" applyFont="1" applyFill="1" applyBorder="1" applyAlignment="1">
      <alignment wrapText="1"/>
    </xf>
    <xf numFmtId="164" fontId="7" fillId="0" borderId="18" xfId="0" applyNumberFormat="1" applyFont="1" applyBorder="1" applyAlignment="1">
      <alignment vertical="center"/>
    </xf>
    <xf numFmtId="3" fontId="9" fillId="0" borderId="23" xfId="19" applyNumberFormat="1" applyFont="1" applyBorder="1" applyAlignment="1">
      <alignment wrapText="1" shrinkToFit="1"/>
    </xf>
    <xf numFmtId="164" fontId="16" fillId="4" borderId="16" xfId="13" applyNumberFormat="1" applyFont="1" applyFill="1" applyBorder="1" applyAlignment="1">
      <alignment horizontal="right" wrapText="1"/>
    </xf>
    <xf numFmtId="0" fontId="28" fillId="0" borderId="16" xfId="0" applyFont="1" applyBorder="1" applyAlignment="1">
      <alignment horizontal="right" vertical="center" wrapText="1"/>
    </xf>
    <xf numFmtId="0" fontId="5" fillId="0" borderId="54" xfId="7" applyFont="1" applyBorder="1" applyAlignment="1">
      <alignment wrapText="1"/>
    </xf>
    <xf numFmtId="0" fontId="6" fillId="0" borderId="56" xfId="7" applyFont="1" applyBorder="1" applyAlignment="1">
      <alignment wrapText="1"/>
    </xf>
    <xf numFmtId="164" fontId="5" fillId="4" borderId="19" xfId="13" applyNumberFormat="1" applyFont="1" applyFill="1" applyBorder="1" applyAlignment="1">
      <alignment wrapText="1"/>
    </xf>
    <xf numFmtId="164" fontId="7" fillId="7" borderId="19" xfId="13" applyNumberFormat="1" applyFont="1" applyFill="1" applyBorder="1" applyAlignment="1">
      <alignment wrapText="1"/>
    </xf>
    <xf numFmtId="0" fontId="6" fillId="0" borderId="19" xfId="7" applyFont="1" applyBorder="1" applyAlignment="1">
      <alignment horizontal="justify" vertical="top" wrapText="1"/>
    </xf>
    <xf numFmtId="0" fontId="6" fillId="0" borderId="19" xfId="7" applyFont="1" applyBorder="1" applyAlignment="1">
      <alignment horizontal="justify" wrapText="1"/>
    </xf>
    <xf numFmtId="0" fontId="7" fillId="0" borderId="19" xfId="7" applyFont="1" applyBorder="1" applyAlignment="1">
      <alignment horizontal="justify" wrapText="1"/>
    </xf>
    <xf numFmtId="164" fontId="15" fillId="4" borderId="19" xfId="13" applyNumberFormat="1" applyFont="1" applyFill="1" applyBorder="1" applyAlignment="1">
      <alignment wrapText="1"/>
    </xf>
    <xf numFmtId="164" fontId="6" fillId="0" borderId="19" xfId="13" applyNumberFormat="1" applyFont="1" applyBorder="1" applyAlignment="1">
      <alignment horizontal="center" wrapText="1"/>
    </xf>
    <xf numFmtId="164" fontId="6" fillId="0" borderId="54" xfId="13" applyNumberFormat="1" applyFont="1" applyBorder="1" applyAlignment="1">
      <alignment horizontal="center" wrapText="1"/>
    </xf>
    <xf numFmtId="164" fontId="6" fillId="0" borderId="31" xfId="13" applyNumberFormat="1" applyFont="1" applyBorder="1" applyAlignment="1">
      <alignment wrapText="1"/>
    </xf>
    <xf numFmtId="164" fontId="15" fillId="0" borderId="15" xfId="13" applyNumberFormat="1" applyFont="1" applyBorder="1" applyAlignment="1">
      <alignment wrapText="1"/>
    </xf>
    <xf numFmtId="164" fontId="5" fillId="4" borderId="18" xfId="13" applyNumberFormat="1" applyFont="1" applyFill="1" applyBorder="1" applyAlignment="1">
      <alignment wrapText="1"/>
    </xf>
    <xf numFmtId="164" fontId="7" fillId="7" borderId="18" xfId="13" applyNumberFormat="1" applyFont="1" applyFill="1" applyBorder="1" applyAlignment="1">
      <alignment wrapText="1"/>
    </xf>
    <xf numFmtId="164" fontId="6" fillId="0" borderId="18" xfId="13" applyNumberFormat="1" applyFont="1" applyBorder="1" applyAlignment="1">
      <alignment vertical="top"/>
    </xf>
    <xf numFmtId="164" fontId="6" fillId="0" borderId="18" xfId="13" applyNumberFormat="1" applyFont="1" applyBorder="1"/>
    <xf numFmtId="164" fontId="7" fillId="0" borderId="18" xfId="13" applyNumberFormat="1" applyFont="1" applyBorder="1"/>
    <xf numFmtId="164" fontId="7" fillId="0" borderId="31" xfId="13" applyNumberFormat="1" applyFont="1" applyBorder="1"/>
    <xf numFmtId="164" fontId="7" fillId="4" borderId="18" xfId="13" applyNumberFormat="1" applyFont="1" applyFill="1" applyBorder="1"/>
    <xf numFmtId="164" fontId="6" fillId="0" borderId="18" xfId="13" applyNumberFormat="1" applyFont="1" applyBorder="1" applyAlignment="1">
      <alignment horizontal="center" wrapText="1"/>
    </xf>
    <xf numFmtId="164" fontId="6" fillId="0" borderId="31" xfId="13" applyNumberFormat="1" applyFont="1" applyBorder="1" applyAlignment="1">
      <alignment horizontal="center" wrapText="1"/>
    </xf>
    <xf numFmtId="0" fontId="5" fillId="0" borderId="13" xfId="2" applyFont="1" applyBorder="1" applyAlignment="1">
      <alignment vertical="center"/>
    </xf>
    <xf numFmtId="164" fontId="5" fillId="4" borderId="16" xfId="13" applyNumberFormat="1" applyFont="1" applyFill="1" applyBorder="1" applyAlignment="1">
      <alignment horizontal="right" wrapText="1"/>
    </xf>
    <xf numFmtId="3" fontId="6" fillId="0" borderId="16" xfId="7" applyNumberFormat="1" applyFont="1" applyBorder="1" applyAlignment="1">
      <alignment vertical="top"/>
    </xf>
    <xf numFmtId="3" fontId="6" fillId="0" borderId="16" xfId="7" applyNumberFormat="1" applyFont="1" applyBorder="1"/>
    <xf numFmtId="3" fontId="7" fillId="0" borderId="16" xfId="7" applyNumberFormat="1" applyFont="1" applyBorder="1"/>
    <xf numFmtId="3" fontId="6" fillId="0" borderId="23" xfId="7" applyNumberFormat="1" applyFont="1" applyBorder="1"/>
    <xf numFmtId="3" fontId="6" fillId="4" borderId="16" xfId="7" applyNumberFormat="1" applyFont="1" applyFill="1" applyBorder="1"/>
    <xf numFmtId="164" fontId="6" fillId="0" borderId="16" xfId="13" applyNumberFormat="1" applyFont="1" applyBorder="1" applyAlignment="1">
      <alignment horizontal="center" wrapText="1"/>
    </xf>
    <xf numFmtId="164" fontId="6" fillId="0" borderId="23" xfId="13" applyNumberFormat="1" applyFont="1" applyBorder="1" applyAlignment="1">
      <alignment horizontal="center" wrapText="1"/>
    </xf>
    <xf numFmtId="3" fontId="6" fillId="0" borderId="32" xfId="7" applyNumberFormat="1" applyFont="1" applyBorder="1"/>
    <xf numFmtId="0" fontId="6" fillId="0" borderId="14" xfId="2" applyFont="1" applyBorder="1" applyAlignment="1">
      <alignment vertical="center" wrapText="1"/>
    </xf>
    <xf numFmtId="164" fontId="5" fillId="4" borderId="17" xfId="13" applyNumberFormat="1" applyFont="1" applyFill="1" applyBorder="1" applyAlignment="1">
      <alignment wrapText="1"/>
    </xf>
    <xf numFmtId="164" fontId="7" fillId="7" borderId="17" xfId="13" applyNumberFormat="1" applyFont="1" applyFill="1" applyBorder="1" applyAlignment="1">
      <alignment wrapText="1"/>
    </xf>
    <xf numFmtId="164" fontId="6" fillId="7" borderId="17" xfId="13" applyNumberFormat="1" applyFont="1" applyFill="1" applyBorder="1" applyAlignment="1">
      <alignment wrapText="1"/>
    </xf>
    <xf numFmtId="0" fontId="6" fillId="0" borderId="17" xfId="7" applyFont="1" applyBorder="1" applyAlignment="1">
      <alignment horizontal="justify" vertical="top" wrapText="1"/>
    </xf>
    <xf numFmtId="0" fontId="6" fillId="0" borderId="17" xfId="7" applyFont="1" applyBorder="1" applyAlignment="1">
      <alignment horizontal="justify" wrapText="1"/>
    </xf>
    <xf numFmtId="0" fontId="7" fillId="0" borderId="17" xfId="7" applyFont="1" applyBorder="1" applyAlignment="1">
      <alignment horizontal="justify" wrapText="1"/>
    </xf>
    <xf numFmtId="164" fontId="15" fillId="4" borderId="17" xfId="13" applyNumberFormat="1" applyFont="1" applyFill="1" applyBorder="1" applyAlignment="1">
      <alignment wrapText="1"/>
    </xf>
    <xf numFmtId="164" fontId="6" fillId="0" borderId="17" xfId="13" applyNumberFormat="1" applyFont="1" applyBorder="1" applyAlignment="1">
      <alignment horizontal="center" wrapText="1"/>
    </xf>
    <xf numFmtId="164" fontId="6" fillId="0" borderId="17" xfId="13" applyNumberFormat="1" applyFont="1" applyBorder="1"/>
    <xf numFmtId="0" fontId="6" fillId="0" borderId="17" xfId="7" applyFont="1" applyBorder="1" applyAlignment="1">
      <alignment horizontal="left" wrapText="1"/>
    </xf>
    <xf numFmtId="0" fontId="6" fillId="0" borderId="0" xfId="13" applyFont="1" applyAlignment="1">
      <alignment wrapText="1"/>
    </xf>
    <xf numFmtId="0" fontId="6" fillId="0" borderId="33" xfId="7" applyFont="1" applyBorder="1" applyAlignment="1">
      <alignment horizontal="left" wrapText="1"/>
    </xf>
    <xf numFmtId="164" fontId="6" fillId="0" borderId="30" xfId="13" applyNumberFormat="1" applyFont="1" applyBorder="1" applyAlignment="1">
      <alignment horizontal="center" wrapText="1"/>
    </xf>
    <xf numFmtId="164" fontId="6" fillId="0" borderId="15" xfId="13" applyNumberFormat="1" applyFont="1" applyBorder="1" applyAlignment="1">
      <alignment wrapText="1"/>
    </xf>
    <xf numFmtId="164" fontId="7" fillId="4" borderId="18" xfId="13" applyNumberFormat="1" applyFont="1" applyFill="1" applyBorder="1" applyAlignment="1">
      <alignment wrapText="1"/>
    </xf>
    <xf numFmtId="164" fontId="6" fillId="0" borderId="31" xfId="13" applyNumberFormat="1" applyFont="1" applyBorder="1"/>
    <xf numFmtId="164" fontId="6" fillId="4" borderId="18" xfId="13" applyNumberFormat="1" applyFont="1" applyFill="1" applyBorder="1"/>
    <xf numFmtId="164" fontId="6" fillId="7" borderId="18" xfId="13" applyNumberFormat="1" applyFont="1" applyFill="1" applyBorder="1" applyAlignment="1">
      <alignment wrapText="1"/>
    </xf>
    <xf numFmtId="164" fontId="6" fillId="0" borderId="48" xfId="13" applyNumberFormat="1" applyFont="1" applyBorder="1"/>
    <xf numFmtId="0" fontId="7" fillId="0" borderId="13" xfId="2" applyFont="1" applyBorder="1" applyAlignment="1">
      <alignment vertical="center"/>
    </xf>
    <xf numFmtId="164" fontId="7" fillId="4" borderId="16" xfId="13" applyNumberFormat="1" applyFont="1" applyFill="1" applyBorder="1" applyAlignment="1">
      <alignment horizontal="right" wrapText="1"/>
    </xf>
    <xf numFmtId="164" fontId="6" fillId="0" borderId="16" xfId="13" applyNumberFormat="1" applyFont="1" applyBorder="1" applyAlignment="1">
      <alignment horizontal="right" vertical="top"/>
    </xf>
    <xf numFmtId="164" fontId="6" fillId="0" borderId="16" xfId="13" applyNumberFormat="1" applyFont="1" applyBorder="1" applyAlignment="1">
      <alignment horizontal="right"/>
    </xf>
    <xf numFmtId="164" fontId="7" fillId="0" borderId="16" xfId="13" applyNumberFormat="1" applyFont="1" applyBorder="1" applyAlignment="1">
      <alignment horizontal="right"/>
    </xf>
    <xf numFmtId="164" fontId="6" fillId="0" borderId="23" xfId="13" applyNumberFormat="1" applyFont="1" applyBorder="1" applyAlignment="1">
      <alignment horizontal="right"/>
    </xf>
    <xf numFmtId="164" fontId="6" fillId="4" borderId="16" xfId="13" applyNumberFormat="1" applyFont="1" applyFill="1" applyBorder="1" applyAlignment="1">
      <alignment horizontal="right"/>
    </xf>
    <xf numFmtId="164" fontId="6" fillId="0" borderId="32" xfId="13" applyNumberFormat="1" applyFont="1" applyBorder="1" applyAlignment="1">
      <alignment horizontal="right"/>
    </xf>
    <xf numFmtId="0" fontId="2" fillId="0" borderId="0" xfId="2" applyFont="1" applyAlignment="1">
      <alignment horizontal="center" wrapText="1"/>
    </xf>
    <xf numFmtId="0" fontId="6" fillId="0" borderId="0" xfId="13" applyFont="1" applyAlignment="1">
      <alignment vertical="center"/>
    </xf>
    <xf numFmtId="164" fontId="15" fillId="0" borderId="31" xfId="13" applyNumberFormat="1" applyFont="1" applyBorder="1" applyAlignment="1">
      <alignment wrapText="1"/>
    </xf>
    <xf numFmtId="0" fontId="6" fillId="0" borderId="0" xfId="13" applyFont="1" applyAlignment="1">
      <alignment horizontal="center"/>
    </xf>
    <xf numFmtId="0" fontId="7" fillId="0" borderId="49" xfId="7" applyFont="1" applyBorder="1" applyAlignment="1">
      <alignment horizontal="justify" wrapText="1"/>
    </xf>
    <xf numFmtId="0" fontId="7" fillId="0" borderId="54" xfId="7" applyFont="1" applyBorder="1" applyAlignment="1">
      <alignment wrapText="1"/>
    </xf>
    <xf numFmtId="0" fontId="6" fillId="0" borderId="19" xfId="7" applyFont="1" applyBorder="1" applyAlignment="1">
      <alignment wrapText="1"/>
    </xf>
    <xf numFmtId="164" fontId="6" fillId="0" borderId="56" xfId="13" applyNumberFormat="1" applyFont="1" applyBorder="1" applyAlignment="1">
      <alignment horizontal="center" wrapText="1"/>
    </xf>
    <xf numFmtId="164" fontId="7" fillId="0" borderId="48" xfId="13" applyNumberFormat="1" applyFont="1" applyBorder="1"/>
    <xf numFmtId="164" fontId="6" fillId="0" borderId="15" xfId="13" applyNumberFormat="1" applyFont="1" applyBorder="1" applyAlignment="1">
      <alignment horizontal="center" wrapText="1"/>
    </xf>
    <xf numFmtId="164" fontId="6" fillId="0" borderId="13" xfId="13" applyNumberFormat="1" applyFont="1" applyBorder="1" applyAlignment="1">
      <alignment horizontal="center" wrapText="1"/>
    </xf>
    <xf numFmtId="0" fontId="6" fillId="0" borderId="33" xfId="7" applyFont="1" applyBorder="1" applyAlignment="1">
      <alignment horizontal="justify" wrapText="1"/>
    </xf>
    <xf numFmtId="0" fontId="6" fillId="0" borderId="17" xfId="2" applyFont="1" applyBorder="1" applyAlignment="1">
      <alignment vertical="center" wrapText="1"/>
    </xf>
    <xf numFmtId="164" fontId="6" fillId="0" borderId="14" xfId="13" applyNumberFormat="1" applyFont="1" applyBorder="1" applyAlignment="1">
      <alignment horizontal="center" wrapText="1"/>
    </xf>
    <xf numFmtId="164" fontId="7" fillId="0" borderId="19" xfId="13" applyNumberFormat="1" applyFont="1" applyBorder="1" applyAlignment="1">
      <alignment horizontal="justify" vertical="center" wrapText="1"/>
    </xf>
    <xf numFmtId="164" fontId="7" fillId="0" borderId="16" xfId="13" applyNumberFormat="1" applyFont="1" applyBorder="1" applyAlignment="1">
      <alignment horizontal="center" vertical="center" wrapText="1"/>
    </xf>
    <xf numFmtId="0" fontId="6" fillId="0" borderId="46" xfId="0" applyFont="1" applyBorder="1" applyAlignment="1">
      <alignment horizontal="justify" vertical="center" wrapText="1"/>
    </xf>
    <xf numFmtId="164" fontId="6" fillId="0" borderId="34" xfId="13" applyNumberFormat="1" applyFont="1" applyBorder="1" applyAlignment="1">
      <alignment horizontal="right" vertical="center"/>
    </xf>
    <xf numFmtId="164" fontId="6" fillId="0" borderId="13" xfId="13" applyNumberFormat="1" applyFont="1" applyBorder="1" applyAlignment="1">
      <alignment horizontal="right" vertical="center"/>
    </xf>
    <xf numFmtId="0" fontId="7" fillId="0" borderId="19" xfId="38" applyFont="1" applyBorder="1" applyAlignment="1">
      <alignment horizontal="justify" vertical="center" wrapText="1"/>
    </xf>
    <xf numFmtId="0" fontId="6" fillId="0" borderId="19" xfId="38" applyFont="1" applyBorder="1" applyAlignment="1">
      <alignment horizontal="justify" vertical="center"/>
    </xf>
    <xf numFmtId="0" fontId="6" fillId="0" borderId="19" xfId="38" applyFont="1" applyBorder="1" applyAlignment="1">
      <alignment horizontal="justify" vertical="center" wrapText="1"/>
    </xf>
    <xf numFmtId="0" fontId="6" fillId="0" borderId="49" xfId="38" applyFont="1" applyBorder="1" applyAlignment="1">
      <alignment horizontal="justify" vertical="center" wrapText="1"/>
    </xf>
    <xf numFmtId="3" fontId="34" fillId="0" borderId="0" xfId="0" applyNumberFormat="1" applyFont="1" applyAlignment="1">
      <alignment horizontal="center"/>
    </xf>
    <xf numFmtId="0" fontId="7" fillId="0" borderId="0" xfId="38" applyFont="1" applyAlignment="1">
      <alignment horizontal="center"/>
    </xf>
    <xf numFmtId="0" fontId="67" fillId="0" borderId="0" xfId="0" applyFont="1"/>
    <xf numFmtId="0" fontId="5" fillId="0" borderId="0" xfId="10" applyFont="1" applyAlignment="1">
      <alignment horizontal="center"/>
    </xf>
    <xf numFmtId="0" fontId="68" fillId="0" borderId="0" xfId="0" applyFont="1"/>
    <xf numFmtId="0" fontId="5" fillId="2" borderId="19" xfId="10" applyFont="1" applyFill="1" applyBorder="1" applyAlignment="1">
      <alignment wrapText="1"/>
    </xf>
    <xf numFmtId="3" fontId="5" fillId="0" borderId="23" xfId="2" applyNumberFormat="1" applyFont="1" applyBorder="1" applyAlignment="1">
      <alignment vertical="center"/>
    </xf>
    <xf numFmtId="3" fontId="5" fillId="0" borderId="16" xfId="2" applyNumberFormat="1" applyFont="1" applyBorder="1" applyAlignment="1">
      <alignment vertical="center"/>
    </xf>
    <xf numFmtId="3" fontId="7" fillId="7" borderId="13" xfId="16" applyNumberFormat="1" applyFont="1" applyFill="1" applyBorder="1" applyAlignment="1">
      <alignment horizontal="right" vertical="top"/>
    </xf>
    <xf numFmtId="3" fontId="6" fillId="7" borderId="16" xfId="16" applyNumberFormat="1" applyFont="1" applyFill="1" applyBorder="1" applyAlignment="1">
      <alignment horizontal="right" vertical="top"/>
    </xf>
    <xf numFmtId="3" fontId="7" fillId="7" borderId="16" xfId="16" applyNumberFormat="1" applyFont="1" applyFill="1" applyBorder="1" applyAlignment="1">
      <alignment horizontal="right" vertical="top"/>
    </xf>
    <xf numFmtId="3" fontId="6" fillId="7" borderId="34" xfId="16" applyNumberFormat="1" applyFont="1" applyFill="1" applyBorder="1" applyAlignment="1">
      <alignment horizontal="right" vertical="top"/>
    </xf>
    <xf numFmtId="3" fontId="6" fillId="7" borderId="16" xfId="15" applyNumberFormat="1" applyFont="1" applyFill="1" applyBorder="1"/>
    <xf numFmtId="3" fontId="6" fillId="7" borderId="32" xfId="15" applyNumberFormat="1" applyFont="1" applyFill="1" applyBorder="1"/>
    <xf numFmtId="0" fontId="6" fillId="7" borderId="46" xfId="6" applyFont="1" applyFill="1" applyBorder="1" applyAlignment="1">
      <alignment horizontal="left" vertical="top" wrapText="1" indent="8"/>
    </xf>
    <xf numFmtId="0" fontId="5" fillId="7" borderId="19" xfId="10" applyFont="1" applyFill="1" applyBorder="1" applyAlignment="1">
      <alignment vertical="center"/>
    </xf>
    <xf numFmtId="0" fontId="5" fillId="7" borderId="49" xfId="10" applyFont="1" applyFill="1" applyBorder="1" applyAlignment="1">
      <alignment vertical="center"/>
    </xf>
    <xf numFmtId="3" fontId="6" fillId="0" borderId="56" xfId="17" quotePrefix="1" applyNumberFormat="1" applyBorder="1" applyAlignment="1">
      <alignment horizontal="left" wrapText="1"/>
    </xf>
    <xf numFmtId="3" fontId="6" fillId="7" borderId="19" xfId="17" quotePrefix="1" applyNumberFormat="1" applyFill="1" applyBorder="1" applyAlignment="1">
      <alignment horizontal="center" wrapText="1"/>
    </xf>
    <xf numFmtId="0" fontId="6" fillId="7" borderId="19" xfId="14" applyNumberFormat="1" applyFont="1" applyBorder="1" applyAlignment="1">
      <alignment horizontal="left" wrapText="1" indent="5"/>
    </xf>
    <xf numFmtId="0" fontId="6" fillId="7" borderId="19" xfId="14" applyNumberFormat="1" applyFont="1" applyBorder="1" applyAlignment="1">
      <alignment horizontal="left" vertical="top" wrapText="1" indent="6"/>
    </xf>
    <xf numFmtId="0" fontId="6" fillId="7" borderId="19" xfId="14" applyNumberFormat="1" applyFont="1" applyBorder="1" applyAlignment="1">
      <alignment horizontal="left" wrapText="1" indent="7"/>
    </xf>
    <xf numFmtId="0" fontId="6" fillId="7" borderId="19" xfId="14" applyNumberFormat="1" applyFont="1" applyBorder="1" applyAlignment="1">
      <alignment horizontal="left" vertical="top" wrapText="1" indent="4"/>
    </xf>
    <xf numFmtId="0" fontId="6" fillId="7" borderId="19" xfId="14" applyNumberFormat="1" applyFont="1" applyBorder="1" applyAlignment="1">
      <alignment horizontal="left" wrapText="1" indent="6"/>
    </xf>
    <xf numFmtId="0" fontId="6" fillId="7" borderId="49" xfId="14" applyNumberFormat="1" applyFont="1" applyBorder="1" applyAlignment="1">
      <alignment horizontal="left" wrapText="1" indent="6"/>
    </xf>
    <xf numFmtId="3" fontId="6" fillId="7" borderId="19" xfId="13" applyNumberFormat="1" applyFont="1" applyFill="1" applyBorder="1" applyAlignment="1">
      <alignment horizontal="center" vertical="center" wrapText="1"/>
    </xf>
    <xf numFmtId="3" fontId="6" fillId="0" borderId="15" xfId="13" applyNumberFormat="1" applyFont="1" applyBorder="1"/>
    <xf numFmtId="0" fontId="6" fillId="7" borderId="16" xfId="15" applyFont="1" applyFill="1" applyBorder="1"/>
    <xf numFmtId="0" fontId="6" fillId="7" borderId="32" xfId="15" applyFont="1" applyFill="1" applyBorder="1"/>
    <xf numFmtId="3" fontId="6" fillId="0" borderId="13" xfId="14" applyNumberFormat="1" applyFont="1" applyFill="1" applyBorder="1" applyAlignment="1">
      <alignment wrapText="1"/>
    </xf>
    <xf numFmtId="3" fontId="6" fillId="7" borderId="16" xfId="14" applyNumberFormat="1" applyFont="1" applyBorder="1" applyAlignment="1">
      <alignment wrapText="1"/>
    </xf>
    <xf numFmtId="3" fontId="6" fillId="7" borderId="13" xfId="16" applyNumberFormat="1" applyFont="1" applyFill="1" applyBorder="1" applyAlignment="1">
      <alignment horizontal="right" vertical="top"/>
    </xf>
    <xf numFmtId="3" fontId="6" fillId="7" borderId="2" xfId="16" applyNumberFormat="1" applyFont="1" applyFill="1" applyBorder="1" applyAlignment="1">
      <alignment horizontal="right" vertical="top"/>
    </xf>
    <xf numFmtId="3" fontId="6" fillId="7" borderId="16" xfId="13" applyNumberFormat="1" applyFont="1" applyFill="1" applyBorder="1" applyAlignment="1">
      <alignment horizontal="right" vertical="center" wrapText="1"/>
    </xf>
    <xf numFmtId="0" fontId="5" fillId="7" borderId="46" xfId="10" applyFont="1" applyFill="1" applyBorder="1" applyAlignment="1">
      <alignment vertical="center"/>
    </xf>
    <xf numFmtId="0" fontId="15" fillId="7" borderId="46" xfId="13" applyFont="1" applyFill="1" applyBorder="1" applyAlignment="1">
      <alignment horizontal="left" vertical="top" wrapText="1"/>
    </xf>
    <xf numFmtId="0" fontId="15" fillId="7" borderId="49" xfId="13" applyFont="1" applyFill="1" applyBorder="1" applyAlignment="1">
      <alignment horizontal="left" vertical="top" wrapText="1"/>
    </xf>
    <xf numFmtId="0" fontId="15" fillId="7" borderId="54" xfId="13" applyFont="1" applyFill="1" applyBorder="1" applyAlignment="1">
      <alignment horizontal="left" vertical="top" wrapText="1"/>
    </xf>
    <xf numFmtId="0" fontId="15" fillId="7" borderId="19" xfId="13" applyFont="1" applyFill="1" applyBorder="1" applyAlignment="1">
      <alignment horizontal="left" vertical="top" wrapText="1"/>
    </xf>
    <xf numFmtId="0" fontId="15" fillId="7" borderId="41" xfId="13" applyFont="1" applyFill="1" applyBorder="1" applyAlignment="1">
      <alignment horizontal="left" vertical="top" wrapText="1"/>
    </xf>
    <xf numFmtId="0" fontId="15" fillId="7" borderId="33" xfId="13" applyFont="1" applyFill="1" applyBorder="1" applyAlignment="1">
      <alignment horizontal="left" vertical="top" wrapText="1"/>
    </xf>
    <xf numFmtId="0" fontId="15" fillId="7" borderId="31" xfId="13" applyFont="1" applyFill="1" applyBorder="1" applyAlignment="1">
      <alignment horizontal="left" vertical="top" wrapText="1"/>
    </xf>
    <xf numFmtId="0" fontId="15" fillId="7" borderId="18" xfId="13" applyFont="1" applyFill="1" applyBorder="1" applyAlignment="1">
      <alignment horizontal="left" vertical="top" wrapText="1"/>
    </xf>
    <xf numFmtId="0" fontId="15" fillId="7" borderId="17" xfId="13" applyFont="1" applyFill="1" applyBorder="1" applyAlignment="1">
      <alignment horizontal="left" vertical="top" wrapText="1"/>
    </xf>
    <xf numFmtId="0" fontId="6" fillId="7" borderId="34" xfId="15" applyFont="1" applyFill="1" applyBorder="1"/>
    <xf numFmtId="0" fontId="15" fillId="7" borderId="34" xfId="13" applyFont="1" applyFill="1" applyBorder="1" applyAlignment="1">
      <alignment horizontal="left" vertical="top" wrapText="1"/>
    </xf>
    <xf numFmtId="0" fontId="15" fillId="7" borderId="32" xfId="13" applyFont="1" applyFill="1" applyBorder="1" applyAlignment="1">
      <alignment horizontal="left" vertical="top" wrapText="1"/>
    </xf>
    <xf numFmtId="0" fontId="15" fillId="7" borderId="23" xfId="13" applyFont="1" applyFill="1" applyBorder="1" applyAlignment="1">
      <alignment horizontal="left" vertical="top" wrapText="1"/>
    </xf>
    <xf numFmtId="0" fontId="15" fillId="7" borderId="16" xfId="13" applyFont="1" applyFill="1" applyBorder="1" applyAlignment="1">
      <alignment horizontal="left" vertical="top" wrapText="1"/>
    </xf>
    <xf numFmtId="164" fontId="5" fillId="7" borderId="5" xfId="13" applyNumberFormat="1" applyFont="1" applyFill="1" applyBorder="1" applyAlignment="1">
      <alignment wrapText="1"/>
    </xf>
    <xf numFmtId="164" fontId="6" fillId="7" borderId="19" xfId="13" applyNumberFormat="1" applyFont="1" applyFill="1" applyBorder="1" applyAlignment="1">
      <alignment wrapText="1"/>
    </xf>
    <xf numFmtId="0" fontId="7" fillId="2" borderId="19" xfId="10" applyFont="1" applyFill="1" applyBorder="1" applyAlignment="1">
      <alignment wrapText="1"/>
    </xf>
    <xf numFmtId="165" fontId="7" fillId="7" borderId="19" xfId="9" quotePrefix="1" applyNumberFormat="1" applyFont="1" applyFill="1" applyBorder="1" applyAlignment="1">
      <alignment horizontal="left" wrapText="1" indent="2" shrinkToFit="1"/>
    </xf>
    <xf numFmtId="165" fontId="6" fillId="7" borderId="19" xfId="9" quotePrefix="1" applyNumberFormat="1" applyFont="1" applyFill="1" applyBorder="1" applyAlignment="1">
      <alignment horizontal="left" vertical="top" wrapText="1" indent="3" shrinkToFit="1"/>
    </xf>
    <xf numFmtId="165" fontId="6" fillId="7" borderId="19" xfId="9" quotePrefix="1" applyNumberFormat="1" applyFont="1" applyFill="1" applyBorder="1" applyAlignment="1">
      <alignment horizontal="left" vertical="top" wrapText="1" indent="4" shrinkToFit="1"/>
    </xf>
    <xf numFmtId="165" fontId="6" fillId="7" borderId="19" xfId="9" quotePrefix="1" applyNumberFormat="1" applyFont="1" applyFill="1" applyBorder="1" applyAlignment="1">
      <alignment horizontal="left" vertical="top" wrapText="1" indent="5" shrinkToFit="1"/>
    </xf>
    <xf numFmtId="165" fontId="6" fillId="7" borderId="19" xfId="9" quotePrefix="1" applyNumberFormat="1" applyFont="1" applyFill="1" applyBorder="1" applyAlignment="1">
      <alignment horizontal="left" vertical="top" wrapText="1" indent="6" shrinkToFit="1"/>
    </xf>
    <xf numFmtId="165" fontId="6" fillId="7" borderId="19" xfId="9" quotePrefix="1" applyNumberFormat="1" applyFont="1" applyFill="1" applyBorder="1" applyAlignment="1">
      <alignment horizontal="left" vertical="top" wrapText="1" indent="7" shrinkToFit="1"/>
    </xf>
    <xf numFmtId="165" fontId="7" fillId="7" borderId="19" xfId="9" quotePrefix="1" applyNumberFormat="1" applyFont="1" applyFill="1" applyBorder="1" applyAlignment="1">
      <alignment horizontal="left" vertical="top" wrapText="1" indent="2" shrinkToFit="1"/>
    </xf>
    <xf numFmtId="0" fontId="6" fillId="7" borderId="19" xfId="6" applyFont="1" applyFill="1" applyBorder="1" applyAlignment="1">
      <alignment horizontal="left" vertical="top" wrapText="1" indent="5"/>
    </xf>
    <xf numFmtId="3" fontId="6" fillId="7" borderId="48" xfId="16" applyNumberFormat="1" applyFont="1" applyFill="1" applyBorder="1" applyAlignment="1">
      <alignment horizontal="right" vertical="top"/>
    </xf>
    <xf numFmtId="3" fontId="15" fillId="2" borderId="18" xfId="13" applyNumberFormat="1" applyFont="1" applyFill="1" applyBorder="1" applyAlignment="1">
      <alignment horizontal="left" vertical="center" wrapText="1"/>
    </xf>
    <xf numFmtId="3" fontId="6" fillId="7" borderId="55" xfId="16" applyNumberFormat="1" applyFont="1" applyFill="1" applyBorder="1" applyAlignment="1">
      <alignment horizontal="right" vertical="top"/>
    </xf>
    <xf numFmtId="3" fontId="6" fillId="7" borderId="32" xfId="16" applyNumberFormat="1" applyFont="1" applyFill="1" applyBorder="1" applyAlignment="1">
      <alignment horizontal="right" vertical="top"/>
    </xf>
    <xf numFmtId="0" fontId="7" fillId="2" borderId="16" xfId="9" applyNumberFormat="1" applyFont="1" applyFill="1" applyBorder="1">
      <alignment horizontal="left" wrapText="1" indent="1" shrinkToFit="1"/>
    </xf>
    <xf numFmtId="3" fontId="6" fillId="0" borderId="51" xfId="0" applyNumberFormat="1" applyFont="1" applyBorder="1" applyAlignment="1">
      <alignment vertical="top"/>
    </xf>
    <xf numFmtId="0" fontId="69" fillId="0" borderId="5" xfId="10" applyFont="1" applyBorder="1" applyAlignment="1">
      <alignment wrapText="1"/>
    </xf>
    <xf numFmtId="0" fontId="70" fillId="0" borderId="5" xfId="0" applyFont="1" applyBorder="1" applyAlignment="1">
      <alignment horizontal="left" vertical="top" wrapText="1" indent="2"/>
    </xf>
    <xf numFmtId="0" fontId="70" fillId="0" borderId="5" xfId="0" applyFont="1" applyBorder="1" applyAlignment="1">
      <alignment horizontal="left" vertical="top" wrapText="1" indent="3"/>
    </xf>
    <xf numFmtId="0" fontId="70" fillId="0" borderId="5" xfId="0" applyFont="1" applyBorder="1" applyAlignment="1">
      <alignment horizontal="left" vertical="top" wrapText="1" indent="4"/>
    </xf>
    <xf numFmtId="0" fontId="70" fillId="0" borderId="5" xfId="0" applyFont="1" applyBorder="1" applyAlignment="1">
      <alignment horizontal="left" vertical="top" wrapText="1" indent="5"/>
    </xf>
    <xf numFmtId="0" fontId="70" fillId="0" borderId="5" xfId="0" applyFont="1" applyBorder="1" applyAlignment="1">
      <alignment horizontal="left" vertical="top" wrapText="1" indent="6"/>
    </xf>
    <xf numFmtId="0" fontId="70" fillId="0" borderId="5" xfId="0" applyFont="1" applyBorder="1" applyAlignment="1">
      <alignment horizontal="left" wrapText="1" indent="2"/>
    </xf>
    <xf numFmtId="0" fontId="70" fillId="0" borderId="5" xfId="0" applyFont="1" applyBorder="1" applyAlignment="1">
      <alignment horizontal="left" wrapText="1" indent="3"/>
    </xf>
    <xf numFmtId="0" fontId="6" fillId="7" borderId="49" xfId="6" applyFont="1" applyFill="1" applyBorder="1" applyAlignment="1">
      <alignment horizontal="left" vertical="top" wrapText="1" indent="8"/>
    </xf>
    <xf numFmtId="3" fontId="6" fillId="7" borderId="56" xfId="17" quotePrefix="1" applyNumberFormat="1" applyFill="1" applyBorder="1" applyAlignment="1">
      <alignment horizontal="left" wrapText="1"/>
    </xf>
    <xf numFmtId="0" fontId="6" fillId="7" borderId="19" xfId="14" applyNumberFormat="1" applyFont="1" applyBorder="1" applyAlignment="1">
      <alignment horizontal="left" vertical="top" wrapText="1" indent="5"/>
    </xf>
    <xf numFmtId="3" fontId="6" fillId="7" borderId="15" xfId="13" applyNumberFormat="1" applyFont="1" applyFill="1" applyBorder="1"/>
    <xf numFmtId="3" fontId="6" fillId="7" borderId="18" xfId="13" applyNumberFormat="1" applyFont="1" applyFill="1" applyBorder="1" applyAlignment="1">
      <alignment vertical="center" wrapText="1"/>
    </xf>
    <xf numFmtId="0" fontId="6" fillId="7" borderId="23" xfId="15" applyFont="1" applyFill="1" applyBorder="1"/>
    <xf numFmtId="3" fontId="6" fillId="7" borderId="13" xfId="14" applyNumberFormat="1" applyFont="1" applyBorder="1" applyAlignment="1">
      <alignment wrapText="1"/>
    </xf>
    <xf numFmtId="3" fontId="27" fillId="7" borderId="18" xfId="13" applyNumberFormat="1" applyFont="1" applyFill="1" applyBorder="1"/>
    <xf numFmtId="3" fontId="6" fillId="7" borderId="23" xfId="13" applyNumberFormat="1" applyFont="1" applyFill="1" applyBorder="1" applyAlignment="1">
      <alignment horizontal="right" vertical="center" wrapText="1"/>
    </xf>
    <xf numFmtId="3" fontId="6" fillId="7" borderId="19" xfId="17" quotePrefix="1" applyNumberFormat="1" applyFill="1" applyBorder="1" applyAlignment="1">
      <alignment horizontal="left" wrapText="1"/>
    </xf>
    <xf numFmtId="3" fontId="6" fillId="7" borderId="56" xfId="17" quotePrefix="1" applyNumberFormat="1" applyFill="1" applyBorder="1" applyAlignment="1">
      <alignment horizontal="center" wrapText="1"/>
    </xf>
    <xf numFmtId="3" fontId="6" fillId="7" borderId="56" xfId="13" applyNumberFormat="1" applyFont="1" applyFill="1" applyBorder="1" applyAlignment="1">
      <alignment horizontal="center" vertical="center" wrapText="1"/>
    </xf>
    <xf numFmtId="0" fontId="5" fillId="2" borderId="17" xfId="10" applyFont="1" applyFill="1" applyBorder="1" applyAlignment="1">
      <alignment vertical="center" wrapText="1"/>
    </xf>
    <xf numFmtId="3" fontId="6" fillId="7" borderId="18" xfId="0" applyNumberFormat="1" applyFont="1" applyFill="1" applyBorder="1" applyAlignment="1">
      <alignment vertical="top"/>
    </xf>
    <xf numFmtId="3" fontId="6" fillId="7" borderId="14" xfId="13" applyNumberFormat="1" applyFont="1" applyFill="1" applyBorder="1" applyAlignment="1">
      <alignment vertical="center" wrapText="1"/>
    </xf>
    <xf numFmtId="3" fontId="6" fillId="7" borderId="17" xfId="16" applyNumberFormat="1" applyFont="1" applyFill="1" applyBorder="1" applyAlignment="1">
      <alignment horizontal="right" vertical="top"/>
    </xf>
    <xf numFmtId="3" fontId="6" fillId="7" borderId="33" xfId="16" applyNumberFormat="1" applyFont="1" applyFill="1" applyBorder="1" applyAlignment="1">
      <alignment horizontal="right" vertical="top"/>
    </xf>
    <xf numFmtId="164" fontId="6" fillId="2" borderId="16" xfId="13" applyNumberFormat="1" applyFont="1" applyFill="1" applyBorder="1" applyAlignment="1">
      <alignment horizontal="right" vertical="center" wrapText="1"/>
    </xf>
    <xf numFmtId="3" fontId="6" fillId="7" borderId="13" xfId="13" applyNumberFormat="1" applyFont="1" applyFill="1" applyBorder="1" applyAlignment="1">
      <alignment horizontal="right" vertical="center" wrapText="1"/>
    </xf>
    <xf numFmtId="0" fontId="6" fillId="7" borderId="19" xfId="0" applyFont="1" applyFill="1" applyBorder="1" applyAlignment="1">
      <alignment horizontal="left" vertical="top" wrapText="1" indent="5"/>
    </xf>
    <xf numFmtId="0" fontId="6" fillId="7" borderId="46" xfId="0" applyFont="1" applyFill="1" applyBorder="1" applyAlignment="1">
      <alignment horizontal="left" wrapText="1" indent="3"/>
    </xf>
    <xf numFmtId="0" fontId="30" fillId="0" borderId="19" xfId="0" applyFont="1" applyBorder="1"/>
    <xf numFmtId="0" fontId="30" fillId="0" borderId="49" xfId="0" applyFont="1" applyBorder="1"/>
    <xf numFmtId="0" fontId="5" fillId="7" borderId="56" xfId="10" applyFont="1" applyFill="1" applyBorder="1" applyAlignment="1">
      <alignment vertical="center"/>
    </xf>
    <xf numFmtId="0" fontId="6" fillId="7" borderId="19" xfId="14" applyNumberFormat="1" applyFont="1" applyBorder="1" applyAlignment="1">
      <alignment horizontal="left" wrapText="1"/>
    </xf>
    <xf numFmtId="0" fontId="6" fillId="7" borderId="19" xfId="14" applyNumberFormat="1" applyFont="1" applyBorder="1" applyAlignment="1">
      <alignment horizontal="left" wrapText="1" indent="2"/>
    </xf>
    <xf numFmtId="0" fontId="6" fillId="7" borderId="19" xfId="14" applyNumberFormat="1" applyFont="1" applyBorder="1" applyAlignment="1">
      <alignment horizontal="left" vertical="top" wrapText="1" indent="3"/>
    </xf>
    <xf numFmtId="0" fontId="6" fillId="7" borderId="49" xfId="14" applyNumberFormat="1" applyFont="1" applyBorder="1" applyAlignment="1">
      <alignment horizontal="left" wrapText="1" indent="4"/>
    </xf>
    <xf numFmtId="3" fontId="6" fillId="7" borderId="47" xfId="16" applyNumberFormat="1" applyFont="1" applyFill="1" applyBorder="1" applyAlignment="1">
      <alignment horizontal="right" vertical="top"/>
    </xf>
    <xf numFmtId="166" fontId="7" fillId="7" borderId="16" xfId="0" applyNumberFormat="1" applyFont="1" applyFill="1" applyBorder="1" applyAlignment="1">
      <alignment wrapText="1"/>
    </xf>
    <xf numFmtId="166" fontId="6" fillId="7" borderId="16" xfId="0" applyNumberFormat="1" applyFont="1" applyFill="1" applyBorder="1" applyAlignment="1">
      <alignment vertical="top" wrapText="1"/>
    </xf>
    <xf numFmtId="166" fontId="7" fillId="7" borderId="16" xfId="0" applyNumberFormat="1" applyFont="1" applyFill="1" applyBorder="1" applyAlignment="1">
      <alignment vertical="top" wrapText="1"/>
    </xf>
    <xf numFmtId="166" fontId="6" fillId="7" borderId="34" xfId="0" applyNumberFormat="1" applyFont="1" applyFill="1" applyBorder="1" applyAlignment="1">
      <alignment vertical="top" wrapText="1"/>
    </xf>
    <xf numFmtId="0" fontId="30" fillId="0" borderId="16" xfId="0" applyFont="1" applyBorder="1"/>
    <xf numFmtId="0" fontId="30" fillId="0" borderId="32" xfId="0" applyFont="1" applyBorder="1"/>
    <xf numFmtId="0" fontId="6" fillId="7" borderId="13" xfId="15" applyFont="1" applyFill="1" applyBorder="1"/>
    <xf numFmtId="3" fontId="6" fillId="7" borderId="32" xfId="6" applyNumberFormat="1" applyFont="1" applyFill="1" applyBorder="1" applyAlignment="1">
      <alignment vertical="top" wrapText="1"/>
    </xf>
    <xf numFmtId="3" fontId="6" fillId="7" borderId="54" xfId="17" quotePrefix="1" applyNumberFormat="1" applyFill="1" applyBorder="1" applyAlignment="1">
      <alignment horizontal="center" wrapText="1"/>
    </xf>
    <xf numFmtId="0" fontId="6" fillId="7" borderId="46" xfId="14" applyNumberFormat="1" applyFont="1" applyBorder="1" applyAlignment="1">
      <alignment horizontal="left" wrapText="1" indent="4"/>
    </xf>
    <xf numFmtId="164" fontId="5" fillId="9" borderId="19" xfId="13" applyNumberFormat="1" applyFont="1" applyFill="1" applyBorder="1" applyAlignment="1">
      <alignment horizontal="justify" vertical="center" wrapText="1"/>
    </xf>
    <xf numFmtId="3" fontId="6" fillId="7" borderId="31" xfId="13" applyNumberFormat="1" applyFont="1" applyFill="1" applyBorder="1"/>
    <xf numFmtId="164" fontId="15" fillId="0" borderId="31" xfId="13" applyNumberFormat="1" applyFont="1" applyBorder="1" applyAlignment="1">
      <alignment horizontal="center" vertical="center" wrapText="1"/>
    </xf>
    <xf numFmtId="164" fontId="7" fillId="9" borderId="18" xfId="13" applyNumberFormat="1" applyFont="1" applyFill="1" applyBorder="1" applyAlignment="1">
      <alignment horizontal="center" vertical="center" wrapText="1"/>
    </xf>
    <xf numFmtId="164" fontId="6" fillId="0" borderId="18" xfId="13" applyNumberFormat="1" applyFont="1" applyBorder="1" applyAlignment="1">
      <alignment horizontal="right" vertical="center" wrapText="1"/>
    </xf>
    <xf numFmtId="164" fontId="7" fillId="0" borderId="18" xfId="13" applyNumberFormat="1" applyFont="1" applyBorder="1" applyAlignment="1">
      <alignment horizontal="right" vertical="center"/>
    </xf>
    <xf numFmtId="164" fontId="6" fillId="0" borderId="18" xfId="13" applyNumberFormat="1" applyFont="1" applyBorder="1" applyAlignment="1">
      <alignment horizontal="right" vertical="center"/>
    </xf>
    <xf numFmtId="164" fontId="6" fillId="0" borderId="48" xfId="13" applyNumberFormat="1" applyFont="1" applyBorder="1" applyAlignment="1">
      <alignment horizontal="right" vertical="center"/>
    </xf>
    <xf numFmtId="3" fontId="6" fillId="7" borderId="23" xfId="14" applyNumberFormat="1" applyFont="1" applyBorder="1" applyAlignment="1">
      <alignment wrapText="1"/>
    </xf>
    <xf numFmtId="164" fontId="7" fillId="9" borderId="16" xfId="13" applyNumberFormat="1" applyFont="1" applyFill="1" applyBorder="1" applyAlignment="1">
      <alignment horizontal="center" vertical="center" wrapText="1"/>
    </xf>
    <xf numFmtId="164" fontId="6" fillId="0" borderId="32" xfId="13" applyNumberFormat="1" applyFont="1" applyBorder="1" applyAlignment="1">
      <alignment horizontal="right" vertical="center"/>
    </xf>
    <xf numFmtId="0" fontId="5" fillId="0" borderId="54" xfId="39" applyFont="1" applyBorder="1" applyAlignment="1">
      <alignment vertical="center"/>
    </xf>
    <xf numFmtId="164" fontId="6" fillId="0" borderId="31" xfId="39" applyNumberFormat="1" applyFont="1" applyBorder="1" applyAlignment="1">
      <alignment horizontal="center" vertical="center" wrapText="1"/>
    </xf>
    <xf numFmtId="0" fontId="44" fillId="0" borderId="0" xfId="0" applyFont="1" applyAlignment="1">
      <alignment horizontal="center"/>
    </xf>
    <xf numFmtId="164" fontId="6" fillId="0" borderId="18" xfId="39" applyNumberFormat="1" applyFont="1" applyBorder="1" applyAlignment="1">
      <alignment horizontal="center" vertical="center" wrapText="1"/>
    </xf>
    <xf numFmtId="165" fontId="7" fillId="0" borderId="19" xfId="40" quotePrefix="1" applyNumberFormat="1" applyFont="1" applyFill="1" applyBorder="1" applyAlignment="1">
      <alignment horizontal="left" wrapText="1" indent="2" shrinkToFit="1"/>
    </xf>
    <xf numFmtId="164" fontId="7" fillId="0" borderId="18" xfId="39" applyNumberFormat="1" applyFont="1" applyBorder="1" applyAlignment="1">
      <alignment horizontal="right" vertical="center" wrapText="1"/>
    </xf>
    <xf numFmtId="3" fontId="67" fillId="0" borderId="0" xfId="0" applyNumberFormat="1" applyFont="1"/>
    <xf numFmtId="165" fontId="6" fillId="0" borderId="19" xfId="40" quotePrefix="1" applyNumberFormat="1" applyFont="1" applyFill="1" applyBorder="1" applyAlignment="1">
      <alignment horizontal="left" vertical="top" wrapText="1" indent="3" shrinkToFit="1"/>
    </xf>
    <xf numFmtId="164" fontId="6" fillId="0" borderId="18" xfId="39" applyNumberFormat="1" applyFont="1" applyBorder="1" applyAlignment="1">
      <alignment horizontal="right" vertical="center" wrapText="1"/>
    </xf>
    <xf numFmtId="165" fontId="6" fillId="0" borderId="19" xfId="40" quotePrefix="1" applyNumberFormat="1" applyFont="1" applyFill="1" applyBorder="1" applyAlignment="1">
      <alignment horizontal="left" vertical="top" wrapText="1" indent="4" shrinkToFit="1"/>
    </xf>
    <xf numFmtId="165" fontId="6" fillId="0" borderId="19" xfId="40" quotePrefix="1" applyNumberFormat="1" applyFont="1" applyFill="1" applyBorder="1" applyAlignment="1">
      <alignment horizontal="left" vertical="top" wrapText="1" indent="5" shrinkToFit="1"/>
    </xf>
    <xf numFmtId="165" fontId="6" fillId="0" borderId="19" xfId="40" quotePrefix="1" applyNumberFormat="1" applyFont="1" applyFill="1" applyBorder="1" applyAlignment="1">
      <alignment horizontal="left" vertical="top" wrapText="1" indent="6" shrinkToFit="1"/>
    </xf>
    <xf numFmtId="165" fontId="6" fillId="0" borderId="19" xfId="40" quotePrefix="1" applyNumberFormat="1" applyFont="1" applyFill="1" applyBorder="1" applyAlignment="1">
      <alignment horizontal="left" vertical="top" wrapText="1" indent="7" shrinkToFit="1"/>
    </xf>
    <xf numFmtId="165" fontId="7" fillId="0" borderId="19" xfId="40" quotePrefix="1" applyNumberFormat="1" applyFont="1" applyFill="1" applyBorder="1" applyAlignment="1">
      <alignment horizontal="left" vertical="top" wrapText="1" indent="2" shrinkToFit="1"/>
    </xf>
    <xf numFmtId="0" fontId="6" fillId="0" borderId="19" xfId="41" applyFont="1" applyBorder="1" applyAlignment="1">
      <alignment horizontal="left" vertical="top" wrapText="1" indent="4"/>
    </xf>
    <xf numFmtId="0" fontId="6" fillId="0" borderId="19" xfId="41" applyFont="1" applyBorder="1" applyAlignment="1">
      <alignment horizontal="left" vertical="top" wrapText="1" indent="5"/>
    </xf>
    <xf numFmtId="165" fontId="7" fillId="0" borderId="19" xfId="40" quotePrefix="1" applyNumberFormat="1" applyFont="1" applyFill="1" applyBorder="1" applyAlignment="1">
      <alignment horizontal="left" vertical="top" wrapText="1" indent="5" shrinkToFit="1"/>
    </xf>
    <xf numFmtId="3" fontId="7" fillId="0" borderId="18" xfId="15" applyNumberFormat="1" applyFont="1" applyBorder="1" applyAlignment="1">
      <alignment horizontal="right"/>
    </xf>
    <xf numFmtId="3" fontId="6" fillId="0" borderId="18" xfId="15" applyNumberFormat="1" applyFont="1" applyBorder="1" applyAlignment="1">
      <alignment horizontal="right"/>
    </xf>
    <xf numFmtId="0" fontId="6" fillId="0" borderId="19" xfId="40" applyNumberFormat="1" applyFont="1" applyFill="1" applyBorder="1" applyAlignment="1">
      <alignment horizontal="left" vertical="top" wrapText="1" indent="4"/>
    </xf>
    <xf numFmtId="0" fontId="6" fillId="0" borderId="19" xfId="40" applyNumberFormat="1" applyFont="1" applyFill="1" applyBorder="1" applyAlignment="1">
      <alignment horizontal="left" wrapText="1" indent="5"/>
    </xf>
    <xf numFmtId="0" fontId="6" fillId="0" borderId="56" xfId="41" applyFont="1" applyBorder="1" applyAlignment="1">
      <alignment horizontal="left" vertical="top" wrapText="1" indent="8"/>
    </xf>
    <xf numFmtId="0" fontId="6" fillId="0" borderId="19" xfId="41" applyFont="1" applyBorder="1" applyAlignment="1">
      <alignment horizontal="left" vertical="top" wrapText="1" indent="6"/>
    </xf>
    <xf numFmtId="0" fontId="6" fillId="0" borderId="19" xfId="41" applyFont="1" applyBorder="1" applyAlignment="1">
      <alignment horizontal="left" vertical="top" wrapText="1" indent="7"/>
    </xf>
    <xf numFmtId="0" fontId="6" fillId="0" borderId="19" xfId="40" applyNumberFormat="1" applyFont="1" applyFill="1" applyBorder="1" applyAlignment="1">
      <alignment horizontal="left" wrapText="1"/>
    </xf>
    <xf numFmtId="3" fontId="6" fillId="0" borderId="18" xfId="15" applyNumberFormat="1" applyFont="1" applyBorder="1"/>
    <xf numFmtId="0" fontId="6" fillId="0" borderId="19" xfId="40" applyNumberFormat="1" applyFont="1" applyFill="1" applyBorder="1" applyAlignment="1">
      <alignment horizontal="left" wrapText="1" indent="2"/>
    </xf>
    <xf numFmtId="0" fontId="6" fillId="0" borderId="19" xfId="40" applyNumberFormat="1" applyFont="1" applyFill="1" applyBorder="1" applyAlignment="1">
      <alignment horizontal="left" wrapText="1" indent="3"/>
    </xf>
    <xf numFmtId="0" fontId="6" fillId="0" borderId="19" xfId="41" applyFont="1" applyBorder="1" applyAlignment="1">
      <alignment horizontal="left" vertical="top" wrapText="1" indent="8"/>
    </xf>
    <xf numFmtId="0" fontId="6" fillId="0" borderId="49" xfId="40" applyNumberFormat="1" applyFont="1" applyFill="1" applyBorder="1" applyAlignment="1">
      <alignment horizontal="left" wrapText="1" indent="4"/>
    </xf>
    <xf numFmtId="3" fontId="6" fillId="0" borderId="48" xfId="15" applyNumberFormat="1" applyFont="1" applyBorder="1" applyAlignment="1">
      <alignment horizontal="right"/>
    </xf>
    <xf numFmtId="0" fontId="6" fillId="0" borderId="49" xfId="41" applyFont="1" applyBorder="1" applyAlignment="1">
      <alignment horizontal="left" vertical="top" wrapText="1" indent="8"/>
    </xf>
    <xf numFmtId="0" fontId="6" fillId="0" borderId="46" xfId="41" applyFont="1" applyBorder="1" applyAlignment="1">
      <alignment horizontal="left" vertical="top" wrapText="1" indent="7"/>
    </xf>
    <xf numFmtId="0" fontId="6" fillId="0" borderId="82" xfId="40" applyNumberFormat="1" applyFont="1" applyFill="1" applyBorder="1" applyAlignment="1">
      <alignment horizontal="left" wrapText="1" indent="4"/>
    </xf>
    <xf numFmtId="0" fontId="6" fillId="0" borderId="19" xfId="41" quotePrefix="1" applyFont="1" applyBorder="1" applyAlignment="1">
      <alignment horizontal="left" vertical="top" wrapText="1" indent="6"/>
    </xf>
    <xf numFmtId="0" fontId="6" fillId="0" borderId="19" xfId="41" quotePrefix="1" applyFont="1" applyBorder="1" applyAlignment="1">
      <alignment horizontal="left" vertical="top" wrapText="1" indent="7"/>
    </xf>
    <xf numFmtId="0" fontId="6" fillId="0" borderId="6" xfId="41" applyFont="1" applyBorder="1" applyAlignment="1">
      <alignment horizontal="left" vertical="top" wrapText="1" indent="8"/>
    </xf>
    <xf numFmtId="0" fontId="6" fillId="0" borderId="19" xfId="40" applyNumberFormat="1" applyFont="1" applyFill="1" applyBorder="1" applyAlignment="1">
      <alignment horizontal="left" vertical="top" wrapText="1" indent="5"/>
    </xf>
    <xf numFmtId="3" fontId="6" fillId="0" borderId="18" xfId="15" applyNumberFormat="1" applyFont="1" applyBorder="1" applyAlignment="1">
      <alignment horizontal="center"/>
    </xf>
    <xf numFmtId="164" fontId="6" fillId="4" borderId="18" xfId="39" applyNumberFormat="1" applyFont="1" applyFill="1" applyBorder="1" applyAlignment="1">
      <alignment horizontal="center" vertical="center" wrapText="1"/>
    </xf>
    <xf numFmtId="0" fontId="5" fillId="4" borderId="19" xfId="39" applyFont="1" applyFill="1" applyBorder="1" applyAlignment="1">
      <alignment wrapText="1"/>
    </xf>
    <xf numFmtId="0" fontId="5" fillId="4" borderId="18" xfId="39" applyFont="1" applyFill="1" applyBorder="1" applyAlignment="1">
      <alignment vertical="center" wrapText="1"/>
    </xf>
    <xf numFmtId="164" fontId="15" fillId="4" borderId="18" xfId="39" applyNumberFormat="1" applyFont="1" applyFill="1" applyBorder="1" applyAlignment="1">
      <alignment horizontal="center" vertical="center" wrapText="1"/>
    </xf>
    <xf numFmtId="3" fontId="6" fillId="0" borderId="23" xfId="16" applyNumberFormat="1" applyFont="1" applyBorder="1" applyAlignment="1">
      <alignment horizontal="right" vertical="top"/>
    </xf>
    <xf numFmtId="3" fontId="6" fillId="0" borderId="16" xfId="16" applyNumberFormat="1" applyFont="1" applyBorder="1" applyAlignment="1">
      <alignment horizontal="right" vertical="top"/>
    </xf>
    <xf numFmtId="3" fontId="15" fillId="4" borderId="16" xfId="16" applyNumberFormat="1" applyFont="1" applyFill="1" applyBorder="1" applyAlignment="1">
      <alignment horizontal="right" vertical="top"/>
    </xf>
    <xf numFmtId="3" fontId="7" fillId="0" borderId="16" xfId="16" applyNumberFormat="1" applyFont="1" applyBorder="1" applyAlignment="1">
      <alignment horizontal="right" vertical="top"/>
    </xf>
    <xf numFmtId="3" fontId="6" fillId="0" borderId="32" xfId="16" applyNumberFormat="1" applyFont="1" applyBorder="1" applyAlignment="1">
      <alignment horizontal="right" vertical="top"/>
    </xf>
    <xf numFmtId="164" fontId="6" fillId="0" borderId="23" xfId="39" applyNumberFormat="1" applyFont="1" applyBorder="1" applyAlignment="1">
      <alignment horizontal="center" vertical="center" wrapText="1"/>
    </xf>
    <xf numFmtId="164" fontId="6" fillId="0" borderId="16" xfId="39" applyNumberFormat="1" applyFont="1" applyBorder="1" applyAlignment="1">
      <alignment horizontal="center" vertical="center" wrapText="1"/>
    </xf>
    <xf numFmtId="164" fontId="15" fillId="4" borderId="16" xfId="39" applyNumberFormat="1" applyFont="1" applyFill="1" applyBorder="1" applyAlignment="1">
      <alignment horizontal="center" vertical="center" wrapText="1"/>
    </xf>
    <xf numFmtId="3" fontId="6" fillId="0" borderId="1" xfId="16" applyNumberFormat="1" applyFont="1" applyBorder="1" applyAlignment="1">
      <alignment horizontal="right" vertical="top"/>
    </xf>
    <xf numFmtId="3" fontId="6" fillId="4" borderId="16" xfId="16" applyNumberFormat="1" applyFont="1" applyFill="1" applyBorder="1" applyAlignment="1">
      <alignment horizontal="right" vertical="top"/>
    </xf>
    <xf numFmtId="0" fontId="47" fillId="2" borderId="19" xfId="22" applyFont="1" applyFill="1" applyBorder="1" applyAlignment="1">
      <alignment wrapText="1"/>
    </xf>
    <xf numFmtId="164" fontId="5" fillId="2" borderId="19" xfId="13" applyNumberFormat="1" applyFont="1" applyFill="1" applyBorder="1" applyAlignment="1">
      <alignment vertical="top" wrapText="1"/>
    </xf>
    <xf numFmtId="0" fontId="5" fillId="0" borderId="54" xfId="22" applyFont="1" applyBorder="1" applyAlignment="1">
      <alignment vertical="center" wrapText="1"/>
    </xf>
    <xf numFmtId="0" fontId="23" fillId="0" borderId="19" xfId="21" applyFont="1" applyBorder="1" applyAlignment="1">
      <alignment horizontal="left" wrapText="1" indent="1"/>
    </xf>
    <xf numFmtId="0" fontId="17" fillId="0" borderId="19" xfId="21" applyFont="1" applyBorder="1" applyAlignment="1">
      <alignment horizontal="left" wrapText="1" indent="2"/>
    </xf>
    <xf numFmtId="164" fontId="6" fillId="0" borderId="31" xfId="22" applyNumberFormat="1" applyFont="1" applyBorder="1" applyAlignment="1">
      <alignment horizontal="center" vertical="center" wrapText="1"/>
    </xf>
    <xf numFmtId="164" fontId="6" fillId="0" borderId="18" xfId="22" applyNumberFormat="1" applyFont="1" applyBorder="1" applyAlignment="1">
      <alignment horizontal="center" vertical="center" wrapText="1"/>
    </xf>
    <xf numFmtId="0" fontId="5" fillId="2" borderId="18" xfId="22" applyFont="1" applyFill="1" applyBorder="1" applyAlignment="1">
      <alignment vertical="center" wrapText="1"/>
    </xf>
    <xf numFmtId="164" fontId="7" fillId="0" borderId="18" xfId="22" applyNumberFormat="1" applyFont="1" applyBorder="1" applyAlignment="1">
      <alignment horizontal="right" vertical="center" wrapText="1"/>
    </xf>
    <xf numFmtId="164" fontId="6" fillId="0" borderId="18" xfId="22" applyNumberFormat="1" applyFont="1" applyBorder="1" applyAlignment="1">
      <alignment horizontal="right" vertical="center" wrapText="1"/>
    </xf>
    <xf numFmtId="164" fontId="6" fillId="0" borderId="23" xfId="22" applyNumberFormat="1" applyFont="1" applyBorder="1" applyAlignment="1">
      <alignment horizontal="center" vertical="center" wrapText="1"/>
    </xf>
    <xf numFmtId="164" fontId="6" fillId="0" borderId="16" xfId="22" applyNumberFormat="1" applyFont="1" applyBorder="1" applyAlignment="1">
      <alignment horizontal="center" vertical="center" wrapText="1"/>
    </xf>
    <xf numFmtId="164" fontId="15" fillId="2" borderId="16" xfId="22" applyNumberFormat="1" applyFont="1" applyFill="1" applyBorder="1" applyAlignment="1">
      <alignment horizontal="center" vertical="center" wrapText="1"/>
    </xf>
    <xf numFmtId="166" fontId="23" fillId="0" borderId="16" xfId="21" applyNumberFormat="1" applyFont="1" applyBorder="1" applyAlignment="1">
      <alignment wrapText="1"/>
    </xf>
    <xf numFmtId="166" fontId="17" fillId="0" borderId="16" xfId="21" applyNumberFormat="1" applyFont="1" applyBorder="1" applyAlignment="1">
      <alignment wrapText="1"/>
    </xf>
    <xf numFmtId="166" fontId="17" fillId="0" borderId="32" xfId="21" applyNumberFormat="1" applyFont="1" applyBorder="1" applyAlignment="1">
      <alignment wrapText="1"/>
    </xf>
    <xf numFmtId="0" fontId="7" fillId="0" borderId="16" xfId="22" applyFont="1" applyBorder="1" applyAlignment="1">
      <alignment horizontal="right" vertical="center" wrapText="1"/>
    </xf>
    <xf numFmtId="166" fontId="17" fillId="0" borderId="2" xfId="21" applyNumberFormat="1" applyFont="1" applyBorder="1" applyAlignment="1">
      <alignment wrapText="1"/>
    </xf>
    <xf numFmtId="3" fontId="6" fillId="0" borderId="56" xfId="22" applyNumberFormat="1" applyFont="1" applyBorder="1" applyAlignment="1">
      <alignment horizontal="justify" wrapText="1"/>
    </xf>
    <xf numFmtId="3" fontId="6" fillId="0" borderId="19" xfId="22" applyNumberFormat="1" applyFont="1" applyBorder="1" applyAlignment="1">
      <alignment horizontal="justify" wrapText="1"/>
    </xf>
    <xf numFmtId="3" fontId="6" fillId="0" borderId="83" xfId="22" applyNumberFormat="1" applyFont="1" applyBorder="1" applyAlignment="1">
      <alignment horizontal="justify" wrapText="1"/>
    </xf>
    <xf numFmtId="3" fontId="6" fillId="0" borderId="27" xfId="13" applyNumberFormat="1" applyFont="1" applyBorder="1" applyAlignment="1">
      <alignment horizontal="center" wrapText="1"/>
    </xf>
    <xf numFmtId="0" fontId="17" fillId="0" borderId="49" xfId="21" applyFont="1" applyBorder="1" applyAlignment="1">
      <alignment horizontal="left" wrapText="1" indent="4"/>
    </xf>
    <xf numFmtId="164" fontId="6" fillId="0" borderId="15" xfId="22" applyNumberFormat="1" applyFont="1" applyBorder="1" applyAlignment="1">
      <alignment horizontal="right" vertical="center" wrapText="1"/>
    </xf>
    <xf numFmtId="164" fontId="6" fillId="0" borderId="84" xfId="22" applyNumberFormat="1" applyFont="1" applyBorder="1" applyAlignment="1">
      <alignment horizontal="right" vertical="center" wrapText="1"/>
    </xf>
    <xf numFmtId="3" fontId="6" fillId="0" borderId="29" xfId="13" applyNumberFormat="1" applyFont="1" applyBorder="1" applyAlignment="1">
      <alignment wrapText="1"/>
    </xf>
    <xf numFmtId="164" fontId="6" fillId="0" borderId="48" xfId="22" applyNumberFormat="1" applyFont="1" applyBorder="1" applyAlignment="1">
      <alignment horizontal="right" vertical="center" wrapText="1"/>
    </xf>
    <xf numFmtId="3" fontId="10" fillId="0" borderId="13" xfId="24" applyNumberFormat="1" applyFill="1" applyBorder="1" applyAlignment="1">
      <alignment wrapText="1"/>
    </xf>
    <xf numFmtId="3" fontId="10" fillId="0" borderId="25" xfId="24" applyNumberFormat="1" applyFill="1" applyBorder="1" applyAlignment="1">
      <alignment wrapText="1"/>
    </xf>
    <xf numFmtId="3" fontId="15" fillId="2" borderId="45" xfId="13" applyNumberFormat="1" applyFont="1" applyFill="1" applyBorder="1" applyAlignment="1">
      <alignment horizontal="left" vertical="center" wrapText="1"/>
    </xf>
    <xf numFmtId="0" fontId="17" fillId="0" borderId="83" xfId="21" applyFont="1" applyBorder="1" applyAlignment="1">
      <alignment horizontal="left" wrapText="1" indent="5"/>
    </xf>
    <xf numFmtId="3" fontId="6" fillId="0" borderId="84" xfId="13" applyNumberFormat="1" applyFont="1" applyBorder="1"/>
    <xf numFmtId="3" fontId="6" fillId="0" borderId="3" xfId="13" applyNumberFormat="1" applyFont="1" applyBorder="1"/>
    <xf numFmtId="3" fontId="10" fillId="0" borderId="55" xfId="24" applyNumberFormat="1" applyFill="1" applyBorder="1" applyAlignment="1">
      <alignment wrapText="1"/>
    </xf>
    <xf numFmtId="0" fontId="6" fillId="0" borderId="56" xfId="0" applyFont="1" applyBorder="1" applyAlignment="1">
      <alignment vertical="center" wrapText="1"/>
    </xf>
    <xf numFmtId="164" fontId="5" fillId="2" borderId="19" xfId="13" applyNumberFormat="1" applyFont="1" applyFill="1" applyBorder="1" applyAlignment="1">
      <alignment horizontal="left" vertical="center" wrapText="1"/>
    </xf>
    <xf numFmtId="164" fontId="15" fillId="2" borderId="16" xfId="13" applyNumberFormat="1" applyFont="1" applyFill="1" applyBorder="1" applyAlignment="1">
      <alignment horizontal="right" wrapText="1"/>
    </xf>
    <xf numFmtId="164" fontId="15" fillId="2" borderId="18" xfId="13" applyNumberFormat="1" applyFont="1" applyFill="1" applyBorder="1" applyAlignment="1">
      <alignment wrapText="1"/>
    </xf>
    <xf numFmtId="164" fontId="16" fillId="2" borderId="18" xfId="13" applyNumberFormat="1" applyFont="1" applyFill="1" applyBorder="1" applyAlignment="1">
      <alignment wrapText="1"/>
    </xf>
    <xf numFmtId="0" fontId="7" fillId="0" borderId="56" xfId="0" applyFont="1" applyBorder="1" applyAlignment="1">
      <alignment vertical="center" wrapText="1"/>
    </xf>
    <xf numFmtId="0" fontId="5" fillId="0" borderId="54" xfId="4" applyFont="1" applyBorder="1" applyAlignment="1">
      <alignment vertical="center"/>
    </xf>
    <xf numFmtId="164" fontId="5" fillId="4" borderId="19" xfId="4" applyNumberFormat="1" applyFont="1" applyFill="1" applyBorder="1" applyAlignment="1">
      <alignment horizontal="left" vertical="center" wrapText="1"/>
    </xf>
    <xf numFmtId="164" fontId="6" fillId="0" borderId="31" xfId="4" applyNumberFormat="1" applyFont="1" applyBorder="1" applyAlignment="1">
      <alignment horizontal="center" vertical="center" wrapText="1"/>
    </xf>
    <xf numFmtId="164" fontId="6" fillId="0" borderId="18" xfId="4" applyNumberFormat="1" applyFont="1" applyBorder="1" applyAlignment="1">
      <alignment horizontal="center" vertical="center" wrapText="1"/>
    </xf>
    <xf numFmtId="0" fontId="5" fillId="4" borderId="18" xfId="4" applyFont="1" applyFill="1" applyBorder="1" applyAlignment="1">
      <alignment vertical="center" wrapText="1"/>
    </xf>
    <xf numFmtId="164" fontId="6" fillId="0" borderId="23" xfId="4" applyNumberFormat="1" applyFont="1" applyBorder="1" applyAlignment="1">
      <alignment horizontal="center" vertical="center" wrapText="1"/>
    </xf>
    <xf numFmtId="164" fontId="6" fillId="0" borderId="16" xfId="4" applyNumberFormat="1" applyFont="1" applyBorder="1" applyAlignment="1">
      <alignment horizontal="center" vertical="center" wrapText="1"/>
    </xf>
    <xf numFmtId="164" fontId="15" fillId="4" borderId="16" xfId="4" applyNumberFormat="1" applyFont="1" applyFill="1" applyBorder="1" applyAlignment="1">
      <alignment horizontal="center" vertical="center" wrapText="1"/>
    </xf>
    <xf numFmtId="0" fontId="7" fillId="4" borderId="18" xfId="4" applyFont="1" applyFill="1" applyBorder="1" applyAlignment="1">
      <alignment vertical="center" wrapText="1"/>
    </xf>
    <xf numFmtId="164" fontId="6" fillId="4" borderId="16" xfId="4" applyNumberFormat="1" applyFont="1" applyFill="1" applyBorder="1" applyAlignment="1">
      <alignment horizontal="center" vertical="center" wrapText="1"/>
    </xf>
    <xf numFmtId="164" fontId="2" fillId="0" borderId="0" xfId="2" applyNumberFormat="1" applyFont="1" applyAlignment="1">
      <alignment wrapText="1"/>
    </xf>
    <xf numFmtId="0" fontId="3" fillId="0" borderId="12" xfId="2" applyFont="1" applyBorder="1" applyAlignment="1">
      <alignment vertical="center" wrapText="1"/>
    </xf>
    <xf numFmtId="3" fontId="72" fillId="0" borderId="0" xfId="32" applyNumberFormat="1" applyFont="1"/>
    <xf numFmtId="0" fontId="72" fillId="0" borderId="0" xfId="4" applyFont="1" applyAlignment="1">
      <alignment horizontal="right"/>
    </xf>
    <xf numFmtId="1" fontId="3" fillId="0" borderId="0" xfId="32" applyNumberFormat="1" applyFont="1" applyAlignment="1">
      <alignment wrapText="1"/>
    </xf>
    <xf numFmtId="0" fontId="6" fillId="0" borderId="0" xfId="2" applyFont="1"/>
    <xf numFmtId="164" fontId="2" fillId="0" borderId="0" xfId="1" applyNumberFormat="1" applyFont="1" applyAlignment="1">
      <alignment horizontal="left" vertical="center" wrapText="1"/>
    </xf>
    <xf numFmtId="3" fontId="3" fillId="0" borderId="0" xfId="2" applyNumberFormat="1" applyFont="1" applyAlignment="1">
      <alignment wrapText="1"/>
    </xf>
    <xf numFmtId="0" fontId="3" fillId="0" borderId="1" xfId="2" applyFont="1" applyBorder="1" applyAlignment="1">
      <alignment horizontal="justify" vertical="top" wrapText="1"/>
    </xf>
    <xf numFmtId="0" fontId="77" fillId="0" borderId="5" xfId="0" applyFont="1" applyBorder="1" applyAlignment="1">
      <alignment horizontal="justify" vertical="center"/>
    </xf>
    <xf numFmtId="0" fontId="3" fillId="0" borderId="55" xfId="2" applyFont="1" applyBorder="1" applyAlignment="1">
      <alignment horizontal="justify" vertical="top"/>
    </xf>
    <xf numFmtId="0" fontId="77" fillId="0" borderId="5" xfId="0" applyFont="1" applyBorder="1" applyAlignment="1">
      <alignment horizontal="justify"/>
    </xf>
    <xf numFmtId="0" fontId="77" fillId="0" borderId="6" xfId="0" applyFont="1" applyBorder="1" applyAlignment="1">
      <alignment horizontal="justify" vertical="center"/>
    </xf>
    <xf numFmtId="0" fontId="3" fillId="0" borderId="2" xfId="2" applyFont="1" applyBorder="1" applyAlignment="1">
      <alignment horizontal="justify" vertical="top"/>
    </xf>
    <xf numFmtId="164" fontId="3" fillId="0" borderId="0" xfId="2" applyNumberFormat="1" applyFont="1" applyAlignment="1">
      <alignment wrapText="1"/>
    </xf>
    <xf numFmtId="0" fontId="3" fillId="0" borderId="12" xfId="2" applyFont="1" applyBorder="1" applyAlignment="1">
      <alignment horizontal="justify" vertical="top" wrapText="1"/>
    </xf>
    <xf numFmtId="0" fontId="7" fillId="0" borderId="0" xfId="0" applyFont="1" applyAlignment="1">
      <alignment horizontal="center" vertical="top"/>
    </xf>
    <xf numFmtId="0" fontId="13" fillId="0" borderId="0" xfId="0" applyFont="1" applyAlignment="1">
      <alignment horizontal="center" vertical="top"/>
    </xf>
    <xf numFmtId="0" fontId="78" fillId="0" borderId="0" xfId="0" applyFont="1"/>
    <xf numFmtId="0" fontId="3" fillId="0" borderId="23" xfId="2" applyFont="1" applyBorder="1" applyAlignment="1">
      <alignment vertical="top" wrapText="1"/>
    </xf>
    <xf numFmtId="0" fontId="3" fillId="0" borderId="12" xfId="2" applyFont="1" applyBorder="1" applyAlignment="1">
      <alignment vertical="top" wrapText="1"/>
    </xf>
    <xf numFmtId="0" fontId="3" fillId="0" borderId="40" xfId="2" applyFont="1" applyBorder="1" applyAlignment="1">
      <alignment horizontal="left" vertical="top" wrapText="1"/>
    </xf>
    <xf numFmtId="0" fontId="79" fillId="0" borderId="0" xfId="0" applyFont="1"/>
    <xf numFmtId="0" fontId="64" fillId="0" borderId="0" xfId="0" applyFont="1" applyAlignment="1">
      <alignment horizontal="center" vertical="top"/>
    </xf>
    <xf numFmtId="164" fontId="57" fillId="2" borderId="0" xfId="2" applyNumberFormat="1" applyFont="1" applyFill="1" applyAlignment="1">
      <alignment vertical="center" wrapText="1"/>
    </xf>
    <xf numFmtId="0" fontId="2" fillId="0" borderId="0" xfId="0" applyFont="1" applyAlignment="1">
      <alignment horizontal="center" vertical="top"/>
    </xf>
    <xf numFmtId="0" fontId="64" fillId="0" borderId="0" xfId="0" applyFont="1"/>
    <xf numFmtId="0" fontId="76" fillId="0" borderId="0" xfId="2" applyFont="1" applyAlignment="1">
      <alignment horizontal="left" wrapText="1"/>
    </xf>
    <xf numFmtId="0" fontId="79" fillId="0" borderId="12" xfId="0" applyFont="1" applyBorder="1" applyAlignment="1">
      <alignment horizontal="justify" vertical="center"/>
    </xf>
    <xf numFmtId="0" fontId="0" fillId="0" borderId="0" xfId="0" applyAlignment="1">
      <alignment vertical="center"/>
    </xf>
    <xf numFmtId="0" fontId="3" fillId="0" borderId="7" xfId="23" applyFont="1" applyBorder="1" applyAlignment="1">
      <alignment horizontal="left" vertical="top" wrapText="1"/>
    </xf>
    <xf numFmtId="0" fontId="3" fillId="0" borderId="1" xfId="23" applyFont="1" applyBorder="1" applyAlignment="1">
      <alignment horizontal="left" vertical="top" wrapText="1"/>
    </xf>
    <xf numFmtId="0" fontId="3" fillId="0" borderId="12" xfId="23" applyFont="1" applyBorder="1" applyAlignment="1">
      <alignment horizontal="left" vertical="top" wrapText="1"/>
    </xf>
    <xf numFmtId="0" fontId="78" fillId="0" borderId="0" xfId="0" applyFont="1" applyAlignment="1">
      <alignment vertical="center"/>
    </xf>
    <xf numFmtId="0" fontId="78" fillId="0" borderId="0" xfId="0" applyFont="1" applyAlignment="1">
      <alignment vertical="top"/>
    </xf>
    <xf numFmtId="0" fontId="0" fillId="0" borderId="0" xfId="0" applyAlignment="1">
      <alignment vertical="top"/>
    </xf>
    <xf numFmtId="1" fontId="7" fillId="0" borderId="12" xfId="32" applyNumberFormat="1" applyFont="1" applyBorder="1" applyAlignment="1">
      <alignment horizontal="center" vertical="top" wrapText="1"/>
    </xf>
    <xf numFmtId="0" fontId="6" fillId="0" borderId="0" xfId="7" applyFont="1" applyAlignment="1">
      <alignment vertical="top"/>
    </xf>
    <xf numFmtId="0" fontId="14" fillId="0" borderId="0" xfId="0" applyFont="1" applyAlignment="1">
      <alignment vertical="top"/>
    </xf>
    <xf numFmtId="0" fontId="7" fillId="0" borderId="0" xfId="8" applyFont="1" applyAlignment="1">
      <alignment horizontal="center" vertical="top"/>
    </xf>
    <xf numFmtId="0" fontId="16" fillId="0" borderId="0" xfId="8" applyFont="1" applyAlignment="1">
      <alignment vertical="top"/>
    </xf>
    <xf numFmtId="0" fontId="6" fillId="0" borderId="0" xfId="0" applyFont="1" applyAlignment="1">
      <alignment vertical="top"/>
    </xf>
    <xf numFmtId="0" fontId="6" fillId="0" borderId="0" xfId="7" applyFont="1" applyAlignment="1">
      <alignment vertical="top" wrapText="1"/>
    </xf>
    <xf numFmtId="0" fontId="0" fillId="0" borderId="0" xfId="0" applyAlignment="1">
      <alignment vertical="top" wrapText="1"/>
    </xf>
    <xf numFmtId="0" fontId="7" fillId="0" borderId="0" xfId="0" applyFont="1" applyAlignment="1">
      <alignment horizontal="center" vertical="top" wrapText="1"/>
    </xf>
    <xf numFmtId="0" fontId="7" fillId="0" borderId="3" xfId="18" applyFont="1" applyBorder="1" applyAlignment="1">
      <alignment horizontal="center" vertical="top"/>
    </xf>
    <xf numFmtId="3" fontId="7" fillId="0" borderId="0" xfId="0" applyNumberFormat="1" applyFont="1" applyAlignment="1">
      <alignment horizontal="center" vertical="top"/>
    </xf>
    <xf numFmtId="3" fontId="7" fillId="0" borderId="0" xfId="18" applyNumberFormat="1" applyFont="1" applyAlignment="1">
      <alignment horizontal="center" vertical="top"/>
    </xf>
    <xf numFmtId="0" fontId="7" fillId="0" borderId="0" xfId="18" applyFont="1" applyAlignment="1">
      <alignment horizontal="center" vertical="top"/>
    </xf>
    <xf numFmtId="0" fontId="34" fillId="0" borderId="0" xfId="0" applyFont="1" applyAlignment="1">
      <alignment horizontal="center" vertical="top"/>
    </xf>
    <xf numFmtId="0" fontId="7" fillId="0" borderId="0" xfId="7" applyFont="1" applyAlignment="1">
      <alignment horizontal="center" vertical="top"/>
    </xf>
    <xf numFmtId="3" fontId="34" fillId="0" borderId="0" xfId="0" applyNumberFormat="1" applyFont="1" applyAlignment="1">
      <alignment horizontal="center" vertical="top"/>
    </xf>
    <xf numFmtId="0" fontId="65" fillId="0" borderId="0" xfId="0" applyFont="1" applyAlignment="1">
      <alignment horizontal="center" vertical="top"/>
    </xf>
    <xf numFmtId="0" fontId="6" fillId="0" borderId="0" xfId="0" applyFont="1" applyAlignment="1">
      <alignment horizontal="center" vertical="top"/>
    </xf>
    <xf numFmtId="0" fontId="15" fillId="0" borderId="0" xfId="0" applyFont="1" applyAlignment="1">
      <alignment horizontal="center" vertical="top"/>
    </xf>
    <xf numFmtId="0" fontId="27" fillId="0" borderId="0" xfId="0" applyFont="1" applyAlignment="1">
      <alignment horizontal="center" vertical="top"/>
    </xf>
    <xf numFmtId="0" fontId="0" fillId="0" borderId="0" xfId="0" applyAlignment="1">
      <alignment horizontal="center" vertical="top"/>
    </xf>
    <xf numFmtId="0" fontId="5" fillId="0" borderId="0" xfId="0" applyFont="1" applyAlignment="1">
      <alignment horizontal="center" vertical="top"/>
    </xf>
    <xf numFmtId="0" fontId="6" fillId="7" borderId="0" xfId="0" applyFont="1" applyFill="1" applyAlignment="1">
      <alignment horizontal="center" vertical="top"/>
    </xf>
    <xf numFmtId="0" fontId="6" fillId="0" borderId="0" xfId="15" applyFont="1" applyAlignment="1">
      <alignment vertical="center"/>
    </xf>
    <xf numFmtId="0" fontId="6" fillId="0" borderId="0" xfId="15" applyFont="1" applyAlignment="1">
      <alignment horizontal="center" vertical="center"/>
    </xf>
    <xf numFmtId="3" fontId="0" fillId="0" borderId="0" xfId="0" applyNumberFormat="1" applyAlignment="1">
      <alignment vertical="center"/>
    </xf>
    <xf numFmtId="0" fontId="27" fillId="0" borderId="0" xfId="15" applyFont="1" applyAlignment="1">
      <alignment vertical="center"/>
    </xf>
    <xf numFmtId="3" fontId="10" fillId="0" borderId="0" xfId="20" applyNumberFormat="1" applyAlignment="1">
      <alignment horizontal="right" vertical="center" wrapText="1" shrinkToFit="1"/>
    </xf>
    <xf numFmtId="0" fontId="7" fillId="0" borderId="0" xfId="15" applyFont="1" applyAlignment="1">
      <alignment horizontal="center" vertical="center"/>
    </xf>
    <xf numFmtId="0" fontId="49" fillId="0" borderId="0" xfId="0" applyFont="1" applyAlignment="1">
      <alignment vertical="center"/>
    </xf>
    <xf numFmtId="0" fontId="6" fillId="0" borderId="5" xfId="6" applyFont="1" applyBorder="1" applyAlignment="1">
      <alignment horizontal="left" vertical="center" wrapText="1"/>
    </xf>
    <xf numFmtId="3" fontId="27" fillId="0" borderId="0" xfId="16" applyNumberFormat="1" applyFont="1" applyAlignment="1">
      <alignment horizontal="right" vertical="center"/>
    </xf>
    <xf numFmtId="0" fontId="67" fillId="0" borderId="0" xfId="0" applyFont="1" applyAlignment="1">
      <alignment vertical="center"/>
    </xf>
    <xf numFmtId="0" fontId="15" fillId="0" borderId="0" xfId="13" applyFont="1" applyAlignment="1">
      <alignment vertical="center" wrapText="1"/>
    </xf>
    <xf numFmtId="0" fontId="6" fillId="0" borderId="0" xfId="7" applyFont="1" applyAlignment="1">
      <alignment horizontal="center" vertical="top"/>
    </xf>
    <xf numFmtId="0" fontId="6" fillId="0" borderId="0" xfId="12" quotePrefix="1" applyAlignment="1">
      <alignment horizontal="center" vertical="top"/>
    </xf>
    <xf numFmtId="0" fontId="17" fillId="0" borderId="0" xfId="0" applyFont="1" applyAlignment="1">
      <alignment horizontal="center" vertical="top"/>
    </xf>
    <xf numFmtId="0" fontId="17" fillId="0" borderId="0" xfId="21" applyFont="1" applyAlignment="1">
      <alignment horizontal="center" vertical="top"/>
    </xf>
    <xf numFmtId="3" fontId="7" fillId="0" borderId="0" xfId="22" applyNumberFormat="1" applyFont="1" applyAlignment="1">
      <alignment horizontal="center" vertical="top"/>
    </xf>
    <xf numFmtId="0" fontId="7" fillId="0" borderId="0" xfId="22" applyFont="1" applyAlignment="1">
      <alignment horizontal="center" vertical="top"/>
    </xf>
    <xf numFmtId="0" fontId="7" fillId="0" borderId="0" xfId="13" applyFont="1" applyAlignment="1">
      <alignment horizontal="center" vertical="top"/>
    </xf>
    <xf numFmtId="0" fontId="12" fillId="0" borderId="0" xfId="0" applyFont="1" applyAlignment="1">
      <alignment vertical="top"/>
    </xf>
    <xf numFmtId="0" fontId="29" fillId="0" borderId="0" xfId="0" applyFont="1" applyAlignment="1">
      <alignment vertical="top"/>
    </xf>
    <xf numFmtId="3" fontId="7" fillId="0" borderId="0" xfId="4" applyNumberFormat="1" applyFont="1" applyAlignment="1">
      <alignment horizontal="center" vertical="center" wrapText="1"/>
    </xf>
    <xf numFmtId="0" fontId="12" fillId="0" borderId="0" xfId="0" applyFont="1" applyAlignment="1">
      <alignment vertical="center"/>
    </xf>
    <xf numFmtId="3" fontId="12" fillId="0" borderId="0" xfId="0" applyNumberFormat="1" applyFont="1" applyAlignment="1">
      <alignment vertical="center"/>
    </xf>
    <xf numFmtId="0" fontId="0" fillId="0" borderId="3" xfId="0" applyBorder="1" applyAlignment="1">
      <alignment horizontal="center"/>
    </xf>
    <xf numFmtId="0" fontId="0" fillId="0" borderId="3" xfId="0" applyBorder="1" applyAlignment="1">
      <alignment horizontal="center" vertical="center"/>
    </xf>
    <xf numFmtId="0" fontId="29" fillId="0" borderId="0" xfId="0" applyFont="1" applyAlignment="1">
      <alignment vertical="center"/>
    </xf>
    <xf numFmtId="3" fontId="7" fillId="0" borderId="0" xfId="4" applyNumberFormat="1" applyFont="1" applyAlignment="1">
      <alignment vertical="center"/>
    </xf>
    <xf numFmtId="0" fontId="29" fillId="0" borderId="0" xfId="0" applyFont="1" applyAlignment="1">
      <alignment horizontal="left" vertical="center"/>
    </xf>
    <xf numFmtId="0" fontId="0" fillId="0" borderId="0" xfId="0" applyAlignment="1">
      <alignment horizontal="left" vertical="center"/>
    </xf>
    <xf numFmtId="0" fontId="6" fillId="0" borderId="0" xfId="7" applyFont="1" applyAlignment="1">
      <alignment horizontal="left" vertical="center"/>
    </xf>
    <xf numFmtId="0" fontId="12" fillId="0" borderId="0" xfId="0" applyFont="1" applyAlignment="1">
      <alignment horizontal="center"/>
    </xf>
    <xf numFmtId="0" fontId="29" fillId="0" borderId="0" xfId="0" applyFont="1" applyAlignment="1">
      <alignment horizontal="center"/>
    </xf>
    <xf numFmtId="0" fontId="6" fillId="0" borderId="0" xfId="7" applyFont="1" applyAlignment="1">
      <alignment horizontal="center"/>
    </xf>
    <xf numFmtId="3" fontId="13" fillId="0" borderId="0" xfId="0" applyNumberFormat="1" applyFont="1" applyAlignment="1">
      <alignment horizontal="center"/>
    </xf>
    <xf numFmtId="0" fontId="0" fillId="0" borderId="0" xfId="0" applyAlignment="1">
      <alignment horizontal="center"/>
    </xf>
    <xf numFmtId="0" fontId="13" fillId="0" borderId="0" xfId="0" applyFont="1" applyAlignment="1">
      <alignment horizontal="center"/>
    </xf>
    <xf numFmtId="0" fontId="77" fillId="0" borderId="7" xfId="0" applyFont="1" applyBorder="1" applyAlignment="1">
      <alignment horizontal="justify" vertical="top" wrapText="1"/>
    </xf>
    <xf numFmtId="0" fontId="73" fillId="0" borderId="4" xfId="0" applyFont="1" applyBorder="1" applyAlignment="1">
      <alignment horizontal="justify" vertical="center" wrapText="1"/>
    </xf>
    <xf numFmtId="164" fontId="0" fillId="0" borderId="0" xfId="0" applyNumberFormat="1"/>
    <xf numFmtId="0" fontId="3" fillId="0" borderId="12" xfId="2" quotePrefix="1" applyFont="1" applyBorder="1" applyAlignment="1">
      <alignment horizontal="center" vertical="center"/>
    </xf>
    <xf numFmtId="0" fontId="107" fillId="0" borderId="0" xfId="2" applyFont="1" applyAlignment="1">
      <alignment horizontal="center" vertical="top" wrapText="1"/>
    </xf>
    <xf numFmtId="0" fontId="28" fillId="0" borderId="0" xfId="0" applyFont="1" applyAlignment="1">
      <alignment horizontal="center" vertical="top" wrapText="1"/>
    </xf>
    <xf numFmtId="0" fontId="108" fillId="0" borderId="0" xfId="0" applyFont="1" applyAlignment="1">
      <alignment horizontal="center"/>
    </xf>
    <xf numFmtId="0" fontId="15" fillId="0" borderId="16" xfId="13" applyFont="1" applyBorder="1" applyAlignment="1">
      <alignment horizontal="left" vertical="center" wrapText="1"/>
    </xf>
    <xf numFmtId="0" fontId="15" fillId="0" borderId="32" xfId="13" applyFont="1" applyBorder="1" applyAlignment="1">
      <alignment horizontal="left" vertical="center" wrapText="1"/>
    </xf>
    <xf numFmtId="0" fontId="77" fillId="0" borderId="7" xfId="0" applyFont="1" applyBorder="1" applyAlignment="1">
      <alignment horizontal="left" vertical="top" wrapText="1"/>
    </xf>
    <xf numFmtId="0" fontId="3" fillId="0" borderId="12" xfId="2" applyFont="1" applyBorder="1" applyAlignment="1">
      <alignment horizontal="left" vertical="top" wrapText="1"/>
    </xf>
    <xf numFmtId="0" fontId="3" fillId="0" borderId="1" xfId="2" applyFont="1" applyBorder="1" applyAlignment="1">
      <alignment horizontal="left" vertical="top" wrapText="1"/>
    </xf>
    <xf numFmtId="0" fontId="2" fillId="0" borderId="1" xfId="2" applyFont="1" applyBorder="1" applyAlignment="1">
      <alignment horizontal="left" vertical="top" wrapText="1"/>
    </xf>
    <xf numFmtId="0" fontId="2" fillId="0" borderId="0" xfId="18" applyFont="1" applyAlignment="1">
      <alignment horizontal="center" vertical="top"/>
    </xf>
    <xf numFmtId="0" fontId="64" fillId="0" borderId="0" xfId="0" applyFont="1" applyAlignment="1">
      <alignment horizontal="center" vertical="center"/>
    </xf>
    <xf numFmtId="0" fontId="2" fillId="0" borderId="3" xfId="2" applyFont="1" applyBorder="1" applyAlignment="1">
      <alignment horizontal="center" vertical="top"/>
    </xf>
    <xf numFmtId="0" fontId="2" fillId="0" borderId="3" xfId="2" applyFont="1" applyBorder="1" applyAlignment="1">
      <alignment horizontal="center" vertical="top" wrapText="1"/>
    </xf>
    <xf numFmtId="0" fontId="77" fillId="0" borderId="7" xfId="0" applyFont="1" applyBorder="1" applyAlignment="1">
      <alignment horizontal="justify" vertical="center" wrapText="1"/>
    </xf>
    <xf numFmtId="0" fontId="5" fillId="0" borderId="23" xfId="10" applyFont="1" applyBorder="1" applyAlignment="1">
      <alignment vertical="center"/>
    </xf>
    <xf numFmtId="3" fontId="5" fillId="0" borderId="23" xfId="105" applyNumberFormat="1" applyFont="1" applyBorder="1" applyAlignment="1">
      <alignment vertical="center"/>
    </xf>
    <xf numFmtId="3" fontId="5" fillId="0" borderId="16" xfId="105" applyNumberFormat="1" applyFont="1" applyBorder="1" applyAlignment="1">
      <alignment vertical="center"/>
    </xf>
    <xf numFmtId="0" fontId="47" fillId="2" borderId="16" xfId="10" applyFont="1" applyFill="1" applyBorder="1" applyAlignment="1">
      <alignment wrapText="1"/>
    </xf>
    <xf numFmtId="165" fontId="7" fillId="0" borderId="16" xfId="40" quotePrefix="1" applyNumberFormat="1" applyFont="1" applyFill="1" applyBorder="1" applyAlignment="1">
      <alignment horizontal="left" wrapText="1" indent="2" shrinkToFit="1"/>
    </xf>
    <xf numFmtId="164" fontId="7" fillId="0" borderId="18" xfId="10" applyNumberFormat="1" applyFont="1" applyBorder="1" applyAlignment="1">
      <alignment horizontal="right" vertical="center" wrapText="1"/>
    </xf>
    <xf numFmtId="0" fontId="7" fillId="0" borderId="19" xfId="6" applyFont="1" applyBorder="1" applyAlignment="1">
      <alignment horizontal="left" vertical="top" wrapText="1" indent="3"/>
    </xf>
    <xf numFmtId="3" fontId="7" fillId="0" borderId="13" xfId="16" applyNumberFormat="1" applyFont="1" applyBorder="1" applyAlignment="1">
      <alignment horizontal="right" vertical="top"/>
    </xf>
    <xf numFmtId="165" fontId="6" fillId="0" borderId="16" xfId="40" quotePrefix="1" applyNumberFormat="1" applyFont="1" applyFill="1" applyBorder="1" applyAlignment="1">
      <alignment horizontal="left" vertical="top" wrapText="1" indent="3" shrinkToFit="1"/>
    </xf>
    <xf numFmtId="164" fontId="6" fillId="0" borderId="18" xfId="10" applyNumberFormat="1" applyFont="1" applyBorder="1" applyAlignment="1">
      <alignment horizontal="right" vertical="center" wrapText="1"/>
    </xf>
    <xf numFmtId="0" fontId="6" fillId="0" borderId="19" xfId="6" applyFont="1" applyBorder="1" applyAlignment="1">
      <alignment horizontal="left" vertical="top" wrapText="1" indent="4"/>
    </xf>
    <xf numFmtId="165" fontId="6" fillId="0" borderId="16" xfId="40" quotePrefix="1" applyNumberFormat="1" applyFont="1" applyFill="1" applyBorder="1" applyAlignment="1">
      <alignment horizontal="left" vertical="top" wrapText="1" indent="4" shrinkToFit="1"/>
    </xf>
    <xf numFmtId="166" fontId="17" fillId="0" borderId="16" xfId="0" applyNumberFormat="1" applyFont="1" applyBorder="1" applyAlignment="1">
      <alignment vertical="top" wrapText="1"/>
    </xf>
    <xf numFmtId="0" fontId="6" fillId="0" borderId="19" xfId="6" applyFont="1" applyBorder="1" applyAlignment="1">
      <alignment horizontal="left" vertical="top" wrapText="1" indent="6"/>
    </xf>
    <xf numFmtId="165" fontId="6" fillId="0" borderId="16" xfId="40" quotePrefix="1" applyNumberFormat="1" applyFont="1" applyFill="1" applyBorder="1" applyAlignment="1">
      <alignment horizontal="left" vertical="top" wrapText="1" indent="5" shrinkToFit="1"/>
    </xf>
    <xf numFmtId="165" fontId="6" fillId="0" borderId="16" xfId="40" quotePrefix="1" applyNumberFormat="1" applyFont="1" applyFill="1" applyBorder="1" applyAlignment="1">
      <alignment horizontal="left" vertical="top" wrapText="1" indent="6" shrinkToFit="1"/>
    </xf>
    <xf numFmtId="165" fontId="6" fillId="0" borderId="16" xfId="40" quotePrefix="1" applyNumberFormat="1" applyFont="1" applyFill="1" applyBorder="1" applyAlignment="1">
      <alignment horizontal="left" vertical="top" wrapText="1" indent="7" shrinkToFit="1"/>
    </xf>
    <xf numFmtId="3" fontId="17" fillId="0" borderId="16" xfId="0" applyNumberFormat="1" applyFont="1" applyBorder="1" applyAlignment="1">
      <alignment vertical="top" wrapText="1"/>
    </xf>
    <xf numFmtId="0" fontId="6" fillId="0" borderId="19" xfId="6" applyFont="1" applyBorder="1" applyAlignment="1">
      <alignment horizontal="left" vertical="top" wrapText="1" indent="7"/>
    </xf>
    <xf numFmtId="0" fontId="6" fillId="0" borderId="19" xfId="6" applyFont="1" applyBorder="1" applyAlignment="1">
      <alignment horizontal="left" vertical="top" wrapText="1" indent="8"/>
    </xf>
    <xf numFmtId="0" fontId="6" fillId="0" borderId="16" xfId="15" applyFont="1" applyBorder="1" applyAlignment="1">
      <alignment horizontal="center"/>
    </xf>
    <xf numFmtId="165" fontId="7" fillId="0" borderId="16" xfId="40" quotePrefix="1" applyNumberFormat="1" applyFont="1" applyFill="1" applyBorder="1" applyAlignment="1">
      <alignment horizontal="left" vertical="top" wrapText="1" indent="5" shrinkToFit="1"/>
    </xf>
    <xf numFmtId="3" fontId="7" fillId="0" borderId="16" xfId="15" applyNumberFormat="1" applyFont="1" applyBorder="1" applyAlignment="1">
      <alignment horizontal="right"/>
    </xf>
    <xf numFmtId="3" fontId="6" fillId="0" borderId="16" xfId="15" applyNumberFormat="1" applyFont="1" applyBorder="1" applyAlignment="1">
      <alignment horizontal="right"/>
    </xf>
    <xf numFmtId="0" fontId="6" fillId="0" borderId="16" xfId="40" applyNumberFormat="1" applyFont="1" applyFill="1" applyBorder="1" applyAlignment="1">
      <alignment horizontal="left" vertical="top" wrapText="1" indent="4"/>
    </xf>
    <xf numFmtId="0" fontId="6" fillId="0" borderId="19" xfId="15" applyFont="1" applyBorder="1"/>
    <xf numFmtId="0" fontId="6" fillId="0" borderId="16" xfId="40" applyNumberFormat="1" applyFont="1" applyFill="1" applyBorder="1" applyAlignment="1">
      <alignment horizontal="left" vertical="top" wrapText="1" indent="5"/>
    </xf>
    <xf numFmtId="0" fontId="6" fillId="0" borderId="16" xfId="40" applyNumberFormat="1" applyFont="1" applyFill="1" applyBorder="1" applyAlignment="1">
      <alignment horizontal="left" wrapText="1" indent="5"/>
    </xf>
    <xf numFmtId="0" fontId="6" fillId="0" borderId="16" xfId="6" applyFont="1" applyBorder="1" applyAlignment="1">
      <alignment horizontal="left" vertical="top" wrapText="1" indent="6"/>
    </xf>
    <xf numFmtId="0" fontId="6" fillId="0" borderId="16" xfId="6" applyFont="1" applyBorder="1" applyAlignment="1">
      <alignment horizontal="left" vertical="top" wrapText="1" indent="7"/>
    </xf>
    <xf numFmtId="3" fontId="6" fillId="0" borderId="16" xfId="15" applyNumberFormat="1" applyFont="1" applyBorder="1" applyAlignment="1">
      <alignment horizontal="center"/>
    </xf>
    <xf numFmtId="0" fontId="6" fillId="0" borderId="16" xfId="40" applyNumberFormat="1" applyFont="1" applyFill="1" applyBorder="1" applyAlignment="1">
      <alignment horizontal="left" wrapText="1"/>
    </xf>
    <xf numFmtId="0" fontId="6" fillId="0" borderId="16" xfId="40" applyNumberFormat="1" applyFont="1" applyFill="1" applyBorder="1" applyAlignment="1">
      <alignment horizontal="left" wrapText="1" indent="2"/>
    </xf>
    <xf numFmtId="0" fontId="6" fillId="0" borderId="16" xfId="40" applyNumberFormat="1" applyFont="1" applyFill="1" applyBorder="1" applyAlignment="1">
      <alignment horizontal="left" wrapText="1" indent="3"/>
    </xf>
    <xf numFmtId="0" fontId="6" fillId="0" borderId="16" xfId="40" applyNumberFormat="1" applyFont="1" applyFill="1" applyBorder="1" applyAlignment="1">
      <alignment horizontal="left" wrapText="1" indent="4"/>
    </xf>
    <xf numFmtId="0" fontId="6" fillId="0" borderId="96" xfId="15" applyFont="1" applyBorder="1" applyAlignment="1">
      <alignment horizontal="center"/>
    </xf>
    <xf numFmtId="3" fontId="6" fillId="0" borderId="16" xfId="17" quotePrefix="1" applyNumberFormat="1" applyBorder="1" applyAlignment="1">
      <alignment horizontal="left" wrapText="1"/>
    </xf>
    <xf numFmtId="3" fontId="6" fillId="0" borderId="19" xfId="17" quotePrefix="1" applyNumberFormat="1" applyBorder="1" applyAlignment="1">
      <alignment horizontal="left" wrapText="1"/>
    </xf>
    <xf numFmtId="3" fontId="6" fillId="0" borderId="16" xfId="14" applyNumberFormat="1" applyFont="1" applyFill="1" applyBorder="1" applyAlignment="1">
      <alignment wrapText="1"/>
    </xf>
    <xf numFmtId="3" fontId="15" fillId="2" borderId="16" xfId="17" quotePrefix="1" applyNumberFormat="1" applyFont="1" applyFill="1" applyBorder="1" applyAlignment="1">
      <alignment horizontal="left" wrapText="1"/>
    </xf>
    <xf numFmtId="3" fontId="15" fillId="2" borderId="19" xfId="17" quotePrefix="1" applyNumberFormat="1" applyFont="1" applyFill="1" applyBorder="1" applyAlignment="1">
      <alignment horizontal="left" wrapText="1"/>
    </xf>
    <xf numFmtId="3" fontId="7" fillId="2" borderId="16" xfId="14" applyNumberFormat="1" applyFont="1" applyFill="1" applyBorder="1" applyAlignment="1">
      <alignment wrapText="1"/>
    </xf>
    <xf numFmtId="3" fontId="7" fillId="2" borderId="18" xfId="13" applyNumberFormat="1" applyFont="1" applyFill="1" applyBorder="1"/>
    <xf numFmtId="3" fontId="6" fillId="0" borderId="16" xfId="13" applyNumberFormat="1" applyFont="1" applyBorder="1" applyAlignment="1">
      <alignment horizontal="center" vertical="center" wrapText="1"/>
    </xf>
    <xf numFmtId="3" fontId="6" fillId="0" borderId="19" xfId="17" quotePrefix="1" applyNumberFormat="1" applyBorder="1" applyAlignment="1">
      <alignment horizontal="center" wrapText="1"/>
    </xf>
    <xf numFmtId="0" fontId="7" fillId="0" borderId="16" xfId="40" applyNumberFormat="1" applyFont="1" applyFill="1" applyBorder="1" applyAlignment="1">
      <alignment horizontal="left" wrapText="1" indent="2"/>
    </xf>
    <xf numFmtId="3" fontId="7" fillId="0" borderId="16" xfId="13" applyNumberFormat="1" applyFont="1" applyBorder="1" applyAlignment="1">
      <alignment horizontal="right"/>
    </xf>
    <xf numFmtId="3" fontId="7" fillId="0" borderId="53" xfId="13" applyNumberFormat="1" applyFont="1" applyBorder="1" applyAlignment="1">
      <alignment horizontal="right"/>
    </xf>
    <xf numFmtId="3" fontId="49" fillId="0" borderId="0" xfId="0" applyNumberFormat="1" applyFont="1"/>
    <xf numFmtId="0" fontId="17" fillId="0" borderId="19" xfId="0" applyFont="1" applyBorder="1" applyAlignment="1">
      <alignment horizontal="left" vertical="top" wrapText="1" indent="2"/>
    </xf>
    <xf numFmtId="3" fontId="6" fillId="0" borderId="13" xfId="16" applyNumberFormat="1" applyFont="1" applyBorder="1" applyAlignment="1">
      <alignment horizontal="right" vertical="top"/>
    </xf>
    <xf numFmtId="0" fontId="49" fillId="0" borderId="0" xfId="0" applyFont="1"/>
    <xf numFmtId="3" fontId="6" fillId="0" borderId="55" xfId="0" applyNumberFormat="1" applyFont="1" applyBorder="1"/>
    <xf numFmtId="0" fontId="17" fillId="0" borderId="19" xfId="0" applyFont="1" applyBorder="1" applyAlignment="1">
      <alignment horizontal="left" vertical="top" wrapText="1" indent="3"/>
    </xf>
    <xf numFmtId="0" fontId="17" fillId="0" borderId="19" xfId="0" applyFont="1" applyBorder="1" applyAlignment="1">
      <alignment horizontal="left" vertical="top" wrapText="1" indent="4"/>
    </xf>
    <xf numFmtId="0" fontId="6" fillId="0" borderId="16" xfId="40" applyNumberFormat="1" applyFont="1" applyFill="1" applyBorder="1" applyAlignment="1">
      <alignment horizontal="left" vertical="top" wrapText="1" indent="3"/>
    </xf>
    <xf numFmtId="3" fontId="6" fillId="0" borderId="16" xfId="13" applyNumberFormat="1" applyFont="1" applyBorder="1" applyAlignment="1">
      <alignment horizontal="right" vertical="top"/>
    </xf>
    <xf numFmtId="0" fontId="17" fillId="0" borderId="19" xfId="0" applyFont="1" applyBorder="1" applyAlignment="1">
      <alignment horizontal="left" vertical="top" wrapText="1" indent="5"/>
    </xf>
    <xf numFmtId="3" fontId="6" fillId="0" borderId="55" xfId="0" applyNumberFormat="1" applyFont="1" applyBorder="1" applyAlignment="1">
      <alignment vertical="center"/>
    </xf>
    <xf numFmtId="0" fontId="17" fillId="0" borderId="19" xfId="0" applyFont="1" applyBorder="1" applyAlignment="1">
      <alignment horizontal="left" vertical="top" wrapText="1" indent="6"/>
    </xf>
    <xf numFmtId="0" fontId="7" fillId="0" borderId="16" xfId="40" applyNumberFormat="1" applyFont="1" applyFill="1" applyBorder="1" applyAlignment="1">
      <alignment horizontal="left" vertical="top" wrapText="1" indent="2"/>
    </xf>
    <xf numFmtId="3" fontId="7" fillId="0" borderId="18" xfId="13" applyNumberFormat="1" applyFont="1" applyBorder="1" applyAlignment="1">
      <alignment vertical="center"/>
    </xf>
    <xf numFmtId="0" fontId="6" fillId="0" borderId="55" xfId="15" applyFont="1" applyBorder="1" applyAlignment="1">
      <alignment vertical="top"/>
    </xf>
    <xf numFmtId="0" fontId="6" fillId="0" borderId="16" xfId="40" applyNumberFormat="1" applyFont="1" applyFill="1" applyBorder="1" applyAlignment="1">
      <alignment horizontal="left" wrapText="1" indent="6"/>
    </xf>
    <xf numFmtId="3" fontId="6" fillId="0" borderId="55" xfId="15" applyNumberFormat="1" applyFont="1" applyBorder="1" applyAlignment="1">
      <alignment vertical="top"/>
    </xf>
    <xf numFmtId="3" fontId="6" fillId="0" borderId="16" xfId="0" applyNumberFormat="1" applyFont="1" applyBorder="1" applyAlignment="1">
      <alignment vertical="top"/>
    </xf>
    <xf numFmtId="3" fontId="6" fillId="0" borderId="55" xfId="0" applyNumberFormat="1" applyFont="1" applyBorder="1" applyAlignment="1">
      <alignment vertical="top"/>
    </xf>
    <xf numFmtId="3" fontId="6" fillId="0" borderId="53" xfId="13" applyNumberFormat="1" applyFont="1" applyBorder="1" applyAlignment="1">
      <alignment horizontal="right" vertical="center"/>
    </xf>
    <xf numFmtId="3" fontId="6" fillId="0" borderId="2" xfId="10" applyNumberFormat="1" applyFont="1" applyBorder="1" applyAlignment="1">
      <alignment horizontal="justify" vertical="center" wrapText="1"/>
    </xf>
    <xf numFmtId="3" fontId="6" fillId="0" borderId="32" xfId="13" applyNumberFormat="1" applyFont="1" applyBorder="1" applyAlignment="1">
      <alignment horizontal="right" vertical="center"/>
    </xf>
    <xf numFmtId="3" fontId="6" fillId="0" borderId="48" xfId="13" applyNumberFormat="1" applyFont="1" applyBorder="1" applyAlignment="1">
      <alignment vertical="center"/>
    </xf>
    <xf numFmtId="0" fontId="6" fillId="0" borderId="49" xfId="6" applyFont="1" applyBorder="1" applyAlignment="1">
      <alignment horizontal="left" vertical="top" wrapText="1" indent="7"/>
    </xf>
    <xf numFmtId="3" fontId="6" fillId="0" borderId="97" xfId="16" applyNumberFormat="1" applyFont="1" applyBorder="1" applyAlignment="1">
      <alignment horizontal="right" vertical="top"/>
    </xf>
    <xf numFmtId="3" fontId="6" fillId="0" borderId="23" xfId="13" applyNumberFormat="1" applyFont="1" applyBorder="1" applyAlignment="1">
      <alignment horizontal="center" vertical="center" wrapText="1"/>
    </xf>
    <xf numFmtId="3" fontId="7" fillId="0" borderId="18" xfId="13" applyNumberFormat="1" applyFont="1" applyBorder="1" applyAlignment="1">
      <alignment horizontal="right"/>
    </xf>
    <xf numFmtId="3" fontId="6" fillId="0" borderId="18" xfId="13" applyNumberFormat="1" applyFont="1" applyBorder="1" applyAlignment="1">
      <alignment horizontal="right"/>
    </xf>
    <xf numFmtId="3" fontId="7" fillId="0" borderId="16" xfId="13" applyNumberFormat="1" applyFont="1" applyBorder="1" applyAlignment="1">
      <alignment horizontal="right" vertical="top"/>
    </xf>
    <xf numFmtId="3" fontId="7" fillId="0" borderId="18" xfId="13" applyNumberFormat="1" applyFont="1" applyBorder="1" applyAlignment="1">
      <alignment vertical="top"/>
    </xf>
    <xf numFmtId="3" fontId="6" fillId="0" borderId="18" xfId="13" applyNumberFormat="1" applyFont="1" applyBorder="1" applyAlignment="1">
      <alignment horizontal="right" vertical="center"/>
    </xf>
    <xf numFmtId="3" fontId="6" fillId="0" borderId="32" xfId="10" applyNumberFormat="1" applyFont="1" applyBorder="1" applyAlignment="1">
      <alignment horizontal="justify" vertical="center" wrapText="1"/>
    </xf>
    <xf numFmtId="1" fontId="30" fillId="0" borderId="0" xfId="32" applyNumberFormat="1" applyFont="1" applyAlignment="1">
      <alignment horizontal="left" wrapText="1"/>
    </xf>
    <xf numFmtId="1" fontId="44" fillId="0" borderId="0" xfId="32" applyNumberFormat="1" applyFont="1" applyAlignment="1">
      <alignment horizontal="center" wrapText="1"/>
    </xf>
    <xf numFmtId="0" fontId="29" fillId="0" borderId="0" xfId="15" applyFont="1"/>
    <xf numFmtId="0" fontId="76" fillId="0" borderId="6" xfId="2" applyFont="1" applyBorder="1" applyAlignment="1">
      <alignment horizontal="left" wrapText="1"/>
    </xf>
    <xf numFmtId="0" fontId="76" fillId="0" borderId="51" xfId="2" applyFont="1" applyBorder="1" applyAlignment="1">
      <alignment horizontal="left" wrapText="1"/>
    </xf>
    <xf numFmtId="164" fontId="2" fillId="0" borderId="0" xfId="1" applyNumberFormat="1" applyFont="1" applyAlignment="1">
      <alignment horizontal="center" vertical="center" wrapText="1"/>
    </xf>
    <xf numFmtId="164" fontId="2" fillId="0" borderId="0" xfId="2" applyNumberFormat="1" applyFont="1" applyAlignment="1">
      <alignment horizontal="center" vertical="center" wrapText="1"/>
    </xf>
    <xf numFmtId="0" fontId="2" fillId="0" borderId="1" xfId="2" applyFont="1" applyBorder="1" applyAlignment="1">
      <alignment horizontal="center" vertical="top" wrapText="1"/>
    </xf>
    <xf numFmtId="0" fontId="2" fillId="0" borderId="2" xfId="2" applyFont="1" applyBorder="1" applyAlignment="1">
      <alignment horizontal="center" vertical="top" wrapText="1"/>
    </xf>
    <xf numFmtId="0" fontId="76" fillId="0" borderId="7" xfId="2" applyFont="1" applyBorder="1" applyAlignment="1">
      <alignment horizontal="left" vertical="center" wrapText="1"/>
    </xf>
    <xf numFmtId="0" fontId="76" fillId="0" borderId="8" xfId="2" applyFont="1" applyBorder="1" applyAlignment="1">
      <alignment horizontal="left" vertical="center" wrapText="1"/>
    </xf>
    <xf numFmtId="164" fontId="76" fillId="0" borderId="7" xfId="2" applyNumberFormat="1" applyFont="1" applyBorder="1" applyAlignment="1">
      <alignment horizontal="left" vertical="center" wrapText="1"/>
    </xf>
    <xf numFmtId="164" fontId="76" fillId="0" borderId="8" xfId="2" applyNumberFormat="1" applyFont="1" applyBorder="1" applyAlignment="1">
      <alignment horizontal="left" vertical="center" wrapText="1"/>
    </xf>
    <xf numFmtId="0" fontId="76" fillId="0" borderId="7" xfId="13" applyFont="1" applyBorder="1" applyAlignment="1">
      <alignment horizontal="left" vertical="center" wrapText="1"/>
    </xf>
    <xf numFmtId="0" fontId="76" fillId="0" borderId="8" xfId="13" applyFont="1" applyBorder="1" applyAlignment="1">
      <alignment horizontal="left" vertical="center" wrapText="1"/>
    </xf>
    <xf numFmtId="0" fontId="76" fillId="0" borderId="7" xfId="23" applyFont="1" applyBorder="1" applyAlignment="1">
      <alignment horizontal="left" vertical="center" wrapText="1"/>
    </xf>
    <xf numFmtId="0" fontId="76" fillId="0" borderId="8" xfId="23" applyFont="1" applyBorder="1" applyAlignment="1">
      <alignment horizontal="left" vertical="center" wrapText="1"/>
    </xf>
    <xf numFmtId="164" fontId="76" fillId="0" borderId="7" xfId="23" applyNumberFormat="1" applyFont="1" applyBorder="1" applyAlignment="1">
      <alignment horizontal="left" vertical="center" wrapText="1"/>
    </xf>
    <xf numFmtId="164" fontId="76" fillId="0" borderId="8" xfId="23" applyNumberFormat="1" applyFont="1" applyBorder="1" applyAlignment="1">
      <alignment horizontal="left" vertical="center" wrapText="1"/>
    </xf>
    <xf numFmtId="0" fontId="76" fillId="0" borderId="7" xfId="13" applyFont="1" applyBorder="1" applyAlignment="1">
      <alignment vertical="center" wrapText="1"/>
    </xf>
    <xf numFmtId="0" fontId="76" fillId="0" borderId="8" xfId="13" applyFont="1" applyBorder="1" applyAlignment="1">
      <alignment vertical="center" wrapText="1"/>
    </xf>
    <xf numFmtId="0" fontId="15" fillId="5" borderId="20" xfId="8" applyFont="1" applyFill="1" applyBorder="1" applyAlignment="1">
      <alignment horizontal="left" vertical="center" wrapText="1"/>
    </xf>
    <xf numFmtId="0" fontId="15" fillId="5" borderId="21" xfId="8" applyFont="1" applyFill="1" applyBorder="1" applyAlignment="1">
      <alignment horizontal="left" vertical="center" wrapText="1"/>
    </xf>
    <xf numFmtId="0" fontId="15" fillId="5" borderId="22" xfId="8" applyFont="1" applyFill="1" applyBorder="1" applyAlignment="1">
      <alignment horizontal="left" vertical="center" wrapText="1"/>
    </xf>
    <xf numFmtId="0" fontId="15" fillId="5" borderId="36" xfId="8" applyFont="1" applyFill="1" applyBorder="1" applyAlignment="1">
      <alignment horizontal="left" vertical="center" wrapText="1"/>
    </xf>
    <xf numFmtId="0" fontId="15" fillId="5" borderId="37" xfId="8" applyFont="1" applyFill="1" applyBorder="1" applyAlignment="1">
      <alignment horizontal="left" vertical="center" wrapText="1"/>
    </xf>
    <xf numFmtId="0" fontId="15" fillId="5" borderId="38" xfId="8" applyFont="1" applyFill="1" applyBorder="1" applyAlignment="1">
      <alignment horizontal="left" vertical="center" wrapText="1"/>
    </xf>
    <xf numFmtId="0" fontId="15" fillId="5" borderId="7" xfId="8" applyFont="1" applyFill="1" applyBorder="1" applyAlignment="1">
      <alignment horizontal="left" vertical="center" wrapText="1"/>
    </xf>
    <xf numFmtId="0" fontId="15" fillId="5" borderId="11" xfId="8" applyFont="1" applyFill="1" applyBorder="1" applyAlignment="1">
      <alignment horizontal="left" vertical="center" wrapText="1"/>
    </xf>
    <xf numFmtId="0" fontId="15" fillId="5" borderId="8" xfId="8" applyFont="1" applyFill="1" applyBorder="1" applyAlignment="1">
      <alignment horizontal="left" vertical="center" wrapText="1"/>
    </xf>
    <xf numFmtId="0" fontId="15" fillId="0" borderId="7" xfId="13" applyFont="1" applyBorder="1" applyAlignment="1">
      <alignment horizontal="left" vertical="center" wrapText="1"/>
    </xf>
    <xf numFmtId="0" fontId="15" fillId="0" borderId="11" xfId="13" applyFont="1" applyBorder="1" applyAlignment="1">
      <alignment horizontal="left" vertical="center" wrapText="1"/>
    </xf>
    <xf numFmtId="0" fontId="15" fillId="0" borderId="8" xfId="13" applyFont="1" applyBorder="1" applyAlignment="1">
      <alignment horizontal="left" vertical="center" wrapText="1"/>
    </xf>
    <xf numFmtId="0" fontId="22" fillId="0" borderId="7" xfId="13" applyFont="1" applyBorder="1" applyAlignment="1">
      <alignment horizontal="left" vertical="center" wrapText="1"/>
    </xf>
    <xf numFmtId="0" fontId="22" fillId="0" borderId="11" xfId="13" applyFont="1" applyBorder="1" applyAlignment="1">
      <alignment horizontal="left" vertical="center" wrapText="1"/>
    </xf>
    <xf numFmtId="0" fontId="22" fillId="0" borderId="8" xfId="13" applyFont="1" applyBorder="1" applyAlignment="1">
      <alignment horizontal="left" vertical="center" wrapText="1"/>
    </xf>
    <xf numFmtId="0" fontId="22" fillId="7" borderId="7" xfId="13" applyFont="1" applyFill="1" applyBorder="1" applyAlignment="1">
      <alignment horizontal="left" vertical="center" wrapText="1"/>
    </xf>
    <xf numFmtId="0" fontId="22" fillId="7" borderId="11" xfId="13" applyFont="1" applyFill="1" applyBorder="1" applyAlignment="1">
      <alignment horizontal="left" vertical="center" wrapText="1"/>
    </xf>
    <xf numFmtId="0" fontId="22" fillId="7" borderId="8" xfId="13" applyFont="1" applyFill="1" applyBorder="1" applyAlignment="1">
      <alignment horizontal="left" vertical="center" wrapText="1"/>
    </xf>
    <xf numFmtId="0" fontId="15" fillId="0" borderId="20" xfId="8" applyFont="1" applyBorder="1" applyAlignment="1">
      <alignment horizontal="justify" vertical="center" wrapText="1"/>
    </xf>
    <xf numFmtId="0" fontId="15" fillId="0" borderId="21" xfId="8" applyFont="1" applyBorder="1" applyAlignment="1">
      <alignment horizontal="justify" vertical="center" wrapText="1"/>
    </xf>
    <xf numFmtId="0" fontId="15" fillId="0" borderId="22" xfId="8" applyFont="1" applyBorder="1" applyAlignment="1">
      <alignment horizontal="justify" vertical="center" wrapText="1"/>
    </xf>
    <xf numFmtId="164" fontId="15" fillId="0" borderId="7" xfId="13" applyNumberFormat="1" applyFont="1" applyBorder="1" applyAlignment="1">
      <alignment horizontal="left" vertical="center" wrapText="1"/>
    </xf>
    <xf numFmtId="164" fontId="6" fillId="0" borderId="11" xfId="13" applyNumberFormat="1" applyFont="1" applyBorder="1" applyAlignment="1">
      <alignment horizontal="left" vertical="center" wrapText="1"/>
    </xf>
    <xf numFmtId="164" fontId="6" fillId="0" borderId="8" xfId="13" applyNumberFormat="1" applyFont="1" applyBorder="1" applyAlignment="1">
      <alignment horizontal="left" vertical="center" wrapText="1"/>
    </xf>
    <xf numFmtId="164" fontId="15" fillId="0" borderId="11" xfId="13" applyNumberFormat="1" applyFont="1" applyBorder="1" applyAlignment="1">
      <alignment horizontal="left" vertical="center" wrapText="1"/>
    </xf>
    <xf numFmtId="164" fontId="15" fillId="0" borderId="8" xfId="13" applyNumberFormat="1" applyFont="1" applyBorder="1" applyAlignment="1">
      <alignment horizontal="left" vertical="center" wrapText="1"/>
    </xf>
    <xf numFmtId="164" fontId="15" fillId="0" borderId="7" xfId="0" applyNumberFormat="1" applyFont="1" applyBorder="1" applyAlignment="1">
      <alignment horizontal="left" vertical="center" wrapText="1"/>
    </xf>
    <xf numFmtId="164" fontId="15" fillId="0" borderId="11" xfId="0" applyNumberFormat="1" applyFont="1" applyBorder="1" applyAlignment="1">
      <alignment horizontal="left" vertical="center" wrapText="1"/>
    </xf>
    <xf numFmtId="164" fontId="15" fillId="0" borderId="8" xfId="0" applyNumberFormat="1" applyFont="1" applyBorder="1" applyAlignment="1">
      <alignment horizontal="left" vertical="center" wrapText="1"/>
    </xf>
    <xf numFmtId="0" fontId="33" fillId="0" borderId="7" xfId="13" applyFont="1" applyBorder="1" applyAlignment="1">
      <alignment horizontal="left" vertical="center" wrapText="1"/>
    </xf>
    <xf numFmtId="0" fontId="33" fillId="0" borderId="11" xfId="13" applyFont="1" applyBorder="1" applyAlignment="1">
      <alignment horizontal="left" vertical="center" wrapText="1"/>
    </xf>
    <xf numFmtId="0" fontId="33" fillId="0" borderId="8" xfId="13" applyFont="1" applyBorder="1" applyAlignment="1">
      <alignment horizontal="left" vertical="center" wrapText="1"/>
    </xf>
    <xf numFmtId="164" fontId="15" fillId="0" borderId="95" xfId="0" applyNumberFormat="1" applyFont="1" applyBorder="1" applyAlignment="1">
      <alignment horizontal="left" vertical="center" wrapText="1"/>
    </xf>
    <xf numFmtId="0" fontId="33" fillId="7" borderId="7" xfId="13" applyFont="1" applyFill="1" applyBorder="1" applyAlignment="1">
      <alignment horizontal="left" vertical="center" wrapText="1"/>
    </xf>
    <xf numFmtId="0" fontId="33" fillId="7" borderId="11" xfId="13" applyFont="1" applyFill="1" applyBorder="1" applyAlignment="1">
      <alignment horizontal="left" vertical="center" wrapText="1"/>
    </xf>
    <xf numFmtId="0" fontId="33" fillId="7" borderId="8" xfId="13" applyFont="1" applyFill="1" applyBorder="1" applyAlignment="1">
      <alignment horizontal="left" vertical="center" wrapText="1"/>
    </xf>
    <xf numFmtId="0" fontId="15" fillId="7" borderId="7" xfId="13" applyFont="1" applyFill="1" applyBorder="1" applyAlignment="1">
      <alignment horizontal="left" vertical="center" wrapText="1"/>
    </xf>
    <xf numFmtId="0" fontId="15" fillId="7" borderId="11" xfId="13" applyFont="1" applyFill="1" applyBorder="1" applyAlignment="1">
      <alignment horizontal="left" vertical="center" wrapText="1"/>
    </xf>
    <xf numFmtId="0" fontId="15" fillId="7" borderId="8" xfId="13" applyFont="1" applyFill="1" applyBorder="1" applyAlignment="1">
      <alignment horizontal="left" vertical="center" wrapText="1"/>
    </xf>
    <xf numFmtId="0" fontId="33" fillId="7" borderId="10" xfId="13" applyFont="1" applyFill="1" applyBorder="1" applyAlignment="1">
      <alignment horizontal="left" vertical="center" wrapText="1"/>
    </xf>
    <xf numFmtId="0" fontId="38" fillId="7" borderId="42" xfId="13" applyFont="1" applyFill="1" applyBorder="1" applyAlignment="1">
      <alignment horizontal="left" vertical="center" wrapText="1"/>
    </xf>
    <xf numFmtId="0" fontId="38" fillId="7" borderId="43" xfId="13" applyFont="1" applyFill="1" applyBorder="1" applyAlignment="1">
      <alignment horizontal="left" vertical="center" wrapText="1"/>
    </xf>
    <xf numFmtId="0" fontId="35" fillId="0" borderId="7" xfId="0" applyFont="1" applyBorder="1" applyAlignment="1">
      <alignment vertical="center" wrapText="1"/>
    </xf>
    <xf numFmtId="0" fontId="35" fillId="0" borderId="11" xfId="0" applyFont="1" applyBorder="1" applyAlignment="1">
      <alignment vertical="center" wrapText="1"/>
    </xf>
    <xf numFmtId="0" fontId="35" fillId="0" borderId="8" xfId="0" applyFont="1" applyBorder="1" applyAlignment="1">
      <alignment vertical="center" wrapText="1"/>
    </xf>
    <xf numFmtId="0" fontId="35" fillId="0" borderId="5" xfId="0" applyFont="1" applyBorder="1" applyAlignment="1">
      <alignment horizontal="left" vertical="center" wrapText="1"/>
    </xf>
    <xf numFmtId="0" fontId="35" fillId="0" borderId="0" xfId="0" applyFont="1" applyAlignment="1">
      <alignment horizontal="left" vertical="center" wrapText="1"/>
    </xf>
    <xf numFmtId="0" fontId="15" fillId="7" borderId="10" xfId="13" applyFont="1" applyFill="1" applyBorder="1" applyAlignment="1">
      <alignment horizontal="left" vertical="center" wrapText="1"/>
    </xf>
    <xf numFmtId="0" fontId="15" fillId="7" borderId="42" xfId="13" applyFont="1" applyFill="1" applyBorder="1" applyAlignment="1">
      <alignment horizontal="left" vertical="center" wrapText="1"/>
    </xf>
    <xf numFmtId="0" fontId="15" fillId="7" borderId="43" xfId="13" applyFont="1" applyFill="1" applyBorder="1" applyAlignment="1">
      <alignment horizontal="left" vertical="center" wrapText="1"/>
    </xf>
    <xf numFmtId="0" fontId="43" fillId="0" borderId="7" xfId="0" applyFont="1" applyBorder="1" applyAlignment="1">
      <alignment vertical="center" wrapText="1"/>
    </xf>
    <xf numFmtId="0" fontId="43" fillId="0" borderId="11" xfId="0" applyFont="1" applyBorder="1" applyAlignment="1">
      <alignment vertical="center" wrapText="1"/>
    </xf>
    <xf numFmtId="0" fontId="43" fillId="0" borderId="8" xfId="0" applyFont="1" applyBorder="1" applyAlignment="1">
      <alignment vertical="center" wrapText="1"/>
    </xf>
    <xf numFmtId="0" fontId="53" fillId="0" borderId="50" xfId="0" applyFont="1" applyBorder="1" applyAlignment="1">
      <alignment horizontal="left" vertical="center" wrapText="1"/>
    </xf>
    <xf numFmtId="0" fontId="22" fillId="0" borderId="10" xfId="13" applyFont="1" applyBorder="1" applyAlignment="1">
      <alignment horizontal="left" vertical="center" wrapText="1"/>
    </xf>
    <xf numFmtId="0" fontId="22" fillId="0" borderId="42" xfId="13" applyFont="1" applyBorder="1" applyAlignment="1">
      <alignment horizontal="left" vertical="center" wrapText="1"/>
    </xf>
    <xf numFmtId="0" fontId="22" fillId="0" borderId="43" xfId="13" applyFont="1" applyBorder="1" applyAlignment="1">
      <alignment horizontal="left" vertical="center" wrapText="1"/>
    </xf>
    <xf numFmtId="0" fontId="15" fillId="0" borderId="10" xfId="13" applyFont="1" applyBorder="1" applyAlignment="1">
      <alignment horizontal="left" vertical="center" wrapText="1"/>
    </xf>
    <xf numFmtId="0" fontId="15" fillId="0" borderId="42" xfId="13" applyFont="1" applyBorder="1" applyAlignment="1">
      <alignment horizontal="left" vertical="center" wrapText="1"/>
    </xf>
    <xf numFmtId="0" fontId="15" fillId="0" borderId="43" xfId="13" applyFont="1" applyBorder="1" applyAlignment="1">
      <alignment horizontal="left" vertical="center" wrapText="1"/>
    </xf>
    <xf numFmtId="0" fontId="15" fillId="0" borderId="7" xfId="29" quotePrefix="1" applyFont="1" applyBorder="1" applyAlignment="1">
      <alignment horizontal="left" vertical="center" wrapText="1" shrinkToFit="1"/>
    </xf>
    <xf numFmtId="0" fontId="15" fillId="0" borderId="11" xfId="29" quotePrefix="1" applyFont="1" applyBorder="1" applyAlignment="1">
      <alignment horizontal="left" vertical="center" wrapText="1" shrinkToFit="1"/>
    </xf>
    <xf numFmtId="0" fontId="15" fillId="0" borderId="8" xfId="29" quotePrefix="1" applyFont="1" applyBorder="1" applyAlignment="1">
      <alignment horizontal="left" vertical="center" wrapText="1" shrinkToFit="1"/>
    </xf>
    <xf numFmtId="0" fontId="15" fillId="0" borderId="95" xfId="13" applyFont="1" applyBorder="1" applyAlignment="1">
      <alignment horizontal="left" vertical="center" wrapText="1"/>
    </xf>
    <xf numFmtId="0" fontId="15" fillId="0" borderId="7" xfId="13" applyFont="1" applyBorder="1" applyAlignment="1">
      <alignment horizontal="justify" vertical="center" wrapText="1"/>
    </xf>
    <xf numFmtId="0" fontId="15" fillId="0" borderId="11" xfId="13" applyFont="1" applyBorder="1" applyAlignment="1">
      <alignment horizontal="justify" vertical="center" wrapText="1"/>
    </xf>
    <xf numFmtId="0" fontId="15" fillId="0" borderId="8" xfId="13" applyFont="1" applyBorder="1" applyAlignment="1">
      <alignment horizontal="justify" vertical="center" wrapText="1"/>
    </xf>
    <xf numFmtId="0" fontId="15" fillId="0" borderId="7" xfId="15" applyFont="1" applyBorder="1" applyAlignment="1">
      <alignment horizontal="justify" vertical="center" wrapText="1"/>
    </xf>
    <xf numFmtId="0" fontId="15" fillId="0" borderId="11" xfId="15" applyFont="1" applyBorder="1" applyAlignment="1">
      <alignment horizontal="justify" vertical="center"/>
    </xf>
    <xf numFmtId="0" fontId="15" fillId="0" borderId="8" xfId="15" applyFont="1" applyBorder="1" applyAlignment="1">
      <alignment horizontal="justify" vertical="center"/>
    </xf>
    <xf numFmtId="3" fontId="15" fillId="0" borderId="7" xfId="13" applyNumberFormat="1" applyFont="1" applyBorder="1" applyAlignment="1">
      <alignment horizontal="left" vertical="center" wrapText="1"/>
    </xf>
    <xf numFmtId="3" fontId="15" fillId="0" borderId="95" xfId="13" applyNumberFormat="1" applyFont="1" applyBorder="1" applyAlignment="1">
      <alignment horizontal="left" vertical="center" wrapText="1"/>
    </xf>
    <xf numFmtId="3" fontId="15" fillId="0" borderId="8" xfId="13" applyNumberFormat="1" applyFont="1" applyBorder="1" applyAlignment="1">
      <alignment horizontal="left" vertical="center" wrapText="1"/>
    </xf>
    <xf numFmtId="49" fontId="36" fillId="0" borderId="7" xfId="0" applyNumberFormat="1" applyFont="1" applyBorder="1" applyAlignment="1">
      <alignment horizontal="left" vertical="center" wrapText="1"/>
    </xf>
    <xf numFmtId="49" fontId="36" fillId="0" borderId="11" xfId="0" applyNumberFormat="1" applyFont="1" applyBorder="1" applyAlignment="1">
      <alignment horizontal="left" vertical="center" wrapText="1"/>
    </xf>
    <xf numFmtId="49" fontId="36" fillId="0" borderId="8" xfId="0" applyNumberFormat="1" applyFont="1" applyBorder="1" applyAlignment="1">
      <alignment horizontal="left" vertical="center" wrapText="1"/>
    </xf>
    <xf numFmtId="0" fontId="15" fillId="0" borderId="7" xfId="0" applyFont="1" applyBorder="1" applyAlignment="1">
      <alignment horizontal="left" vertical="center" wrapText="1"/>
    </xf>
    <xf numFmtId="0" fontId="15" fillId="0" borderId="11" xfId="0" applyFont="1" applyBorder="1" applyAlignment="1">
      <alignment horizontal="left" vertical="center" wrapText="1"/>
    </xf>
    <xf numFmtId="0" fontId="15" fillId="0" borderId="8" xfId="0" applyFont="1" applyBorder="1" applyAlignment="1">
      <alignment horizontal="left" vertical="center" wrapText="1"/>
    </xf>
    <xf numFmtId="0" fontId="33" fillId="0" borderId="7" xfId="0" applyFont="1" applyBorder="1" applyAlignment="1">
      <alignment horizontal="left" vertical="center" wrapText="1"/>
    </xf>
    <xf numFmtId="0" fontId="33" fillId="0" borderId="11" xfId="0" applyFont="1" applyBorder="1" applyAlignment="1">
      <alignment horizontal="left" vertical="center" wrapText="1"/>
    </xf>
    <xf numFmtId="0" fontId="33" fillId="0" borderId="8" xfId="0" applyFont="1" applyBorder="1" applyAlignment="1">
      <alignment horizontal="left" vertical="center" wrapText="1"/>
    </xf>
    <xf numFmtId="0" fontId="15" fillId="0" borderId="2" xfId="12" quotePrefix="1" applyFont="1" applyBorder="1" applyAlignment="1">
      <alignment horizontal="justify" vertical="center" wrapText="1"/>
    </xf>
    <xf numFmtId="0" fontId="33" fillId="0" borderId="2" xfId="0" applyFont="1" applyBorder="1" applyAlignment="1">
      <alignment horizontal="justify" vertical="center" wrapText="1"/>
    </xf>
    <xf numFmtId="0" fontId="33" fillId="0" borderId="7" xfId="0" applyFont="1" applyBorder="1" applyAlignment="1">
      <alignment horizontal="justify" vertical="center" wrapText="1"/>
    </xf>
    <xf numFmtId="0" fontId="33" fillId="0" borderId="11" xfId="0" applyFont="1" applyBorder="1" applyAlignment="1">
      <alignment horizontal="justify" vertical="center" wrapText="1"/>
    </xf>
    <xf numFmtId="0" fontId="33" fillId="0" borderId="8" xfId="0" applyFont="1" applyBorder="1" applyAlignment="1">
      <alignment horizontal="justify" vertical="center" wrapText="1"/>
    </xf>
    <xf numFmtId="0" fontId="33" fillId="0" borderId="60" xfId="0" applyFont="1" applyBorder="1" applyAlignment="1">
      <alignment horizontal="left" vertical="center" wrapText="1"/>
    </xf>
    <xf numFmtId="0" fontId="33" fillId="0" borderId="52" xfId="0" applyFont="1" applyBorder="1" applyAlignment="1">
      <alignment horizontal="left" vertical="center" wrapText="1"/>
    </xf>
    <xf numFmtId="0" fontId="33" fillId="0" borderId="51" xfId="0" applyFont="1" applyBorder="1" applyAlignment="1">
      <alignment horizontal="left" vertical="center" wrapText="1"/>
    </xf>
    <xf numFmtId="0" fontId="33" fillId="0" borderId="10" xfId="0" applyFont="1" applyBorder="1" applyAlignment="1">
      <alignment horizontal="left" vertical="center" wrapText="1"/>
    </xf>
    <xf numFmtId="0" fontId="33" fillId="0" borderId="42" xfId="0" applyFont="1" applyBorder="1" applyAlignment="1">
      <alignment horizontal="left" vertical="center" wrapText="1"/>
    </xf>
    <xf numFmtId="0" fontId="33" fillId="0" borderId="43" xfId="0" applyFont="1" applyBorder="1" applyAlignment="1">
      <alignment horizontal="left" vertical="center" wrapText="1"/>
    </xf>
    <xf numFmtId="0" fontId="22" fillId="5" borderId="20" xfId="13" applyFont="1" applyFill="1" applyBorder="1" applyAlignment="1">
      <alignment horizontal="left" vertical="center" wrapText="1"/>
    </xf>
    <xf numFmtId="0" fontId="15" fillId="5" borderId="21" xfId="13" applyFont="1" applyFill="1" applyBorder="1" applyAlignment="1">
      <alignment horizontal="left" vertical="center" wrapText="1"/>
    </xf>
    <xf numFmtId="0" fontId="15" fillId="5" borderId="22" xfId="13" applyFont="1" applyFill="1" applyBorder="1" applyAlignment="1">
      <alignment horizontal="left" vertical="center" wrapText="1"/>
    </xf>
    <xf numFmtId="164" fontId="15" fillId="0" borderId="7" xfId="7" applyNumberFormat="1" applyFont="1" applyBorder="1" applyAlignment="1">
      <alignment horizontal="left" vertical="center" wrapText="1"/>
    </xf>
    <xf numFmtId="164" fontId="15" fillId="0" borderId="11" xfId="7" applyNumberFormat="1" applyFont="1" applyBorder="1" applyAlignment="1">
      <alignment horizontal="left" vertical="center" wrapText="1"/>
    </xf>
    <xf numFmtId="164" fontId="15" fillId="0" borderId="8" xfId="7" applyNumberFormat="1" applyFont="1" applyBorder="1" applyAlignment="1">
      <alignment horizontal="left" vertical="center" wrapText="1"/>
    </xf>
    <xf numFmtId="0" fontId="15" fillId="7" borderId="7" xfId="8" applyFont="1" applyFill="1" applyBorder="1" applyAlignment="1">
      <alignment horizontal="justify" vertical="center" wrapText="1"/>
    </xf>
    <xf numFmtId="0" fontId="15" fillId="7" borderId="11" xfId="8" applyFont="1" applyFill="1" applyBorder="1" applyAlignment="1">
      <alignment horizontal="justify" vertical="center" wrapText="1"/>
    </xf>
    <xf numFmtId="0" fontId="15" fillId="7" borderId="8" xfId="8" applyFont="1" applyFill="1" applyBorder="1" applyAlignment="1">
      <alignment horizontal="justify" vertical="center" wrapText="1"/>
    </xf>
    <xf numFmtId="1" fontId="2" fillId="0" borderId="0" xfId="32" applyNumberFormat="1" applyFont="1" applyAlignment="1">
      <alignment horizontal="center" vertical="top"/>
    </xf>
    <xf numFmtId="1" fontId="2" fillId="0" borderId="0" xfId="32" applyNumberFormat="1" applyFont="1" applyAlignment="1">
      <alignment horizontal="center" vertical="center" wrapText="1"/>
    </xf>
    <xf numFmtId="0" fontId="7" fillId="0" borderId="7" xfId="31" applyFont="1" applyBorder="1" applyAlignment="1">
      <alignment horizontal="center"/>
    </xf>
    <xf numFmtId="0" fontId="7" fillId="0" borderId="11" xfId="31" applyFont="1" applyBorder="1" applyAlignment="1">
      <alignment horizontal="center"/>
    </xf>
    <xf numFmtId="1" fontId="7" fillId="0" borderId="10" xfId="32" applyNumberFormat="1" applyFont="1" applyBorder="1" applyAlignment="1">
      <alignment horizontal="center"/>
    </xf>
    <xf numFmtId="1" fontId="7" fillId="0" borderId="42" xfId="32" applyNumberFormat="1" applyFont="1" applyBorder="1" applyAlignment="1">
      <alignment horizontal="center"/>
    </xf>
    <xf numFmtId="1" fontId="7" fillId="0" borderId="43" xfId="32" applyNumberFormat="1" applyFont="1" applyBorder="1" applyAlignment="1">
      <alignment horizontal="center"/>
    </xf>
    <xf numFmtId="164" fontId="7" fillId="0" borderId="0" xfId="31" applyNumberFormat="1" applyFont="1" applyAlignment="1">
      <alignment horizontal="left" wrapText="1"/>
    </xf>
    <xf numFmtId="164" fontId="16" fillId="0" borderId="0" xfId="31" applyNumberFormat="1" applyFont="1" applyAlignment="1">
      <alignment horizontal="left" wrapText="1"/>
    </xf>
    <xf numFmtId="0" fontId="6" fillId="0" borderId="0" xfId="33" applyFont="1" applyAlignment="1">
      <alignment horizontal="right"/>
    </xf>
    <xf numFmtId="1" fontId="56" fillId="0" borderId="0" xfId="32" applyNumberFormat="1" applyFont="1" applyAlignment="1">
      <alignment horizontal="center" vertical="center" wrapText="1"/>
    </xf>
    <xf numFmtId="0" fontId="62" fillId="0" borderId="0" xfId="15" applyFont="1" applyAlignment="1">
      <alignment horizontal="left" vertical="center" wrapText="1"/>
    </xf>
    <xf numFmtId="1" fontId="2" fillId="0" borderId="0" xfId="32" applyNumberFormat="1" applyFont="1" applyAlignment="1">
      <alignment horizontal="center" wrapText="1"/>
    </xf>
    <xf numFmtId="0" fontId="2" fillId="0" borderId="65" xfId="37" applyFont="1" applyBorder="1" applyAlignment="1">
      <alignment horizontal="center"/>
    </xf>
    <xf numFmtId="0" fontId="58" fillId="0" borderId="66" xfId="34" applyFont="1" applyBorder="1" applyAlignment="1">
      <alignment horizontal="center" vertical="center" wrapText="1"/>
    </xf>
    <xf numFmtId="0" fontId="58" fillId="0" borderId="67" xfId="34" applyFont="1" applyBorder="1" applyAlignment="1">
      <alignment horizontal="center" vertical="center" wrapText="1"/>
    </xf>
    <xf numFmtId="3" fontId="30" fillId="0" borderId="68" xfId="32" applyNumberFormat="1" applyFont="1" applyBorder="1" applyAlignment="1">
      <alignment horizontal="center" wrapText="1"/>
    </xf>
    <xf numFmtId="3" fontId="64" fillId="0" borderId="0" xfId="15" applyNumberFormat="1" applyFont="1" applyAlignment="1">
      <alignment horizontal="center" vertical="center"/>
    </xf>
    <xf numFmtId="1" fontId="7" fillId="0" borderId="7" xfId="32" applyNumberFormat="1" applyFont="1" applyBorder="1" applyAlignment="1">
      <alignment horizontal="center"/>
    </xf>
    <xf numFmtId="1" fontId="7" fillId="0" borderId="11" xfId="32" applyNumberFormat="1" applyFont="1" applyBorder="1" applyAlignment="1">
      <alignment horizontal="center"/>
    </xf>
    <xf numFmtId="1" fontId="7" fillId="0" borderId="8" xfId="32" applyNumberFormat="1" applyFont="1" applyBorder="1" applyAlignment="1">
      <alignment horizontal="center"/>
    </xf>
    <xf numFmtId="3" fontId="30" fillId="0" borderId="0" xfId="32" applyNumberFormat="1" applyFont="1" applyAlignment="1">
      <alignment horizontal="center" wrapText="1"/>
    </xf>
    <xf numFmtId="0" fontId="16" fillId="0" borderId="7" xfId="31" applyFont="1" applyBorder="1" applyAlignment="1">
      <alignment horizontal="center"/>
    </xf>
    <xf numFmtId="0" fontId="16" fillId="0" borderId="11" xfId="31" applyFont="1" applyBorder="1" applyAlignment="1">
      <alignment horizontal="center"/>
    </xf>
    <xf numFmtId="1" fontId="16" fillId="0" borderId="7" xfId="32" applyNumberFormat="1" applyFont="1" applyBorder="1" applyAlignment="1">
      <alignment horizontal="center"/>
    </xf>
    <xf numFmtId="1" fontId="16" fillId="0" borderId="11" xfId="32" applyNumberFormat="1" applyFont="1" applyBorder="1" applyAlignment="1">
      <alignment horizontal="center"/>
    </xf>
    <xf numFmtId="1" fontId="16" fillId="0" borderId="8" xfId="32" applyNumberFormat="1" applyFont="1" applyBorder="1" applyAlignment="1">
      <alignment horizontal="center"/>
    </xf>
    <xf numFmtId="3" fontId="56" fillId="0" borderId="0" xfId="32" applyNumberFormat="1" applyFont="1" applyAlignment="1">
      <alignment horizontal="center" vertical="center" wrapText="1"/>
    </xf>
    <xf numFmtId="1" fontId="2" fillId="0" borderId="65" xfId="32" applyNumberFormat="1" applyFont="1" applyBorder="1" applyAlignment="1">
      <alignment horizontal="center" vertical="center" wrapText="1"/>
    </xf>
    <xf numFmtId="1" fontId="2" fillId="0" borderId="65" xfId="32" applyNumberFormat="1" applyFont="1" applyBorder="1" applyAlignment="1">
      <alignment horizontal="center" wrapText="1"/>
    </xf>
    <xf numFmtId="1" fontId="2" fillId="0" borderId="0" xfId="32" applyNumberFormat="1" applyFont="1" applyAlignment="1">
      <alignment horizontal="center"/>
    </xf>
    <xf numFmtId="3" fontId="44" fillId="0" borderId="68" xfId="32" applyNumberFormat="1" applyFont="1" applyBorder="1" applyAlignment="1">
      <alignment horizontal="center" wrapText="1"/>
    </xf>
    <xf numFmtId="1" fontId="44" fillId="0" borderId="65" xfId="32" applyNumberFormat="1" applyFont="1" applyBorder="1" applyAlignment="1">
      <alignment horizontal="center" wrapText="1"/>
    </xf>
    <xf numFmtId="3" fontId="71" fillId="0" borderId="0" xfId="4" applyNumberFormat="1" applyFont="1" applyAlignment="1">
      <alignment horizontal="left" vertical="center" wrapText="1"/>
    </xf>
    <xf numFmtId="0" fontId="29" fillId="0" borderId="0" xfId="15" applyFont="1" applyAlignment="1">
      <alignment horizontal="left" vertical="top" wrapText="1"/>
    </xf>
  </cellXfs>
  <cellStyles count="205">
    <cellStyle name="Accent1 - 20%" xfId="42" xr:uid="{33A3F695-5479-4E7D-B51D-5845478101C0}"/>
    <cellStyle name="Accent1 - 40%" xfId="43" xr:uid="{AF134FC6-1265-4AEE-B80D-39A6C50655FC}"/>
    <cellStyle name="Accent1 - 60%" xfId="44" xr:uid="{14999CDF-12E2-4DA9-A73E-3B9829E8BCEF}"/>
    <cellStyle name="Accent1 2" xfId="45" xr:uid="{606A537A-CE1D-46F9-8CD4-D271153A0BBB}"/>
    <cellStyle name="Accent1 3" xfId="46" xr:uid="{3079E894-E47F-4020-BCF9-431CD947C2DD}"/>
    <cellStyle name="Accent1 4" xfId="47" xr:uid="{B3C4AAC4-484C-4912-A072-B91875C5C543}"/>
    <cellStyle name="Accent1 5" xfId="48" xr:uid="{A15CD8C2-1723-4613-BF13-83D8756820FC}"/>
    <cellStyle name="Accent1 6" xfId="49" xr:uid="{94FD45AB-52B6-4072-A09F-504B5B4011C5}"/>
    <cellStyle name="Accent2 - 20%" xfId="50" xr:uid="{DA948F28-6435-4080-9A57-A16699E4F7CB}"/>
    <cellStyle name="Accent2 - 40%" xfId="51" xr:uid="{F9273E65-06E6-4C3C-849C-C709789280C0}"/>
    <cellStyle name="Accent2 - 60%" xfId="52" xr:uid="{6CE0CC55-69AD-4D14-B39F-B5E1211DC13E}"/>
    <cellStyle name="Accent2 2" xfId="53" xr:uid="{0EFCA72D-0250-4B06-AB45-940BB95EAE48}"/>
    <cellStyle name="Accent2 3" xfId="54" xr:uid="{2A52B6F3-4508-4784-B2F4-11D705A52235}"/>
    <cellStyle name="Accent2 4" xfId="55" xr:uid="{1861F8B0-575E-419C-B92B-A1AE99FCBD6F}"/>
    <cellStyle name="Accent2 5" xfId="56" xr:uid="{FDF9E705-65C9-4FAD-B616-5F8808CD0725}"/>
    <cellStyle name="Accent2 6" xfId="57" xr:uid="{FFF76452-060A-45B9-A288-FC5F74F5B4ED}"/>
    <cellStyle name="Accent3 - 20%" xfId="58" xr:uid="{6063BD9C-8551-4B1E-AE72-A3CC9DDD7348}"/>
    <cellStyle name="Accent3 - 40%" xfId="59" xr:uid="{14C35206-1B7D-45E8-8DEE-BE0B2C76D817}"/>
    <cellStyle name="Accent3 - 60%" xfId="60" xr:uid="{892EB037-4602-499B-A284-25EEF6CC7840}"/>
    <cellStyle name="Accent3 2" xfId="61" xr:uid="{8EE7DDD3-BD44-476E-B021-97659BADAA68}"/>
    <cellStyle name="Accent3 3" xfId="62" xr:uid="{77F84A84-8496-40A3-9C28-FE0490D6FC1C}"/>
    <cellStyle name="Accent3 4" xfId="63" xr:uid="{1FEDB642-6046-4C64-BE20-BA81F4D85F1E}"/>
    <cellStyle name="Accent3 5" xfId="64" xr:uid="{A008BEB3-B59C-4232-8014-F6D8EABF0509}"/>
    <cellStyle name="Accent3 6" xfId="65" xr:uid="{AE525E47-4B27-4863-AB86-282751ED7D90}"/>
    <cellStyle name="Accent4 - 20%" xfId="66" xr:uid="{D0A28BAC-0FBE-4072-A5CF-426ABE2BD157}"/>
    <cellStyle name="Accent4 - 40%" xfId="67" xr:uid="{81665EB6-57AA-4E6E-B6F6-E65BBC5BD095}"/>
    <cellStyle name="Accent4 - 60%" xfId="68" xr:uid="{1553FA3A-4BAF-4C80-BDE7-C6BD2347BBE6}"/>
    <cellStyle name="Accent4 2" xfId="69" xr:uid="{17BD701A-3A60-44D9-A538-6AB715CDFD6D}"/>
    <cellStyle name="Accent4 3" xfId="70" xr:uid="{41F3CD03-A438-4570-AF54-CEED4A6561CA}"/>
    <cellStyle name="Accent4 4" xfId="71" xr:uid="{6F730C5E-366D-4DBC-8389-C7D4189DEDF1}"/>
    <cellStyle name="Accent4 5" xfId="72" xr:uid="{C469FAC4-EACF-4082-A25B-22303625B8EA}"/>
    <cellStyle name="Accent4 6" xfId="73" xr:uid="{6C277B98-9B55-4C56-AF6C-4AB4A332BE21}"/>
    <cellStyle name="Accent5 - 20%" xfId="74" xr:uid="{9F600157-230C-4157-93BE-756CD5812A62}"/>
    <cellStyle name="Accent5 - 40%" xfId="75" xr:uid="{97569F1C-495E-4A0A-B627-ADD107C2158B}"/>
    <cellStyle name="Accent5 - 60%" xfId="76" xr:uid="{9593431F-3BD7-4DA3-B831-ACFAC7836737}"/>
    <cellStyle name="Accent5 2" xfId="77" xr:uid="{8241BD12-7ECC-49E1-80B8-D79879077C49}"/>
    <cellStyle name="Accent5 3" xfId="78" xr:uid="{EAAAB4A4-7635-40DF-BBC5-3517817D2FD2}"/>
    <cellStyle name="Accent5 4" xfId="79" xr:uid="{54EE7EE1-A56A-447A-82EC-B059AC457985}"/>
    <cellStyle name="Accent5 5" xfId="80" xr:uid="{414D6ED2-73FD-471E-AEA5-D1D7127EA319}"/>
    <cellStyle name="Accent5 6" xfId="81" xr:uid="{26F202DC-F914-4B39-B426-85D25D7D5D78}"/>
    <cellStyle name="Accent6 - 20%" xfId="82" xr:uid="{3DF7B33B-4E56-4DEF-8D3D-1EA07D7940D7}"/>
    <cellStyle name="Accent6 - 40%" xfId="83" xr:uid="{EBE8A227-8001-4810-970A-BB9832FB17EE}"/>
    <cellStyle name="Accent6 - 60%" xfId="84" xr:uid="{C2241EDA-AC01-4E77-B72C-8E702B8DEBBC}"/>
    <cellStyle name="Accent6 2" xfId="85" xr:uid="{18F40C57-4B67-43EA-B71C-BB79E8B4A500}"/>
    <cellStyle name="Accent6 3" xfId="86" xr:uid="{35EDC185-2DFA-4E20-BEA1-2D461A778BB0}"/>
    <cellStyle name="Accent6 4" xfId="87" xr:uid="{7BE2DB75-C553-4434-A963-A10682FEF675}"/>
    <cellStyle name="Accent6 5" xfId="88" xr:uid="{9E8F5179-77EB-488F-B56B-6B405A634EA5}"/>
    <cellStyle name="Accent6 6" xfId="89" xr:uid="{30E48BFA-9AE9-4389-B9F5-65EB73A7E323}"/>
    <cellStyle name="Bad 2" xfId="90" xr:uid="{95E44B72-4E01-46DC-AAC0-EB6537DCE512}"/>
    <cellStyle name="Calculation 2" xfId="91" xr:uid="{FE4CD6DA-7BAA-45BD-A878-B0766DC19255}"/>
    <cellStyle name="Check Cell 2" xfId="92" xr:uid="{61FB753B-39C5-42D4-B32C-069C77358181}"/>
    <cellStyle name="Emphasis 1" xfId="93" xr:uid="{E55B6E42-2431-4623-AF13-981232B4F333}"/>
    <cellStyle name="Emphasis 2" xfId="94" xr:uid="{A163A99A-C354-41E1-ABE9-CBADE27F6891}"/>
    <cellStyle name="Emphasis 3" xfId="95" xr:uid="{B6322E0D-132E-48B0-BA5A-5E9E39D4C902}"/>
    <cellStyle name="Explanatory Text 2" xfId="96" xr:uid="{2F0787A8-5514-4178-9016-89B9EC53E1F3}"/>
    <cellStyle name="Good 2" xfId="97" xr:uid="{D11B4A6F-A70A-4862-8BCE-76E4B9B34D69}"/>
    <cellStyle name="Heading 1 2" xfId="98" xr:uid="{F602441D-6A38-4485-BC0E-8393E3F33B8F}"/>
    <cellStyle name="Heading 2 2" xfId="99" xr:uid="{D569DB17-EF6F-4026-88FD-DA8F79F8B388}"/>
    <cellStyle name="Heading 3 2" xfId="100" xr:uid="{ABC4823C-C134-48A1-B683-F4B1DA71550D}"/>
    <cellStyle name="Heading 4 2" xfId="101" xr:uid="{3C05476E-8925-4100-AC2D-B342DD1756AF}"/>
    <cellStyle name="Input 2" xfId="102" xr:uid="{A2D327F2-608B-44FE-84E6-BB06EAB000AB}"/>
    <cellStyle name="Linked Cell 2" xfId="103" xr:uid="{5636BC11-2D24-4C8B-86EC-06A30FB72A4E}"/>
    <cellStyle name="Neutral 2" xfId="104" xr:uid="{2F9F52C1-7AD5-499B-86FE-018D0308FC44}"/>
    <cellStyle name="Normal" xfId="0" builtinId="0"/>
    <cellStyle name="Normal 10" xfId="21" xr:uid="{A8B1B468-9D9C-40B1-A528-9D89F55BFC64}"/>
    <cellStyle name="Normal 10 2" xfId="38" xr:uid="{903B7858-117B-4C2C-A886-116585D430D2}"/>
    <cellStyle name="Normal 12" xfId="15" xr:uid="{69D9443B-BAE5-4B0D-8E10-05C747A2C2C4}"/>
    <cellStyle name="Normal 2" xfId="105" xr:uid="{34A047B3-B5EA-474E-8CEE-D6D7981A3A83}"/>
    <cellStyle name="Normal 2 2" xfId="2" xr:uid="{1FC91B04-987F-4931-AE8A-22D95505BDFD}"/>
    <cellStyle name="Normal 2 4" xfId="23" xr:uid="{0B037E7A-20F8-43E0-96D9-8FA12C501961}"/>
    <cellStyle name="Normal 3" xfId="10" xr:uid="{7640C2A5-E20A-443B-B49F-BA1D5496E309}"/>
    <cellStyle name="Normal 3 2" xfId="4" xr:uid="{74C735DE-9E63-4CF9-BACC-AF780DCED067}"/>
    <cellStyle name="Normal 3 2 2" xfId="30" xr:uid="{6584876D-3280-4D69-ADFB-2F7479C4C6F0}"/>
    <cellStyle name="Normal 3 3" xfId="22" xr:uid="{F530A389-3AC2-4F90-8A75-B1379675EE16}"/>
    <cellStyle name="Normal 3 4" xfId="39" xr:uid="{379D39B5-082B-423F-BA13-81B373CA9822}"/>
    <cellStyle name="Normal 4" xfId="106" xr:uid="{3064DF78-A28B-4E0E-805C-F563E805F21C}"/>
    <cellStyle name="Normal 4 3" xfId="37" xr:uid="{B833A0AB-D9FF-4094-B8E7-E8E88E8EED28}"/>
    <cellStyle name="Normal 5" xfId="107" xr:uid="{38D07233-2AAA-4756-B24E-C97123589923}"/>
    <cellStyle name="Normal 6" xfId="108" xr:uid="{3F46FE34-D576-480D-9264-41BAD8DCAD17}"/>
    <cellStyle name="Normal 8" xfId="18" xr:uid="{000520CF-2138-4FE9-99BB-A7F8612776BF}"/>
    <cellStyle name="Normal 9 2" xfId="7" xr:uid="{26D1BD4A-4912-4766-AB79-B62881FEBBCF}"/>
    <cellStyle name="Normal_11-1-Piel" xfId="32" xr:uid="{39D089FA-F993-481C-A5BC-A0C12B87184D}"/>
    <cellStyle name="Normal_MD_Pielikumi_2000" xfId="34" xr:uid="{404874EC-9D42-4694-BA3C-D48D67BBBCDF}"/>
    <cellStyle name="Normal_Sadale_2009._Int.sk._normatīvs" xfId="35" xr:uid="{D9FE94C3-1517-4B52-9DFE-2C5CFD0B3CA8}"/>
    <cellStyle name="Normal_Sheet12_iesniegts FM 2003. 2" xfId="36" xr:uid="{B272E4C0-D109-48D4-8188-EAB23AE99ACD}"/>
    <cellStyle name="Normal_SM_KOPĀ" xfId="28" xr:uid="{74C0669D-EA63-40E0-A6D6-4889C70EDD60}"/>
    <cellStyle name="Note 2" xfId="110" xr:uid="{5FDB4244-ACB5-4E55-A59A-5D6F3849ACC7}"/>
    <cellStyle name="Note 2 2" xfId="111" xr:uid="{C17F0ABB-1E74-4F35-9BDF-AF3AFB921A97}"/>
    <cellStyle name="Note 2 3" xfId="112" xr:uid="{62060085-B995-4C33-979C-4636FF33E116}"/>
    <cellStyle name="Note 2 4" xfId="113" xr:uid="{F3F85FEA-1312-48C9-9086-D42566C17B0D}"/>
    <cellStyle name="Note 3" xfId="109" xr:uid="{BA568252-2510-4A3F-87BC-F875F0EE74FA}"/>
    <cellStyle name="Output 2" xfId="114" xr:uid="{A15FD17D-3BCC-4E13-9270-B890DCCB9F33}"/>
    <cellStyle name="Parastais 3" xfId="33" xr:uid="{A2513308-C81C-4C9C-A5FE-1258DF7C5887}"/>
    <cellStyle name="Parastais_FMInf_311007" xfId="31" xr:uid="{B3AB50D1-F083-43E7-A7B3-8FBC7CBBE358}"/>
    <cellStyle name="Parastais_FMLikp01_p05_221205_pap_afp_makp" xfId="6" xr:uid="{4B099F42-0A66-4E79-B24B-51FFEE197923}"/>
    <cellStyle name="Parastais_FMLikp01_p05_221205_pap_afp_makp 2" xfId="41" xr:uid="{4E8FCCE7-44B3-4996-8B36-5BA81C9F80F2}"/>
    <cellStyle name="Parastais_FMpiel03_tehn_pal_131008 2" xfId="1" xr:uid="{A0938597-85D2-4693-9D4D-4B26648A9E93}"/>
    <cellStyle name="Parastais_TM_2007groz 2 lasijums (1)" xfId="8" xr:uid="{CCE8C247-35E9-4528-8225-F974652D88E2}"/>
    <cellStyle name="Parastais_TM_2007groz 2 lasijums (1) 2" xfId="13" xr:uid="{1804C9C2-CA3B-4D7E-9BE2-C51A0FE20B81}"/>
    <cellStyle name="Parasts 2" xfId="25" xr:uid="{5D8C39F4-A373-4DDD-83A5-53D32C258A83}"/>
    <cellStyle name="Parasts 3" xfId="16" xr:uid="{3840B325-15C5-43DF-AAC3-14F8237742F5}"/>
    <cellStyle name="SAPBEXaggData" xfId="11" xr:uid="{100AE0DE-2A08-4F3D-A2A5-5F01EC90C9C2}"/>
    <cellStyle name="SAPBEXaggDataEmph" xfId="115" xr:uid="{8B6E167A-9B35-46E7-8F4D-E73E9CF9929A}"/>
    <cellStyle name="SAPBEXaggItem" xfId="116" xr:uid="{5F6EE9F2-6380-4281-BD53-E56E5701A286}"/>
    <cellStyle name="SAPBEXaggItemX" xfId="117" xr:uid="{BDFB9ED3-7B3D-4518-9715-D310FA993E6C}"/>
    <cellStyle name="SAPBEXchaText" xfId="118" xr:uid="{5EE8D796-E40E-4186-B085-63AF1EF356C6}"/>
    <cellStyle name="SAPBEXchaText 2" xfId="119" xr:uid="{213A48B6-A981-4E53-B92F-A704998D04A0}"/>
    <cellStyle name="SAPBEXexcBad7" xfId="120" xr:uid="{316DE98D-43C1-4108-9091-1497D13B3D85}"/>
    <cellStyle name="SAPBEXexcBad8" xfId="121" xr:uid="{59252B1B-3FCA-479D-8612-7766A58F034A}"/>
    <cellStyle name="SAPBEXexcBad9" xfId="122" xr:uid="{21E04F21-8D0F-4B8F-9D16-7E54588B0507}"/>
    <cellStyle name="SAPBEXexcCritical4" xfId="123" xr:uid="{9436E8E8-34B1-472D-A41C-C7A33DF1860A}"/>
    <cellStyle name="SAPBEXexcCritical5" xfId="124" xr:uid="{E9AE375B-3C58-41D7-885B-C7A3FD2FB595}"/>
    <cellStyle name="SAPBEXexcCritical6" xfId="125" xr:uid="{5D19AC5C-ED2E-45CB-8F40-B17BE62C9A64}"/>
    <cellStyle name="SAPBEXexcGood1" xfId="126" xr:uid="{8E370164-5303-4556-9699-4DB804509DB9}"/>
    <cellStyle name="SAPBEXexcGood2" xfId="127" xr:uid="{C0051D89-C353-48D3-9C06-A4A801016398}"/>
    <cellStyle name="SAPBEXexcGood3" xfId="128" xr:uid="{9107AABA-1427-44D3-A786-1FF699CBCB05}"/>
    <cellStyle name="SAPBEXfilterDrill" xfId="129" xr:uid="{EEBB8A70-928D-4713-8802-E2AD2693BCC5}"/>
    <cellStyle name="SAPBEXfilterItem" xfId="130" xr:uid="{3C7500A0-08E7-4101-B64F-8C9256925943}"/>
    <cellStyle name="SAPBEXfilterText" xfId="131" xr:uid="{4CF66ED4-8387-49DF-8F37-1683BA84CDBC}"/>
    <cellStyle name="SAPBEXfilterText 2" xfId="132" xr:uid="{42F599F2-5572-4849-A5EC-E9155C37BE81}"/>
    <cellStyle name="SAPBEXfilterText 2 2" xfId="133" xr:uid="{6C91B142-1A1E-41D4-8CB7-E011F821E636}"/>
    <cellStyle name="SAPBEXfilterText 2 3" xfId="134" xr:uid="{9EC90250-F5B9-417A-A4CF-DD2697172C92}"/>
    <cellStyle name="SAPBEXfilterText 2 4" xfId="135" xr:uid="{5471EB4F-76F6-40DD-B20D-7EEA77247517}"/>
    <cellStyle name="SAPBEXformats" xfId="136" xr:uid="{C6B5EF14-138B-43B4-8B35-DFF6CA865839}"/>
    <cellStyle name="SAPBEXheaderItem" xfId="137" xr:uid="{604BB54B-129E-4D85-AB4C-45C5D6ED87D1}"/>
    <cellStyle name="SAPBEXheaderItem 2" xfId="138" xr:uid="{988A0C6B-C8CF-4D36-B8C5-4721C4B688DF}"/>
    <cellStyle name="SAPBEXheaderItem 2 2" xfId="139" xr:uid="{DA98756D-3965-4626-B3CC-5E5CA2BE6E84}"/>
    <cellStyle name="SAPBEXheaderItem 2 3" xfId="140" xr:uid="{B6570A6F-159E-46F7-9E01-B9B1782A925F}"/>
    <cellStyle name="SAPBEXheaderItem 2 4" xfId="141" xr:uid="{490736A1-D0F0-4BE1-BF54-A9E75A45691A}"/>
    <cellStyle name="SAPBEXheaderText" xfId="142" xr:uid="{2A041C3E-0304-43A8-81BA-1E5E8BF21A16}"/>
    <cellStyle name="SAPBEXheaderText 2" xfId="143" xr:uid="{655EB2E8-8E4F-4350-93AB-04716B6F5241}"/>
    <cellStyle name="SAPBEXheaderText 2 2" xfId="144" xr:uid="{7C1BB06A-40F8-4257-8138-3DFE637D34AA}"/>
    <cellStyle name="SAPBEXheaderText 2 3" xfId="145" xr:uid="{CD5B6207-506A-4E86-A1B8-5BE19FA8DA0D}"/>
    <cellStyle name="SAPBEXheaderText 2 4" xfId="146" xr:uid="{D6D571ED-A873-4528-98CE-579F02000005}"/>
    <cellStyle name="SAPBEXHLevel0" xfId="12" xr:uid="{9977259D-CED7-48BD-A029-E0CECCDC6518}"/>
    <cellStyle name="SAPBEXHLevel0 2" xfId="17" xr:uid="{B9E4C0DF-6557-47D0-A1E6-A9B3E463228C}"/>
    <cellStyle name="SAPBEXHLevel0 3" xfId="148" xr:uid="{DD03F4AF-EA69-4ED1-91A4-6A6AC1147E98}"/>
    <cellStyle name="SAPBEXHLevel0 4" xfId="149" xr:uid="{62CCAF65-2A8B-4CC0-841F-ACD5B83F6E3E}"/>
    <cellStyle name="SAPBEXHLevel0 5" xfId="150" xr:uid="{C234F056-6D71-41FB-AB10-AF0A0D7DCAB2}"/>
    <cellStyle name="SAPBEXHLevel0 6" xfId="147" xr:uid="{124D82C3-9EDC-4BF3-B52E-2FCC4E7C18D9}"/>
    <cellStyle name="SAPBEXHLevel0X" xfId="151" xr:uid="{BB2E9508-DAE8-4D43-8698-6286DDA216DC}"/>
    <cellStyle name="SAPBEXHLevel0X 2" xfId="152" xr:uid="{51494BA0-27C2-428A-AC23-3878360F426A}"/>
    <cellStyle name="SAPBEXHLevel0X 3" xfId="153" xr:uid="{891F0090-38FE-440D-B1C1-10321483C304}"/>
    <cellStyle name="SAPBEXHLevel0X 4" xfId="154" xr:uid="{93C84B89-6C39-41F7-849E-3D19683CCEF3}"/>
    <cellStyle name="SAPBEXHLevel1" xfId="26" xr:uid="{2BE33451-272B-415E-ADAF-AAAE891C2168}"/>
    <cellStyle name="SAPBEXHLevel1 2" xfId="156" xr:uid="{DFF53A37-D3F2-44D6-9B69-FA761E25C5C3}"/>
    <cellStyle name="SAPBEXHLevel1 3" xfId="157" xr:uid="{94CC697F-3783-4CD7-A5D5-12DF57652AC2}"/>
    <cellStyle name="SAPBEXHLevel1 4" xfId="158" xr:uid="{350F44BD-1FA7-4E1C-B3B9-811125B1012B}"/>
    <cellStyle name="SAPBEXHLevel1 5" xfId="159" xr:uid="{691E0FC2-AB17-4138-AFD9-66C910F51FF2}"/>
    <cellStyle name="SAPBEXHLevel1 6" xfId="155" xr:uid="{EEE38171-3E55-4F47-A6DB-6C4AE82AC43D}"/>
    <cellStyle name="SAPBEXHLevel1X" xfId="160" xr:uid="{C346900C-448F-47A3-B71A-6ED8C2D10170}"/>
    <cellStyle name="SAPBEXHLevel1X 2" xfId="161" xr:uid="{84132302-ACB9-4264-B6BC-BF64FE0582C0}"/>
    <cellStyle name="SAPBEXHLevel1X 3" xfId="162" xr:uid="{9FD19B25-6CFB-44A5-888C-7FBCC8CA0939}"/>
    <cellStyle name="SAPBEXHLevel1X 4" xfId="163" xr:uid="{FC839DF1-C63C-46B6-9ED4-D4C5EF973243}"/>
    <cellStyle name="SAPBEXHLevel2" xfId="27" xr:uid="{99345CBC-9CBE-4F6E-A0D4-31C7F6B79372}"/>
    <cellStyle name="SAPBEXHLevel2 2" xfId="165" xr:uid="{E054CB3B-2E33-4C8B-85B7-34C48398CB20}"/>
    <cellStyle name="SAPBEXHLevel2 3" xfId="166" xr:uid="{74A3288F-4F0B-4E92-B99E-4DD32BF60FA2}"/>
    <cellStyle name="SAPBEXHLevel2 4" xfId="167" xr:uid="{E4F280AB-68D5-45C4-98A2-CFAECA87465A}"/>
    <cellStyle name="SAPBEXHLevel2 5" xfId="168" xr:uid="{CD9E1B0B-2BFB-47E4-A0DE-F71D18FA3A77}"/>
    <cellStyle name="SAPBEXHLevel2 6" xfId="164" xr:uid="{72BC3870-0F8B-4ADE-A7F1-F097F4E81B0A}"/>
    <cellStyle name="SAPBEXHLevel2X" xfId="169" xr:uid="{6924E892-1AE7-4D64-AE06-7FEC07F4A8A5}"/>
    <cellStyle name="SAPBEXHLevel2X 2" xfId="170" xr:uid="{C9AA126F-80EF-40EE-8347-A86B2E7A1703}"/>
    <cellStyle name="SAPBEXHLevel2X 3" xfId="171" xr:uid="{312B970C-8BA9-4EE3-9C9B-D11567EAF188}"/>
    <cellStyle name="SAPBEXHLevel2X 4" xfId="172" xr:uid="{F071B419-98AD-4E80-B933-16BB39AA8E02}"/>
    <cellStyle name="SAPBEXHLevel3" xfId="29" xr:uid="{B9DAFCFE-7DF7-4D63-B753-CFE3A20181DF}"/>
    <cellStyle name="SAPBEXHLevel3 2" xfId="174" xr:uid="{E5B9E2C8-6BCC-4E79-A4B9-8CCE37CD8533}"/>
    <cellStyle name="SAPBEXHLevel3 3" xfId="175" xr:uid="{1A7A8676-64AE-4EBE-9A0D-2EB9110C4642}"/>
    <cellStyle name="SAPBEXHLevel3 4" xfId="176" xr:uid="{829164B5-18E3-4A1F-8D91-0100279EC663}"/>
    <cellStyle name="SAPBEXHLevel3 5" xfId="177" xr:uid="{E786E483-F055-45A5-98A7-588069945634}"/>
    <cellStyle name="SAPBEXHLevel3 6" xfId="173" xr:uid="{198CACC7-9AB2-45DF-AE79-B833766222BA}"/>
    <cellStyle name="SAPBEXHLevel3X" xfId="178" xr:uid="{D45B4927-4D3D-4451-91A3-87084E0FCCC9}"/>
    <cellStyle name="SAPBEXHLevel3X 2" xfId="179" xr:uid="{B8941DED-E34F-4ADF-9A93-093F7BE0C09E}"/>
    <cellStyle name="SAPBEXHLevel3X 3" xfId="180" xr:uid="{8EF7E76C-B8D4-42B8-B716-802516CC799C}"/>
    <cellStyle name="SAPBEXHLevel3X 4" xfId="181" xr:uid="{0D1764B8-E9F6-4CF8-8598-AED087E3A48E}"/>
    <cellStyle name="SAPBEXinputData" xfId="182" xr:uid="{EAB8A29E-9A7F-4BEA-A0C6-EE2EBA8D2155}"/>
    <cellStyle name="SAPBEXinputData 2" xfId="183" xr:uid="{4761C79A-C925-46DE-A7D4-5B0BDA5505C3}"/>
    <cellStyle name="SAPBEXinputData 3" xfId="184" xr:uid="{3C625468-8858-4DF8-927D-E74C72BA186A}"/>
    <cellStyle name="SAPBEXinputData 4" xfId="185" xr:uid="{2C57FBBA-FF78-4836-B560-D561FB9B6EB4}"/>
    <cellStyle name="SAPBEXresData" xfId="186" xr:uid="{F3DFE754-0D6A-493A-B932-1BCD98BE931A}"/>
    <cellStyle name="SAPBEXresDataEmph" xfId="187" xr:uid="{BF23EF5A-0093-42F9-A8CA-3F994A6E7938}"/>
    <cellStyle name="SAPBEXresItem" xfId="188" xr:uid="{53AA32FD-8069-47D1-8890-A44BEECCE570}"/>
    <cellStyle name="SAPBEXresItemX" xfId="189" xr:uid="{D54B7EE1-D34D-47E3-81D7-1EEA73D0734E}"/>
    <cellStyle name="SAPBEXstdData" xfId="5" xr:uid="{9594D209-F5D7-4CAE-9588-1E82AB4E17E8}"/>
    <cellStyle name="SAPBEXstdData 2" xfId="20" xr:uid="{64D4F696-AA77-4BDD-8E29-665D47BF4AD4}"/>
    <cellStyle name="SAPBEXstdData 2 2" xfId="191" xr:uid="{C9F31A92-F600-4569-9951-21CF1E53F452}"/>
    <cellStyle name="SAPBEXstdData 3" xfId="190" xr:uid="{B5649907-36B4-492A-91BD-5A45914B781F}"/>
    <cellStyle name="SAPBEXstdDataEmph" xfId="192" xr:uid="{B071ED36-E3F3-46D8-A569-2937DE27FF37}"/>
    <cellStyle name="SAPBEXstdItem" xfId="9" xr:uid="{FB5626C3-A2D6-47DB-9305-5E42513EDA9B}"/>
    <cellStyle name="SAPBEXstdItem 10" xfId="40" xr:uid="{A7AA6DC0-5A1F-4AE0-BF75-3384ACB5A0D4}"/>
    <cellStyle name="SAPBEXstdItem 2" xfId="19" xr:uid="{E09F9BEC-CDD8-45AD-8A18-C07B48E71303}"/>
    <cellStyle name="SAPBEXstdItem 2 2" xfId="193" xr:uid="{AA33ACAD-216A-436A-94C8-D5601AF84752}"/>
    <cellStyle name="SAPBEXstdItem 3" xfId="14" xr:uid="{2352F36F-2C42-4F31-B041-169DEA06B395}"/>
    <cellStyle name="SAPBEXstdItem 3 2" xfId="24" xr:uid="{4816C85C-35BB-45A9-92E4-FC67C8A976C0}"/>
    <cellStyle name="SAPBEXstdItemX" xfId="194" xr:uid="{045DC670-F257-4D5F-87ED-CD920110296A}"/>
    <cellStyle name="SAPBEXtitle" xfId="195" xr:uid="{1C82A5A4-C304-431B-A898-154E95663D5D}"/>
    <cellStyle name="SAPBEXtitle 2" xfId="196" xr:uid="{B7DE7624-247B-468A-85BE-748A9D6A4299}"/>
    <cellStyle name="SAPBEXtitle 2 2" xfId="197" xr:uid="{ADA9E5F1-FE5F-4F95-B582-24D038204698}"/>
    <cellStyle name="SAPBEXtitle 2 3" xfId="198" xr:uid="{9686F3BB-8F06-4505-A5F6-D09579D98CF3}"/>
    <cellStyle name="SAPBEXtitle 2 4" xfId="199" xr:uid="{C2E9EE59-9484-4A1D-857C-F8F361E594FF}"/>
    <cellStyle name="SAPBEXundefined" xfId="200" xr:uid="{4106D65D-1702-4306-A175-9B420A68FB6D}"/>
    <cellStyle name="Sheet Title" xfId="201" xr:uid="{AFB6941A-AA59-4A0B-A7BF-3A8E92E1A186}"/>
    <cellStyle name="Stils 1" xfId="3" xr:uid="{CB03618A-4DDD-4BBD-BD58-E726FA47152E}"/>
    <cellStyle name="Title 2" xfId="202" xr:uid="{0A23D62A-7A61-4833-8559-8545BBE7CAA6}"/>
    <cellStyle name="Total 2" xfId="203" xr:uid="{2E9C05C9-B231-4926-9DCA-EE61FBE58CE8}"/>
    <cellStyle name="Warning Text 2" xfId="204" xr:uid="{71A6C891-DF80-44CC-BD8B-0D309BC6C1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Documents%20and%20Settings\bd-adija\Local%20Settings\Temporary%20Internet%20Files\Content.Outlook\U63RD855\MK_izdev_samaz_2las_2009_31%2010%2008_arES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88C93-952C-4604-822A-0DAF756E514C}">
  <sheetPr>
    <tabColor rgb="FF92D050"/>
  </sheetPr>
  <dimension ref="A1:G65"/>
  <sheetViews>
    <sheetView tabSelected="1" topLeftCell="A44" zoomScale="80" zoomScaleNormal="80" workbookViewId="0">
      <selection activeCell="G45" sqref="G45"/>
    </sheetView>
  </sheetViews>
  <sheetFormatPr defaultRowHeight="15.75"/>
  <cols>
    <col min="1" max="1" width="6.7109375" style="1756" customWidth="1"/>
    <col min="2" max="2" width="69.7109375" style="1755" customWidth="1"/>
    <col min="3" max="3" width="66.85546875" style="1755" customWidth="1"/>
    <col min="4" max="4" width="16.7109375" style="1755" customWidth="1"/>
    <col min="5" max="16384" width="9.140625" style="1755"/>
  </cols>
  <sheetData>
    <row r="1" spans="1:7">
      <c r="B1" s="1931" t="s">
        <v>0</v>
      </c>
      <c r="C1" s="1931"/>
      <c r="D1" s="2"/>
    </row>
    <row r="2" spans="1:7" ht="31.5" customHeight="1">
      <c r="B2" s="1932" t="s">
        <v>4</v>
      </c>
      <c r="C2" s="1932"/>
      <c r="D2" s="2"/>
    </row>
    <row r="3" spans="1:7" ht="16.5" thickBot="1">
      <c r="B3" s="3"/>
      <c r="C3" s="3"/>
      <c r="D3" s="2"/>
    </row>
    <row r="4" spans="1:7">
      <c r="B4" s="4"/>
      <c r="C4" s="5"/>
      <c r="D4" s="1933" t="s">
        <v>1</v>
      </c>
    </row>
    <row r="5" spans="1:7" ht="16.5" thickBot="1">
      <c r="B5" s="6" t="s">
        <v>2</v>
      </c>
      <c r="C5" s="6" t="s">
        <v>3</v>
      </c>
      <c r="D5" s="1934"/>
    </row>
    <row r="6" spans="1:7">
      <c r="B6" s="1"/>
      <c r="C6" s="1"/>
      <c r="D6" s="2"/>
    </row>
    <row r="7" spans="1:7" ht="31.5">
      <c r="B7" s="1757" t="s">
        <v>5</v>
      </c>
      <c r="C7" s="1"/>
      <c r="D7" s="2"/>
    </row>
    <row r="9" spans="1:7" s="2" customFormat="1" ht="19.5" customHeight="1" thickBot="1">
      <c r="A9" s="1841"/>
      <c r="B9" s="1739" t="s">
        <v>87</v>
      </c>
      <c r="C9" s="1"/>
      <c r="E9" s="1740"/>
    </row>
    <row r="10" spans="1:7" s="2" customFormat="1" ht="63">
      <c r="A10" s="1841">
        <v>1</v>
      </c>
      <c r="B10" s="1829" t="s">
        <v>513</v>
      </c>
      <c r="C10" s="1741" t="s">
        <v>491</v>
      </c>
      <c r="D10" s="1758" t="s">
        <v>295</v>
      </c>
      <c r="E10" s="1740"/>
    </row>
    <row r="11" spans="1:7" s="2" customFormat="1" ht="78.75">
      <c r="A11" s="1841"/>
      <c r="B11" s="1742" t="s">
        <v>492</v>
      </c>
      <c r="C11" s="1743" t="s">
        <v>493</v>
      </c>
      <c r="D11" s="1740"/>
      <c r="F11" s="1740"/>
      <c r="G11" s="1740"/>
    </row>
    <row r="12" spans="1:7" s="2" customFormat="1" ht="63">
      <c r="A12" s="1079"/>
      <c r="B12" s="1744" t="s">
        <v>494</v>
      </c>
      <c r="C12" s="1743" t="s">
        <v>495</v>
      </c>
      <c r="D12" s="1740"/>
      <c r="G12" s="1740"/>
    </row>
    <row r="13" spans="1:7" s="2" customFormat="1" ht="76.5" customHeight="1" thickBot="1">
      <c r="A13" s="1079"/>
      <c r="B13" s="1745" t="s">
        <v>496</v>
      </c>
      <c r="C13" s="1746" t="s">
        <v>497</v>
      </c>
      <c r="D13" s="1740"/>
    </row>
    <row r="14" spans="1:7" s="2" customFormat="1" ht="83.25" customHeight="1" thickBot="1">
      <c r="A14" s="1079"/>
      <c r="B14" s="1939" t="s">
        <v>518</v>
      </c>
      <c r="C14" s="1940"/>
    </row>
    <row r="15" spans="1:7" s="2" customFormat="1">
      <c r="A15" s="1079"/>
      <c r="B15" s="1747"/>
    </row>
    <row r="16" spans="1:7" s="2" customFormat="1" ht="16.5" thickBot="1">
      <c r="A16" s="1079"/>
      <c r="B16" s="1739" t="s">
        <v>192</v>
      </c>
      <c r="C16" s="1"/>
      <c r="D16" s="1747"/>
    </row>
    <row r="17" spans="1:4" s="2" customFormat="1" ht="69" customHeight="1" thickBot="1">
      <c r="A17" s="1079">
        <f>A10+1</f>
        <v>2</v>
      </c>
      <c r="B17" s="1828" t="s">
        <v>512</v>
      </c>
      <c r="C17" s="1748" t="s">
        <v>498</v>
      </c>
      <c r="D17" s="1758" t="s">
        <v>295</v>
      </c>
    </row>
    <row r="18" spans="1:4" ht="114.75" customHeight="1" thickBot="1">
      <c r="B18" s="1935" t="s">
        <v>519</v>
      </c>
      <c r="C18" s="1936"/>
    </row>
    <row r="20" spans="1:4" customFormat="1" ht="16.5" thickBot="1">
      <c r="A20" s="472"/>
      <c r="B20" s="8" t="s">
        <v>147</v>
      </c>
    </row>
    <row r="21" spans="1:4" s="1751" customFormat="1" ht="162" customHeight="1" thickBot="1">
      <c r="A21" s="1756">
        <f>A17+1</f>
        <v>3</v>
      </c>
      <c r="B21" s="1763" t="s">
        <v>545</v>
      </c>
      <c r="C21" s="1764" t="s">
        <v>502</v>
      </c>
      <c r="D21" s="1758" t="s">
        <v>295</v>
      </c>
    </row>
    <row r="22" spans="1:4" s="1751" customFormat="1" ht="51" customHeight="1" thickBot="1">
      <c r="A22" s="1756"/>
      <c r="B22" s="1941" t="s">
        <v>558</v>
      </c>
      <c r="C22" s="1942"/>
      <c r="D22" s="1767"/>
    </row>
    <row r="23" spans="1:4" customFormat="1" ht="15">
      <c r="A23" s="1750"/>
      <c r="D23" s="1768"/>
    </row>
    <row r="24" spans="1:4" customFormat="1" ht="16.5" thickBot="1">
      <c r="A24" s="1750"/>
      <c r="B24" s="8" t="s">
        <v>147</v>
      </c>
      <c r="D24" s="1768"/>
    </row>
    <row r="25" spans="1:4" s="1751" customFormat="1" ht="160.5" customHeight="1" thickBot="1">
      <c r="A25" s="1756">
        <f>A21+1</f>
        <v>4</v>
      </c>
      <c r="B25" s="1765" t="s">
        <v>544</v>
      </c>
      <c r="C25" s="1764" t="s">
        <v>503</v>
      </c>
      <c r="D25" s="1758" t="s">
        <v>295</v>
      </c>
    </row>
    <row r="26" spans="1:4" s="1766" customFormat="1" ht="53.25" customHeight="1" thickBot="1">
      <c r="A26" s="1842"/>
      <c r="B26" s="1943" t="s">
        <v>345</v>
      </c>
      <c r="C26" s="1944"/>
    </row>
    <row r="28" spans="1:4" ht="16.5" thickBot="1">
      <c r="B28" s="1739" t="s">
        <v>174</v>
      </c>
      <c r="C28" s="1"/>
      <c r="D28" s="2"/>
    </row>
    <row r="29" spans="1:4" ht="144.75" customHeight="1" thickBot="1">
      <c r="A29" s="1756">
        <f>A25+1</f>
        <v>5</v>
      </c>
      <c r="B29" s="1837" t="s">
        <v>543</v>
      </c>
      <c r="C29" s="1838" t="s">
        <v>523</v>
      </c>
      <c r="D29" s="1758" t="s">
        <v>295</v>
      </c>
    </row>
    <row r="30" spans="1:4" ht="72.75" customHeight="1" thickBot="1">
      <c r="B30" s="1935" t="s">
        <v>522</v>
      </c>
      <c r="C30" s="1936"/>
    </row>
    <row r="32" spans="1:4" ht="16.5" thickBot="1">
      <c r="B32" s="1739" t="s">
        <v>173</v>
      </c>
      <c r="C32" s="1"/>
    </row>
    <row r="33" spans="1:4" ht="79.5" thickBot="1">
      <c r="A33" s="1756">
        <f>A29+1</f>
        <v>6</v>
      </c>
      <c r="B33" s="1845"/>
      <c r="C33" s="1748" t="s">
        <v>559</v>
      </c>
      <c r="D33" s="1758" t="s">
        <v>295</v>
      </c>
    </row>
    <row r="34" spans="1:4" ht="91.5" customHeight="1" thickBot="1">
      <c r="B34" s="1945" t="s">
        <v>560</v>
      </c>
      <c r="C34" s="1946"/>
    </row>
    <row r="36" spans="1:4" ht="16.5" thickBot="1">
      <c r="B36" s="1759" t="s">
        <v>72</v>
      </c>
    </row>
    <row r="37" spans="1:4" ht="213" customHeight="1" thickBot="1">
      <c r="A37" s="1843">
        <f>A33+1</f>
        <v>7</v>
      </c>
      <c r="B37" s="1754" t="s">
        <v>542</v>
      </c>
      <c r="C37" s="1752" t="s">
        <v>500</v>
      </c>
      <c r="D37" s="1832" t="s">
        <v>524</v>
      </c>
    </row>
    <row r="38" spans="1:4" ht="55.5" customHeight="1" thickBot="1">
      <c r="A38" s="1843"/>
      <c r="B38" s="1935" t="s">
        <v>468</v>
      </c>
      <c r="C38" s="1936"/>
    </row>
    <row r="40" spans="1:4" ht="16.5" thickBot="1">
      <c r="B40" s="1759" t="s">
        <v>72</v>
      </c>
    </row>
    <row r="41" spans="1:4" ht="303.75" customHeight="1" thickBot="1">
      <c r="A41" s="1843">
        <f>A37+1</f>
        <v>8</v>
      </c>
      <c r="B41" s="1838" t="s">
        <v>541</v>
      </c>
      <c r="C41" s="1753" t="s">
        <v>501</v>
      </c>
      <c r="D41" s="1832" t="s">
        <v>561</v>
      </c>
    </row>
    <row r="42" spans="1:4" ht="312.75" customHeight="1" thickBot="1">
      <c r="A42" s="1843"/>
      <c r="B42" s="1935" t="s">
        <v>469</v>
      </c>
      <c r="C42" s="1936"/>
    </row>
    <row r="44" spans="1:4" ht="16.5" thickBot="1">
      <c r="B44" s="1759" t="s">
        <v>173</v>
      </c>
    </row>
    <row r="45" spans="1:4" ht="305.25" customHeight="1" thickBot="1">
      <c r="A45" s="1844" t="s">
        <v>562</v>
      </c>
      <c r="B45" s="1748" t="s">
        <v>541</v>
      </c>
      <c r="C45" s="1753" t="s">
        <v>565</v>
      </c>
      <c r="D45" s="1758" t="s">
        <v>295</v>
      </c>
    </row>
    <row r="46" spans="1:4" ht="54.75" customHeight="1" thickBot="1">
      <c r="A46" s="1843"/>
      <c r="B46" s="1935" t="s">
        <v>566</v>
      </c>
      <c r="C46" s="1936"/>
    </row>
    <row r="48" spans="1:4" ht="16.5" thickBot="1">
      <c r="B48" s="1759" t="s">
        <v>72</v>
      </c>
    </row>
    <row r="49" spans="1:4" ht="111.75" customHeight="1" thickBot="1">
      <c r="A49" s="1843">
        <f>A41+1</f>
        <v>9</v>
      </c>
      <c r="B49" s="1741" t="s">
        <v>540</v>
      </c>
      <c r="C49" s="1741" t="s">
        <v>499</v>
      </c>
      <c r="D49" s="1832" t="s">
        <v>524</v>
      </c>
    </row>
    <row r="50" spans="1:4" ht="116.25" customHeight="1" thickBot="1">
      <c r="A50" s="1079"/>
      <c r="B50" s="1937" t="s">
        <v>470</v>
      </c>
      <c r="C50" s="1938"/>
    </row>
    <row r="52" spans="1:4" ht="16.5" thickBot="1">
      <c r="B52" s="1759" t="s">
        <v>173</v>
      </c>
    </row>
    <row r="53" spans="1:4" ht="365.25" customHeight="1" thickBot="1">
      <c r="A53" s="1756">
        <f>A49+1</f>
        <v>10</v>
      </c>
      <c r="B53" s="1741" t="s">
        <v>539</v>
      </c>
      <c r="C53" s="1839" t="s">
        <v>546</v>
      </c>
      <c r="D53" s="1758" t="s">
        <v>295</v>
      </c>
    </row>
    <row r="54" spans="1:4" ht="67.5" customHeight="1" thickBot="1">
      <c r="B54" s="1937" t="s">
        <v>547</v>
      </c>
      <c r="C54" s="1938"/>
    </row>
    <row r="56" spans="1:4" ht="16.5" thickBot="1">
      <c r="B56" s="1759" t="s">
        <v>173</v>
      </c>
    </row>
    <row r="57" spans="1:4" ht="159" customHeight="1" thickBot="1">
      <c r="A57" s="1756">
        <f>A53+1</f>
        <v>11</v>
      </c>
      <c r="B57" s="1840" t="s">
        <v>548</v>
      </c>
      <c r="C57" s="1748" t="s">
        <v>552</v>
      </c>
      <c r="D57" s="1758" t="s">
        <v>295</v>
      </c>
    </row>
    <row r="58" spans="1:4" ht="52.5" customHeight="1" thickBot="1">
      <c r="B58" s="1939" t="s">
        <v>549</v>
      </c>
      <c r="C58" s="1940"/>
    </row>
    <row r="60" spans="1:4" ht="16.5" thickBot="1">
      <c r="B60" s="8" t="s">
        <v>306</v>
      </c>
    </row>
    <row r="61" spans="1:4" ht="339" customHeight="1" thickBot="1">
      <c r="A61" s="1756">
        <f>A57+1</f>
        <v>12</v>
      </c>
      <c r="B61" s="1831" t="s">
        <v>307</v>
      </c>
      <c r="C61" s="1734" t="s">
        <v>525</v>
      </c>
      <c r="D61" s="1758" t="s">
        <v>295</v>
      </c>
    </row>
    <row r="62" spans="1:4" ht="36" customHeight="1" thickBot="1">
      <c r="B62" s="1929" t="s">
        <v>308</v>
      </c>
      <c r="C62" s="1930"/>
    </row>
    <row r="63" spans="1:4">
      <c r="B63" s="1760"/>
      <c r="C63" s="1760"/>
    </row>
    <row r="64" spans="1:4" ht="16.5" thickBot="1">
      <c r="B64" s="1733" t="s">
        <v>173</v>
      </c>
      <c r="C64" s="2"/>
      <c r="D64" s="2"/>
    </row>
    <row r="65" spans="1:4" ht="42" customHeight="1" thickBot="1">
      <c r="A65" s="1756">
        <f>A61+1</f>
        <v>13</v>
      </c>
      <c r="B65" s="1761"/>
      <c r="C65" s="1734" t="s">
        <v>486</v>
      </c>
      <c r="D65" s="1079" t="s">
        <v>295</v>
      </c>
    </row>
  </sheetData>
  <mergeCells count="16">
    <mergeCell ref="B62:C62"/>
    <mergeCell ref="B1:C1"/>
    <mergeCell ref="B2:C2"/>
    <mergeCell ref="D4:D5"/>
    <mergeCell ref="B38:C38"/>
    <mergeCell ref="B42:C42"/>
    <mergeCell ref="B50:C50"/>
    <mergeCell ref="B14:C14"/>
    <mergeCell ref="B18:C18"/>
    <mergeCell ref="B22:C22"/>
    <mergeCell ref="B26:C26"/>
    <mergeCell ref="B30:C30"/>
    <mergeCell ref="B54:C54"/>
    <mergeCell ref="B58:C58"/>
    <mergeCell ref="B46:C46"/>
    <mergeCell ref="B34:C34"/>
  </mergeCells>
  <pageMargins left="0.43307086614173229" right="0.31496062992125984" top="0.24" bottom="0.44" header="0.17" footer="0.15748031496062992"/>
  <pageSetup paperSize="9" scale="85" fitToHeight="0" orientation="landscape" r:id="rId1"/>
  <headerFooter>
    <oddFooter>&amp;L&amp;F&amp;C&amp;P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1D9A6-9FF5-485C-8C06-4C89A55D447B}">
  <sheetPr>
    <tabColor rgb="FF92D050"/>
  </sheetPr>
  <dimension ref="A1:H159"/>
  <sheetViews>
    <sheetView zoomScale="80" zoomScaleNormal="80" workbookViewId="0">
      <pane ySplit="1" topLeftCell="A2" activePane="bottomLeft" state="frozen"/>
      <selection pane="bottomLeft" activeCell="A2" sqref="A2"/>
    </sheetView>
  </sheetViews>
  <sheetFormatPr defaultRowHeight="15"/>
  <cols>
    <col min="1" max="1" width="4.140625" style="1768" customWidth="1"/>
    <col min="2" max="2" width="45.5703125" customWidth="1"/>
    <col min="3" max="3" width="13.42578125" customWidth="1"/>
    <col min="4" max="4" width="12.42578125" customWidth="1"/>
    <col min="5" max="5" width="43.28515625" customWidth="1"/>
    <col min="6" max="6" width="12.85546875" customWidth="1"/>
    <col min="7" max="7" width="12.42578125" customWidth="1"/>
    <col min="8" max="8" width="13.85546875" style="1768" customWidth="1"/>
  </cols>
  <sheetData>
    <row r="1" spans="1:8" s="17" customFormat="1" ht="39" customHeight="1" thickBot="1">
      <c r="A1" s="1771"/>
      <c r="B1" s="12"/>
      <c r="C1" s="13" t="s">
        <v>2</v>
      </c>
      <c r="D1" s="14" t="s">
        <v>6</v>
      </c>
      <c r="E1" s="12"/>
      <c r="F1" s="13" t="s">
        <v>2</v>
      </c>
      <c r="G1" s="14" t="s">
        <v>6</v>
      </c>
      <c r="H1" s="1769" t="s">
        <v>1</v>
      </c>
    </row>
    <row r="2" spans="1:8" ht="15.75" customHeight="1">
      <c r="B2" s="15"/>
      <c r="C2" s="15"/>
      <c r="D2" s="15"/>
      <c r="E2" s="15"/>
      <c r="F2" s="15"/>
      <c r="G2" s="15"/>
      <c r="H2" s="1770"/>
    </row>
    <row r="3" spans="1:8" ht="40.5">
      <c r="B3" s="7" t="s">
        <v>11</v>
      </c>
      <c r="C3" s="15"/>
      <c r="D3" s="15"/>
      <c r="E3" s="15"/>
      <c r="F3" s="15"/>
      <c r="G3" s="15"/>
      <c r="H3" s="1770"/>
    </row>
    <row r="4" spans="1:8">
      <c r="B4" s="81"/>
      <c r="C4" s="15"/>
      <c r="D4" s="15"/>
      <c r="E4" s="15"/>
      <c r="F4" s="15"/>
      <c r="G4" s="15"/>
      <c r="H4" s="1770"/>
    </row>
    <row r="5" spans="1:8" s="16" customFormat="1" ht="18" customHeight="1">
      <c r="A5" s="1770"/>
      <c r="B5" s="68" t="s">
        <v>47</v>
      </c>
      <c r="C5" s="15"/>
      <c r="D5" s="15"/>
      <c r="E5" s="15"/>
      <c r="F5" s="15"/>
      <c r="G5" s="15"/>
      <c r="H5" s="1770"/>
    </row>
    <row r="6" spans="1:8" s="16" customFormat="1" ht="18" customHeight="1">
      <c r="A6" s="1770"/>
      <c r="B6" s="15"/>
      <c r="C6" s="15"/>
      <c r="D6" s="15"/>
      <c r="E6" s="15"/>
      <c r="F6" s="15"/>
      <c r="G6" s="15"/>
      <c r="H6" s="1770"/>
    </row>
    <row r="7" spans="1:8" s="16" customFormat="1" ht="17.25" customHeight="1">
      <c r="A7" s="1770"/>
      <c r="B7" s="69" t="s">
        <v>48</v>
      </c>
      <c r="C7" s="1"/>
      <c r="D7" s="1"/>
      <c r="E7" s="1"/>
      <c r="F7" s="1"/>
      <c r="G7" s="1"/>
      <c r="H7" s="1770"/>
    </row>
    <row r="8" spans="1:8" ht="15.75" thickBot="1"/>
    <row r="9" spans="1:8">
      <c r="A9" s="1772">
        <v>1</v>
      </c>
      <c r="B9" s="792" t="s">
        <v>49</v>
      </c>
      <c r="C9" s="51"/>
      <c r="D9" s="74"/>
      <c r="H9" s="1749" t="s">
        <v>295</v>
      </c>
    </row>
    <row r="10" spans="1:8">
      <c r="B10" s="793" t="s">
        <v>14</v>
      </c>
      <c r="C10" s="25"/>
      <c r="D10" s="26"/>
    </row>
    <row r="11" spans="1:8">
      <c r="B11" s="769" t="s">
        <v>68</v>
      </c>
      <c r="C11" s="31"/>
      <c r="D11" s="32"/>
    </row>
    <row r="12" spans="1:8">
      <c r="B12" s="611" t="s">
        <v>56</v>
      </c>
      <c r="C12" s="553">
        <v>760015497</v>
      </c>
      <c r="D12" s="797"/>
    </row>
    <row r="13" spans="1:8" ht="25.5">
      <c r="B13" s="612" t="s">
        <v>31</v>
      </c>
      <c r="C13" s="554">
        <v>19690444</v>
      </c>
      <c r="D13" s="797"/>
    </row>
    <row r="14" spans="1:8">
      <c r="B14" s="612" t="s">
        <v>61</v>
      </c>
      <c r="C14" s="554">
        <v>734400</v>
      </c>
      <c r="D14" s="797"/>
    </row>
    <row r="15" spans="1:8">
      <c r="B15" s="612" t="s">
        <v>62</v>
      </c>
      <c r="C15" s="554">
        <v>734400</v>
      </c>
      <c r="D15" s="797"/>
    </row>
    <row r="16" spans="1:8">
      <c r="B16" s="612" t="s">
        <v>63</v>
      </c>
      <c r="C16" s="554">
        <v>734400</v>
      </c>
      <c r="D16" s="797"/>
    </row>
    <row r="17" spans="2:4" ht="25.5">
      <c r="B17" s="612" t="s">
        <v>64</v>
      </c>
      <c r="C17" s="554">
        <v>734400</v>
      </c>
      <c r="D17" s="797"/>
    </row>
    <row r="18" spans="2:4" ht="38.25">
      <c r="B18" s="612" t="s">
        <v>65</v>
      </c>
      <c r="C18" s="554">
        <v>734400</v>
      </c>
      <c r="D18" s="797"/>
    </row>
    <row r="19" spans="2:4">
      <c r="B19" s="612" t="s">
        <v>18</v>
      </c>
      <c r="C19" s="554">
        <v>739590653</v>
      </c>
      <c r="D19" s="798"/>
    </row>
    <row r="20" spans="2:4" ht="25.5">
      <c r="B20" s="612" t="s">
        <v>19</v>
      </c>
      <c r="C20" s="554">
        <v>739590653</v>
      </c>
      <c r="D20" s="798"/>
    </row>
    <row r="21" spans="2:4">
      <c r="B21" s="611" t="s">
        <v>57</v>
      </c>
      <c r="C21" s="553">
        <v>760015497</v>
      </c>
      <c r="D21" s="797">
        <v>-13141315</v>
      </c>
    </row>
    <row r="22" spans="2:4">
      <c r="B22" s="612" t="s">
        <v>21</v>
      </c>
      <c r="C22" s="554">
        <v>488547826</v>
      </c>
      <c r="D22" s="798">
        <v>-13141315</v>
      </c>
    </row>
    <row r="23" spans="2:4">
      <c r="B23" s="612" t="s">
        <v>23</v>
      </c>
      <c r="C23" s="554">
        <v>484753300</v>
      </c>
      <c r="D23" s="798">
        <v>-13141315</v>
      </c>
    </row>
    <row r="24" spans="2:4">
      <c r="B24" s="612" t="s">
        <v>25</v>
      </c>
      <c r="C24" s="554">
        <v>291</v>
      </c>
      <c r="D24" s="797"/>
    </row>
    <row r="25" spans="2:4">
      <c r="B25" s="612" t="s">
        <v>26</v>
      </c>
      <c r="C25" s="554">
        <v>484753009</v>
      </c>
      <c r="D25" s="798">
        <v>-13141315</v>
      </c>
    </row>
    <row r="26" spans="2:4" ht="25.5">
      <c r="B26" s="612" t="s">
        <v>22</v>
      </c>
      <c r="C26" s="554">
        <v>2402386</v>
      </c>
      <c r="D26" s="797"/>
    </row>
    <row r="27" spans="2:4">
      <c r="B27" s="612" t="s">
        <v>24</v>
      </c>
      <c r="C27" s="554">
        <v>2044386</v>
      </c>
      <c r="D27" s="797"/>
    </row>
    <row r="28" spans="2:4">
      <c r="B28" s="612" t="s">
        <v>32</v>
      </c>
      <c r="C28" s="554">
        <v>358000</v>
      </c>
      <c r="D28" s="797"/>
    </row>
    <row r="29" spans="2:4" ht="25.5">
      <c r="B29" s="612" t="s">
        <v>33</v>
      </c>
      <c r="C29" s="554">
        <v>1392140</v>
      </c>
      <c r="D29" s="797"/>
    </row>
    <row r="30" spans="2:4" ht="25.5">
      <c r="B30" s="612" t="s">
        <v>34</v>
      </c>
      <c r="C30" s="554">
        <v>1025409</v>
      </c>
      <c r="D30" s="797"/>
    </row>
    <row r="31" spans="2:4" ht="25.5">
      <c r="B31" s="612" t="s">
        <v>35</v>
      </c>
      <c r="C31" s="554">
        <v>341299</v>
      </c>
      <c r="D31" s="797"/>
    </row>
    <row r="32" spans="2:4" ht="25.5">
      <c r="B32" s="612" t="s">
        <v>66</v>
      </c>
      <c r="C32" s="554">
        <v>684110</v>
      </c>
      <c r="D32" s="797"/>
    </row>
    <row r="33" spans="2:4" ht="38.25">
      <c r="B33" s="612" t="s">
        <v>67</v>
      </c>
      <c r="C33" s="554">
        <v>684110</v>
      </c>
      <c r="D33" s="797"/>
    </row>
    <row r="34" spans="2:4" ht="25.5">
      <c r="B34" s="612" t="s">
        <v>36</v>
      </c>
      <c r="C34" s="554">
        <v>366731</v>
      </c>
      <c r="D34" s="797"/>
    </row>
    <row r="35" spans="2:4" ht="38.25">
      <c r="B35" s="612" t="s">
        <v>37</v>
      </c>
      <c r="C35" s="554">
        <v>366731</v>
      </c>
      <c r="D35" s="797"/>
    </row>
    <row r="36" spans="2:4">
      <c r="B36" s="612" t="s">
        <v>27</v>
      </c>
      <c r="C36" s="554">
        <v>271467671</v>
      </c>
      <c r="D36" s="797"/>
    </row>
    <row r="37" spans="2:4">
      <c r="B37" s="612" t="s">
        <v>28</v>
      </c>
      <c r="C37" s="554">
        <v>271467671</v>
      </c>
      <c r="D37" s="797"/>
    </row>
    <row r="38" spans="2:4">
      <c r="B38" s="816" t="s">
        <v>70</v>
      </c>
      <c r="C38" s="554"/>
      <c r="D38" s="797">
        <v>13141315</v>
      </c>
    </row>
    <row r="39" spans="2:4">
      <c r="B39" s="817" t="s">
        <v>39</v>
      </c>
      <c r="C39" s="554"/>
      <c r="D39" s="798">
        <v>-13141315</v>
      </c>
    </row>
    <row r="40" spans="2:4" ht="15.75" thickBot="1">
      <c r="B40" s="827" t="s">
        <v>71</v>
      </c>
      <c r="C40" s="828"/>
      <c r="D40" s="829">
        <v>-13141315</v>
      </c>
    </row>
    <row r="41" spans="2:4">
      <c r="B41" s="830" t="s">
        <v>43</v>
      </c>
      <c r="C41" s="831"/>
      <c r="D41" s="74"/>
    </row>
    <row r="42" spans="2:4">
      <c r="B42" s="818" t="s">
        <v>44</v>
      </c>
      <c r="C42" s="31"/>
      <c r="D42" s="32"/>
    </row>
    <row r="43" spans="2:4">
      <c r="B43" s="611" t="s">
        <v>42</v>
      </c>
      <c r="C43" s="554"/>
      <c r="D43" s="797"/>
    </row>
    <row r="44" spans="2:4">
      <c r="B44" s="611" t="s">
        <v>56</v>
      </c>
      <c r="C44" s="347" t="s">
        <v>323</v>
      </c>
      <c r="D44" s="797"/>
    </row>
    <row r="45" spans="2:4" ht="25.5">
      <c r="B45" s="612" t="s">
        <v>31</v>
      </c>
      <c r="C45" s="493" t="s">
        <v>324</v>
      </c>
      <c r="D45" s="797"/>
    </row>
    <row r="46" spans="2:4">
      <c r="B46" s="612" t="s">
        <v>61</v>
      </c>
      <c r="C46" s="493" t="s">
        <v>325</v>
      </c>
      <c r="D46" s="797"/>
    </row>
    <row r="47" spans="2:4">
      <c r="B47" s="612" t="s">
        <v>62</v>
      </c>
      <c r="C47" s="493" t="s">
        <v>325</v>
      </c>
      <c r="D47" s="797"/>
    </row>
    <row r="48" spans="2:4">
      <c r="B48" s="612" t="s">
        <v>63</v>
      </c>
      <c r="C48" s="493" t="s">
        <v>325</v>
      </c>
      <c r="D48" s="797"/>
    </row>
    <row r="49" spans="2:4" ht="25.5">
      <c r="B49" s="612" t="s">
        <v>64</v>
      </c>
      <c r="C49" s="493" t="s">
        <v>325</v>
      </c>
      <c r="D49" s="797"/>
    </row>
    <row r="50" spans="2:4" ht="38.25">
      <c r="B50" s="612" t="s">
        <v>65</v>
      </c>
      <c r="C50" s="493" t="s">
        <v>325</v>
      </c>
      <c r="D50" s="797"/>
    </row>
    <row r="51" spans="2:4">
      <c r="B51" s="612" t="s">
        <v>18</v>
      </c>
      <c r="C51" s="493" t="s">
        <v>326</v>
      </c>
      <c r="D51" s="798"/>
    </row>
    <row r="52" spans="2:4" ht="25.5">
      <c r="B52" s="612" t="s">
        <v>19</v>
      </c>
      <c r="C52" s="493" t="s">
        <v>326</v>
      </c>
      <c r="D52" s="798"/>
    </row>
    <row r="53" spans="2:4">
      <c r="B53" s="819" t="s">
        <v>57</v>
      </c>
      <c r="C53" s="823" t="s">
        <v>323</v>
      </c>
      <c r="D53" s="797">
        <v>-13141315</v>
      </c>
    </row>
    <row r="54" spans="2:4">
      <c r="B54" s="820" t="s">
        <v>21</v>
      </c>
      <c r="C54" s="824" t="s">
        <v>327</v>
      </c>
      <c r="D54" s="798">
        <v>-13141315</v>
      </c>
    </row>
    <row r="55" spans="2:4">
      <c r="B55" s="820" t="s">
        <v>23</v>
      </c>
      <c r="C55" s="824" t="s">
        <v>328</v>
      </c>
      <c r="D55" s="798">
        <v>-13141315</v>
      </c>
    </row>
    <row r="56" spans="2:4">
      <c r="B56" s="820" t="s">
        <v>25</v>
      </c>
      <c r="C56" s="824" t="s">
        <v>329</v>
      </c>
      <c r="D56" s="797"/>
    </row>
    <row r="57" spans="2:4">
      <c r="B57" s="820" t="s">
        <v>26</v>
      </c>
      <c r="C57" s="824" t="s">
        <v>330</v>
      </c>
      <c r="D57" s="798">
        <v>-13141315</v>
      </c>
    </row>
    <row r="58" spans="2:4" ht="25.5">
      <c r="B58" s="820" t="s">
        <v>22</v>
      </c>
      <c r="C58" s="824" t="s">
        <v>331</v>
      </c>
      <c r="D58" s="797"/>
    </row>
    <row r="59" spans="2:4">
      <c r="B59" s="820" t="s">
        <v>24</v>
      </c>
      <c r="C59" s="824" t="s">
        <v>332</v>
      </c>
      <c r="D59" s="797"/>
    </row>
    <row r="60" spans="2:4">
      <c r="B60" s="820" t="s">
        <v>32</v>
      </c>
      <c r="C60" s="824" t="s">
        <v>333</v>
      </c>
      <c r="D60" s="797"/>
    </row>
    <row r="61" spans="2:4" ht="25.5">
      <c r="B61" s="820" t="s">
        <v>45</v>
      </c>
      <c r="C61" s="824" t="s">
        <v>334</v>
      </c>
      <c r="D61" s="797"/>
    </row>
    <row r="62" spans="2:4">
      <c r="B62" s="820" t="s">
        <v>46</v>
      </c>
      <c r="C62" s="824" t="s">
        <v>334</v>
      </c>
      <c r="D62" s="797"/>
    </row>
    <row r="63" spans="2:4" ht="25.5">
      <c r="B63" s="820" t="s">
        <v>33</v>
      </c>
      <c r="C63" s="824" t="s">
        <v>335</v>
      </c>
      <c r="D63" s="797"/>
    </row>
    <row r="64" spans="2:4" ht="25.5">
      <c r="B64" s="820" t="s">
        <v>34</v>
      </c>
      <c r="C64" s="824" t="s">
        <v>336</v>
      </c>
      <c r="D64" s="797"/>
    </row>
    <row r="65" spans="2:4" ht="25.5">
      <c r="B65" s="820" t="s">
        <v>35</v>
      </c>
      <c r="C65" s="824" t="s">
        <v>337</v>
      </c>
      <c r="D65" s="797"/>
    </row>
    <row r="66" spans="2:4" ht="25.5">
      <c r="B66" s="820" t="s">
        <v>66</v>
      </c>
      <c r="C66" s="824" t="s">
        <v>338</v>
      </c>
      <c r="D66" s="797"/>
    </row>
    <row r="67" spans="2:4" ht="38.25">
      <c r="B67" s="820" t="s">
        <v>67</v>
      </c>
      <c r="C67" s="824" t="s">
        <v>338</v>
      </c>
      <c r="D67" s="797"/>
    </row>
    <row r="68" spans="2:4" ht="25.5">
      <c r="B68" s="820" t="s">
        <v>36</v>
      </c>
      <c r="C68" s="824" t="s">
        <v>339</v>
      </c>
      <c r="D68" s="798"/>
    </row>
    <row r="69" spans="2:4" ht="25.5">
      <c r="B69" s="820" t="s">
        <v>86</v>
      </c>
      <c r="C69" s="824" t="s">
        <v>340</v>
      </c>
      <c r="D69" s="798"/>
    </row>
    <row r="70" spans="2:4" ht="38.25">
      <c r="B70" s="820" t="s">
        <v>37</v>
      </c>
      <c r="C70" s="824" t="s">
        <v>341</v>
      </c>
      <c r="D70" s="798"/>
    </row>
    <row r="71" spans="2:4">
      <c r="B71" s="820" t="s">
        <v>27</v>
      </c>
      <c r="C71" s="824" t="s">
        <v>342</v>
      </c>
      <c r="D71" s="798"/>
    </row>
    <row r="72" spans="2:4">
      <c r="B72" s="820" t="s">
        <v>28</v>
      </c>
      <c r="C72" s="824" t="s">
        <v>343</v>
      </c>
      <c r="D72" s="798"/>
    </row>
    <row r="73" spans="2:4">
      <c r="B73" s="820" t="s">
        <v>98</v>
      </c>
      <c r="C73" s="824" t="s">
        <v>344</v>
      </c>
      <c r="D73" s="798"/>
    </row>
    <row r="74" spans="2:4" ht="25.5">
      <c r="B74" s="821" t="s">
        <v>161</v>
      </c>
      <c r="C74" s="825" t="s">
        <v>344</v>
      </c>
      <c r="D74" s="798"/>
    </row>
    <row r="75" spans="2:4" ht="25.5">
      <c r="B75" s="821" t="s">
        <v>162</v>
      </c>
      <c r="C75" s="825"/>
      <c r="D75" s="798"/>
    </row>
    <row r="76" spans="2:4" ht="38.25">
      <c r="B76" s="820" t="s">
        <v>163</v>
      </c>
      <c r="C76" s="824" t="s">
        <v>344</v>
      </c>
      <c r="D76" s="798"/>
    </row>
    <row r="77" spans="2:4">
      <c r="B77" s="816" t="s">
        <v>70</v>
      </c>
      <c r="C77" s="824"/>
      <c r="D77" s="797">
        <v>13141315</v>
      </c>
    </row>
    <row r="78" spans="2:4">
      <c r="B78" s="817" t="s">
        <v>39</v>
      </c>
      <c r="C78" s="824"/>
      <c r="D78" s="798">
        <v>-13141315</v>
      </c>
    </row>
    <row r="79" spans="2:4" ht="15.75" thickBot="1">
      <c r="B79" s="822" t="s">
        <v>71</v>
      </c>
      <c r="C79" s="826"/>
      <c r="D79" s="799">
        <v>-13141315</v>
      </c>
    </row>
    <row r="80" spans="2:4" ht="69" customHeight="1" thickBot="1">
      <c r="B80" s="1947" t="s">
        <v>508</v>
      </c>
      <c r="C80" s="1948"/>
      <c r="D80" s="1949"/>
    </row>
    <row r="81" spans="1:8" ht="15.75" thickBot="1"/>
    <row r="82" spans="1:8">
      <c r="A82" s="1772">
        <f>A9+1</f>
        <v>2</v>
      </c>
      <c r="B82" s="792" t="s">
        <v>49</v>
      </c>
      <c r="C82" s="800"/>
      <c r="D82" s="802"/>
      <c r="E82" s="70" t="s">
        <v>49</v>
      </c>
      <c r="F82" s="811"/>
      <c r="G82" s="815"/>
      <c r="H82" s="1749" t="s">
        <v>295</v>
      </c>
    </row>
    <row r="83" spans="1:8">
      <c r="B83" s="793" t="s">
        <v>14</v>
      </c>
      <c r="C83" s="25"/>
      <c r="D83" s="803"/>
      <c r="E83" s="23" t="s">
        <v>14</v>
      </c>
      <c r="F83" s="24"/>
      <c r="G83" s="23"/>
    </row>
    <row r="84" spans="1:8">
      <c r="B84" s="769" t="s">
        <v>68</v>
      </c>
      <c r="C84" s="31"/>
      <c r="D84" s="495"/>
      <c r="E84" s="82" t="s">
        <v>69</v>
      </c>
      <c r="F84" s="28"/>
      <c r="G84" s="29"/>
    </row>
    <row r="85" spans="1:8">
      <c r="B85" s="611" t="s">
        <v>56</v>
      </c>
      <c r="C85" s="553">
        <v>760015497</v>
      </c>
      <c r="D85" s="804">
        <f>+D92</f>
        <v>-1180510</v>
      </c>
      <c r="E85" s="581" t="s">
        <v>56</v>
      </c>
      <c r="F85" s="589">
        <v>33410146</v>
      </c>
      <c r="G85" s="47">
        <f>+G86+G87</f>
        <v>1180510</v>
      </c>
    </row>
    <row r="86" spans="1:8" ht="25.5">
      <c r="B86" s="612" t="s">
        <v>31</v>
      </c>
      <c r="C86" s="554">
        <v>19690444</v>
      </c>
      <c r="D86" s="804"/>
      <c r="E86" s="807" t="s">
        <v>31</v>
      </c>
      <c r="F86" s="590">
        <v>25000</v>
      </c>
      <c r="G86" s="47"/>
    </row>
    <row r="87" spans="1:8">
      <c r="B87" s="612" t="s">
        <v>61</v>
      </c>
      <c r="C87" s="554">
        <v>734400</v>
      </c>
      <c r="D87" s="805"/>
      <c r="E87" s="807" t="s">
        <v>18</v>
      </c>
      <c r="F87" s="590">
        <v>33385146</v>
      </c>
      <c r="G87" s="83">
        <f>+G88</f>
        <v>1180510</v>
      </c>
    </row>
    <row r="88" spans="1:8" ht="25.5">
      <c r="B88" s="612" t="s">
        <v>62</v>
      </c>
      <c r="C88" s="554">
        <v>734400</v>
      </c>
      <c r="D88" s="804"/>
      <c r="E88" s="807" t="s">
        <v>19</v>
      </c>
      <c r="F88" s="590">
        <v>33385146</v>
      </c>
      <c r="G88" s="83">
        <v>1180510</v>
      </c>
    </row>
    <row r="89" spans="1:8">
      <c r="B89" s="612" t="s">
        <v>63</v>
      </c>
      <c r="C89" s="554">
        <v>734400</v>
      </c>
      <c r="D89" s="804"/>
      <c r="E89" s="581" t="s">
        <v>57</v>
      </c>
      <c r="F89" s="589">
        <v>33410146</v>
      </c>
      <c r="G89" s="47">
        <f>+G90</f>
        <v>1180510</v>
      </c>
    </row>
    <row r="90" spans="1:8" ht="25.5">
      <c r="B90" s="612" t="s">
        <v>64</v>
      </c>
      <c r="C90" s="554">
        <v>734400</v>
      </c>
      <c r="D90" s="805"/>
      <c r="E90" s="807" t="s">
        <v>21</v>
      </c>
      <c r="F90" s="590">
        <v>33410146</v>
      </c>
      <c r="G90" s="83">
        <f>+G91</f>
        <v>1180510</v>
      </c>
    </row>
    <row r="91" spans="1:8" ht="38.25">
      <c r="B91" s="612" t="s">
        <v>65</v>
      </c>
      <c r="C91" s="554">
        <v>734400</v>
      </c>
      <c r="D91" s="804"/>
      <c r="E91" s="807" t="s">
        <v>23</v>
      </c>
      <c r="F91" s="590">
        <v>33410146</v>
      </c>
      <c r="G91" s="83">
        <f>+G92</f>
        <v>1180510</v>
      </c>
    </row>
    <row r="92" spans="1:8">
      <c r="B92" s="612" t="s">
        <v>18</v>
      </c>
      <c r="C92" s="554">
        <v>739590653</v>
      </c>
      <c r="D92" s="805">
        <f>+D93</f>
        <v>-1180510</v>
      </c>
      <c r="E92" s="807" t="s">
        <v>26</v>
      </c>
      <c r="F92" s="590">
        <v>33410146</v>
      </c>
      <c r="G92" s="83">
        <v>1180510</v>
      </c>
    </row>
    <row r="93" spans="1:8" ht="25.5">
      <c r="B93" s="612" t="s">
        <v>19</v>
      </c>
      <c r="C93" s="554">
        <v>739590653</v>
      </c>
      <c r="D93" s="805">
        <v>-1180510</v>
      </c>
      <c r="E93" s="808"/>
      <c r="F93" s="812"/>
      <c r="G93" s="47"/>
    </row>
    <row r="94" spans="1:8">
      <c r="B94" s="611" t="s">
        <v>57</v>
      </c>
      <c r="C94" s="553">
        <v>760015497</v>
      </c>
      <c r="D94" s="804">
        <f>+D95</f>
        <v>-1180510</v>
      </c>
      <c r="E94" s="808"/>
      <c r="F94" s="812"/>
      <c r="G94" s="47"/>
    </row>
    <row r="95" spans="1:8">
      <c r="B95" s="612" t="s">
        <v>21</v>
      </c>
      <c r="C95" s="554">
        <v>488547826</v>
      </c>
      <c r="D95" s="805">
        <f>+D96</f>
        <v>-1180510</v>
      </c>
      <c r="E95" s="809"/>
      <c r="F95" s="813"/>
      <c r="G95" s="83"/>
    </row>
    <row r="96" spans="1:8">
      <c r="B96" s="612" t="s">
        <v>23</v>
      </c>
      <c r="C96" s="554">
        <v>484753300</v>
      </c>
      <c r="D96" s="805">
        <v>-1180510</v>
      </c>
      <c r="E96" s="808"/>
      <c r="F96" s="812"/>
      <c r="G96" s="47"/>
    </row>
    <row r="97" spans="2:7">
      <c r="B97" s="612" t="s">
        <v>25</v>
      </c>
      <c r="C97" s="554">
        <v>291</v>
      </c>
      <c r="D97" s="804"/>
      <c r="E97" s="808"/>
      <c r="F97" s="812"/>
      <c r="G97" s="47"/>
    </row>
    <row r="98" spans="2:7">
      <c r="B98" s="612" t="s">
        <v>26</v>
      </c>
      <c r="C98" s="554">
        <v>484753009</v>
      </c>
      <c r="D98" s="805">
        <v>-1180510</v>
      </c>
      <c r="E98" s="808"/>
      <c r="F98" s="812"/>
      <c r="G98" s="47"/>
    </row>
    <row r="99" spans="2:7" ht="25.5">
      <c r="B99" s="612" t="s">
        <v>22</v>
      </c>
      <c r="C99" s="554">
        <v>2402386</v>
      </c>
      <c r="D99" s="804"/>
      <c r="E99" s="808"/>
      <c r="F99" s="812"/>
      <c r="G99" s="47"/>
    </row>
    <row r="100" spans="2:7">
      <c r="B100" s="612" t="s">
        <v>24</v>
      </c>
      <c r="C100" s="554">
        <v>2044386</v>
      </c>
      <c r="D100" s="804"/>
      <c r="E100" s="808"/>
      <c r="F100" s="812"/>
      <c r="G100" s="47"/>
    </row>
    <row r="101" spans="2:7">
      <c r="B101" s="612" t="s">
        <v>32</v>
      </c>
      <c r="C101" s="554">
        <v>358000</v>
      </c>
      <c r="D101" s="804"/>
      <c r="E101" s="808"/>
      <c r="F101" s="812"/>
      <c r="G101" s="47"/>
    </row>
    <row r="102" spans="2:7" ht="25.5">
      <c r="B102" s="612" t="s">
        <v>33</v>
      </c>
      <c r="C102" s="554">
        <v>1392140</v>
      </c>
      <c r="D102" s="804"/>
      <c r="E102" s="808"/>
      <c r="F102" s="812"/>
      <c r="G102" s="47"/>
    </row>
    <row r="103" spans="2:7" ht="25.5">
      <c r="B103" s="612" t="s">
        <v>34</v>
      </c>
      <c r="C103" s="554">
        <v>1025409</v>
      </c>
      <c r="D103" s="804"/>
      <c r="E103" s="808"/>
      <c r="F103" s="812"/>
      <c r="G103" s="47"/>
    </row>
    <row r="104" spans="2:7" ht="25.5">
      <c r="B104" s="612" t="s">
        <v>35</v>
      </c>
      <c r="C104" s="554">
        <v>341299</v>
      </c>
      <c r="D104" s="804"/>
      <c r="E104" s="808"/>
      <c r="F104" s="812"/>
      <c r="G104" s="47"/>
    </row>
    <row r="105" spans="2:7" ht="25.5">
      <c r="B105" s="612" t="s">
        <v>66</v>
      </c>
      <c r="C105" s="554">
        <v>684110</v>
      </c>
      <c r="D105" s="804"/>
      <c r="E105" s="808"/>
      <c r="F105" s="812"/>
      <c r="G105" s="47"/>
    </row>
    <row r="106" spans="2:7" ht="38.25">
      <c r="B106" s="612" t="s">
        <v>67</v>
      </c>
      <c r="C106" s="554">
        <v>684110</v>
      </c>
      <c r="D106" s="804"/>
      <c r="E106" s="808"/>
      <c r="F106" s="812"/>
      <c r="G106" s="47"/>
    </row>
    <row r="107" spans="2:7" ht="25.5">
      <c r="B107" s="612" t="s">
        <v>36</v>
      </c>
      <c r="C107" s="554">
        <v>366731</v>
      </c>
      <c r="D107" s="804"/>
      <c r="E107" s="808"/>
      <c r="F107" s="812"/>
      <c r="G107" s="47"/>
    </row>
    <row r="108" spans="2:7" ht="38.25">
      <c r="B108" s="612" t="s">
        <v>37</v>
      </c>
      <c r="C108" s="554">
        <v>366731</v>
      </c>
      <c r="D108" s="804"/>
      <c r="E108" s="808"/>
      <c r="F108" s="812"/>
      <c r="G108" s="47"/>
    </row>
    <row r="109" spans="2:7">
      <c r="B109" s="612" t="s">
        <v>27</v>
      </c>
      <c r="C109" s="554">
        <v>271467671</v>
      </c>
      <c r="D109" s="805"/>
      <c r="E109" s="809"/>
      <c r="F109" s="813"/>
      <c r="G109" s="83"/>
    </row>
    <row r="110" spans="2:7" ht="15.75" thickBot="1">
      <c r="B110" s="796" t="s">
        <v>28</v>
      </c>
      <c r="C110" s="801">
        <v>271467671</v>
      </c>
      <c r="D110" s="806"/>
      <c r="E110" s="810"/>
      <c r="F110" s="814"/>
      <c r="G110" s="77"/>
    </row>
    <row r="111" spans="2:7" s="1762" customFormat="1" ht="85.5" customHeight="1" thickBot="1">
      <c r="B111" s="1950" t="s">
        <v>509</v>
      </c>
      <c r="C111" s="1951"/>
      <c r="D111" s="1951"/>
      <c r="E111" s="1951"/>
      <c r="F111" s="1951"/>
      <c r="G111" s="1952"/>
    </row>
    <row r="112" spans="2:7" ht="15.75" thickBot="1"/>
    <row r="113" spans="1:8">
      <c r="A113" s="1772">
        <f>A82+1</f>
        <v>3</v>
      </c>
      <c r="B113" s="792" t="s">
        <v>49</v>
      </c>
      <c r="C113" s="51"/>
      <c r="D113" s="74"/>
      <c r="E113" s="391"/>
      <c r="F113" s="391"/>
      <c r="G113" s="391"/>
      <c r="H113" s="1749" t="s">
        <v>295</v>
      </c>
    </row>
    <row r="114" spans="1:8">
      <c r="B114" s="793" t="s">
        <v>50</v>
      </c>
      <c r="C114" s="25"/>
      <c r="D114" s="26"/>
      <c r="E114" s="391"/>
      <c r="F114" s="391"/>
      <c r="G114" s="391"/>
      <c r="H114" s="1774"/>
    </row>
    <row r="115" spans="1:8">
      <c r="B115" s="769" t="s">
        <v>51</v>
      </c>
      <c r="C115" s="31"/>
      <c r="D115" s="32"/>
      <c r="E115" s="391"/>
      <c r="F115" s="391"/>
      <c r="G115" s="391"/>
      <c r="H115" s="1774"/>
    </row>
    <row r="116" spans="1:8">
      <c r="B116" s="794" t="s">
        <v>52</v>
      </c>
      <c r="C116" s="553"/>
      <c r="D116" s="797"/>
      <c r="E116" s="391"/>
      <c r="F116" s="391"/>
      <c r="G116" s="391"/>
      <c r="H116" s="1774"/>
    </row>
    <row r="117" spans="1:8">
      <c r="B117" s="795" t="s">
        <v>53</v>
      </c>
      <c r="C117" s="554"/>
      <c r="D117" s="797"/>
      <c r="E117" s="391"/>
      <c r="F117" s="391"/>
      <c r="G117" s="391"/>
      <c r="H117" s="1774"/>
    </row>
    <row r="118" spans="1:8" ht="27.75" thickBot="1">
      <c r="B118" s="835" t="s">
        <v>54</v>
      </c>
      <c r="C118" s="836"/>
      <c r="D118" s="837"/>
      <c r="E118" s="391"/>
      <c r="F118" s="391"/>
      <c r="G118" s="391"/>
      <c r="H118" s="1774"/>
    </row>
    <row r="119" spans="1:8">
      <c r="B119" s="838" t="s">
        <v>55</v>
      </c>
      <c r="C119" s="839"/>
      <c r="D119" s="840"/>
      <c r="E119" s="391"/>
      <c r="F119" s="391"/>
      <c r="G119" s="391"/>
      <c r="H119" s="1774"/>
    </row>
    <row r="120" spans="1:8">
      <c r="B120" s="611" t="s">
        <v>56</v>
      </c>
      <c r="C120" s="553"/>
      <c r="D120" s="797">
        <f>D121</f>
        <v>117864</v>
      </c>
      <c r="E120" s="391"/>
      <c r="F120" s="391"/>
      <c r="G120" s="391"/>
      <c r="H120" s="1774"/>
    </row>
    <row r="121" spans="1:8">
      <c r="B121" s="612" t="s">
        <v>18</v>
      </c>
      <c r="C121" s="554"/>
      <c r="D121" s="798">
        <f>+D122</f>
        <v>117864</v>
      </c>
      <c r="E121" s="391"/>
      <c r="F121" s="391"/>
      <c r="G121" s="391"/>
      <c r="H121" s="1774"/>
    </row>
    <row r="122" spans="1:8" ht="25.5">
      <c r="B122" s="612" t="s">
        <v>19</v>
      </c>
      <c r="C122" s="554"/>
      <c r="D122" s="798">
        <v>117864</v>
      </c>
      <c r="E122" s="391"/>
      <c r="F122" s="391"/>
      <c r="G122" s="391"/>
      <c r="H122" s="1774"/>
    </row>
    <row r="123" spans="1:8">
      <c r="B123" s="611" t="s">
        <v>57</v>
      </c>
      <c r="C123" s="35"/>
      <c r="D123" s="797">
        <f>+D124</f>
        <v>117864</v>
      </c>
      <c r="E123" s="391"/>
      <c r="F123" s="391"/>
      <c r="G123" s="391"/>
      <c r="H123" s="1774"/>
    </row>
    <row r="124" spans="1:8">
      <c r="B124" s="612" t="s">
        <v>21</v>
      </c>
      <c r="C124" s="35"/>
      <c r="D124" s="798">
        <f>+D125</f>
        <v>117864</v>
      </c>
      <c r="E124" s="391"/>
      <c r="F124" s="391"/>
      <c r="G124" s="391"/>
      <c r="H124" s="1774"/>
    </row>
    <row r="125" spans="1:8">
      <c r="B125" s="612" t="s">
        <v>23</v>
      </c>
      <c r="C125" s="35"/>
      <c r="D125" s="798">
        <f>+D126</f>
        <v>117864</v>
      </c>
      <c r="E125" s="391"/>
      <c r="F125" s="391"/>
      <c r="G125" s="391"/>
      <c r="H125" s="1774"/>
    </row>
    <row r="126" spans="1:8" ht="15.75" thickBot="1">
      <c r="B126" s="796" t="s">
        <v>26</v>
      </c>
      <c r="C126" s="79"/>
      <c r="D126" s="799">
        <v>117864</v>
      </c>
      <c r="E126" s="391"/>
      <c r="F126" s="391"/>
      <c r="G126" s="391"/>
      <c r="H126" s="1774"/>
    </row>
    <row r="127" spans="1:8">
      <c r="B127" s="838" t="s">
        <v>42</v>
      </c>
      <c r="C127" s="839"/>
      <c r="D127" s="840"/>
      <c r="E127" s="391"/>
      <c r="F127" s="391"/>
      <c r="G127" s="391"/>
      <c r="H127" s="1774"/>
    </row>
    <row r="128" spans="1:8">
      <c r="B128" s="611" t="s">
        <v>56</v>
      </c>
      <c r="C128" s="553"/>
      <c r="D128" s="797">
        <f>D129</f>
        <v>117864</v>
      </c>
      <c r="E128" s="391"/>
      <c r="F128" s="391"/>
      <c r="G128" s="391"/>
      <c r="H128" s="1774"/>
    </row>
    <row r="129" spans="2:8">
      <c r="B129" s="612" t="s">
        <v>18</v>
      </c>
      <c r="C129" s="554"/>
      <c r="D129" s="797">
        <f>+D130</f>
        <v>117864</v>
      </c>
      <c r="E129" s="391"/>
      <c r="F129" s="391"/>
      <c r="G129" s="391"/>
      <c r="H129" s="1774"/>
    </row>
    <row r="130" spans="2:8" ht="25.5">
      <c r="B130" s="612" t="s">
        <v>19</v>
      </c>
      <c r="C130" s="554"/>
      <c r="D130" s="798">
        <v>117864</v>
      </c>
      <c r="E130" s="391"/>
      <c r="F130" s="391"/>
      <c r="G130" s="391"/>
      <c r="H130" s="1774"/>
    </row>
    <row r="131" spans="2:8">
      <c r="B131" s="611" t="s">
        <v>57</v>
      </c>
      <c r="C131" s="35"/>
      <c r="D131" s="797">
        <f>+D132</f>
        <v>117864</v>
      </c>
      <c r="E131" s="391"/>
      <c r="F131" s="391"/>
      <c r="G131" s="391"/>
      <c r="H131" s="1774"/>
    </row>
    <row r="132" spans="2:8">
      <c r="B132" s="612" t="s">
        <v>21</v>
      </c>
      <c r="C132" s="35"/>
      <c r="D132" s="797">
        <f>+D133</f>
        <v>117864</v>
      </c>
      <c r="E132" s="391"/>
      <c r="F132" s="391"/>
      <c r="G132" s="391"/>
      <c r="H132" s="1774"/>
    </row>
    <row r="133" spans="2:8">
      <c r="B133" s="612" t="s">
        <v>23</v>
      </c>
      <c r="C133" s="35"/>
      <c r="D133" s="798">
        <f>+D134</f>
        <v>117864</v>
      </c>
      <c r="E133" s="391"/>
      <c r="F133" s="391"/>
      <c r="G133" s="391"/>
      <c r="H133" s="1774"/>
    </row>
    <row r="134" spans="2:8" ht="15.75" thickBot="1">
      <c r="B134" s="796" t="s">
        <v>26</v>
      </c>
      <c r="C134" s="79"/>
      <c r="D134" s="799">
        <v>117864</v>
      </c>
      <c r="E134" s="391"/>
      <c r="F134" s="391"/>
      <c r="G134" s="391"/>
      <c r="H134" s="1774"/>
    </row>
    <row r="135" spans="2:8">
      <c r="B135" s="838" t="s">
        <v>58</v>
      </c>
      <c r="C135" s="839"/>
      <c r="D135" s="840"/>
      <c r="E135" s="391"/>
      <c r="F135" s="391"/>
      <c r="G135" s="391"/>
      <c r="H135" s="1774"/>
    </row>
    <row r="136" spans="2:8">
      <c r="B136" s="611" t="s">
        <v>56</v>
      </c>
      <c r="C136" s="553"/>
      <c r="D136" s="797">
        <f>D137</f>
        <v>117864</v>
      </c>
      <c r="E136" s="391"/>
      <c r="F136" s="391"/>
      <c r="G136" s="391"/>
      <c r="H136" s="1774"/>
    </row>
    <row r="137" spans="2:8">
      <c r="B137" s="612" t="s">
        <v>18</v>
      </c>
      <c r="C137" s="554"/>
      <c r="D137" s="798">
        <f>+D138</f>
        <v>117864</v>
      </c>
      <c r="E137" s="391"/>
      <c r="F137" s="391"/>
      <c r="G137" s="391"/>
      <c r="H137" s="1774"/>
    </row>
    <row r="138" spans="2:8" ht="25.5">
      <c r="B138" s="612" t="s">
        <v>19</v>
      </c>
      <c r="C138" s="554"/>
      <c r="D138" s="798">
        <v>117864</v>
      </c>
      <c r="E138" s="391"/>
      <c r="F138" s="391"/>
      <c r="G138" s="391"/>
      <c r="H138" s="1774"/>
    </row>
    <row r="139" spans="2:8">
      <c r="B139" s="611" t="s">
        <v>57</v>
      </c>
      <c r="C139" s="35"/>
      <c r="D139" s="797">
        <f>+D140</f>
        <v>117864</v>
      </c>
      <c r="E139" s="391"/>
      <c r="F139" s="391"/>
      <c r="G139" s="391"/>
      <c r="H139" s="1774"/>
    </row>
    <row r="140" spans="2:8">
      <c r="B140" s="612" t="s">
        <v>21</v>
      </c>
      <c r="C140" s="35"/>
      <c r="D140" s="798">
        <f>+D141</f>
        <v>117864</v>
      </c>
      <c r="E140" s="391"/>
      <c r="F140" s="391"/>
      <c r="G140" s="391"/>
      <c r="H140" s="1774"/>
    </row>
    <row r="141" spans="2:8">
      <c r="B141" s="612" t="s">
        <v>23</v>
      </c>
      <c r="C141" s="35"/>
      <c r="D141" s="798">
        <f>+D142</f>
        <v>117864</v>
      </c>
      <c r="E141" s="391"/>
      <c r="F141" s="391"/>
      <c r="G141" s="391"/>
      <c r="H141" s="1774"/>
    </row>
    <row r="142" spans="2:8" ht="15.75" thickBot="1">
      <c r="B142" s="796" t="s">
        <v>26</v>
      </c>
      <c r="C142" s="79"/>
      <c r="D142" s="799">
        <v>117864</v>
      </c>
      <c r="E142" s="391"/>
      <c r="F142" s="391"/>
      <c r="G142" s="391"/>
      <c r="H142" s="1774"/>
    </row>
    <row r="143" spans="2:8">
      <c r="B143" s="832" t="s">
        <v>59</v>
      </c>
      <c r="C143" s="833"/>
      <c r="D143" s="834"/>
      <c r="E143" s="391"/>
      <c r="F143" s="391"/>
      <c r="G143" s="391"/>
      <c r="H143" s="1774"/>
    </row>
    <row r="144" spans="2:8">
      <c r="B144" s="611" t="s">
        <v>56</v>
      </c>
      <c r="C144" s="553"/>
      <c r="D144" s="797">
        <f>D145</f>
        <v>117864</v>
      </c>
      <c r="E144" s="391"/>
      <c r="F144" s="391"/>
      <c r="G144" s="391"/>
      <c r="H144" s="1774"/>
    </row>
    <row r="145" spans="2:8">
      <c r="B145" s="612" t="s">
        <v>18</v>
      </c>
      <c r="C145" s="554"/>
      <c r="D145" s="798">
        <f>+D146</f>
        <v>117864</v>
      </c>
      <c r="E145" s="391"/>
      <c r="F145" s="391"/>
      <c r="G145" s="391"/>
      <c r="H145" s="1774"/>
    </row>
    <row r="146" spans="2:8" ht="25.5">
      <c r="B146" s="612" t="s">
        <v>19</v>
      </c>
      <c r="C146" s="554"/>
      <c r="D146" s="798">
        <v>117864</v>
      </c>
      <c r="E146" s="391"/>
      <c r="F146" s="391"/>
      <c r="G146" s="391"/>
      <c r="H146" s="1774"/>
    </row>
    <row r="147" spans="2:8">
      <c r="B147" s="611" t="s">
        <v>57</v>
      </c>
      <c r="C147" s="35"/>
      <c r="D147" s="797">
        <f>+D148</f>
        <v>117864</v>
      </c>
      <c r="E147" s="391"/>
      <c r="F147" s="391"/>
      <c r="G147" s="391"/>
      <c r="H147" s="1774"/>
    </row>
    <row r="148" spans="2:8">
      <c r="B148" s="612" t="s">
        <v>21</v>
      </c>
      <c r="C148" s="35"/>
      <c r="D148" s="798">
        <f>+D149</f>
        <v>117864</v>
      </c>
      <c r="E148" s="391"/>
      <c r="F148" s="391"/>
      <c r="G148" s="391"/>
      <c r="H148" s="1774"/>
    </row>
    <row r="149" spans="2:8">
      <c r="B149" s="612" t="s">
        <v>23</v>
      </c>
      <c r="C149" s="35"/>
      <c r="D149" s="798">
        <f>+D150</f>
        <v>117864</v>
      </c>
      <c r="E149" s="391"/>
      <c r="F149" s="391"/>
      <c r="G149" s="391"/>
      <c r="H149" s="1774"/>
    </row>
    <row r="150" spans="2:8" ht="15.75" thickBot="1">
      <c r="B150" s="841" t="s">
        <v>26</v>
      </c>
      <c r="C150" s="842"/>
      <c r="D150" s="829">
        <v>117864</v>
      </c>
      <c r="E150" s="391"/>
      <c r="F150" s="391"/>
      <c r="G150" s="391"/>
      <c r="H150" s="1774"/>
    </row>
    <row r="151" spans="2:8">
      <c r="B151" s="838" t="s">
        <v>60</v>
      </c>
      <c r="C151" s="839"/>
      <c r="D151" s="840"/>
      <c r="E151" s="391"/>
      <c r="F151" s="391"/>
      <c r="G151" s="391"/>
      <c r="H151" s="1774"/>
    </row>
    <row r="152" spans="2:8">
      <c r="B152" s="611" t="s">
        <v>56</v>
      </c>
      <c r="C152" s="553"/>
      <c r="D152" s="797">
        <f>D153</f>
        <v>78576</v>
      </c>
      <c r="E152" s="391"/>
      <c r="F152" s="391"/>
      <c r="G152" s="391"/>
      <c r="H152" s="1774"/>
    </row>
    <row r="153" spans="2:8">
      <c r="B153" s="612" t="s">
        <v>18</v>
      </c>
      <c r="C153" s="554"/>
      <c r="D153" s="798">
        <f>+D154</f>
        <v>78576</v>
      </c>
      <c r="E153" s="391"/>
      <c r="F153" s="391"/>
      <c r="G153" s="391"/>
      <c r="H153" s="1774"/>
    </row>
    <row r="154" spans="2:8" ht="25.5">
      <c r="B154" s="612" t="s">
        <v>19</v>
      </c>
      <c r="C154" s="554"/>
      <c r="D154" s="798">
        <v>78576</v>
      </c>
      <c r="E154" s="391"/>
      <c r="F154" s="391"/>
      <c r="G154" s="391"/>
      <c r="H154" s="1774"/>
    </row>
    <row r="155" spans="2:8">
      <c r="B155" s="611" t="s">
        <v>57</v>
      </c>
      <c r="C155" s="35"/>
      <c r="D155" s="797">
        <f>+D156</f>
        <v>78576</v>
      </c>
      <c r="E155" s="391"/>
      <c r="F155" s="391"/>
      <c r="G155" s="391"/>
      <c r="H155" s="1774"/>
    </row>
    <row r="156" spans="2:8">
      <c r="B156" s="612" t="s">
        <v>21</v>
      </c>
      <c r="C156" s="35"/>
      <c r="D156" s="798">
        <f>+D157</f>
        <v>78576</v>
      </c>
      <c r="E156" s="391"/>
      <c r="F156" s="391"/>
      <c r="G156" s="391"/>
      <c r="H156" s="1774"/>
    </row>
    <row r="157" spans="2:8">
      <c r="B157" s="612" t="s">
        <v>23</v>
      </c>
      <c r="C157" s="35"/>
      <c r="D157" s="798">
        <f>+D158</f>
        <v>78576</v>
      </c>
      <c r="E157" s="391"/>
      <c r="F157" s="391"/>
      <c r="G157" s="391"/>
      <c r="H157" s="1774"/>
    </row>
    <row r="158" spans="2:8" ht="15.75" thickBot="1">
      <c r="B158" s="796" t="s">
        <v>26</v>
      </c>
      <c r="C158" s="79"/>
      <c r="D158" s="799">
        <v>78576</v>
      </c>
      <c r="E158" s="391"/>
      <c r="F158" s="391"/>
      <c r="G158" s="391"/>
      <c r="H158" s="1774"/>
    </row>
    <row r="159" spans="2:8" ht="80.25" customHeight="1" thickBot="1">
      <c r="B159" s="1953" t="s">
        <v>510</v>
      </c>
      <c r="C159" s="1954"/>
      <c r="D159" s="1955"/>
      <c r="E159" s="391"/>
      <c r="F159" s="391"/>
      <c r="G159" s="391"/>
      <c r="H159" s="1774"/>
    </row>
  </sheetData>
  <mergeCells count="3">
    <mergeCell ref="B80:D80"/>
    <mergeCell ref="B111:G111"/>
    <mergeCell ref="B159:D159"/>
  </mergeCells>
  <pageMargins left="0.39370078740157483" right="0.51181102362204722" top="0.39370078740157483" bottom="0.51181102362204722" header="0.19685039370078741" footer="0.23622047244094491"/>
  <pageSetup paperSize="9" scale="85" fitToHeight="0" orientation="landscape" r:id="rId1"/>
  <headerFooter>
    <oddFooter>&amp;L&amp;F&amp;C&amp;P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D5222-728F-49AA-A941-0B52CD64D81C}">
  <sheetPr>
    <tabColor rgb="FF92D050"/>
  </sheetPr>
  <dimension ref="A1:H85"/>
  <sheetViews>
    <sheetView zoomScale="80" zoomScaleNormal="80" workbookViewId="0">
      <pane ySplit="1" topLeftCell="A2" activePane="bottomLeft" state="frozen"/>
      <selection pane="bottomLeft" activeCell="B85" sqref="B85:G85"/>
    </sheetView>
  </sheetViews>
  <sheetFormatPr defaultRowHeight="15"/>
  <cols>
    <col min="1" max="1" width="5.5703125" style="1768" customWidth="1"/>
    <col min="2" max="2" width="44.140625" customWidth="1"/>
    <col min="3" max="3" width="13.7109375" customWidth="1"/>
    <col min="4" max="4" width="12.42578125" customWidth="1"/>
    <col min="5" max="5" width="45.7109375" customWidth="1"/>
    <col min="6" max="6" width="12.85546875" customWidth="1"/>
    <col min="7" max="7" width="12.42578125" customWidth="1"/>
    <col min="8" max="8" width="13.42578125" style="1768" customWidth="1"/>
  </cols>
  <sheetData>
    <row r="1" spans="1:8" s="17" customFormat="1" ht="39" thickBot="1">
      <c r="A1" s="1771"/>
      <c r="B1" s="12"/>
      <c r="C1" s="13" t="s">
        <v>2</v>
      </c>
      <c r="D1" s="14" t="s">
        <v>6</v>
      </c>
      <c r="E1" s="12"/>
      <c r="F1" s="13" t="s">
        <v>2</v>
      </c>
      <c r="G1" s="14" t="s">
        <v>6</v>
      </c>
      <c r="H1" s="1769" t="s">
        <v>1</v>
      </c>
    </row>
    <row r="2" spans="1:8">
      <c r="B2" s="15"/>
      <c r="C2" s="15"/>
      <c r="D2" s="15"/>
      <c r="E2" s="15"/>
      <c r="F2" s="15"/>
      <c r="G2" s="15"/>
      <c r="H2" s="1770"/>
    </row>
    <row r="3" spans="1:8" s="16" customFormat="1" ht="15.75">
      <c r="A3" s="1770"/>
      <c r="B3" s="69" t="s">
        <v>13</v>
      </c>
      <c r="C3" s="1"/>
      <c r="D3" s="1"/>
      <c r="E3" s="1"/>
      <c r="F3" s="1"/>
      <c r="G3" s="1"/>
      <c r="H3" s="1770"/>
    </row>
    <row r="4" spans="1:8" ht="15.75" thickBot="1"/>
    <row r="5" spans="1:8" ht="27">
      <c r="A5" s="1772">
        <f>AiM!A113+1</f>
        <v>4</v>
      </c>
      <c r="B5" s="70" t="s">
        <v>12</v>
      </c>
      <c r="C5" s="71"/>
      <c r="D5" s="72"/>
      <c r="E5" s="73" t="s">
        <v>13</v>
      </c>
      <c r="F5" s="51"/>
      <c r="G5" s="74"/>
      <c r="H5" s="1749" t="s">
        <v>295</v>
      </c>
    </row>
    <row r="6" spans="1:8">
      <c r="A6" s="1773"/>
      <c r="B6" s="23" t="s">
        <v>14</v>
      </c>
      <c r="C6" s="24"/>
      <c r="D6" s="23"/>
      <c r="E6" s="23" t="s">
        <v>14</v>
      </c>
      <c r="F6" s="25"/>
      <c r="G6" s="26"/>
    </row>
    <row r="7" spans="1:8" ht="27">
      <c r="A7" s="1773"/>
      <c r="B7" s="27" t="s">
        <v>15</v>
      </c>
      <c r="C7" s="28"/>
      <c r="D7" s="29"/>
      <c r="E7" s="30" t="s">
        <v>16</v>
      </c>
      <c r="F7" s="31"/>
      <c r="G7" s="32"/>
    </row>
    <row r="8" spans="1:8">
      <c r="A8" s="1773"/>
      <c r="B8" s="33" t="s">
        <v>17</v>
      </c>
      <c r="C8" s="34">
        <v>1500000</v>
      </c>
      <c r="D8" s="34">
        <v>-1444195</v>
      </c>
      <c r="E8" s="33" t="s">
        <v>17</v>
      </c>
      <c r="F8" s="35"/>
      <c r="G8" s="34">
        <v>443432</v>
      </c>
    </row>
    <row r="9" spans="1:8">
      <c r="A9" s="1773"/>
      <c r="B9" s="36" t="s">
        <v>18</v>
      </c>
      <c r="C9" s="37">
        <v>1500000</v>
      </c>
      <c r="D9" s="37">
        <v>-1444195</v>
      </c>
      <c r="E9" s="36" t="s">
        <v>18</v>
      </c>
      <c r="F9" s="35"/>
      <c r="G9" s="37">
        <v>443432</v>
      </c>
    </row>
    <row r="10" spans="1:8" ht="26.25">
      <c r="A10" s="1773"/>
      <c r="B10" s="38" t="s">
        <v>19</v>
      </c>
      <c r="C10" s="37">
        <v>1500000</v>
      </c>
      <c r="D10" s="37">
        <v>-1444195</v>
      </c>
      <c r="E10" s="38" t="s">
        <v>19</v>
      </c>
      <c r="F10" s="35"/>
      <c r="G10" s="37">
        <v>443432</v>
      </c>
    </row>
    <row r="11" spans="1:8">
      <c r="A11" s="1773"/>
      <c r="B11" s="39" t="s">
        <v>20</v>
      </c>
      <c r="C11" s="34">
        <v>1500000</v>
      </c>
      <c r="D11" s="40">
        <v>-1444195</v>
      </c>
      <c r="E11" s="39" t="s">
        <v>20</v>
      </c>
      <c r="F11" s="35"/>
      <c r="G11" s="34">
        <v>443432</v>
      </c>
    </row>
    <row r="12" spans="1:8">
      <c r="A12" s="1773"/>
      <c r="B12" s="41" t="s">
        <v>21</v>
      </c>
      <c r="C12" s="37">
        <v>1500000</v>
      </c>
      <c r="D12" s="37">
        <v>-1444195</v>
      </c>
      <c r="E12" s="41" t="s">
        <v>21</v>
      </c>
      <c r="F12" s="35"/>
      <c r="G12" s="37">
        <v>406932</v>
      </c>
    </row>
    <row r="13" spans="1:8" ht="26.25">
      <c r="A13" s="1773"/>
      <c r="B13" s="38" t="s">
        <v>22</v>
      </c>
      <c r="C13" s="37">
        <v>1500000</v>
      </c>
      <c r="D13" s="37">
        <v>-1444195</v>
      </c>
      <c r="E13" s="42" t="s">
        <v>23</v>
      </c>
      <c r="F13" s="35"/>
      <c r="G13" s="37">
        <v>406932</v>
      </c>
    </row>
    <row r="14" spans="1:8">
      <c r="A14" s="1773"/>
      <c r="B14" s="43" t="s">
        <v>24</v>
      </c>
      <c r="C14" s="37">
        <v>1500000</v>
      </c>
      <c r="D14" s="37">
        <v>-1444195</v>
      </c>
      <c r="E14" s="44" t="s">
        <v>25</v>
      </c>
      <c r="F14" s="35"/>
      <c r="G14" s="37">
        <v>363432</v>
      </c>
    </row>
    <row r="15" spans="1:8">
      <c r="A15" s="1773"/>
      <c r="B15" s="45"/>
      <c r="C15" s="46"/>
      <c r="D15" s="47"/>
      <c r="E15" s="44" t="s">
        <v>26</v>
      </c>
      <c r="F15" s="35"/>
      <c r="G15" s="37">
        <v>43500</v>
      </c>
    </row>
    <row r="16" spans="1:8">
      <c r="A16" s="1773"/>
      <c r="B16" s="39"/>
      <c r="C16" s="46"/>
      <c r="D16" s="47"/>
      <c r="E16" s="41" t="s">
        <v>27</v>
      </c>
      <c r="F16" s="35"/>
      <c r="G16" s="37">
        <v>36500</v>
      </c>
    </row>
    <row r="17" spans="1:8">
      <c r="A17" s="1773"/>
      <c r="B17" s="48"/>
      <c r="C17" s="49"/>
      <c r="D17" s="47"/>
      <c r="E17" s="42" t="s">
        <v>28</v>
      </c>
      <c r="F17" s="35"/>
      <c r="G17" s="37">
        <v>36500</v>
      </c>
    </row>
    <row r="18" spans="1:8" ht="27">
      <c r="A18" s="1773"/>
      <c r="B18" s="48"/>
      <c r="C18" s="49"/>
      <c r="D18" s="47"/>
      <c r="E18" s="30" t="s">
        <v>29</v>
      </c>
      <c r="F18" s="31"/>
      <c r="G18" s="32"/>
    </row>
    <row r="19" spans="1:8">
      <c r="A19" s="1773"/>
      <c r="B19" s="48"/>
      <c r="C19" s="49"/>
      <c r="D19" s="47"/>
      <c r="E19" s="33" t="s">
        <v>17</v>
      </c>
      <c r="F19" s="35"/>
      <c r="G19" s="34">
        <v>1000763</v>
      </c>
    </row>
    <row r="20" spans="1:8">
      <c r="A20" s="1773"/>
      <c r="B20" s="48"/>
      <c r="C20" s="49"/>
      <c r="D20" s="47"/>
      <c r="E20" s="36" t="s">
        <v>18</v>
      </c>
      <c r="F20" s="35"/>
      <c r="G20" s="37">
        <v>1000763</v>
      </c>
    </row>
    <row r="21" spans="1:8" ht="26.25">
      <c r="A21" s="1773"/>
      <c r="B21" s="48"/>
      <c r="C21" s="49"/>
      <c r="D21" s="47"/>
      <c r="E21" s="38" t="s">
        <v>19</v>
      </c>
      <c r="F21" s="35"/>
      <c r="G21" s="37">
        <v>1000763</v>
      </c>
    </row>
    <row r="22" spans="1:8">
      <c r="A22" s="1773"/>
      <c r="B22" s="48"/>
      <c r="C22" s="49"/>
      <c r="D22" s="47"/>
      <c r="E22" s="39" t="s">
        <v>20</v>
      </c>
      <c r="F22" s="35"/>
      <c r="G22" s="34">
        <v>1000763</v>
      </c>
    </row>
    <row r="23" spans="1:8">
      <c r="A23" s="1773"/>
      <c r="B23" s="48"/>
      <c r="C23" s="49"/>
      <c r="D23" s="47"/>
      <c r="E23" s="41" t="s">
        <v>21</v>
      </c>
      <c r="F23" s="35"/>
      <c r="G23" s="37">
        <v>371595</v>
      </c>
    </row>
    <row r="24" spans="1:8">
      <c r="A24" s="1773"/>
      <c r="B24" s="48"/>
      <c r="C24" s="49"/>
      <c r="D24" s="47"/>
      <c r="E24" s="42" t="s">
        <v>23</v>
      </c>
      <c r="F24" s="35"/>
      <c r="G24" s="37">
        <v>371595</v>
      </c>
    </row>
    <row r="25" spans="1:8">
      <c r="A25" s="1773"/>
      <c r="B25" s="48"/>
      <c r="C25" s="49"/>
      <c r="D25" s="47"/>
      <c r="E25" s="44" t="s">
        <v>25</v>
      </c>
      <c r="F25" s="35"/>
      <c r="G25" s="37">
        <v>139820</v>
      </c>
    </row>
    <row r="26" spans="1:8">
      <c r="A26" s="1773"/>
      <c r="B26" s="48"/>
      <c r="C26" s="49"/>
      <c r="D26" s="47"/>
      <c r="E26" s="44" t="s">
        <v>26</v>
      </c>
      <c r="F26" s="35"/>
      <c r="G26" s="37">
        <v>231775</v>
      </c>
    </row>
    <row r="27" spans="1:8">
      <c r="A27" s="1773"/>
      <c r="B27" s="48"/>
      <c r="C27" s="49"/>
      <c r="D27" s="47"/>
      <c r="E27" s="41" t="s">
        <v>27</v>
      </c>
      <c r="F27" s="35"/>
      <c r="G27" s="37">
        <v>629168</v>
      </c>
    </row>
    <row r="28" spans="1:8" ht="15.75" thickBot="1">
      <c r="A28" s="1773"/>
      <c r="B28" s="75"/>
      <c r="C28" s="76"/>
      <c r="D28" s="77"/>
      <c r="E28" s="78" t="s">
        <v>28</v>
      </c>
      <c r="F28" s="79"/>
      <c r="G28" s="80">
        <v>629168</v>
      </c>
    </row>
    <row r="29" spans="1:8" s="1762" customFormat="1" ht="71.25" customHeight="1" thickBot="1">
      <c r="A29" s="1773"/>
      <c r="B29" s="1947" t="s">
        <v>320</v>
      </c>
      <c r="C29" s="1948"/>
      <c r="D29" s="1948"/>
      <c r="E29" s="1948"/>
      <c r="F29" s="1948"/>
      <c r="G29" s="1949"/>
      <c r="H29" s="1768"/>
    </row>
    <row r="30" spans="1:8" ht="15.75" thickBot="1">
      <c r="A30" s="1773"/>
      <c r="B30" s="50"/>
      <c r="C30" s="50"/>
      <c r="D30" s="50"/>
      <c r="E30" s="50"/>
      <c r="F30" s="50"/>
      <c r="G30" s="50"/>
    </row>
    <row r="31" spans="1:8" ht="27">
      <c r="A31" s="1772">
        <f>A5+1</f>
        <v>5</v>
      </c>
      <c r="B31" s="18" t="s">
        <v>12</v>
      </c>
      <c r="C31" s="19"/>
      <c r="D31" s="20"/>
      <c r="E31" s="21" t="s">
        <v>13</v>
      </c>
      <c r="F31" s="51"/>
      <c r="G31" s="22"/>
      <c r="H31" s="1749" t="s">
        <v>295</v>
      </c>
    </row>
    <row r="32" spans="1:8">
      <c r="A32" s="1773"/>
      <c r="B32" s="23" t="s">
        <v>14</v>
      </c>
      <c r="C32" s="24"/>
      <c r="D32" s="23"/>
      <c r="E32" s="23" t="s">
        <v>14</v>
      </c>
      <c r="F32" s="25"/>
      <c r="G32" s="26"/>
    </row>
    <row r="33" spans="1:7">
      <c r="A33" s="1773"/>
      <c r="B33" s="27" t="s">
        <v>7</v>
      </c>
      <c r="C33" s="28"/>
      <c r="D33" s="29"/>
      <c r="E33" s="30" t="s">
        <v>30</v>
      </c>
      <c r="F33" s="31"/>
      <c r="G33" s="32"/>
    </row>
    <row r="34" spans="1:7">
      <c r="A34" s="1773"/>
      <c r="B34" s="33" t="s">
        <v>17</v>
      </c>
      <c r="C34" s="34">
        <v>110288148</v>
      </c>
      <c r="D34" s="34">
        <v>-79229</v>
      </c>
      <c r="E34" s="33" t="s">
        <v>17</v>
      </c>
      <c r="F34" s="34">
        <v>81002813</v>
      </c>
      <c r="G34" s="34">
        <v>79229</v>
      </c>
    </row>
    <row r="35" spans="1:7" ht="26.25">
      <c r="A35" s="1773"/>
      <c r="B35" s="36" t="s">
        <v>18</v>
      </c>
      <c r="C35" s="37">
        <v>110288148</v>
      </c>
      <c r="D35" s="37">
        <v>-79229</v>
      </c>
      <c r="E35" s="41" t="s">
        <v>31</v>
      </c>
      <c r="F35" s="37">
        <v>2957141</v>
      </c>
      <c r="G35" s="37"/>
    </row>
    <row r="36" spans="1:7" ht="26.25">
      <c r="A36" s="1773"/>
      <c r="B36" s="38" t="s">
        <v>19</v>
      </c>
      <c r="C36" s="37">
        <v>110288148</v>
      </c>
      <c r="D36" s="37">
        <v>-79229</v>
      </c>
      <c r="E36" s="36" t="s">
        <v>18</v>
      </c>
      <c r="F36" s="37">
        <v>78045672</v>
      </c>
      <c r="G36" s="37">
        <v>79229</v>
      </c>
    </row>
    <row r="37" spans="1:7" ht="26.25">
      <c r="A37" s="1773"/>
      <c r="B37" s="39" t="s">
        <v>20</v>
      </c>
      <c r="C37" s="34">
        <v>110288148</v>
      </c>
      <c r="D37" s="34">
        <v>-79229</v>
      </c>
      <c r="E37" s="38" t="s">
        <v>19</v>
      </c>
      <c r="F37" s="37">
        <v>78045672</v>
      </c>
      <c r="G37" s="37">
        <v>79229</v>
      </c>
    </row>
    <row r="38" spans="1:7">
      <c r="A38" s="1773"/>
      <c r="B38" s="41" t="s">
        <v>21</v>
      </c>
      <c r="C38" s="37">
        <v>110288148</v>
      </c>
      <c r="D38" s="37">
        <v>-79229</v>
      </c>
      <c r="E38" s="39" t="s">
        <v>20</v>
      </c>
      <c r="F38" s="34">
        <v>82102813</v>
      </c>
      <c r="G38" s="34">
        <v>79229</v>
      </c>
    </row>
    <row r="39" spans="1:7" ht="26.25">
      <c r="A39" s="1773"/>
      <c r="B39" s="38" t="s">
        <v>22</v>
      </c>
      <c r="C39" s="37">
        <v>110288148</v>
      </c>
      <c r="D39" s="37">
        <v>-79229</v>
      </c>
      <c r="E39" s="41" t="s">
        <v>21</v>
      </c>
      <c r="F39" s="37">
        <v>80255102</v>
      </c>
      <c r="G39" s="37">
        <v>79229</v>
      </c>
    </row>
    <row r="40" spans="1:7">
      <c r="A40" s="1773"/>
      <c r="B40" s="43" t="s">
        <v>24</v>
      </c>
      <c r="C40" s="37">
        <v>110288148</v>
      </c>
      <c r="D40" s="37">
        <v>-79229</v>
      </c>
      <c r="E40" s="42" t="s">
        <v>23</v>
      </c>
      <c r="F40" s="37">
        <v>78048645</v>
      </c>
      <c r="G40" s="37">
        <v>79229</v>
      </c>
    </row>
    <row r="41" spans="1:7">
      <c r="A41" s="1773"/>
      <c r="B41" s="45"/>
      <c r="C41" s="46"/>
      <c r="D41" s="47"/>
      <c r="E41" s="44" t="s">
        <v>25</v>
      </c>
      <c r="F41" s="37">
        <v>47244955</v>
      </c>
      <c r="G41" s="37">
        <v>60440</v>
      </c>
    </row>
    <row r="42" spans="1:7">
      <c r="A42" s="1773"/>
      <c r="B42" s="39"/>
      <c r="C42" s="46"/>
      <c r="D42" s="47"/>
      <c r="E42" s="44" t="s">
        <v>26</v>
      </c>
      <c r="F42" s="37">
        <v>30803690</v>
      </c>
      <c r="G42" s="37">
        <v>18789</v>
      </c>
    </row>
    <row r="43" spans="1:7" ht="26.25">
      <c r="A43" s="1773"/>
      <c r="B43" s="39"/>
      <c r="C43" s="47"/>
      <c r="D43" s="47"/>
      <c r="E43" s="42" t="s">
        <v>22</v>
      </c>
      <c r="F43" s="37">
        <v>1482791</v>
      </c>
      <c r="G43" s="37"/>
    </row>
    <row r="44" spans="1:7">
      <c r="A44" s="1773"/>
      <c r="B44" s="39"/>
      <c r="C44" s="47"/>
      <c r="D44" s="47"/>
      <c r="E44" s="44" t="s">
        <v>24</v>
      </c>
      <c r="F44" s="37">
        <v>1477791</v>
      </c>
      <c r="G44" s="37"/>
    </row>
    <row r="45" spans="1:7">
      <c r="A45" s="1773"/>
      <c r="B45" s="39"/>
      <c r="C45" s="47"/>
      <c r="D45" s="47"/>
      <c r="E45" s="44" t="s">
        <v>32</v>
      </c>
      <c r="F45" s="37">
        <v>5000</v>
      </c>
      <c r="G45" s="37"/>
    </row>
    <row r="46" spans="1:7" ht="39">
      <c r="A46" s="1773"/>
      <c r="B46" s="39"/>
      <c r="C46" s="47"/>
      <c r="D46" s="47"/>
      <c r="E46" s="42" t="s">
        <v>33</v>
      </c>
      <c r="F46" s="37">
        <v>723666</v>
      </c>
      <c r="G46" s="37"/>
    </row>
    <row r="47" spans="1:7" ht="26.25">
      <c r="A47" s="1773"/>
      <c r="B47" s="39"/>
      <c r="C47" s="47"/>
      <c r="D47" s="47"/>
      <c r="E47" s="44" t="s">
        <v>34</v>
      </c>
      <c r="F47" s="37">
        <v>266976</v>
      </c>
      <c r="G47" s="37"/>
    </row>
    <row r="48" spans="1:7" ht="39">
      <c r="A48" s="1773"/>
      <c r="B48" s="39"/>
      <c r="C48" s="47"/>
      <c r="D48" s="47"/>
      <c r="E48" s="52" t="s">
        <v>35</v>
      </c>
      <c r="F48" s="37">
        <v>266976</v>
      </c>
      <c r="G48" s="37"/>
    </row>
    <row r="49" spans="1:7" ht="26.25">
      <c r="A49" s="1773"/>
      <c r="B49" s="39"/>
      <c r="C49" s="47"/>
      <c r="D49" s="47"/>
      <c r="E49" s="44" t="s">
        <v>36</v>
      </c>
      <c r="F49" s="37">
        <v>456690</v>
      </c>
      <c r="G49" s="37"/>
    </row>
    <row r="50" spans="1:7" ht="51.75">
      <c r="A50" s="1773"/>
      <c r="B50" s="39"/>
      <c r="C50" s="47"/>
      <c r="D50" s="47"/>
      <c r="E50" s="52" t="s">
        <v>37</v>
      </c>
      <c r="F50" s="37">
        <v>456690</v>
      </c>
      <c r="G50" s="37"/>
    </row>
    <row r="51" spans="1:7">
      <c r="A51" s="1773"/>
      <c r="B51" s="39"/>
      <c r="C51" s="47"/>
      <c r="D51" s="47"/>
      <c r="E51" s="41" t="s">
        <v>27</v>
      </c>
      <c r="F51" s="37">
        <v>1847711</v>
      </c>
      <c r="G51" s="37"/>
    </row>
    <row r="52" spans="1:7">
      <c r="A52" s="1773"/>
      <c r="B52" s="39"/>
      <c r="C52" s="47"/>
      <c r="D52" s="47"/>
      <c r="E52" s="42" t="s">
        <v>28</v>
      </c>
      <c r="F52" s="37">
        <v>1847711</v>
      </c>
      <c r="G52" s="37"/>
    </row>
    <row r="53" spans="1:7">
      <c r="A53" s="1773"/>
      <c r="B53" s="39"/>
      <c r="C53" s="47"/>
      <c r="D53" s="47"/>
      <c r="E53" s="53" t="s">
        <v>38</v>
      </c>
      <c r="F53" s="37">
        <v>-1100000</v>
      </c>
      <c r="G53" s="37"/>
    </row>
    <row r="54" spans="1:7">
      <c r="A54" s="1773"/>
      <c r="B54" s="39"/>
      <c r="C54" s="47"/>
      <c r="D54" s="47"/>
      <c r="E54" s="53" t="s">
        <v>39</v>
      </c>
      <c r="F54" s="37">
        <v>1100000</v>
      </c>
      <c r="G54" s="37"/>
    </row>
    <row r="55" spans="1:7">
      <c r="A55" s="1773"/>
      <c r="B55" s="39"/>
      <c r="C55" s="47"/>
      <c r="D55" s="47"/>
      <c r="E55" s="41" t="s">
        <v>40</v>
      </c>
      <c r="F55" s="37">
        <v>1100000</v>
      </c>
      <c r="G55" s="37"/>
    </row>
    <row r="56" spans="1:7" ht="39">
      <c r="A56" s="1773"/>
      <c r="B56" s="54"/>
      <c r="C56" s="55"/>
      <c r="D56" s="56"/>
      <c r="E56" s="57" t="s">
        <v>41</v>
      </c>
      <c r="F56" s="58">
        <v>1100000</v>
      </c>
      <c r="G56" s="59"/>
    </row>
    <row r="57" spans="1:7">
      <c r="A57" s="1773"/>
      <c r="B57" s="60" t="s">
        <v>42</v>
      </c>
      <c r="C57" s="61"/>
      <c r="D57" s="62"/>
      <c r="E57" s="63" t="s">
        <v>42</v>
      </c>
      <c r="F57" s="64"/>
      <c r="G57" s="65"/>
    </row>
    <row r="58" spans="1:7">
      <c r="A58" s="1773"/>
      <c r="B58" s="23" t="s">
        <v>43</v>
      </c>
      <c r="C58" s="24"/>
      <c r="D58" s="23"/>
      <c r="E58" s="23" t="s">
        <v>43</v>
      </c>
      <c r="F58" s="25"/>
      <c r="G58" s="26"/>
    </row>
    <row r="59" spans="1:7">
      <c r="A59" s="1773"/>
      <c r="B59" s="66" t="s">
        <v>44</v>
      </c>
      <c r="C59" s="31"/>
      <c r="D59" s="29"/>
      <c r="E59" s="66" t="s">
        <v>44</v>
      </c>
      <c r="F59" s="31"/>
      <c r="G59" s="29"/>
    </row>
    <row r="60" spans="1:7">
      <c r="A60" s="1773"/>
      <c r="B60" s="33" t="s">
        <v>17</v>
      </c>
      <c r="C60" s="34">
        <v>395268323</v>
      </c>
      <c r="D60" s="34">
        <v>-3207</v>
      </c>
      <c r="E60" s="33" t="s">
        <v>17</v>
      </c>
      <c r="F60" s="34">
        <v>99878459</v>
      </c>
      <c r="G60" s="34">
        <v>3207</v>
      </c>
    </row>
    <row r="61" spans="1:7" ht="26.25">
      <c r="A61" s="1773"/>
      <c r="B61" s="36" t="s">
        <v>18</v>
      </c>
      <c r="C61" s="37">
        <v>395268323</v>
      </c>
      <c r="D61" s="37">
        <v>-3207</v>
      </c>
      <c r="E61" s="41" t="s">
        <v>31</v>
      </c>
      <c r="F61" s="37">
        <v>2957141</v>
      </c>
      <c r="G61" s="37"/>
    </row>
    <row r="62" spans="1:7" ht="26.25">
      <c r="A62" s="1773"/>
      <c r="B62" s="38" t="s">
        <v>19</v>
      </c>
      <c r="C62" s="37">
        <v>395268323</v>
      </c>
      <c r="D62" s="37">
        <v>-3207</v>
      </c>
      <c r="E62" s="36" t="s">
        <v>18</v>
      </c>
      <c r="F62" s="37">
        <v>96921318</v>
      </c>
      <c r="G62" s="37">
        <v>3207</v>
      </c>
    </row>
    <row r="63" spans="1:7" ht="26.25">
      <c r="A63" s="1773"/>
      <c r="B63" s="39" t="s">
        <v>20</v>
      </c>
      <c r="C63" s="34">
        <v>395268323</v>
      </c>
      <c r="D63" s="34">
        <v>-3207</v>
      </c>
      <c r="E63" s="38" t="s">
        <v>19</v>
      </c>
      <c r="F63" s="37">
        <v>96921318</v>
      </c>
      <c r="G63" s="37">
        <v>3207</v>
      </c>
    </row>
    <row r="64" spans="1:7">
      <c r="A64" s="1773"/>
      <c r="B64" s="41" t="s">
        <v>21</v>
      </c>
      <c r="C64" s="37">
        <v>395268323</v>
      </c>
      <c r="D64" s="37">
        <v>-3207</v>
      </c>
      <c r="E64" s="39" t="s">
        <v>20</v>
      </c>
      <c r="F64" s="34">
        <v>100978459</v>
      </c>
      <c r="G64" s="34">
        <v>3207</v>
      </c>
    </row>
    <row r="65" spans="1:7" ht="26.25">
      <c r="A65" s="1773"/>
      <c r="B65" s="38" t="s">
        <v>22</v>
      </c>
      <c r="C65" s="37">
        <v>395268323</v>
      </c>
      <c r="D65" s="37">
        <v>-3207</v>
      </c>
      <c r="E65" s="41" t="s">
        <v>21</v>
      </c>
      <c r="F65" s="37">
        <v>99142898</v>
      </c>
      <c r="G65" s="37">
        <v>3207</v>
      </c>
    </row>
    <row r="66" spans="1:7">
      <c r="A66" s="1773"/>
      <c r="B66" s="43" t="s">
        <v>24</v>
      </c>
      <c r="C66" s="37">
        <v>395268323</v>
      </c>
      <c r="D66" s="37">
        <v>-3207</v>
      </c>
      <c r="E66" s="42" t="s">
        <v>23</v>
      </c>
      <c r="F66" s="37">
        <v>79272041</v>
      </c>
      <c r="G66" s="37">
        <v>3207</v>
      </c>
    </row>
    <row r="67" spans="1:7">
      <c r="A67" s="1773"/>
      <c r="B67" s="43"/>
      <c r="C67" s="46"/>
      <c r="D67" s="47"/>
      <c r="E67" s="44" t="s">
        <v>25</v>
      </c>
      <c r="F67" s="37">
        <v>48469993</v>
      </c>
      <c r="G67" s="37">
        <v>2257</v>
      </c>
    </row>
    <row r="68" spans="1:7">
      <c r="A68" s="1773"/>
      <c r="B68" s="43"/>
      <c r="C68" s="46"/>
      <c r="D68" s="47"/>
      <c r="E68" s="44" t="s">
        <v>26</v>
      </c>
      <c r="F68" s="37">
        <v>30802048</v>
      </c>
      <c r="G68" s="37">
        <v>950</v>
      </c>
    </row>
    <row r="69" spans="1:7" ht="26.25">
      <c r="A69" s="1773"/>
      <c r="B69" s="43"/>
      <c r="C69" s="46"/>
      <c r="D69" s="47"/>
      <c r="E69" s="42" t="s">
        <v>22</v>
      </c>
      <c r="F69" s="37">
        <v>1493935</v>
      </c>
      <c r="G69" s="67"/>
    </row>
    <row r="70" spans="1:7">
      <c r="A70" s="1773"/>
      <c r="B70" s="43"/>
      <c r="C70" s="46"/>
      <c r="D70" s="47"/>
      <c r="E70" s="44" t="s">
        <v>24</v>
      </c>
      <c r="F70" s="37">
        <v>1477791</v>
      </c>
      <c r="G70" s="67"/>
    </row>
    <row r="71" spans="1:7">
      <c r="A71" s="1773"/>
      <c r="B71" s="43"/>
      <c r="C71" s="46"/>
      <c r="D71" s="47"/>
      <c r="E71" s="44" t="s">
        <v>32</v>
      </c>
      <c r="F71" s="37">
        <v>16144</v>
      </c>
      <c r="G71" s="67"/>
    </row>
    <row r="72" spans="1:7" ht="26.25">
      <c r="A72" s="1773"/>
      <c r="B72" s="43"/>
      <c r="C72" s="46"/>
      <c r="D72" s="47"/>
      <c r="E72" s="42" t="s">
        <v>45</v>
      </c>
      <c r="F72" s="37">
        <v>17653256</v>
      </c>
      <c r="G72" s="67"/>
    </row>
    <row r="73" spans="1:7">
      <c r="A73" s="1773"/>
      <c r="B73" s="43"/>
      <c r="C73" s="46"/>
      <c r="D73" s="47"/>
      <c r="E73" s="44" t="s">
        <v>46</v>
      </c>
      <c r="F73" s="37">
        <v>17653256</v>
      </c>
      <c r="G73" s="67"/>
    </row>
    <row r="74" spans="1:7" ht="39">
      <c r="A74" s="1773"/>
      <c r="B74" s="43"/>
      <c r="C74" s="46"/>
      <c r="D74" s="47"/>
      <c r="E74" s="42" t="s">
        <v>33</v>
      </c>
      <c r="F74" s="37">
        <v>723666</v>
      </c>
      <c r="G74" s="67"/>
    </row>
    <row r="75" spans="1:7" ht="26.25">
      <c r="A75" s="1773"/>
      <c r="B75" s="43"/>
      <c r="C75" s="46"/>
      <c r="D75" s="47"/>
      <c r="E75" s="44" t="s">
        <v>34</v>
      </c>
      <c r="F75" s="37">
        <v>266976</v>
      </c>
      <c r="G75" s="67"/>
    </row>
    <row r="76" spans="1:7" ht="39">
      <c r="A76" s="1773"/>
      <c r="B76" s="43"/>
      <c r="C76" s="46"/>
      <c r="D76" s="47"/>
      <c r="E76" s="52" t="s">
        <v>35</v>
      </c>
      <c r="F76" s="37">
        <v>266976</v>
      </c>
      <c r="G76" s="67"/>
    </row>
    <row r="77" spans="1:7" ht="26.25">
      <c r="A77" s="1773"/>
      <c r="B77" s="43"/>
      <c r="C77" s="46"/>
      <c r="D77" s="47"/>
      <c r="E77" s="44" t="s">
        <v>36</v>
      </c>
      <c r="F77" s="37">
        <v>456690</v>
      </c>
      <c r="G77" s="67"/>
    </row>
    <row r="78" spans="1:7" ht="51.75">
      <c r="A78" s="1773"/>
      <c r="B78" s="43"/>
      <c r="C78" s="46"/>
      <c r="D78" s="47"/>
      <c r="E78" s="52" t="s">
        <v>37</v>
      </c>
      <c r="F78" s="37">
        <v>456690</v>
      </c>
      <c r="G78" s="67"/>
    </row>
    <row r="79" spans="1:7">
      <c r="A79" s="1773"/>
      <c r="B79" s="43"/>
      <c r="C79" s="46"/>
      <c r="D79" s="47"/>
      <c r="E79" s="41" t="s">
        <v>27</v>
      </c>
      <c r="F79" s="37">
        <v>1835561</v>
      </c>
      <c r="G79" s="67"/>
    </row>
    <row r="80" spans="1:7">
      <c r="A80" s="1773"/>
      <c r="B80" s="43"/>
      <c r="C80" s="46"/>
      <c r="D80" s="47"/>
      <c r="E80" s="42" t="s">
        <v>28</v>
      </c>
      <c r="F80" s="37">
        <v>1835561</v>
      </c>
      <c r="G80" s="67"/>
    </row>
    <row r="81" spans="1:8">
      <c r="A81" s="1773"/>
      <c r="B81" s="43"/>
      <c r="C81" s="46"/>
      <c r="D81" s="47"/>
      <c r="E81" s="53" t="s">
        <v>38</v>
      </c>
      <c r="F81" s="37">
        <v>-1100000</v>
      </c>
      <c r="G81" s="67"/>
    </row>
    <row r="82" spans="1:8">
      <c r="A82" s="1773"/>
      <c r="B82" s="43"/>
      <c r="C82" s="46"/>
      <c r="D82" s="47"/>
      <c r="E82" s="53" t="s">
        <v>39</v>
      </c>
      <c r="F82" s="37">
        <v>1100000</v>
      </c>
      <c r="G82" s="67"/>
    </row>
    <row r="83" spans="1:8">
      <c r="A83" s="1773"/>
      <c r="B83" s="43"/>
      <c r="C83" s="46"/>
      <c r="D83" s="47"/>
      <c r="E83" s="41" t="s">
        <v>40</v>
      </c>
      <c r="F83" s="37">
        <v>1100000</v>
      </c>
      <c r="G83" s="67"/>
    </row>
    <row r="84" spans="1:8" ht="39.75" thickBot="1">
      <c r="A84" s="1773"/>
      <c r="B84" s="39"/>
      <c r="C84" s="46"/>
      <c r="D84" s="47"/>
      <c r="E84" s="57" t="s">
        <v>41</v>
      </c>
      <c r="F84" s="58">
        <v>1100000</v>
      </c>
      <c r="G84" s="67"/>
    </row>
    <row r="85" spans="1:8" s="1762" customFormat="1" ht="57" customHeight="1" thickBot="1">
      <c r="A85" s="1773"/>
      <c r="B85" s="1947" t="s">
        <v>530</v>
      </c>
      <c r="C85" s="1948"/>
      <c r="D85" s="1948"/>
      <c r="E85" s="1948"/>
      <c r="F85" s="1948"/>
      <c r="G85" s="1949"/>
      <c r="H85" s="1768"/>
    </row>
  </sheetData>
  <mergeCells count="2">
    <mergeCell ref="B29:G29"/>
    <mergeCell ref="B85:G85"/>
  </mergeCells>
  <pageMargins left="0.55118110236220474" right="0.35433070866141736" top="0.43307086614173229" bottom="0.47244094488188981" header="0.19685039370078741" footer="0.19685039370078741"/>
  <pageSetup paperSize="9" scale="85" fitToHeight="0" orientation="landscape" r:id="rId1"/>
  <headerFooter>
    <oddFooter>&amp;L&amp;F&amp;C&amp;P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861F8-9772-469F-83DB-8D3D3E481BC2}">
  <sheetPr>
    <tabColor rgb="FF92D050"/>
  </sheetPr>
  <dimension ref="A1:H171"/>
  <sheetViews>
    <sheetView zoomScale="80" zoomScaleNormal="80" workbookViewId="0">
      <pane ySplit="1" topLeftCell="A2" activePane="bottomLeft" state="frozen"/>
      <selection pane="bottomLeft" activeCell="D175" sqref="D175"/>
    </sheetView>
  </sheetViews>
  <sheetFormatPr defaultRowHeight="15"/>
  <cols>
    <col min="1" max="1" width="6" customWidth="1"/>
    <col min="2" max="2" width="44.85546875" customWidth="1"/>
    <col min="3" max="3" width="14" customWidth="1"/>
    <col min="4" max="4" width="13.5703125" customWidth="1"/>
    <col min="5" max="5" width="38.85546875" customWidth="1"/>
    <col min="6" max="6" width="14" customWidth="1"/>
    <col min="7" max="7" width="13.5703125" customWidth="1"/>
    <col min="8" max="8" width="15.140625" customWidth="1"/>
  </cols>
  <sheetData>
    <row r="1" spans="1:8" s="17" customFormat="1" ht="39" thickBot="1">
      <c r="B1" s="12"/>
      <c r="C1" s="13" t="s">
        <v>2</v>
      </c>
      <c r="D1" s="14" t="s">
        <v>6</v>
      </c>
      <c r="E1" s="12"/>
      <c r="F1" s="13" t="s">
        <v>2</v>
      </c>
      <c r="G1" s="14" t="s">
        <v>6</v>
      </c>
      <c r="H1" s="1017" t="s">
        <v>1</v>
      </c>
    </row>
    <row r="2" spans="1:8">
      <c r="B2" s="15"/>
      <c r="C2" s="15"/>
      <c r="D2" s="15"/>
      <c r="E2" s="15"/>
      <c r="F2" s="15"/>
      <c r="G2" s="15"/>
      <c r="H2" s="16"/>
    </row>
    <row r="3" spans="1:8" s="16" customFormat="1" ht="17.25" customHeight="1">
      <c r="B3" s="69" t="s">
        <v>72</v>
      </c>
      <c r="C3" s="1"/>
      <c r="D3" s="1"/>
      <c r="E3" s="1"/>
      <c r="F3" s="1"/>
      <c r="G3" s="1"/>
    </row>
    <row r="4" spans="1:8" ht="15.75" thickBot="1"/>
    <row r="5" spans="1:8">
      <c r="A5" s="97">
        <f>ĀM!A31+1</f>
        <v>6</v>
      </c>
      <c r="B5" s="1034" t="s">
        <v>72</v>
      </c>
      <c r="C5" s="224"/>
      <c r="D5" s="116"/>
      <c r="E5" s="95"/>
      <c r="F5" s="93"/>
      <c r="G5" s="96"/>
      <c r="H5" s="1022" t="s">
        <v>295</v>
      </c>
    </row>
    <row r="6" spans="1:8">
      <c r="A6" s="98"/>
      <c r="B6" s="386" t="s">
        <v>50</v>
      </c>
      <c r="C6" s="227"/>
      <c r="D6" s="117"/>
      <c r="E6" s="95"/>
      <c r="F6" s="93"/>
      <c r="G6" s="96"/>
    </row>
    <row r="7" spans="1:8" ht="30" customHeight="1">
      <c r="A7" s="99"/>
      <c r="B7" s="1073" t="s">
        <v>81</v>
      </c>
      <c r="C7" s="1106"/>
      <c r="D7" s="1096"/>
      <c r="E7" s="95"/>
      <c r="F7" s="93"/>
      <c r="G7" s="96"/>
    </row>
    <row r="8" spans="1:8">
      <c r="A8" s="98"/>
      <c r="B8" s="1168" t="s">
        <v>52</v>
      </c>
      <c r="C8" s="1178"/>
      <c r="D8" s="1173"/>
      <c r="E8" s="95"/>
      <c r="F8" s="93"/>
      <c r="G8" s="94"/>
    </row>
    <row r="9" spans="1:8">
      <c r="A9" s="100"/>
      <c r="B9" s="1169" t="s">
        <v>53</v>
      </c>
      <c r="C9" s="1179"/>
      <c r="D9" s="1174"/>
      <c r="E9" s="101"/>
      <c r="F9" s="102"/>
      <c r="G9" s="96"/>
    </row>
    <row r="10" spans="1:8" ht="25.5">
      <c r="A10" s="99"/>
      <c r="B10" s="1170" t="s">
        <v>82</v>
      </c>
      <c r="C10" s="1106"/>
      <c r="D10" s="1096"/>
      <c r="E10" s="95"/>
      <c r="F10" s="93"/>
      <c r="G10" s="96"/>
    </row>
    <row r="11" spans="1:8">
      <c r="A11" s="98"/>
      <c r="B11" s="1168" t="s">
        <v>42</v>
      </c>
      <c r="C11" s="1178"/>
      <c r="D11" s="1173"/>
      <c r="E11" s="95"/>
      <c r="F11" s="93"/>
      <c r="G11" s="94"/>
    </row>
    <row r="12" spans="1:8">
      <c r="A12" s="99"/>
      <c r="B12" s="883" t="s">
        <v>56</v>
      </c>
      <c r="C12" s="891"/>
      <c r="D12" s="885">
        <f>D13</f>
        <v>487652</v>
      </c>
      <c r="E12" s="95"/>
      <c r="F12" s="93"/>
      <c r="G12" s="96"/>
    </row>
    <row r="13" spans="1:8">
      <c r="A13" s="85"/>
      <c r="B13" s="36" t="s">
        <v>18</v>
      </c>
      <c r="C13" s="892"/>
      <c r="D13" s="886">
        <f>D14</f>
        <v>487652</v>
      </c>
      <c r="E13" s="95"/>
      <c r="F13" s="93"/>
      <c r="G13" s="96"/>
    </row>
    <row r="14" spans="1:8" ht="26.25">
      <c r="A14" s="85"/>
      <c r="B14" s="38" t="s">
        <v>19</v>
      </c>
      <c r="C14" s="892"/>
      <c r="D14" s="886">
        <v>487652</v>
      </c>
      <c r="E14" s="95"/>
      <c r="F14" s="93"/>
      <c r="G14" s="96"/>
    </row>
    <row r="15" spans="1:8">
      <c r="A15" s="85"/>
      <c r="B15" s="883" t="s">
        <v>57</v>
      </c>
      <c r="C15" s="891"/>
      <c r="D15" s="885">
        <f>D16</f>
        <v>487652</v>
      </c>
      <c r="E15" s="95"/>
      <c r="F15" s="93"/>
      <c r="G15" s="96"/>
    </row>
    <row r="16" spans="1:8">
      <c r="A16" s="85"/>
      <c r="B16" s="36" t="s">
        <v>21</v>
      </c>
      <c r="C16" s="892"/>
      <c r="D16" s="886">
        <f>D17</f>
        <v>487652</v>
      </c>
      <c r="E16" s="95"/>
      <c r="F16" s="93"/>
      <c r="G16" s="96"/>
    </row>
    <row r="17" spans="1:7">
      <c r="A17" s="85"/>
      <c r="B17" s="38" t="s">
        <v>23</v>
      </c>
      <c r="C17" s="892"/>
      <c r="D17" s="886">
        <f>D18</f>
        <v>487652</v>
      </c>
      <c r="E17" s="95"/>
      <c r="F17" s="93"/>
      <c r="G17" s="96"/>
    </row>
    <row r="18" spans="1:7">
      <c r="A18" s="85"/>
      <c r="B18" s="43" t="s">
        <v>26</v>
      </c>
      <c r="C18" s="892"/>
      <c r="D18" s="886">
        <v>487652</v>
      </c>
      <c r="E18" s="95"/>
      <c r="F18" s="93"/>
      <c r="G18" s="96"/>
    </row>
    <row r="19" spans="1:7">
      <c r="A19" s="98"/>
      <c r="B19" s="1171" t="s">
        <v>58</v>
      </c>
      <c r="C19" s="1180"/>
      <c r="D19" s="1175"/>
      <c r="E19" s="95"/>
      <c r="F19" s="93"/>
      <c r="G19" s="94"/>
    </row>
    <row r="20" spans="1:7">
      <c r="A20" s="99"/>
      <c r="B20" s="883" t="s">
        <v>56</v>
      </c>
      <c r="C20" s="891"/>
      <c r="D20" s="885">
        <f>D21</f>
        <v>487652</v>
      </c>
      <c r="E20" s="95"/>
      <c r="F20" s="93"/>
      <c r="G20" s="96"/>
    </row>
    <row r="21" spans="1:7">
      <c r="A21" s="85"/>
      <c r="B21" s="36" t="s">
        <v>18</v>
      </c>
      <c r="C21" s="892"/>
      <c r="D21" s="886">
        <f>D22</f>
        <v>487652</v>
      </c>
      <c r="E21" s="95"/>
      <c r="F21" s="93"/>
      <c r="G21" s="96"/>
    </row>
    <row r="22" spans="1:7" ht="26.25">
      <c r="A22" s="85"/>
      <c r="B22" s="38" t="s">
        <v>19</v>
      </c>
      <c r="C22" s="892"/>
      <c r="D22" s="886">
        <v>487652</v>
      </c>
      <c r="E22" s="95"/>
      <c r="F22" s="93"/>
      <c r="G22" s="96"/>
    </row>
    <row r="23" spans="1:7">
      <c r="A23" s="85"/>
      <c r="B23" s="883" t="s">
        <v>57</v>
      </c>
      <c r="C23" s="891"/>
      <c r="D23" s="885">
        <f>D24</f>
        <v>487652</v>
      </c>
      <c r="E23" s="95"/>
      <c r="F23" s="93"/>
      <c r="G23" s="96"/>
    </row>
    <row r="24" spans="1:7">
      <c r="A24" s="85"/>
      <c r="B24" s="36" t="s">
        <v>21</v>
      </c>
      <c r="C24" s="892"/>
      <c r="D24" s="886">
        <f>D25</f>
        <v>487652</v>
      </c>
      <c r="E24" s="95"/>
      <c r="F24" s="93"/>
      <c r="G24" s="96"/>
    </row>
    <row r="25" spans="1:7">
      <c r="A25" s="85"/>
      <c r="B25" s="38" t="s">
        <v>23</v>
      </c>
      <c r="C25" s="892"/>
      <c r="D25" s="886">
        <f>D26</f>
        <v>487652</v>
      </c>
      <c r="E25" s="95"/>
      <c r="F25" s="93"/>
      <c r="G25" s="96"/>
    </row>
    <row r="26" spans="1:7">
      <c r="A26" s="85"/>
      <c r="B26" s="1128" t="s">
        <v>26</v>
      </c>
      <c r="C26" s="1181"/>
      <c r="D26" s="1176">
        <v>487652</v>
      </c>
      <c r="E26" s="95"/>
      <c r="F26" s="93"/>
      <c r="G26" s="96"/>
    </row>
    <row r="27" spans="1:7">
      <c r="A27" s="98"/>
      <c r="B27" s="1171" t="s">
        <v>83</v>
      </c>
      <c r="C27" s="1180"/>
      <c r="D27" s="1175"/>
      <c r="E27" s="95"/>
      <c r="F27" s="93"/>
      <c r="G27" s="94"/>
    </row>
    <row r="28" spans="1:7">
      <c r="A28" s="99"/>
      <c r="B28" s="883" t="s">
        <v>56</v>
      </c>
      <c r="C28" s="891"/>
      <c r="D28" s="885">
        <f>D29</f>
        <v>487652</v>
      </c>
      <c r="E28" s="95"/>
      <c r="F28" s="93"/>
      <c r="G28" s="96"/>
    </row>
    <row r="29" spans="1:7">
      <c r="A29" s="85"/>
      <c r="B29" s="36" t="s">
        <v>18</v>
      </c>
      <c r="C29" s="892"/>
      <c r="D29" s="886">
        <f>D30</f>
        <v>487652</v>
      </c>
      <c r="E29" s="95"/>
      <c r="F29" s="93"/>
      <c r="G29" s="96"/>
    </row>
    <row r="30" spans="1:7" ht="26.25">
      <c r="A30" s="85"/>
      <c r="B30" s="38" t="s">
        <v>19</v>
      </c>
      <c r="C30" s="892"/>
      <c r="D30" s="886">
        <v>487652</v>
      </c>
      <c r="E30" s="95"/>
      <c r="F30" s="93"/>
      <c r="G30" s="96"/>
    </row>
    <row r="31" spans="1:7">
      <c r="A31" s="85"/>
      <c r="B31" s="883" t="s">
        <v>57</v>
      </c>
      <c r="C31" s="891"/>
      <c r="D31" s="885">
        <f>D32</f>
        <v>487652</v>
      </c>
      <c r="E31" s="95"/>
      <c r="F31" s="93"/>
      <c r="G31" s="96"/>
    </row>
    <row r="32" spans="1:7">
      <c r="A32" s="85"/>
      <c r="B32" s="36" t="s">
        <v>21</v>
      </c>
      <c r="C32" s="892"/>
      <c r="D32" s="886">
        <f>D33</f>
        <v>487652</v>
      </c>
      <c r="E32" s="95"/>
      <c r="F32" s="93"/>
      <c r="G32" s="96"/>
    </row>
    <row r="33" spans="1:8">
      <c r="A33" s="85"/>
      <c r="B33" s="38" t="s">
        <v>23</v>
      </c>
      <c r="C33" s="892"/>
      <c r="D33" s="886">
        <f>D34</f>
        <v>487652</v>
      </c>
      <c r="E33" s="95"/>
      <c r="F33" s="93"/>
      <c r="G33" s="96"/>
    </row>
    <row r="34" spans="1:8">
      <c r="A34" s="85"/>
      <c r="B34" s="1128" t="s">
        <v>26</v>
      </c>
      <c r="C34" s="1181"/>
      <c r="D34" s="1176">
        <v>487652</v>
      </c>
      <c r="E34" s="95"/>
      <c r="F34" s="93"/>
      <c r="G34" s="96"/>
    </row>
    <row r="35" spans="1:8">
      <c r="A35" s="98"/>
      <c r="B35" s="1171" t="s">
        <v>84</v>
      </c>
      <c r="C35" s="1180"/>
      <c r="D35" s="1175"/>
      <c r="E35" s="95"/>
      <c r="F35" s="93"/>
      <c r="G35" s="94"/>
    </row>
    <row r="36" spans="1:8">
      <c r="A36" s="99"/>
      <c r="B36" s="883" t="s">
        <v>56</v>
      </c>
      <c r="C36" s="891"/>
      <c r="D36" s="885">
        <f>D37</f>
        <v>7802432</v>
      </c>
      <c r="E36" s="95"/>
      <c r="F36" s="93"/>
      <c r="G36" s="96"/>
    </row>
    <row r="37" spans="1:8">
      <c r="A37" s="85"/>
      <c r="B37" s="36" t="s">
        <v>18</v>
      </c>
      <c r="C37" s="892"/>
      <c r="D37" s="886">
        <f>D38</f>
        <v>7802432</v>
      </c>
      <c r="E37" s="95"/>
      <c r="F37" s="93"/>
      <c r="G37" s="96"/>
    </row>
    <row r="38" spans="1:8" ht="26.25">
      <c r="A38" s="85"/>
      <c r="B38" s="38" t="s">
        <v>19</v>
      </c>
      <c r="C38" s="892"/>
      <c r="D38" s="886">
        <v>7802432</v>
      </c>
      <c r="E38" s="95"/>
      <c r="F38" s="93"/>
      <c r="G38" s="96"/>
    </row>
    <row r="39" spans="1:8">
      <c r="A39" s="85"/>
      <c r="B39" s="883" t="s">
        <v>57</v>
      </c>
      <c r="C39" s="891"/>
      <c r="D39" s="885">
        <f>D40</f>
        <v>7802432</v>
      </c>
      <c r="E39" s="95"/>
      <c r="F39" s="93"/>
      <c r="G39" s="96"/>
    </row>
    <row r="40" spans="1:8">
      <c r="A40" s="85"/>
      <c r="B40" s="36" t="s">
        <v>21</v>
      </c>
      <c r="C40" s="892"/>
      <c r="D40" s="886">
        <f>D41</f>
        <v>7802432</v>
      </c>
      <c r="E40" s="95"/>
      <c r="F40" s="93"/>
      <c r="G40" s="96"/>
    </row>
    <row r="41" spans="1:8">
      <c r="A41" s="85"/>
      <c r="B41" s="38" t="s">
        <v>23</v>
      </c>
      <c r="C41" s="892"/>
      <c r="D41" s="886">
        <f>D42</f>
        <v>7802432</v>
      </c>
      <c r="E41" s="95"/>
      <c r="F41" s="93"/>
      <c r="G41" s="96"/>
    </row>
    <row r="42" spans="1:8" ht="15.75" thickBot="1">
      <c r="A42" s="85"/>
      <c r="B42" s="1172" t="s">
        <v>26</v>
      </c>
      <c r="C42" s="1182"/>
      <c r="D42" s="1177">
        <v>7802432</v>
      </c>
      <c r="E42" s="95"/>
      <c r="F42" s="93"/>
      <c r="G42" s="96"/>
    </row>
    <row r="43" spans="1:8" ht="98.25" customHeight="1" thickBot="1">
      <c r="A43" s="85"/>
      <c r="B43" s="1956" t="s">
        <v>461</v>
      </c>
      <c r="C43" s="1957"/>
      <c r="D43" s="1958"/>
      <c r="E43" s="95"/>
      <c r="F43" s="95"/>
      <c r="G43" s="95"/>
    </row>
    <row r="44" spans="1:8" ht="15.75" thickBot="1">
      <c r="A44" s="84"/>
      <c r="B44" s="92"/>
      <c r="C44" s="93"/>
      <c r="D44" s="94"/>
      <c r="E44" s="95"/>
      <c r="F44" s="93"/>
      <c r="G44" s="96"/>
    </row>
    <row r="45" spans="1:8">
      <c r="A45" s="97">
        <f>A5+1</f>
        <v>7</v>
      </c>
      <c r="B45" s="1034" t="s">
        <v>72</v>
      </c>
      <c r="C45" s="224"/>
      <c r="D45" s="116"/>
      <c r="E45" s="1034" t="s">
        <v>87</v>
      </c>
      <c r="F45" s="224"/>
      <c r="G45" s="116"/>
      <c r="H45" s="1022" t="s">
        <v>295</v>
      </c>
    </row>
    <row r="46" spans="1:8">
      <c r="A46" s="98"/>
      <c r="B46" s="386" t="s">
        <v>14</v>
      </c>
      <c r="C46" s="227"/>
      <c r="D46" s="117"/>
      <c r="E46" s="386" t="s">
        <v>14</v>
      </c>
      <c r="F46" s="227"/>
      <c r="G46" s="117"/>
    </row>
    <row r="47" spans="1:8" ht="29.25" customHeight="1">
      <c r="A47" s="99"/>
      <c r="B47" s="1073" t="s">
        <v>85</v>
      </c>
      <c r="C47" s="1100"/>
      <c r="D47" s="1089"/>
      <c r="E47" s="1073" t="s">
        <v>88</v>
      </c>
      <c r="F47" s="1106"/>
      <c r="G47" s="1096"/>
    </row>
    <row r="48" spans="1:8">
      <c r="A48" s="99"/>
      <c r="B48" s="883" t="s">
        <v>56</v>
      </c>
      <c r="C48" s="891">
        <f>C49</f>
        <v>48987930</v>
      </c>
      <c r="D48" s="885">
        <f>D49</f>
        <v>-400000</v>
      </c>
      <c r="E48" s="883" t="s">
        <v>56</v>
      </c>
      <c r="F48" s="891">
        <v>38961101</v>
      </c>
      <c r="G48" s="885">
        <f>G49</f>
        <v>400000</v>
      </c>
    </row>
    <row r="49" spans="1:8">
      <c r="A49" s="85"/>
      <c r="B49" s="36" t="s">
        <v>18</v>
      </c>
      <c r="C49" s="892">
        <f>C50</f>
        <v>48987930</v>
      </c>
      <c r="D49" s="886">
        <f>D50</f>
        <v>-400000</v>
      </c>
      <c r="E49" s="36" t="s">
        <v>18</v>
      </c>
      <c r="F49" s="892">
        <f>F50</f>
        <v>38602651</v>
      </c>
      <c r="G49" s="886">
        <f>G50</f>
        <v>400000</v>
      </c>
    </row>
    <row r="50" spans="1:8" ht="26.25">
      <c r="A50" s="85"/>
      <c r="B50" s="38" t="s">
        <v>19</v>
      </c>
      <c r="C50" s="892">
        <v>48987930</v>
      </c>
      <c r="D50" s="886">
        <v>-400000</v>
      </c>
      <c r="E50" s="38" t="s">
        <v>19</v>
      </c>
      <c r="F50" s="892">
        <v>38602651</v>
      </c>
      <c r="G50" s="886">
        <v>400000</v>
      </c>
    </row>
    <row r="51" spans="1:8">
      <c r="A51" s="85"/>
      <c r="B51" s="883" t="s">
        <v>57</v>
      </c>
      <c r="C51" s="891">
        <f>C52</f>
        <v>48987930</v>
      </c>
      <c r="D51" s="885">
        <f>D52</f>
        <v>-400000</v>
      </c>
      <c r="E51" s="883" t="s">
        <v>57</v>
      </c>
      <c r="F51" s="891">
        <v>38961101</v>
      </c>
      <c r="G51" s="885">
        <f>G52</f>
        <v>400000</v>
      </c>
    </row>
    <row r="52" spans="1:8">
      <c r="A52" s="85"/>
      <c r="B52" s="36" t="s">
        <v>21</v>
      </c>
      <c r="C52" s="892">
        <f>C53+C56</f>
        <v>48987930</v>
      </c>
      <c r="D52" s="886">
        <f>D53+D56</f>
        <v>-400000</v>
      </c>
      <c r="E52" s="36" t="s">
        <v>21</v>
      </c>
      <c r="F52" s="892">
        <v>38961101</v>
      </c>
      <c r="G52" s="886">
        <f>G53+G56</f>
        <v>400000</v>
      </c>
    </row>
    <row r="53" spans="1:8" ht="38.25">
      <c r="A53" s="85"/>
      <c r="B53" s="38" t="s">
        <v>23</v>
      </c>
      <c r="C53" s="892">
        <f>C54+C55</f>
        <v>8000000</v>
      </c>
      <c r="D53" s="886">
        <f>D54+D55</f>
        <v>0</v>
      </c>
      <c r="E53" s="900" t="s">
        <v>33</v>
      </c>
      <c r="F53" s="892">
        <v>33127003</v>
      </c>
      <c r="G53" s="886">
        <f>G55</f>
        <v>400000</v>
      </c>
    </row>
    <row r="54" spans="1:8" ht="25.5">
      <c r="A54" s="85"/>
      <c r="B54" s="43" t="s">
        <v>25</v>
      </c>
      <c r="C54" s="892">
        <v>250000</v>
      </c>
      <c r="D54" s="886"/>
      <c r="E54" s="901" t="s">
        <v>36</v>
      </c>
      <c r="F54" s="892">
        <f>F55</f>
        <v>33027003</v>
      </c>
      <c r="G54" s="886">
        <v>400000</v>
      </c>
    </row>
    <row r="55" spans="1:8" ht="63.75">
      <c r="A55" s="85"/>
      <c r="B55" s="43" t="s">
        <v>26</v>
      </c>
      <c r="C55" s="892">
        <v>7750000</v>
      </c>
      <c r="D55" s="886"/>
      <c r="E55" s="902" t="s">
        <v>89</v>
      </c>
      <c r="F55" s="892">
        <v>33027003</v>
      </c>
      <c r="G55" s="886">
        <v>400000</v>
      </c>
    </row>
    <row r="56" spans="1:8" ht="26.25">
      <c r="A56" s="85"/>
      <c r="B56" s="38" t="s">
        <v>22</v>
      </c>
      <c r="C56" s="892">
        <f>C57</f>
        <v>40987930</v>
      </c>
      <c r="D56" s="886">
        <f>D57</f>
        <v>-400000</v>
      </c>
      <c r="E56" s="902"/>
      <c r="F56" s="892"/>
      <c r="G56" s="886"/>
    </row>
    <row r="57" spans="1:8" ht="15.75" thickBot="1">
      <c r="A57" s="85"/>
      <c r="B57" s="43" t="s">
        <v>24</v>
      </c>
      <c r="C57" s="1182">
        <v>40987930</v>
      </c>
      <c r="D57" s="886">
        <v>-400000</v>
      </c>
      <c r="E57" s="1183"/>
      <c r="F57" s="1182"/>
      <c r="G57" s="1177"/>
    </row>
    <row r="58" spans="1:8" s="1762" customFormat="1" ht="60.75" customHeight="1" thickBot="1">
      <c r="A58" s="98"/>
      <c r="B58" s="1962" t="s">
        <v>462</v>
      </c>
      <c r="C58" s="1963"/>
      <c r="D58" s="1963"/>
      <c r="E58" s="1963"/>
      <c r="F58" s="1963"/>
      <c r="G58" s="1964"/>
    </row>
    <row r="59" spans="1:8" ht="15.75" thickBot="1">
      <c r="A59" s="89"/>
      <c r="B59" s="90"/>
      <c r="C59" s="90"/>
      <c r="D59" s="91"/>
      <c r="E59" s="90"/>
      <c r="F59" s="90"/>
      <c r="G59" s="91"/>
    </row>
    <row r="60" spans="1:8">
      <c r="A60" s="97">
        <f>A45+1</f>
        <v>8</v>
      </c>
      <c r="B60" s="1034" t="s">
        <v>72</v>
      </c>
      <c r="C60" s="224"/>
      <c r="D60" s="116"/>
      <c r="E60" s="1034" t="s">
        <v>87</v>
      </c>
      <c r="F60" s="224"/>
      <c r="G60" s="116"/>
      <c r="H60" s="1022" t="s">
        <v>295</v>
      </c>
    </row>
    <row r="61" spans="1:8">
      <c r="A61" s="98"/>
      <c r="B61" s="386" t="s">
        <v>14</v>
      </c>
      <c r="C61" s="227"/>
      <c r="D61" s="117"/>
      <c r="E61" s="386" t="s">
        <v>14</v>
      </c>
      <c r="F61" s="227"/>
      <c r="G61" s="117"/>
    </row>
    <row r="62" spans="1:8" ht="30.75" customHeight="1">
      <c r="A62" s="99"/>
      <c r="B62" s="1073" t="s">
        <v>85</v>
      </c>
      <c r="C62" s="1100"/>
      <c r="D62" s="1089"/>
      <c r="E62" s="1073" t="s">
        <v>463</v>
      </c>
      <c r="F62" s="1106"/>
      <c r="G62" s="1096"/>
    </row>
    <row r="63" spans="1:8">
      <c r="A63" s="99"/>
      <c r="B63" s="883" t="s">
        <v>56</v>
      </c>
      <c r="C63" s="891">
        <f>C64</f>
        <v>48987930</v>
      </c>
      <c r="D63" s="885">
        <f>D64</f>
        <v>-80000</v>
      </c>
      <c r="E63" s="440" t="s">
        <v>56</v>
      </c>
      <c r="F63" s="1117">
        <v>105946028</v>
      </c>
      <c r="G63" s="441">
        <f t="shared" ref="G63:G68" si="0">G64</f>
        <v>80000</v>
      </c>
    </row>
    <row r="64" spans="1:8">
      <c r="A64" s="85"/>
      <c r="B64" s="36" t="s">
        <v>18</v>
      </c>
      <c r="C64" s="892">
        <f>C65</f>
        <v>48987930</v>
      </c>
      <c r="D64" s="886">
        <f>D65</f>
        <v>-80000</v>
      </c>
      <c r="E64" s="444" t="s">
        <v>18</v>
      </c>
      <c r="F64" s="1118">
        <v>100923580</v>
      </c>
      <c r="G64" s="443">
        <f t="shared" si="0"/>
        <v>80000</v>
      </c>
    </row>
    <row r="65" spans="1:8" ht="26.25">
      <c r="A65" s="85"/>
      <c r="B65" s="38" t="s">
        <v>19</v>
      </c>
      <c r="C65" s="892">
        <v>48987930</v>
      </c>
      <c r="D65" s="886">
        <v>-80000</v>
      </c>
      <c r="E65" s="446" t="s">
        <v>19</v>
      </c>
      <c r="F65" s="1118">
        <v>100923580</v>
      </c>
      <c r="G65" s="443">
        <f t="shared" si="0"/>
        <v>80000</v>
      </c>
    </row>
    <row r="66" spans="1:8">
      <c r="A66" s="85"/>
      <c r="B66" s="883" t="s">
        <v>57</v>
      </c>
      <c r="C66" s="891">
        <f>C67</f>
        <v>48987930</v>
      </c>
      <c r="D66" s="885">
        <f>D67</f>
        <v>-80000</v>
      </c>
      <c r="E66" s="447" t="s">
        <v>57</v>
      </c>
      <c r="F66" s="1117">
        <v>106213835</v>
      </c>
      <c r="G66" s="441">
        <f>G67+G70</f>
        <v>80000</v>
      </c>
    </row>
    <row r="67" spans="1:8">
      <c r="A67" s="85"/>
      <c r="B67" s="36" t="s">
        <v>21</v>
      </c>
      <c r="C67" s="892">
        <f>C68+C71</f>
        <v>48987930</v>
      </c>
      <c r="D67" s="886">
        <f>D68+D71</f>
        <v>-80000</v>
      </c>
      <c r="E67" s="444" t="s">
        <v>21</v>
      </c>
      <c r="F67" s="1119">
        <v>104439742</v>
      </c>
      <c r="G67" s="443">
        <f>G68</f>
        <v>62000</v>
      </c>
    </row>
    <row r="68" spans="1:8">
      <c r="A68" s="85"/>
      <c r="B68" s="38" t="s">
        <v>23</v>
      </c>
      <c r="C68" s="892">
        <f>C69+C70</f>
        <v>8000000</v>
      </c>
      <c r="D68" s="886">
        <f>D69+D70</f>
        <v>0</v>
      </c>
      <c r="E68" s="108" t="s">
        <v>23</v>
      </c>
      <c r="F68" s="1119">
        <v>83356423</v>
      </c>
      <c r="G68" s="1111">
        <f t="shared" si="0"/>
        <v>62000</v>
      </c>
    </row>
    <row r="69" spans="1:8">
      <c r="A69" s="85"/>
      <c r="B69" s="43" t="s">
        <v>25</v>
      </c>
      <c r="C69" s="892">
        <v>250000</v>
      </c>
      <c r="D69" s="886"/>
      <c r="E69" s="109" t="s">
        <v>26</v>
      </c>
      <c r="F69" s="1119">
        <v>16064961</v>
      </c>
      <c r="G69" s="1111">
        <f>62000</f>
        <v>62000</v>
      </c>
    </row>
    <row r="70" spans="1:8">
      <c r="A70" s="85"/>
      <c r="B70" s="43" t="s">
        <v>26</v>
      </c>
      <c r="C70" s="892">
        <v>7750000</v>
      </c>
      <c r="D70" s="886"/>
      <c r="E70" s="106" t="s">
        <v>27</v>
      </c>
      <c r="F70" s="1119">
        <v>1774093</v>
      </c>
      <c r="G70" s="1111">
        <f>G71</f>
        <v>18000</v>
      </c>
    </row>
    <row r="71" spans="1:8" ht="15" customHeight="1">
      <c r="A71" s="85"/>
      <c r="B71" s="38" t="s">
        <v>22</v>
      </c>
      <c r="C71" s="892">
        <f>C72</f>
        <v>40987930</v>
      </c>
      <c r="D71" s="886">
        <f>D72</f>
        <v>-80000</v>
      </c>
      <c r="E71" s="108" t="s">
        <v>28</v>
      </c>
      <c r="F71" s="1185">
        <v>1774093</v>
      </c>
      <c r="G71" s="1184">
        <v>18000</v>
      </c>
    </row>
    <row r="72" spans="1:8" ht="15.75" thickBot="1">
      <c r="A72" s="85"/>
      <c r="B72" s="43" t="s">
        <v>24</v>
      </c>
      <c r="C72" s="1182">
        <v>40987930</v>
      </c>
      <c r="D72" s="886">
        <v>-80000</v>
      </c>
      <c r="E72" s="1183"/>
      <c r="F72" s="1182"/>
      <c r="G72" s="1177"/>
    </row>
    <row r="73" spans="1:8" s="1762" customFormat="1" ht="55.5" customHeight="1" thickBot="1">
      <c r="A73" s="1797"/>
      <c r="B73" s="1959" t="s">
        <v>464</v>
      </c>
      <c r="C73" s="1960"/>
      <c r="D73" s="1960"/>
      <c r="E73" s="1960"/>
      <c r="F73" s="1960"/>
      <c r="G73" s="1961"/>
    </row>
    <row r="74" spans="1:8" ht="15.75" thickBot="1">
      <c r="A74" s="89"/>
      <c r="B74" s="1023"/>
      <c r="C74" s="1023"/>
      <c r="D74" s="1023"/>
      <c r="E74" s="1023"/>
      <c r="F74" s="1023"/>
      <c r="G74" s="1023"/>
    </row>
    <row r="75" spans="1:8">
      <c r="A75" s="97">
        <f>A60+1</f>
        <v>9</v>
      </c>
      <c r="B75" s="1034" t="s">
        <v>72</v>
      </c>
      <c r="C75" s="224"/>
      <c r="D75" s="116"/>
      <c r="E75" s="95"/>
      <c r="F75" s="103"/>
      <c r="G75" s="103"/>
      <c r="H75" s="1022" t="s">
        <v>295</v>
      </c>
    </row>
    <row r="76" spans="1:8">
      <c r="A76" s="98"/>
      <c r="B76" s="386" t="s">
        <v>14</v>
      </c>
      <c r="C76" s="227"/>
      <c r="D76" s="117"/>
      <c r="E76" s="104"/>
      <c r="F76" s="105"/>
      <c r="G76" s="103"/>
    </row>
    <row r="77" spans="1:8" s="734" customFormat="1">
      <c r="A77" s="733"/>
      <c r="B77" s="1073" t="s">
        <v>85</v>
      </c>
      <c r="C77" s="1106"/>
      <c r="D77" s="1096"/>
      <c r="E77" s="106"/>
      <c r="F77" s="88"/>
      <c r="G77" s="88"/>
    </row>
    <row r="78" spans="1:8">
      <c r="A78" s="99"/>
      <c r="B78" s="883" t="s">
        <v>56</v>
      </c>
      <c r="C78" s="891">
        <f>C79</f>
        <v>48987930</v>
      </c>
      <c r="D78" s="885">
        <f>D79</f>
        <v>0</v>
      </c>
      <c r="E78" s="107"/>
      <c r="F78" s="87"/>
      <c r="G78" s="87"/>
    </row>
    <row r="79" spans="1:8">
      <c r="A79" s="85"/>
      <c r="B79" s="36" t="s">
        <v>18</v>
      </c>
      <c r="C79" s="892">
        <f>C80</f>
        <v>48987930</v>
      </c>
      <c r="D79" s="886">
        <f>D80</f>
        <v>0</v>
      </c>
      <c r="E79" s="106"/>
      <c r="F79" s="88"/>
      <c r="G79" s="88"/>
    </row>
    <row r="80" spans="1:8" ht="26.25">
      <c r="A80" s="85"/>
      <c r="B80" s="38" t="s">
        <v>19</v>
      </c>
      <c r="C80" s="892">
        <v>48987930</v>
      </c>
      <c r="D80" s="886"/>
      <c r="E80" s="108"/>
      <c r="F80" s="88"/>
      <c r="G80" s="88"/>
    </row>
    <row r="81" spans="1:8">
      <c r="A81" s="85"/>
      <c r="B81" s="883" t="s">
        <v>57</v>
      </c>
      <c r="C81" s="891">
        <f>C82</f>
        <v>48987930</v>
      </c>
      <c r="D81" s="885">
        <f>D82</f>
        <v>0</v>
      </c>
      <c r="E81" s="107"/>
      <c r="F81" s="87"/>
      <c r="G81" s="87"/>
    </row>
    <row r="82" spans="1:8">
      <c r="A82" s="85"/>
      <c r="B82" s="36" t="s">
        <v>21</v>
      </c>
      <c r="C82" s="892">
        <f>C83+C86+C88</f>
        <v>48987930</v>
      </c>
      <c r="D82" s="886">
        <f>D83+D86+D88</f>
        <v>0</v>
      </c>
      <c r="E82" s="106"/>
      <c r="F82" s="88"/>
      <c r="G82" s="88"/>
    </row>
    <row r="83" spans="1:8">
      <c r="A83" s="85"/>
      <c r="B83" s="38" t="s">
        <v>23</v>
      </c>
      <c r="C83" s="892">
        <f>C84+C85</f>
        <v>8000000</v>
      </c>
      <c r="D83" s="886">
        <f>D84+D85</f>
        <v>0</v>
      </c>
      <c r="E83" s="108"/>
      <c r="F83" s="88"/>
      <c r="G83" s="88"/>
    </row>
    <row r="84" spans="1:8">
      <c r="A84" s="85"/>
      <c r="B84" s="43" t="s">
        <v>25</v>
      </c>
      <c r="C84" s="892">
        <v>250000</v>
      </c>
      <c r="D84" s="886"/>
      <c r="E84" s="108"/>
      <c r="F84" s="88"/>
      <c r="G84" s="88"/>
    </row>
    <row r="85" spans="1:8">
      <c r="A85" s="85"/>
      <c r="B85" s="43" t="s">
        <v>26</v>
      </c>
      <c r="C85" s="892">
        <v>7750000</v>
      </c>
      <c r="D85" s="886"/>
      <c r="E85" s="109"/>
      <c r="F85" s="88"/>
      <c r="G85" s="88"/>
    </row>
    <row r="86" spans="1:8" ht="26.25">
      <c r="A86" s="85"/>
      <c r="B86" s="38" t="s">
        <v>22</v>
      </c>
      <c r="C86" s="892">
        <f>C87</f>
        <v>40987930</v>
      </c>
      <c r="D86" s="886">
        <f>D87</f>
        <v>-3000000</v>
      </c>
      <c r="E86" s="109"/>
      <c r="F86" s="88"/>
      <c r="G86" s="88"/>
    </row>
    <row r="87" spans="1:8">
      <c r="A87" s="85"/>
      <c r="B87" s="43" t="s">
        <v>24</v>
      </c>
      <c r="C87" s="892">
        <v>40987930</v>
      </c>
      <c r="D87" s="886">
        <v>-3000000</v>
      </c>
      <c r="E87" s="106"/>
      <c r="F87" s="88"/>
      <c r="G87" s="88"/>
    </row>
    <row r="88" spans="1:8" ht="56.25" customHeight="1">
      <c r="A88" s="89"/>
      <c r="B88" s="900" t="s">
        <v>33</v>
      </c>
      <c r="C88" s="894"/>
      <c r="D88" s="886">
        <f>D89</f>
        <v>3000000</v>
      </c>
      <c r="E88" s="90"/>
      <c r="F88" s="88"/>
      <c r="G88" s="110"/>
    </row>
    <row r="89" spans="1:8" ht="25.5">
      <c r="A89" s="89"/>
      <c r="B89" s="901" t="s">
        <v>36</v>
      </c>
      <c r="C89" s="894"/>
      <c r="D89" s="886">
        <f>D90</f>
        <v>3000000</v>
      </c>
      <c r="E89" s="90"/>
      <c r="F89" s="88"/>
      <c r="G89" s="110"/>
    </row>
    <row r="90" spans="1:8" ht="26.25" thickBot="1">
      <c r="A90" s="97"/>
      <c r="B90" s="1183" t="s">
        <v>86</v>
      </c>
      <c r="C90" s="895"/>
      <c r="D90" s="1177">
        <v>3000000</v>
      </c>
      <c r="E90" s="90"/>
      <c r="F90" s="88"/>
      <c r="G90" s="110"/>
    </row>
    <row r="91" spans="1:8" ht="78.75" customHeight="1" thickBot="1">
      <c r="A91" s="98"/>
      <c r="B91" s="1956" t="s">
        <v>465</v>
      </c>
      <c r="C91" s="1957"/>
      <c r="D91" s="1958"/>
    </row>
    <row r="92" spans="1:8" ht="15.75" thickBot="1">
      <c r="A92" s="98"/>
      <c r="B92" s="86"/>
      <c r="C92" s="86"/>
      <c r="D92" s="86"/>
    </row>
    <row r="93" spans="1:8" ht="25.5">
      <c r="A93" s="1024">
        <f>A75+1</f>
        <v>10</v>
      </c>
      <c r="B93" s="1034" t="s">
        <v>72</v>
      </c>
      <c r="C93" s="224"/>
      <c r="D93" s="116"/>
      <c r="H93" s="1833" t="s">
        <v>534</v>
      </c>
    </row>
    <row r="94" spans="1:8">
      <c r="A94" s="99"/>
      <c r="B94" s="386" t="s">
        <v>14</v>
      </c>
      <c r="C94" s="227"/>
      <c r="D94" s="117"/>
      <c r="H94" s="1749" t="s">
        <v>535</v>
      </c>
    </row>
    <row r="95" spans="1:8">
      <c r="A95" s="99"/>
      <c r="B95" s="1073" t="s">
        <v>85</v>
      </c>
      <c r="C95" s="1106"/>
      <c r="D95" s="1096"/>
      <c r="H95" s="1779" t="s">
        <v>532</v>
      </c>
    </row>
    <row r="96" spans="1:8">
      <c r="A96" s="85"/>
      <c r="B96" s="883" t="s">
        <v>56</v>
      </c>
      <c r="C96" s="891">
        <f>C97</f>
        <v>48987930</v>
      </c>
      <c r="D96" s="885">
        <f>D97</f>
        <v>0</v>
      </c>
      <c r="H96" s="1825">
        <f>A108</f>
        <v>10</v>
      </c>
    </row>
    <row r="97" spans="1:8">
      <c r="A97" s="85"/>
      <c r="B97" s="36" t="s">
        <v>18</v>
      </c>
      <c r="C97" s="892">
        <f>C98</f>
        <v>48987930</v>
      </c>
      <c r="D97" s="886">
        <f>D98</f>
        <v>0</v>
      </c>
      <c r="H97" s="1827" t="str">
        <f>A109</f>
        <v>A</v>
      </c>
    </row>
    <row r="98" spans="1:8" ht="26.25">
      <c r="A98" s="85"/>
      <c r="B98" s="38" t="s">
        <v>19</v>
      </c>
      <c r="C98" s="892">
        <v>48987930</v>
      </c>
      <c r="D98" s="886"/>
      <c r="H98" s="1827" t="s">
        <v>536</v>
      </c>
    </row>
    <row r="99" spans="1:8">
      <c r="A99" s="85"/>
      <c r="B99" s="883" t="s">
        <v>57</v>
      </c>
      <c r="C99" s="891">
        <f>C100</f>
        <v>48987930</v>
      </c>
      <c r="D99" s="885">
        <f>D100</f>
        <v>0</v>
      </c>
      <c r="H99" s="1827" t="s">
        <v>537</v>
      </c>
    </row>
    <row r="100" spans="1:8">
      <c r="A100" s="85"/>
      <c r="B100" s="36" t="s">
        <v>21</v>
      </c>
      <c r="C100" s="892">
        <f>C101+C104</f>
        <v>48987930</v>
      </c>
      <c r="D100" s="886">
        <f>D101+D104</f>
        <v>0</v>
      </c>
      <c r="H100" s="1827" t="s">
        <v>533</v>
      </c>
    </row>
    <row r="101" spans="1:8">
      <c r="A101" s="85"/>
      <c r="B101" s="38" t="s">
        <v>23</v>
      </c>
      <c r="C101" s="892">
        <f>C102+C103</f>
        <v>8000000</v>
      </c>
      <c r="D101" s="886">
        <f>D102+D103</f>
        <v>-107930</v>
      </c>
    </row>
    <row r="102" spans="1:8">
      <c r="A102" s="85"/>
      <c r="B102" s="43" t="s">
        <v>25</v>
      </c>
      <c r="C102" s="892">
        <v>250000</v>
      </c>
      <c r="D102" s="886"/>
    </row>
    <row r="103" spans="1:8">
      <c r="A103" s="85"/>
      <c r="B103" s="43" t="s">
        <v>26</v>
      </c>
      <c r="C103" s="892">
        <v>7750000</v>
      </c>
      <c r="D103" s="886">
        <v>-107930</v>
      </c>
    </row>
    <row r="104" spans="1:8" ht="26.25">
      <c r="A104" s="85"/>
      <c r="B104" s="38" t="s">
        <v>22</v>
      </c>
      <c r="C104" s="892">
        <f>C105</f>
        <v>40987930</v>
      </c>
      <c r="D104" s="886">
        <f>D105</f>
        <v>107930</v>
      </c>
    </row>
    <row r="105" spans="1:8" ht="15.75" thickBot="1">
      <c r="A105" s="85"/>
      <c r="B105" s="43" t="s">
        <v>24</v>
      </c>
      <c r="C105" s="1182">
        <v>40987930</v>
      </c>
      <c r="D105" s="886">
        <v>107930</v>
      </c>
    </row>
    <row r="106" spans="1:8" s="1762" customFormat="1" ht="72.75" customHeight="1" thickBot="1">
      <c r="A106" s="98"/>
      <c r="B106" s="1956" t="s">
        <v>466</v>
      </c>
      <c r="C106" s="1957"/>
      <c r="D106" s="1958"/>
      <c r="E106"/>
      <c r="F106"/>
      <c r="G106"/>
    </row>
    <row r="107" spans="1:8" ht="15.75" thickBot="1"/>
    <row r="108" spans="1:8" ht="30.75" customHeight="1">
      <c r="A108" s="1024">
        <f>A93</f>
        <v>10</v>
      </c>
      <c r="B108" s="1034" t="s">
        <v>72</v>
      </c>
      <c r="C108" s="224"/>
      <c r="D108" s="116"/>
      <c r="E108" s="496" t="s">
        <v>12</v>
      </c>
      <c r="F108" s="522"/>
      <c r="G108" s="522"/>
      <c r="H108" s="1777" t="s">
        <v>295</v>
      </c>
    </row>
    <row r="109" spans="1:8">
      <c r="A109" s="99" t="s">
        <v>531</v>
      </c>
      <c r="B109" s="386" t="s">
        <v>14</v>
      </c>
      <c r="C109" s="227"/>
      <c r="D109" s="117"/>
      <c r="E109" s="386" t="s">
        <v>14</v>
      </c>
      <c r="F109" s="227"/>
      <c r="G109" s="117"/>
    </row>
    <row r="110" spans="1:8" ht="27">
      <c r="A110" s="99"/>
      <c r="B110" s="1073" t="s">
        <v>85</v>
      </c>
      <c r="C110" s="1106"/>
      <c r="D110" s="1096"/>
      <c r="E110" s="27" t="s">
        <v>538</v>
      </c>
      <c r="F110" s="31"/>
      <c r="G110" s="29"/>
    </row>
    <row r="111" spans="1:8">
      <c r="A111" s="85"/>
      <c r="B111" s="883" t="s">
        <v>56</v>
      </c>
      <c r="C111" s="891">
        <f>C112</f>
        <v>48987930</v>
      </c>
      <c r="D111" s="885">
        <f>D112</f>
        <v>-107930</v>
      </c>
      <c r="E111" s="498" t="s">
        <v>56</v>
      </c>
      <c r="F111" s="240">
        <f t="shared" ref="F111:G116" si="1">F112</f>
        <v>57012914</v>
      </c>
      <c r="G111" s="596">
        <f t="shared" si="1"/>
        <v>107930</v>
      </c>
    </row>
    <row r="112" spans="1:8">
      <c r="A112" s="85"/>
      <c r="B112" s="36" t="s">
        <v>18</v>
      </c>
      <c r="C112" s="892">
        <f>C113</f>
        <v>48987930</v>
      </c>
      <c r="D112" s="886">
        <f>D113</f>
        <v>-107930</v>
      </c>
      <c r="E112" s="499" t="s">
        <v>18</v>
      </c>
      <c r="F112" s="241">
        <f t="shared" si="1"/>
        <v>57012914</v>
      </c>
      <c r="G112" s="597">
        <f t="shared" si="1"/>
        <v>107930</v>
      </c>
    </row>
    <row r="113" spans="1:8" ht="26.25">
      <c r="A113" s="85"/>
      <c r="B113" s="38" t="s">
        <v>19</v>
      </c>
      <c r="C113" s="892">
        <v>48987930</v>
      </c>
      <c r="D113" s="886">
        <f>D114</f>
        <v>-107930</v>
      </c>
      <c r="E113" s="500" t="s">
        <v>19</v>
      </c>
      <c r="F113" s="241">
        <f t="shared" si="1"/>
        <v>57012914</v>
      </c>
      <c r="G113" s="597">
        <f t="shared" si="1"/>
        <v>107930</v>
      </c>
    </row>
    <row r="114" spans="1:8">
      <c r="A114" s="85"/>
      <c r="B114" s="883" t="s">
        <v>57</v>
      </c>
      <c r="C114" s="891">
        <f>C115</f>
        <v>48987930</v>
      </c>
      <c r="D114" s="885">
        <f>D115</f>
        <v>-107930</v>
      </c>
      <c r="E114" s="498" t="s">
        <v>57</v>
      </c>
      <c r="F114" s="240">
        <f t="shared" si="1"/>
        <v>57012914</v>
      </c>
      <c r="G114" s="596">
        <f t="shared" si="1"/>
        <v>107930</v>
      </c>
    </row>
    <row r="115" spans="1:8">
      <c r="A115" s="85"/>
      <c r="B115" s="36" t="s">
        <v>21</v>
      </c>
      <c r="C115" s="892">
        <f>C116+C119</f>
        <v>48987930</v>
      </c>
      <c r="D115" s="886">
        <f>D116+D119</f>
        <v>-107930</v>
      </c>
      <c r="E115" s="499" t="s">
        <v>21</v>
      </c>
      <c r="F115" s="241">
        <f t="shared" si="1"/>
        <v>57012914</v>
      </c>
      <c r="G115" s="597">
        <f t="shared" si="1"/>
        <v>107930</v>
      </c>
    </row>
    <row r="116" spans="1:8" ht="26.25">
      <c r="A116" s="85"/>
      <c r="B116" s="38" t="s">
        <v>23</v>
      </c>
      <c r="C116" s="892">
        <f>C117+C118</f>
        <v>8000000</v>
      </c>
      <c r="D116" s="886">
        <f>D117+D118</f>
        <v>-107930</v>
      </c>
      <c r="E116" s="500" t="s">
        <v>22</v>
      </c>
      <c r="F116" s="241">
        <f t="shared" si="1"/>
        <v>57012914</v>
      </c>
      <c r="G116" s="597">
        <f t="shared" si="1"/>
        <v>107930</v>
      </c>
    </row>
    <row r="117" spans="1:8">
      <c r="A117" s="85"/>
      <c r="B117" s="43" t="s">
        <v>25</v>
      </c>
      <c r="C117" s="892">
        <v>250000</v>
      </c>
      <c r="D117" s="886"/>
      <c r="E117" s="501" t="s">
        <v>24</v>
      </c>
      <c r="F117" s="88">
        <v>57012914</v>
      </c>
      <c r="G117" s="597">
        <v>107930</v>
      </c>
    </row>
    <row r="118" spans="1:8">
      <c r="A118" s="85"/>
      <c r="B118" s="43" t="s">
        <v>26</v>
      </c>
      <c r="C118" s="892">
        <v>7750000</v>
      </c>
      <c r="D118" s="886">
        <v>-107930</v>
      </c>
      <c r="E118" s="1835"/>
      <c r="F118" s="1835"/>
      <c r="G118" s="1835"/>
    </row>
    <row r="119" spans="1:8" ht="26.25">
      <c r="A119" s="85"/>
      <c r="B119" s="38" t="s">
        <v>22</v>
      </c>
      <c r="C119" s="892">
        <f>C120</f>
        <v>40987930</v>
      </c>
      <c r="D119" s="886"/>
      <c r="E119" s="1835"/>
      <c r="F119" s="1835"/>
      <c r="G119" s="1835"/>
    </row>
    <row r="120" spans="1:8" ht="15.75" thickBot="1">
      <c r="A120" s="85"/>
      <c r="B120" s="43" t="s">
        <v>24</v>
      </c>
      <c r="C120" s="1182">
        <v>40987930</v>
      </c>
      <c r="D120" s="886"/>
      <c r="E120" s="1836"/>
      <c r="F120" s="1836"/>
      <c r="G120" s="1836"/>
    </row>
    <row r="121" spans="1:8" s="1762" customFormat="1" ht="78.75" customHeight="1" thickBot="1">
      <c r="A121" s="98"/>
      <c r="B121" s="1956" t="s">
        <v>553</v>
      </c>
      <c r="C121" s="1957"/>
      <c r="D121" s="1957"/>
      <c r="E121" s="1957"/>
      <c r="F121" s="1957"/>
      <c r="G121" s="1958"/>
    </row>
    <row r="122" spans="1:8" ht="15.75" thickBot="1"/>
    <row r="123" spans="1:8" ht="25.5">
      <c r="A123" s="1024">
        <f>A93+1</f>
        <v>11</v>
      </c>
      <c r="B123" s="1034" t="s">
        <v>72</v>
      </c>
      <c r="C123" s="1196"/>
      <c r="D123" s="1187"/>
      <c r="E123" s="1034" t="s">
        <v>72</v>
      </c>
      <c r="F123" s="224"/>
      <c r="G123" s="116"/>
      <c r="H123" s="1833" t="s">
        <v>534</v>
      </c>
    </row>
    <row r="124" spans="1:8">
      <c r="B124" s="386" t="s">
        <v>14</v>
      </c>
      <c r="C124" s="1197"/>
      <c r="D124" s="1188"/>
      <c r="E124" s="386" t="s">
        <v>14</v>
      </c>
      <c r="F124" s="227"/>
      <c r="G124" s="117"/>
      <c r="H124" s="1749" t="s">
        <v>535</v>
      </c>
    </row>
    <row r="125" spans="1:8" ht="21" customHeight="1">
      <c r="B125" s="1073" t="s">
        <v>81</v>
      </c>
      <c r="C125" s="1198"/>
      <c r="D125" s="1189"/>
      <c r="E125" s="1073" t="s">
        <v>85</v>
      </c>
      <c r="F125" s="1106"/>
      <c r="G125" s="1096"/>
      <c r="H125" s="1779" t="s">
        <v>532</v>
      </c>
    </row>
    <row r="126" spans="1:8">
      <c r="B126" s="883" t="s">
        <v>56</v>
      </c>
      <c r="C126" s="1101">
        <f>C127+C128</f>
        <v>10876307</v>
      </c>
      <c r="D126" s="1190">
        <f>D127+D128</f>
        <v>-262070</v>
      </c>
      <c r="E126" s="883" t="s">
        <v>56</v>
      </c>
      <c r="F126" s="891">
        <f>F127</f>
        <v>48987930</v>
      </c>
      <c r="G126" s="885">
        <f>G127</f>
        <v>262070</v>
      </c>
      <c r="H126" s="1825">
        <f>A148</f>
        <v>11</v>
      </c>
    </row>
    <row r="127" spans="1:8" ht="15.75" customHeight="1">
      <c r="B127" s="36" t="s">
        <v>31</v>
      </c>
      <c r="C127" s="1102">
        <v>80000</v>
      </c>
      <c r="D127" s="1191"/>
      <c r="E127" s="36" t="s">
        <v>18</v>
      </c>
      <c r="F127" s="892">
        <f>F128</f>
        <v>48987930</v>
      </c>
      <c r="G127" s="886">
        <f>G128</f>
        <v>262070</v>
      </c>
      <c r="H127" s="1827" t="str">
        <f>A149</f>
        <v>A</v>
      </c>
    </row>
    <row r="128" spans="1:8" ht="15.75" customHeight="1">
      <c r="B128" s="36" t="s">
        <v>18</v>
      </c>
      <c r="C128" s="1102">
        <f>C129</f>
        <v>10796307</v>
      </c>
      <c r="D128" s="1191">
        <f>D129</f>
        <v>-262070</v>
      </c>
      <c r="E128" s="38" t="s">
        <v>19</v>
      </c>
      <c r="F128" s="892">
        <v>48987930</v>
      </c>
      <c r="G128" s="886">
        <v>262070</v>
      </c>
      <c r="H128" s="1827" t="s">
        <v>536</v>
      </c>
    </row>
    <row r="129" spans="2:8" ht="26.25">
      <c r="B129" s="38" t="s">
        <v>19</v>
      </c>
      <c r="C129" s="1102">
        <v>10796307</v>
      </c>
      <c r="D129" s="1191">
        <v>-262070</v>
      </c>
      <c r="E129" s="883" t="s">
        <v>57</v>
      </c>
      <c r="F129" s="891">
        <f>F130</f>
        <v>48987930</v>
      </c>
      <c r="G129" s="885">
        <f>G130</f>
        <v>262070</v>
      </c>
      <c r="H129" s="1827" t="s">
        <v>537</v>
      </c>
    </row>
    <row r="130" spans="2:8">
      <c r="B130" s="883" t="s">
        <v>57</v>
      </c>
      <c r="C130" s="1101">
        <f>C131+C140</f>
        <v>10974307</v>
      </c>
      <c r="D130" s="1190">
        <f>D131+D140</f>
        <v>-262070</v>
      </c>
      <c r="E130" s="36" t="s">
        <v>21</v>
      </c>
      <c r="F130" s="892">
        <f>F131+F134+F173</f>
        <v>48987930</v>
      </c>
      <c r="G130" s="886">
        <f>G134</f>
        <v>262070</v>
      </c>
      <c r="H130" s="1827" t="s">
        <v>533</v>
      </c>
    </row>
    <row r="131" spans="2:8">
      <c r="B131" s="36" t="s">
        <v>21</v>
      </c>
      <c r="C131" s="1102">
        <f>C132+C135</f>
        <v>10300250</v>
      </c>
      <c r="D131" s="1191">
        <f>D132</f>
        <v>-80000</v>
      </c>
      <c r="E131" s="38" t="s">
        <v>23</v>
      </c>
      <c r="F131" s="892">
        <f>F132+F133</f>
        <v>8000000</v>
      </c>
      <c r="G131" s="886"/>
    </row>
    <row r="132" spans="2:8">
      <c r="B132" s="38" t="s">
        <v>23</v>
      </c>
      <c r="C132" s="1102">
        <f>C133+C134</f>
        <v>10113938</v>
      </c>
      <c r="D132" s="1191">
        <f>D133+D134</f>
        <v>-80000</v>
      </c>
      <c r="E132" s="43" t="s">
        <v>25</v>
      </c>
      <c r="F132" s="892">
        <v>250000</v>
      </c>
      <c r="G132" s="886"/>
    </row>
    <row r="133" spans="2:8">
      <c r="B133" s="43" t="s">
        <v>25</v>
      </c>
      <c r="C133" s="1102">
        <v>7639769</v>
      </c>
      <c r="D133" s="1191"/>
      <c r="E133" s="43" t="s">
        <v>26</v>
      </c>
      <c r="F133" s="892">
        <v>7750000</v>
      </c>
      <c r="G133" s="886"/>
    </row>
    <row r="134" spans="2:8" ht="26.25">
      <c r="B134" s="43" t="s">
        <v>26</v>
      </c>
      <c r="C134" s="1102">
        <v>2474169</v>
      </c>
      <c r="D134" s="1191">
        <v>-80000</v>
      </c>
      <c r="E134" s="38" t="s">
        <v>22</v>
      </c>
      <c r="F134" s="892">
        <f>F135</f>
        <v>40987930</v>
      </c>
      <c r="G134" s="886">
        <f>G135</f>
        <v>262070</v>
      </c>
    </row>
    <row r="135" spans="2:8" ht="39">
      <c r="B135" s="38" t="s">
        <v>33</v>
      </c>
      <c r="C135" s="1102">
        <f>C136</f>
        <v>186312</v>
      </c>
      <c r="D135" s="1191"/>
      <c r="E135" s="43" t="s">
        <v>24</v>
      </c>
      <c r="F135" s="892">
        <v>40987930</v>
      </c>
      <c r="G135" s="886">
        <v>262070</v>
      </c>
    </row>
    <row r="136" spans="2:8" ht="26.25">
      <c r="B136" s="43" t="s">
        <v>34</v>
      </c>
      <c r="C136" s="1102">
        <f>C137+C138</f>
        <v>186312</v>
      </c>
      <c r="D136" s="1191"/>
      <c r="E136" s="38"/>
      <c r="F136" s="892"/>
      <c r="G136" s="886"/>
    </row>
    <row r="137" spans="2:8" ht="39">
      <c r="B137" s="43" t="s">
        <v>90</v>
      </c>
      <c r="C137" s="1102">
        <v>23328</v>
      </c>
      <c r="D137" s="1191"/>
      <c r="E137" s="38"/>
      <c r="F137" s="892"/>
      <c r="G137" s="886"/>
    </row>
    <row r="138" spans="2:8" ht="26.25">
      <c r="B138" s="43" t="s">
        <v>66</v>
      </c>
      <c r="C138" s="1102">
        <f>C139</f>
        <v>162984</v>
      </c>
      <c r="D138" s="1191"/>
      <c r="E138" s="38"/>
      <c r="F138" s="892"/>
      <c r="G138" s="886"/>
    </row>
    <row r="139" spans="2:8" ht="39">
      <c r="B139" s="43" t="s">
        <v>91</v>
      </c>
      <c r="C139" s="1102">
        <v>162984</v>
      </c>
      <c r="D139" s="1191"/>
      <c r="E139" s="38"/>
      <c r="F139" s="892"/>
      <c r="G139" s="886"/>
    </row>
    <row r="140" spans="2:8">
      <c r="B140" s="36" t="s">
        <v>27</v>
      </c>
      <c r="C140" s="557">
        <f>C141</f>
        <v>674057</v>
      </c>
      <c r="D140" s="518">
        <f>D141</f>
        <v>-182070</v>
      </c>
      <c r="E140" s="111"/>
      <c r="F140" s="1204"/>
      <c r="G140" s="112"/>
    </row>
    <row r="141" spans="2:8">
      <c r="B141" s="38" t="s">
        <v>28</v>
      </c>
      <c r="C141" s="557">
        <v>674057</v>
      </c>
      <c r="D141" s="1192">
        <v>-182070</v>
      </c>
      <c r="E141" s="113"/>
      <c r="F141" s="1205"/>
      <c r="G141" s="114"/>
    </row>
    <row r="142" spans="2:8">
      <c r="B142" s="1186" t="s">
        <v>38</v>
      </c>
      <c r="C142" s="1199">
        <f>C126-C130</f>
        <v>-98000</v>
      </c>
      <c r="D142" s="1193"/>
      <c r="E142" s="113"/>
      <c r="F142" s="1205"/>
      <c r="G142" s="114"/>
    </row>
    <row r="143" spans="2:8">
      <c r="B143" s="36" t="s">
        <v>39</v>
      </c>
      <c r="C143" s="1200">
        <f>C144</f>
        <v>98000</v>
      </c>
      <c r="D143" s="1194"/>
      <c r="E143" s="113"/>
      <c r="F143" s="1205"/>
      <c r="G143" s="114"/>
    </row>
    <row r="144" spans="2:8">
      <c r="B144" s="38" t="s">
        <v>40</v>
      </c>
      <c r="C144" s="1200">
        <f>C145</f>
        <v>98000</v>
      </c>
      <c r="D144" s="1194"/>
      <c r="E144" s="113"/>
      <c r="F144" s="1205"/>
      <c r="G144" s="114"/>
    </row>
    <row r="145" spans="1:8" ht="39.75" thickBot="1">
      <c r="B145" s="1172" t="s">
        <v>41</v>
      </c>
      <c r="C145" s="1201">
        <v>98000</v>
      </c>
      <c r="D145" s="1195"/>
      <c r="E145" s="1202"/>
      <c r="F145" s="1206"/>
      <c r="G145" s="1203"/>
    </row>
    <row r="146" spans="1:8" ht="23.25" customHeight="1" thickBot="1">
      <c r="B146" s="1956" t="s">
        <v>467</v>
      </c>
      <c r="C146" s="1957"/>
      <c r="D146" s="1957"/>
      <c r="E146" s="1957"/>
      <c r="F146" s="1957"/>
      <c r="G146" s="1958"/>
    </row>
    <row r="147" spans="1:8" ht="15.75" thickBot="1"/>
    <row r="148" spans="1:8" ht="26.25">
      <c r="A148" s="1024">
        <f>A123</f>
        <v>11</v>
      </c>
      <c r="B148" s="1034" t="s">
        <v>72</v>
      </c>
      <c r="C148" s="1196"/>
      <c r="D148" s="1187"/>
      <c r="E148" s="496" t="s">
        <v>12</v>
      </c>
      <c r="F148" s="522"/>
      <c r="G148" s="522"/>
      <c r="H148" s="1022" t="s">
        <v>295</v>
      </c>
    </row>
    <row r="149" spans="1:8">
      <c r="A149" s="1834" t="s">
        <v>531</v>
      </c>
      <c r="B149" s="386" t="s">
        <v>14</v>
      </c>
      <c r="C149" s="1197"/>
      <c r="D149" s="1188"/>
      <c r="E149" s="386" t="s">
        <v>14</v>
      </c>
      <c r="F149" s="1197"/>
      <c r="G149" s="1188"/>
    </row>
    <row r="150" spans="1:8" ht="33.75" customHeight="1">
      <c r="B150" s="1073" t="s">
        <v>81</v>
      </c>
      <c r="C150" s="1198"/>
      <c r="D150" s="1189"/>
      <c r="E150" s="27" t="s">
        <v>538</v>
      </c>
      <c r="F150" s="31"/>
      <c r="G150" s="29"/>
    </row>
    <row r="151" spans="1:8">
      <c r="B151" s="883" t="s">
        <v>56</v>
      </c>
      <c r="C151" s="1101">
        <f>C152+C153</f>
        <v>10876307</v>
      </c>
      <c r="D151" s="1190">
        <f>D152+D153</f>
        <v>-262070</v>
      </c>
      <c r="E151" s="498" t="s">
        <v>56</v>
      </c>
      <c r="F151" s="240">
        <f t="shared" ref="F151:G156" si="2">F152</f>
        <v>57012914</v>
      </c>
      <c r="G151" s="596">
        <f t="shared" si="2"/>
        <v>262070</v>
      </c>
    </row>
    <row r="152" spans="1:8" ht="26.25">
      <c r="B152" s="36" t="s">
        <v>31</v>
      </c>
      <c r="C152" s="1102">
        <v>80000</v>
      </c>
      <c r="D152" s="1191"/>
      <c r="E152" s="499" t="s">
        <v>18</v>
      </c>
      <c r="F152" s="241">
        <f t="shared" si="2"/>
        <v>57012914</v>
      </c>
      <c r="G152" s="597">
        <f t="shared" si="2"/>
        <v>262070</v>
      </c>
    </row>
    <row r="153" spans="1:8" ht="26.25">
      <c r="B153" s="36" t="s">
        <v>18</v>
      </c>
      <c r="C153" s="1102">
        <f>C154</f>
        <v>10796307</v>
      </c>
      <c r="D153" s="1191">
        <f>D154</f>
        <v>-262070</v>
      </c>
      <c r="E153" s="500" t="s">
        <v>19</v>
      </c>
      <c r="F153" s="241">
        <f t="shared" si="2"/>
        <v>57012914</v>
      </c>
      <c r="G153" s="597">
        <f t="shared" si="2"/>
        <v>262070</v>
      </c>
    </row>
    <row r="154" spans="1:8" ht="26.25">
      <c r="B154" s="38" t="s">
        <v>19</v>
      </c>
      <c r="C154" s="1102">
        <v>10796307</v>
      </c>
      <c r="D154" s="1191">
        <v>-262070</v>
      </c>
      <c r="E154" s="498" t="s">
        <v>57</v>
      </c>
      <c r="F154" s="240">
        <f t="shared" si="2"/>
        <v>57012914</v>
      </c>
      <c r="G154" s="596">
        <f t="shared" si="2"/>
        <v>262070</v>
      </c>
    </row>
    <row r="155" spans="1:8">
      <c r="B155" s="883" t="s">
        <v>57</v>
      </c>
      <c r="C155" s="1101">
        <f>C156+C165</f>
        <v>10974307</v>
      </c>
      <c r="D155" s="1190">
        <f>D156+D165</f>
        <v>-262070</v>
      </c>
      <c r="E155" s="499" t="s">
        <v>21</v>
      </c>
      <c r="F155" s="241">
        <f t="shared" si="2"/>
        <v>57012914</v>
      </c>
      <c r="G155" s="597">
        <f t="shared" si="2"/>
        <v>262070</v>
      </c>
    </row>
    <row r="156" spans="1:8" ht="26.25">
      <c r="B156" s="36" t="s">
        <v>21</v>
      </c>
      <c r="C156" s="1102">
        <f>C157+C160</f>
        <v>10300250</v>
      </c>
      <c r="D156" s="1191">
        <f>D157</f>
        <v>-80000</v>
      </c>
      <c r="E156" s="500" t="s">
        <v>22</v>
      </c>
      <c r="F156" s="241">
        <f t="shared" si="2"/>
        <v>57012914</v>
      </c>
      <c r="G156" s="597">
        <f t="shared" si="2"/>
        <v>262070</v>
      </c>
    </row>
    <row r="157" spans="1:8">
      <c r="B157" s="38" t="s">
        <v>23</v>
      </c>
      <c r="C157" s="1102">
        <f>C158+C159</f>
        <v>10113938</v>
      </c>
      <c r="D157" s="1191">
        <f>D158+D159</f>
        <v>-80000</v>
      </c>
      <c r="E157" s="501" t="s">
        <v>24</v>
      </c>
      <c r="F157" s="88">
        <v>57012914</v>
      </c>
      <c r="G157" s="597">
        <v>262070</v>
      </c>
    </row>
    <row r="158" spans="1:8">
      <c r="B158" s="43" t="s">
        <v>25</v>
      </c>
      <c r="C158" s="1102">
        <v>7639769</v>
      </c>
      <c r="D158" s="1191"/>
      <c r="E158" s="1835"/>
      <c r="F158" s="1835"/>
      <c r="G158" s="1835"/>
    </row>
    <row r="159" spans="1:8">
      <c r="B159" s="43" t="s">
        <v>26</v>
      </c>
      <c r="C159" s="1102">
        <v>2474169</v>
      </c>
      <c r="D159" s="1191">
        <v>-80000</v>
      </c>
      <c r="E159" s="1835"/>
      <c r="F159" s="1835"/>
      <c r="G159" s="1835"/>
    </row>
    <row r="160" spans="1:8" ht="39">
      <c r="B160" s="38" t="s">
        <v>33</v>
      </c>
      <c r="C160" s="1102">
        <f>C161</f>
        <v>186312</v>
      </c>
      <c r="D160" s="1191"/>
      <c r="E160" s="1835"/>
      <c r="F160" s="1835"/>
      <c r="G160" s="1835"/>
    </row>
    <row r="161" spans="2:7" ht="26.25">
      <c r="B161" s="43" t="s">
        <v>34</v>
      </c>
      <c r="C161" s="1102">
        <f>C162+C163</f>
        <v>186312</v>
      </c>
      <c r="D161" s="1191"/>
      <c r="E161" s="1835"/>
      <c r="F161" s="1835"/>
      <c r="G161" s="1835"/>
    </row>
    <row r="162" spans="2:7" ht="39">
      <c r="B162" s="43" t="s">
        <v>90</v>
      </c>
      <c r="C162" s="1102">
        <v>23328</v>
      </c>
      <c r="D162" s="1191"/>
      <c r="E162" s="1835"/>
      <c r="F162" s="1835"/>
      <c r="G162" s="1835"/>
    </row>
    <row r="163" spans="2:7" ht="26.25">
      <c r="B163" s="43" t="s">
        <v>66</v>
      </c>
      <c r="C163" s="1102">
        <f>C164</f>
        <v>162984</v>
      </c>
      <c r="D163" s="1191"/>
      <c r="E163" s="1835"/>
      <c r="F163" s="1835"/>
      <c r="G163" s="1835"/>
    </row>
    <row r="164" spans="2:7" ht="39">
      <c r="B164" s="43" t="s">
        <v>91</v>
      </c>
      <c r="C164" s="1102">
        <v>162984</v>
      </c>
      <c r="D164" s="1191"/>
      <c r="E164" s="1835"/>
      <c r="F164" s="1835"/>
      <c r="G164" s="1835"/>
    </row>
    <row r="165" spans="2:7">
      <c r="B165" s="36" t="s">
        <v>27</v>
      </c>
      <c r="C165" s="557">
        <f>C166</f>
        <v>674057</v>
      </c>
      <c r="D165" s="518">
        <f>D166</f>
        <v>-182070</v>
      </c>
      <c r="E165" s="1835"/>
      <c r="F165" s="1835"/>
      <c r="G165" s="1835"/>
    </row>
    <row r="166" spans="2:7">
      <c r="B166" s="38" t="s">
        <v>28</v>
      </c>
      <c r="C166" s="557">
        <v>674057</v>
      </c>
      <c r="D166" s="1192">
        <v>-182070</v>
      </c>
      <c r="E166" s="1835"/>
      <c r="F166" s="1835"/>
      <c r="G166" s="1835"/>
    </row>
    <row r="167" spans="2:7">
      <c r="B167" s="1186" t="s">
        <v>38</v>
      </c>
      <c r="C167" s="1199">
        <f>C151-C155</f>
        <v>-98000</v>
      </c>
      <c r="D167" s="1193"/>
      <c r="E167" s="1835"/>
      <c r="F167" s="1835"/>
      <c r="G167" s="1835"/>
    </row>
    <row r="168" spans="2:7">
      <c r="B168" s="36" t="s">
        <v>39</v>
      </c>
      <c r="C168" s="1200">
        <f>C169</f>
        <v>98000</v>
      </c>
      <c r="D168" s="1194"/>
      <c r="E168" s="1835"/>
      <c r="F168" s="1835"/>
      <c r="G168" s="1835"/>
    </row>
    <row r="169" spans="2:7">
      <c r="B169" s="38" t="s">
        <v>40</v>
      </c>
      <c r="C169" s="1200">
        <f>C170</f>
        <v>98000</v>
      </c>
      <c r="D169" s="1194"/>
      <c r="E169" s="1835"/>
      <c r="F169" s="1835"/>
      <c r="G169" s="1835"/>
    </row>
    <row r="170" spans="2:7" ht="39.75" thickBot="1">
      <c r="B170" s="1172" t="s">
        <v>41</v>
      </c>
      <c r="C170" s="1201">
        <v>98000</v>
      </c>
      <c r="D170" s="1195"/>
      <c r="E170" s="1835"/>
      <c r="F170" s="1835"/>
      <c r="G170" s="1835"/>
    </row>
    <row r="171" spans="2:7" ht="57.75" customHeight="1" thickBot="1">
      <c r="B171" s="1956" t="s">
        <v>554</v>
      </c>
      <c r="C171" s="1957"/>
      <c r="D171" s="1957"/>
      <c r="E171" s="1957"/>
      <c r="F171" s="1957"/>
      <c r="G171" s="1958"/>
    </row>
  </sheetData>
  <mergeCells count="8">
    <mergeCell ref="B121:G121"/>
    <mergeCell ref="B171:G171"/>
    <mergeCell ref="B146:G146"/>
    <mergeCell ref="B73:G73"/>
    <mergeCell ref="B43:D43"/>
    <mergeCell ref="B58:G58"/>
    <mergeCell ref="B91:D91"/>
    <mergeCell ref="B106:D106"/>
  </mergeCells>
  <dataValidations count="1">
    <dataValidation type="whole" errorStyle="warning" allowBlank="1" showInputMessage="1" showErrorMessage="1" errorTitle="Kļūda" error="Jāviada skaitls" sqref="G111:G117 G151:G157" xr:uid="{6B053B41-BA36-40C8-9C84-0B40A1796E48}">
      <formula1>-1000000000</formula1>
      <formula2>1000000000</formula2>
    </dataValidation>
  </dataValidations>
  <pageMargins left="0.43307086614173229" right="0.39370078740157483" top="0.35433070866141736" bottom="0.51181102362204722" header="0.19685039370078741" footer="0.19685039370078741"/>
  <pageSetup paperSize="9" scale="85" fitToHeight="0" orientation="landscape" r:id="rId1"/>
  <headerFooter>
    <oddFooter>&amp;L&amp;F&amp;C&amp;P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2267D-7CBA-4D62-A88B-F38FC342B92D}">
  <sheetPr>
    <tabColor rgb="FF92D050"/>
  </sheetPr>
  <dimension ref="A1:I393"/>
  <sheetViews>
    <sheetView zoomScale="80" zoomScaleNormal="80" workbookViewId="0">
      <pane ySplit="1" topLeftCell="A2" activePane="bottomLeft" state="frozen"/>
      <selection pane="bottomLeft" activeCell="B64" sqref="B64:G64"/>
    </sheetView>
  </sheetViews>
  <sheetFormatPr defaultRowHeight="15"/>
  <cols>
    <col min="1" max="1" width="5.42578125" style="1768" customWidth="1"/>
    <col min="2" max="2" width="47.7109375" customWidth="1"/>
    <col min="3" max="3" width="13.85546875" customWidth="1"/>
    <col min="4" max="4" width="12.42578125" customWidth="1"/>
    <col min="5" max="5" width="42" customWidth="1"/>
    <col min="6" max="6" width="13.85546875" customWidth="1"/>
    <col min="7" max="7" width="12.42578125" customWidth="1"/>
    <col min="8" max="8" width="14" style="1776" customWidth="1"/>
  </cols>
  <sheetData>
    <row r="1" spans="1:8" s="17" customFormat="1" ht="39" thickBot="1">
      <c r="A1" s="1771"/>
      <c r="B1" s="12"/>
      <c r="C1" s="13" t="s">
        <v>2</v>
      </c>
      <c r="D1" s="14" t="s">
        <v>6</v>
      </c>
      <c r="E1" s="12"/>
      <c r="F1" s="13" t="s">
        <v>2</v>
      </c>
      <c r="G1" s="14" t="s">
        <v>6</v>
      </c>
      <c r="H1" s="1769" t="s">
        <v>1</v>
      </c>
    </row>
    <row r="2" spans="1:8">
      <c r="B2" s="15"/>
      <c r="C2" s="15"/>
      <c r="D2" s="15"/>
      <c r="E2" s="15"/>
      <c r="F2" s="15"/>
      <c r="G2" s="15"/>
      <c r="H2" s="1775"/>
    </row>
    <row r="3" spans="1:8" s="16" customFormat="1" ht="17.25" customHeight="1">
      <c r="A3" s="1770"/>
      <c r="B3" s="69" t="s">
        <v>173</v>
      </c>
      <c r="C3" s="1"/>
      <c r="D3" s="1"/>
      <c r="E3" s="1"/>
      <c r="F3" s="1"/>
      <c r="G3" s="1"/>
      <c r="H3" s="1775"/>
    </row>
    <row r="4" spans="1:8" ht="15.75" thickBot="1"/>
    <row r="5" spans="1:8">
      <c r="A5" s="1780">
        <f>EM!A123+1</f>
        <v>12</v>
      </c>
      <c r="B5" s="260" t="s">
        <v>173</v>
      </c>
      <c r="C5" s="261"/>
      <c r="D5" s="262"/>
      <c r="E5" s="260" t="s">
        <v>174</v>
      </c>
      <c r="F5" s="263"/>
      <c r="G5" s="264"/>
      <c r="H5" s="1777" t="s">
        <v>295</v>
      </c>
    </row>
    <row r="6" spans="1:8">
      <c r="A6" s="1781"/>
      <c r="B6" s="265" t="s">
        <v>175</v>
      </c>
      <c r="C6" s="266"/>
      <c r="D6" s="266"/>
      <c r="E6" s="267" t="s">
        <v>175</v>
      </c>
      <c r="F6" s="266"/>
      <c r="G6" s="268"/>
    </row>
    <row r="7" spans="1:8">
      <c r="A7" s="1781"/>
      <c r="B7" s="269" t="s">
        <v>44</v>
      </c>
      <c r="C7" s="270"/>
      <c r="D7" s="270"/>
      <c r="E7" s="271" t="s">
        <v>44</v>
      </c>
      <c r="F7" s="270"/>
      <c r="G7" s="270"/>
    </row>
    <row r="8" spans="1:8">
      <c r="A8" s="1781"/>
      <c r="B8" s="272" t="s">
        <v>9</v>
      </c>
      <c r="C8" s="273"/>
      <c r="D8" s="273"/>
      <c r="E8" s="272" t="s">
        <v>9</v>
      </c>
      <c r="F8" s="274"/>
      <c r="G8" s="274"/>
    </row>
    <row r="9" spans="1:8">
      <c r="A9" s="1781"/>
      <c r="B9" s="275" t="s">
        <v>56</v>
      </c>
      <c r="C9" s="276">
        <v>1379554695</v>
      </c>
      <c r="D9" s="276">
        <v>-1277957</v>
      </c>
      <c r="E9" s="275" t="s">
        <v>56</v>
      </c>
      <c r="F9" s="276">
        <v>609936464</v>
      </c>
      <c r="G9" s="276">
        <v>1277957</v>
      </c>
    </row>
    <row r="10" spans="1:8">
      <c r="A10" s="1781"/>
      <c r="B10" s="277" t="s">
        <v>18</v>
      </c>
      <c r="C10" s="278">
        <v>1378466376</v>
      </c>
      <c r="D10" s="278">
        <v>-1277957</v>
      </c>
      <c r="E10" s="277" t="s">
        <v>18</v>
      </c>
      <c r="F10" s="278">
        <v>605020177</v>
      </c>
      <c r="G10" s="278">
        <f>G9</f>
        <v>1277957</v>
      </c>
    </row>
    <row r="11" spans="1:8" ht="25.5">
      <c r="A11" s="1781"/>
      <c r="B11" s="279" t="s">
        <v>19</v>
      </c>
      <c r="C11" s="278">
        <f>C10</f>
        <v>1378466376</v>
      </c>
      <c r="D11" s="278">
        <v>-1277957</v>
      </c>
      <c r="E11" s="279" t="s">
        <v>19</v>
      </c>
      <c r="F11" s="278">
        <v>605020177</v>
      </c>
      <c r="G11" s="278">
        <f>G10</f>
        <v>1277957</v>
      </c>
    </row>
    <row r="12" spans="1:8">
      <c r="A12" s="1781"/>
      <c r="B12" s="275" t="s">
        <v>57</v>
      </c>
      <c r="C12" s="276">
        <v>1271412629</v>
      </c>
      <c r="D12" s="276">
        <v>-1277957</v>
      </c>
      <c r="E12" s="275" t="s">
        <v>57</v>
      </c>
      <c r="F12" s="276">
        <v>609936464</v>
      </c>
      <c r="G12" s="276">
        <f>G9</f>
        <v>1277957</v>
      </c>
    </row>
    <row r="13" spans="1:8">
      <c r="A13" s="1781"/>
      <c r="B13" s="277" t="s">
        <v>27</v>
      </c>
      <c r="C13" s="278">
        <v>31797313</v>
      </c>
      <c r="D13" s="278">
        <v>-1277957</v>
      </c>
      <c r="E13" s="277" t="s">
        <v>27</v>
      </c>
      <c r="F13" s="278">
        <v>12125561</v>
      </c>
      <c r="G13" s="278">
        <f>G12</f>
        <v>1277957</v>
      </c>
    </row>
    <row r="14" spans="1:8" ht="15.75" thickBot="1">
      <c r="A14" s="1781"/>
      <c r="B14" s="280" t="s">
        <v>28</v>
      </c>
      <c r="C14" s="278">
        <f>C13</f>
        <v>31797313</v>
      </c>
      <c r="D14" s="278">
        <v>-1277957</v>
      </c>
      <c r="E14" s="280" t="s">
        <v>28</v>
      </c>
      <c r="F14" s="278">
        <v>12125561</v>
      </c>
      <c r="G14" s="278">
        <f>G13</f>
        <v>1277957</v>
      </c>
    </row>
    <row r="15" spans="1:8">
      <c r="A15" s="1778"/>
      <c r="B15" s="260" t="s">
        <v>173</v>
      </c>
      <c r="C15" s="261"/>
      <c r="D15" s="281"/>
      <c r="E15" s="260"/>
      <c r="F15" s="261"/>
      <c r="G15" s="262"/>
    </row>
    <row r="16" spans="1:8">
      <c r="A16" s="1778"/>
      <c r="B16" s="265" t="s">
        <v>115</v>
      </c>
      <c r="C16" s="266"/>
      <c r="D16" s="268"/>
      <c r="E16" s="265"/>
      <c r="F16" s="266"/>
      <c r="G16" s="266"/>
    </row>
    <row r="17" spans="1:8" ht="27">
      <c r="A17" s="1778"/>
      <c r="B17" s="269" t="s">
        <v>176</v>
      </c>
      <c r="C17" s="282"/>
      <c r="D17" s="283"/>
      <c r="E17" s="284"/>
      <c r="F17" s="285"/>
      <c r="G17" s="285"/>
    </row>
    <row r="18" spans="1:8">
      <c r="A18" s="1778"/>
      <c r="B18" s="269" t="s">
        <v>116</v>
      </c>
      <c r="C18" s="282"/>
      <c r="D18" s="283"/>
      <c r="E18" s="284"/>
      <c r="F18" s="285"/>
      <c r="G18" s="285"/>
    </row>
    <row r="19" spans="1:8" ht="40.5">
      <c r="A19" s="1778"/>
      <c r="B19" s="269" t="s">
        <v>177</v>
      </c>
      <c r="C19" s="286" t="s">
        <v>178</v>
      </c>
      <c r="D19" s="283"/>
      <c r="E19" s="284"/>
      <c r="F19" s="285"/>
      <c r="G19" s="285"/>
    </row>
    <row r="20" spans="1:8">
      <c r="A20" s="1778"/>
      <c r="B20" s="272" t="s">
        <v>9</v>
      </c>
      <c r="C20" s="266"/>
      <c r="D20" s="268"/>
      <c r="E20" s="272"/>
      <c r="F20" s="273"/>
      <c r="G20" s="273"/>
    </row>
    <row r="21" spans="1:8">
      <c r="A21" s="1778"/>
      <c r="B21" s="275" t="s">
        <v>56</v>
      </c>
      <c r="C21" s="276">
        <v>6038428</v>
      </c>
      <c r="D21" s="276">
        <v>-1277957</v>
      </c>
      <c r="E21" s="287"/>
      <c r="F21" s="276"/>
      <c r="G21" s="276"/>
    </row>
    <row r="22" spans="1:8">
      <c r="A22" s="1778"/>
      <c r="B22" s="279" t="s">
        <v>18</v>
      </c>
      <c r="C22" s="278">
        <f>C21</f>
        <v>6038428</v>
      </c>
      <c r="D22" s="278">
        <f>D21</f>
        <v>-1277957</v>
      </c>
      <c r="E22" s="288"/>
      <c r="F22" s="278"/>
      <c r="G22" s="278"/>
    </row>
    <row r="23" spans="1:8" ht="25.5">
      <c r="A23" s="1778"/>
      <c r="B23" s="277" t="s">
        <v>19</v>
      </c>
      <c r="C23" s="278">
        <f>C22</f>
        <v>6038428</v>
      </c>
      <c r="D23" s="278">
        <f>D22</f>
        <v>-1277957</v>
      </c>
      <c r="E23" s="289"/>
      <c r="F23" s="278"/>
      <c r="G23" s="278"/>
    </row>
    <row r="24" spans="1:8">
      <c r="A24" s="1778"/>
      <c r="B24" s="275" t="s">
        <v>57</v>
      </c>
      <c r="C24" s="276">
        <v>6038428</v>
      </c>
      <c r="D24" s="276">
        <f>D21</f>
        <v>-1277957</v>
      </c>
      <c r="E24" s="287"/>
      <c r="F24" s="276"/>
      <c r="G24" s="276"/>
    </row>
    <row r="25" spans="1:8">
      <c r="A25" s="1778"/>
      <c r="B25" s="277" t="s">
        <v>27</v>
      </c>
      <c r="C25" s="278">
        <f>C24</f>
        <v>6038428</v>
      </c>
      <c r="D25" s="278">
        <f>D24</f>
        <v>-1277957</v>
      </c>
      <c r="E25" s="289"/>
      <c r="F25" s="278"/>
      <c r="G25" s="278"/>
    </row>
    <row r="26" spans="1:8" ht="15.75" thickBot="1">
      <c r="A26" s="1778"/>
      <c r="B26" s="277" t="s">
        <v>28</v>
      </c>
      <c r="C26" s="290">
        <f>C25</f>
        <v>6038428</v>
      </c>
      <c r="D26" s="278">
        <f>D25</f>
        <v>-1277957</v>
      </c>
      <c r="E26" s="289"/>
      <c r="F26" s="278"/>
      <c r="G26" s="278"/>
    </row>
    <row r="27" spans="1:8" ht="81.75" customHeight="1" thickBot="1">
      <c r="A27" s="1778"/>
      <c r="B27" s="1965" t="s">
        <v>321</v>
      </c>
      <c r="C27" s="1966"/>
      <c r="D27" s="1966"/>
      <c r="E27" s="1966"/>
      <c r="F27" s="1966"/>
      <c r="G27" s="1967"/>
    </row>
    <row r="28" spans="1:8" ht="15.75" thickBot="1">
      <c r="A28" s="1781"/>
      <c r="B28" s="310"/>
      <c r="C28" s="310"/>
      <c r="D28" s="310"/>
      <c r="E28" s="310"/>
      <c r="F28" s="310"/>
      <c r="G28" s="310"/>
    </row>
    <row r="29" spans="1:8" ht="27">
      <c r="A29" s="1780">
        <f>A5+1</f>
        <v>13</v>
      </c>
      <c r="B29" s="260" t="s">
        <v>12</v>
      </c>
      <c r="C29" s="263"/>
      <c r="D29" s="264"/>
      <c r="E29" s="260" t="s">
        <v>173</v>
      </c>
      <c r="F29" s="261"/>
      <c r="G29" s="262"/>
      <c r="H29" s="1777" t="s">
        <v>295</v>
      </c>
    </row>
    <row r="30" spans="1:8">
      <c r="A30" s="1781"/>
      <c r="B30" s="265" t="s">
        <v>179</v>
      </c>
      <c r="C30" s="266"/>
      <c r="D30" s="268"/>
      <c r="E30" s="265" t="s">
        <v>179</v>
      </c>
      <c r="F30" s="266"/>
      <c r="G30" s="266"/>
    </row>
    <row r="31" spans="1:8" ht="27">
      <c r="A31" s="1781"/>
      <c r="B31" s="269" t="s">
        <v>180</v>
      </c>
      <c r="C31" s="270"/>
      <c r="D31" s="270"/>
      <c r="E31" s="269" t="s">
        <v>181</v>
      </c>
      <c r="F31" s="270"/>
      <c r="G31" s="270"/>
    </row>
    <row r="32" spans="1:8">
      <c r="A32" s="1781"/>
      <c r="B32" s="275" t="s">
        <v>56</v>
      </c>
      <c r="C32" s="276">
        <v>1137204</v>
      </c>
      <c r="D32" s="276">
        <v>-249380</v>
      </c>
      <c r="E32" s="275" t="s">
        <v>56</v>
      </c>
      <c r="F32" s="276">
        <v>179922189</v>
      </c>
      <c r="G32" s="276">
        <v>249380</v>
      </c>
    </row>
    <row r="33" spans="1:7">
      <c r="A33" s="1781"/>
      <c r="B33" s="277" t="s">
        <v>18</v>
      </c>
      <c r="C33" s="278">
        <f t="shared" ref="C33:D38" si="0">C32</f>
        <v>1137204</v>
      </c>
      <c r="D33" s="278">
        <f t="shared" si="0"/>
        <v>-249380</v>
      </c>
      <c r="E33" s="277" t="s">
        <v>18</v>
      </c>
      <c r="F33" s="278">
        <v>179501161</v>
      </c>
      <c r="G33" s="278">
        <v>249380</v>
      </c>
    </row>
    <row r="34" spans="1:7" ht="25.5">
      <c r="A34" s="1781"/>
      <c r="B34" s="279" t="s">
        <v>19</v>
      </c>
      <c r="C34" s="278">
        <f t="shared" si="0"/>
        <v>1137204</v>
      </c>
      <c r="D34" s="278">
        <f t="shared" si="0"/>
        <v>-249380</v>
      </c>
      <c r="E34" s="279" t="s">
        <v>19</v>
      </c>
      <c r="F34" s="278">
        <v>179501161</v>
      </c>
      <c r="G34" s="278">
        <v>249380</v>
      </c>
    </row>
    <row r="35" spans="1:7">
      <c r="A35" s="1781"/>
      <c r="B35" s="275" t="s">
        <v>57</v>
      </c>
      <c r="C35" s="276">
        <f t="shared" si="0"/>
        <v>1137204</v>
      </c>
      <c r="D35" s="276">
        <f t="shared" si="0"/>
        <v>-249380</v>
      </c>
      <c r="E35" s="275" t="s">
        <v>57</v>
      </c>
      <c r="F35" s="276">
        <v>179922189</v>
      </c>
      <c r="G35" s="276">
        <v>249380</v>
      </c>
    </row>
    <row r="36" spans="1:7">
      <c r="A36" s="1781"/>
      <c r="B36" s="277" t="s">
        <v>21</v>
      </c>
      <c r="C36" s="278">
        <f t="shared" si="0"/>
        <v>1137204</v>
      </c>
      <c r="D36" s="278">
        <f t="shared" si="0"/>
        <v>-249380</v>
      </c>
      <c r="E36" s="277" t="s">
        <v>21</v>
      </c>
      <c r="F36" s="278">
        <v>163587730</v>
      </c>
      <c r="G36" s="278">
        <v>59954</v>
      </c>
    </row>
    <row r="37" spans="1:7">
      <c r="A37" s="1781"/>
      <c r="B37" s="277" t="s">
        <v>22</v>
      </c>
      <c r="C37" s="278">
        <f t="shared" si="0"/>
        <v>1137204</v>
      </c>
      <c r="D37" s="278">
        <f t="shared" si="0"/>
        <v>-249380</v>
      </c>
      <c r="E37" s="277" t="s">
        <v>23</v>
      </c>
      <c r="F37" s="278">
        <v>143040801</v>
      </c>
      <c r="G37" s="278">
        <v>59954</v>
      </c>
    </row>
    <row r="38" spans="1:7">
      <c r="A38" s="1781"/>
      <c r="B38" s="277" t="s">
        <v>24</v>
      </c>
      <c r="C38" s="278">
        <f t="shared" si="0"/>
        <v>1137204</v>
      </c>
      <c r="D38" s="278">
        <f t="shared" si="0"/>
        <v>-249380</v>
      </c>
      <c r="E38" s="277" t="s">
        <v>26</v>
      </c>
      <c r="F38" s="278">
        <v>38580851</v>
      </c>
      <c r="G38" s="278">
        <v>59954</v>
      </c>
    </row>
    <row r="39" spans="1:7">
      <c r="A39" s="1781"/>
      <c r="B39" s="277"/>
      <c r="C39" s="278"/>
      <c r="D39" s="278"/>
      <c r="E39" s="277" t="s">
        <v>27</v>
      </c>
      <c r="F39" s="278">
        <v>16334459</v>
      </c>
      <c r="G39" s="278">
        <v>189426</v>
      </c>
    </row>
    <row r="40" spans="1:7" ht="15.75" thickBot="1">
      <c r="A40" s="1781"/>
      <c r="B40" s="277"/>
      <c r="C40" s="278"/>
      <c r="D40" s="278"/>
      <c r="E40" s="280" t="s">
        <v>28</v>
      </c>
      <c r="F40" s="278">
        <v>16334459</v>
      </c>
      <c r="G40" s="278">
        <v>189426</v>
      </c>
    </row>
    <row r="41" spans="1:7" ht="27">
      <c r="A41" s="1780"/>
      <c r="B41" s="260" t="s">
        <v>12</v>
      </c>
      <c r="C41" s="261"/>
      <c r="D41" s="262"/>
      <c r="E41" s="260" t="s">
        <v>173</v>
      </c>
      <c r="F41" s="263"/>
      <c r="G41" s="264"/>
    </row>
    <row r="42" spans="1:7">
      <c r="A42" s="1781"/>
      <c r="B42" s="265" t="s">
        <v>175</v>
      </c>
      <c r="C42" s="266"/>
      <c r="D42" s="266"/>
      <c r="E42" s="265" t="s">
        <v>175</v>
      </c>
      <c r="F42" s="266"/>
      <c r="G42" s="268"/>
    </row>
    <row r="43" spans="1:7">
      <c r="A43" s="1781"/>
      <c r="B43" s="269" t="s">
        <v>44</v>
      </c>
      <c r="C43" s="270"/>
      <c r="D43" s="270"/>
      <c r="E43" s="271" t="s">
        <v>44</v>
      </c>
      <c r="F43" s="270"/>
      <c r="G43" s="270"/>
    </row>
    <row r="44" spans="1:7">
      <c r="A44" s="1781"/>
      <c r="B44" s="272" t="s">
        <v>9</v>
      </c>
      <c r="C44" s="273"/>
      <c r="D44" s="273"/>
      <c r="E44" s="272" t="str">
        <f>B44</f>
        <v>2026.gadā</v>
      </c>
      <c r="F44" s="274"/>
      <c r="G44" s="274"/>
    </row>
    <row r="45" spans="1:7">
      <c r="A45" s="1781"/>
      <c r="B45" s="275" t="s">
        <v>56</v>
      </c>
      <c r="C45" s="276">
        <v>395268323</v>
      </c>
      <c r="D45" s="276">
        <v>-200314</v>
      </c>
      <c r="E45" s="275" t="s">
        <v>56</v>
      </c>
      <c r="F45" s="276">
        <v>1379554695</v>
      </c>
      <c r="G45" s="276">
        <v>200314</v>
      </c>
    </row>
    <row r="46" spans="1:7">
      <c r="A46" s="1781"/>
      <c r="B46" s="277" t="s">
        <v>18</v>
      </c>
      <c r="C46" s="278">
        <f t="shared" ref="C46:D51" si="1">C45</f>
        <v>395268323</v>
      </c>
      <c r="D46" s="278">
        <f t="shared" si="1"/>
        <v>-200314</v>
      </c>
      <c r="E46" s="277" t="s">
        <v>18</v>
      </c>
      <c r="F46" s="278">
        <v>1378466376</v>
      </c>
      <c r="G46" s="278">
        <v>200314</v>
      </c>
    </row>
    <row r="47" spans="1:7" ht="25.5">
      <c r="A47" s="1781"/>
      <c r="B47" s="279" t="s">
        <v>19</v>
      </c>
      <c r="C47" s="278">
        <f t="shared" si="1"/>
        <v>395268323</v>
      </c>
      <c r="D47" s="278">
        <f t="shared" si="1"/>
        <v>-200314</v>
      </c>
      <c r="E47" s="279" t="s">
        <v>19</v>
      </c>
      <c r="F47" s="278">
        <v>1378466376</v>
      </c>
      <c r="G47" s="278">
        <v>200314</v>
      </c>
    </row>
    <row r="48" spans="1:7">
      <c r="A48" s="1781"/>
      <c r="B48" s="275" t="s">
        <v>57</v>
      </c>
      <c r="C48" s="276">
        <f t="shared" si="1"/>
        <v>395268323</v>
      </c>
      <c r="D48" s="276">
        <f t="shared" si="1"/>
        <v>-200314</v>
      </c>
      <c r="E48" s="275" t="s">
        <v>57</v>
      </c>
      <c r="F48" s="276">
        <v>1271412629</v>
      </c>
      <c r="G48" s="276">
        <v>200315</v>
      </c>
    </row>
    <row r="49" spans="1:7">
      <c r="A49" s="1781"/>
      <c r="B49" s="277" t="s">
        <v>21</v>
      </c>
      <c r="C49" s="278">
        <f t="shared" si="1"/>
        <v>395268323</v>
      </c>
      <c r="D49" s="278">
        <f t="shared" si="1"/>
        <v>-200314</v>
      </c>
      <c r="E49" s="277" t="s">
        <v>21</v>
      </c>
      <c r="F49" s="278">
        <v>1239615316</v>
      </c>
      <c r="G49" s="278">
        <v>61164</v>
      </c>
    </row>
    <row r="50" spans="1:7" ht="30" customHeight="1">
      <c r="A50" s="1781"/>
      <c r="B50" s="277" t="s">
        <v>22</v>
      </c>
      <c r="C50" s="278">
        <f t="shared" si="1"/>
        <v>395268323</v>
      </c>
      <c r="D50" s="278">
        <f t="shared" si="1"/>
        <v>-200314</v>
      </c>
      <c r="E50" s="277" t="s">
        <v>23</v>
      </c>
      <c r="F50" s="278">
        <v>188152911</v>
      </c>
      <c r="G50" s="278">
        <v>61164</v>
      </c>
    </row>
    <row r="51" spans="1:7">
      <c r="A51" s="1781"/>
      <c r="B51" s="277" t="s">
        <v>24</v>
      </c>
      <c r="C51" s="278">
        <f t="shared" si="1"/>
        <v>395268323</v>
      </c>
      <c r="D51" s="278">
        <f t="shared" si="1"/>
        <v>-200314</v>
      </c>
      <c r="E51" s="277" t="s">
        <v>26</v>
      </c>
      <c r="F51" s="278">
        <v>51285139</v>
      </c>
      <c r="G51" s="278">
        <v>61164</v>
      </c>
    </row>
    <row r="52" spans="1:7">
      <c r="A52" s="1781"/>
      <c r="B52" s="277"/>
      <c r="C52" s="278"/>
      <c r="D52" s="278"/>
      <c r="E52" s="277" t="s">
        <v>27</v>
      </c>
      <c r="F52" s="278">
        <v>31797313</v>
      </c>
      <c r="G52" s="278">
        <v>139150</v>
      </c>
    </row>
    <row r="53" spans="1:7">
      <c r="A53" s="1781"/>
      <c r="B53" s="277"/>
      <c r="C53" s="278"/>
      <c r="D53" s="278"/>
      <c r="E53" s="280" t="s">
        <v>28</v>
      </c>
      <c r="F53" s="278">
        <f>F52</f>
        <v>31797313</v>
      </c>
      <c r="G53" s="278">
        <v>139150</v>
      </c>
    </row>
    <row r="54" spans="1:7">
      <c r="A54" s="1781"/>
      <c r="B54" s="272" t="s">
        <v>10</v>
      </c>
      <c r="C54" s="273"/>
      <c r="D54" s="273"/>
      <c r="E54" s="272" t="str">
        <f>B54</f>
        <v>2027.gadā</v>
      </c>
      <c r="F54" s="274"/>
      <c r="G54" s="274"/>
    </row>
    <row r="55" spans="1:7">
      <c r="A55" s="1781"/>
      <c r="B55" s="275" t="s">
        <v>56</v>
      </c>
      <c r="C55" s="276">
        <v>402328927</v>
      </c>
      <c r="D55" s="276">
        <v>-164014</v>
      </c>
      <c r="E55" s="275" t="s">
        <v>56</v>
      </c>
      <c r="F55" s="276">
        <v>1351399660</v>
      </c>
      <c r="G55" s="276">
        <v>164014</v>
      </c>
    </row>
    <row r="56" spans="1:7">
      <c r="A56" s="1781"/>
      <c r="B56" s="277" t="s">
        <v>18</v>
      </c>
      <c r="C56" s="278">
        <f t="shared" ref="C56:D61" si="2">C55</f>
        <v>402328927</v>
      </c>
      <c r="D56" s="278">
        <f t="shared" si="2"/>
        <v>-164014</v>
      </c>
      <c r="E56" s="277" t="s">
        <v>18</v>
      </c>
      <c r="F56" s="278">
        <v>1350813517</v>
      </c>
      <c r="G56" s="278">
        <v>164014</v>
      </c>
    </row>
    <row r="57" spans="1:7" ht="25.5">
      <c r="A57" s="1781"/>
      <c r="B57" s="279" t="s">
        <v>19</v>
      </c>
      <c r="C57" s="278">
        <f t="shared" si="2"/>
        <v>402328927</v>
      </c>
      <c r="D57" s="278">
        <f t="shared" si="2"/>
        <v>-164014</v>
      </c>
      <c r="E57" s="279" t="s">
        <v>19</v>
      </c>
      <c r="F57" s="278">
        <f>F56</f>
        <v>1350813517</v>
      </c>
      <c r="G57" s="278">
        <v>164014</v>
      </c>
    </row>
    <row r="58" spans="1:7">
      <c r="A58" s="1781"/>
      <c r="B58" s="275" t="s">
        <v>57</v>
      </c>
      <c r="C58" s="276">
        <f t="shared" si="2"/>
        <v>402328927</v>
      </c>
      <c r="D58" s="276">
        <f t="shared" si="2"/>
        <v>-164014</v>
      </c>
      <c r="E58" s="275" t="s">
        <v>57</v>
      </c>
      <c r="F58" s="276">
        <v>1351269660</v>
      </c>
      <c r="G58" s="276">
        <v>164014</v>
      </c>
    </row>
    <row r="59" spans="1:7">
      <c r="A59" s="1781"/>
      <c r="B59" s="277" t="s">
        <v>21</v>
      </c>
      <c r="C59" s="278">
        <f t="shared" si="2"/>
        <v>402328927</v>
      </c>
      <c r="D59" s="278">
        <f t="shared" si="2"/>
        <v>-164014</v>
      </c>
      <c r="E59" s="277" t="s">
        <v>21</v>
      </c>
      <c r="F59" s="278">
        <v>1338817342</v>
      </c>
      <c r="G59" s="278">
        <v>24864</v>
      </c>
    </row>
    <row r="60" spans="1:7" ht="25.5" customHeight="1">
      <c r="A60" s="1781"/>
      <c r="B60" s="277" t="s">
        <v>22</v>
      </c>
      <c r="C60" s="278">
        <f t="shared" si="2"/>
        <v>402328927</v>
      </c>
      <c r="D60" s="278">
        <f t="shared" si="2"/>
        <v>-164014</v>
      </c>
      <c r="E60" s="277" t="s">
        <v>23</v>
      </c>
      <c r="F60" s="278">
        <v>196070300</v>
      </c>
      <c r="G60" s="278">
        <v>24864</v>
      </c>
    </row>
    <row r="61" spans="1:7">
      <c r="A61" s="1781"/>
      <c r="B61" s="277" t="s">
        <v>24</v>
      </c>
      <c r="C61" s="278">
        <f t="shared" si="2"/>
        <v>402328927</v>
      </c>
      <c r="D61" s="278">
        <f t="shared" si="2"/>
        <v>-164014</v>
      </c>
      <c r="E61" s="277" t="s">
        <v>26</v>
      </c>
      <c r="F61" s="278">
        <v>59378933</v>
      </c>
      <c r="G61" s="278">
        <v>24864</v>
      </c>
    </row>
    <row r="62" spans="1:7">
      <c r="A62" s="1781"/>
      <c r="B62" s="277"/>
      <c r="C62" s="278"/>
      <c r="D62" s="278"/>
      <c r="E62" s="277" t="s">
        <v>27</v>
      </c>
      <c r="F62" s="278">
        <v>12452318</v>
      </c>
      <c r="G62" s="278">
        <v>139150</v>
      </c>
    </row>
    <row r="63" spans="1:7" ht="15.75" thickBot="1">
      <c r="A63" s="1781"/>
      <c r="B63" s="280"/>
      <c r="C63" s="278"/>
      <c r="D63" s="278"/>
      <c r="E63" s="280" t="s">
        <v>28</v>
      </c>
      <c r="F63" s="278">
        <v>12452318</v>
      </c>
      <c r="G63" s="278">
        <v>139150</v>
      </c>
    </row>
    <row r="64" spans="1:7" ht="56.25" customHeight="1" thickBot="1">
      <c r="A64" s="1778"/>
      <c r="B64" s="1965" t="s">
        <v>555</v>
      </c>
      <c r="C64" s="1966"/>
      <c r="D64" s="1966"/>
      <c r="E64" s="1966"/>
      <c r="F64" s="1966"/>
      <c r="G64" s="1967"/>
    </row>
    <row r="65" spans="1:9" ht="15.75" thickBot="1">
      <c r="A65" s="1781"/>
      <c r="B65" s="310"/>
      <c r="C65" s="310"/>
      <c r="D65" s="310"/>
      <c r="E65" s="310"/>
      <c r="F65" s="310"/>
      <c r="G65" s="310"/>
    </row>
    <row r="66" spans="1:9">
      <c r="A66" s="1779">
        <f>A29+1</f>
        <v>14</v>
      </c>
      <c r="B66" s="260" t="s">
        <v>173</v>
      </c>
      <c r="C66" s="261"/>
      <c r="D66" s="262"/>
      <c r="E66" s="73" t="s">
        <v>182</v>
      </c>
      <c r="F66" s="263"/>
      <c r="G66" s="264"/>
      <c r="H66" s="1777" t="s">
        <v>295</v>
      </c>
    </row>
    <row r="67" spans="1:9">
      <c r="A67" s="1749"/>
      <c r="B67" s="265" t="s">
        <v>179</v>
      </c>
      <c r="C67" s="266"/>
      <c r="D67" s="266"/>
      <c r="E67" s="267" t="s">
        <v>179</v>
      </c>
      <c r="F67" s="266"/>
      <c r="G67" s="268"/>
    </row>
    <row r="68" spans="1:9" ht="27">
      <c r="A68" s="1749"/>
      <c r="B68" s="269" t="s">
        <v>181</v>
      </c>
      <c r="C68" s="270"/>
      <c r="D68" s="270"/>
      <c r="E68" s="271" t="s">
        <v>183</v>
      </c>
      <c r="F68" s="270"/>
      <c r="G68" s="270"/>
      <c r="I68" s="1830"/>
    </row>
    <row r="69" spans="1:9">
      <c r="A69" s="1749"/>
      <c r="B69" s="293" t="s">
        <v>56</v>
      </c>
      <c r="C69" s="276">
        <v>179922189</v>
      </c>
      <c r="D69" s="276">
        <f>D70</f>
        <v>-1834631</v>
      </c>
      <c r="E69" s="294" t="s">
        <v>56</v>
      </c>
      <c r="F69" s="276">
        <v>53199188</v>
      </c>
      <c r="G69" s="276">
        <f>G70</f>
        <v>45430</v>
      </c>
    </row>
    <row r="70" spans="1:9">
      <c r="A70" s="1749"/>
      <c r="B70" s="295" t="s">
        <v>18</v>
      </c>
      <c r="C70" s="278">
        <v>179501161</v>
      </c>
      <c r="D70" s="278">
        <f>D71</f>
        <v>-1834631</v>
      </c>
      <c r="E70" s="296" t="s">
        <v>18</v>
      </c>
      <c r="F70" s="278">
        <v>53179128</v>
      </c>
      <c r="G70" s="278">
        <f>G71</f>
        <v>45430</v>
      </c>
    </row>
    <row r="71" spans="1:9" ht="25.5">
      <c r="A71" s="1749"/>
      <c r="B71" s="297" t="s">
        <v>19</v>
      </c>
      <c r="C71" s="278">
        <f>C70</f>
        <v>179501161</v>
      </c>
      <c r="D71" s="278">
        <v>-1834631</v>
      </c>
      <c r="E71" s="298" t="s">
        <v>19</v>
      </c>
      <c r="F71" s="278">
        <v>53179128</v>
      </c>
      <c r="G71" s="278">
        <v>45430</v>
      </c>
    </row>
    <row r="72" spans="1:9">
      <c r="A72" s="1749"/>
      <c r="B72" s="293" t="s">
        <v>57</v>
      </c>
      <c r="C72" s="276">
        <v>179922189</v>
      </c>
      <c r="D72" s="276">
        <f>D69</f>
        <v>-1834631</v>
      </c>
      <c r="E72" s="294" t="s">
        <v>57</v>
      </c>
      <c r="F72" s="276">
        <v>53199188</v>
      </c>
      <c r="G72" s="276">
        <f t="shared" ref="G72:G74" si="3">G73</f>
        <v>45430</v>
      </c>
    </row>
    <row r="73" spans="1:9">
      <c r="A73" s="1749"/>
      <c r="B73" s="295" t="s">
        <v>21</v>
      </c>
      <c r="C73" s="278">
        <v>163587730</v>
      </c>
      <c r="D73" s="278">
        <f>D72</f>
        <v>-1834631</v>
      </c>
      <c r="E73" s="298" t="s">
        <v>21</v>
      </c>
      <c r="F73" s="278">
        <v>51099246</v>
      </c>
      <c r="G73" s="278">
        <f t="shared" si="3"/>
        <v>45430</v>
      </c>
    </row>
    <row r="74" spans="1:9">
      <c r="A74" s="1749"/>
      <c r="B74" s="295" t="s">
        <v>23</v>
      </c>
      <c r="C74" s="278">
        <v>143040801</v>
      </c>
      <c r="D74" s="278">
        <f t="shared" ref="D74:D75" si="4">D73</f>
        <v>-1834631</v>
      </c>
      <c r="E74" s="298" t="s">
        <v>23</v>
      </c>
      <c r="F74" s="278">
        <v>51096654</v>
      </c>
      <c r="G74" s="278">
        <f t="shared" si="3"/>
        <v>45430</v>
      </c>
    </row>
    <row r="75" spans="1:9" ht="15.75" thickBot="1">
      <c r="A75" s="1749"/>
      <c r="B75" s="295" t="s">
        <v>26</v>
      </c>
      <c r="C75" s="278">
        <v>38580851</v>
      </c>
      <c r="D75" s="278">
        <f t="shared" si="4"/>
        <v>-1834631</v>
      </c>
      <c r="E75" s="298" t="s">
        <v>26</v>
      </c>
      <c r="F75" s="278">
        <v>7978624</v>
      </c>
      <c r="G75" s="278">
        <f>G71</f>
        <v>45430</v>
      </c>
    </row>
    <row r="76" spans="1:9">
      <c r="A76" s="1749"/>
      <c r="B76" s="295"/>
      <c r="C76" s="278"/>
      <c r="D76" s="278"/>
      <c r="E76" s="260" t="s">
        <v>72</v>
      </c>
      <c r="F76" s="263"/>
      <c r="G76" s="264"/>
    </row>
    <row r="77" spans="1:9">
      <c r="A77" s="1749"/>
      <c r="B77" s="295"/>
      <c r="C77" s="278"/>
      <c r="D77" s="278"/>
      <c r="E77" s="265" t="s">
        <v>179</v>
      </c>
      <c r="F77" s="266"/>
      <c r="G77" s="268"/>
    </row>
    <row r="78" spans="1:9">
      <c r="A78" s="1749"/>
      <c r="B78" s="295"/>
      <c r="C78" s="278"/>
      <c r="D78" s="278"/>
      <c r="E78" s="271" t="s">
        <v>30</v>
      </c>
      <c r="F78" s="270"/>
      <c r="G78" s="270"/>
    </row>
    <row r="79" spans="1:9">
      <c r="A79" s="1749"/>
      <c r="B79" s="295"/>
      <c r="C79" s="278"/>
      <c r="D79" s="278"/>
      <c r="E79" s="294" t="s">
        <v>56</v>
      </c>
      <c r="F79" s="276">
        <v>10876307</v>
      </c>
      <c r="G79" s="276">
        <f>G80</f>
        <v>1212030</v>
      </c>
    </row>
    <row r="80" spans="1:9">
      <c r="A80" s="1749"/>
      <c r="B80" s="295"/>
      <c r="C80" s="278"/>
      <c r="D80" s="278"/>
      <c r="E80" s="296" t="s">
        <v>18</v>
      </c>
      <c r="F80" s="278">
        <v>10796307</v>
      </c>
      <c r="G80" s="278">
        <f>G81</f>
        <v>1212030</v>
      </c>
    </row>
    <row r="81" spans="1:7" ht="25.5">
      <c r="A81" s="1749"/>
      <c r="B81" s="295"/>
      <c r="C81" s="278"/>
      <c r="D81" s="278"/>
      <c r="E81" s="298" t="s">
        <v>19</v>
      </c>
      <c r="F81" s="278">
        <v>10796307</v>
      </c>
      <c r="G81" s="278">
        <v>1212030</v>
      </c>
    </row>
    <row r="82" spans="1:7">
      <c r="A82" s="1749"/>
      <c r="B82" s="295"/>
      <c r="C82" s="278"/>
      <c r="D82" s="278"/>
      <c r="E82" s="294" t="s">
        <v>57</v>
      </c>
      <c r="F82" s="276">
        <v>10974307</v>
      </c>
      <c r="G82" s="276">
        <f t="shared" ref="G82:G84" si="5">G83</f>
        <v>1212030</v>
      </c>
    </row>
    <row r="83" spans="1:7">
      <c r="A83" s="1749"/>
      <c r="B83" s="295"/>
      <c r="C83" s="278"/>
      <c r="D83" s="278"/>
      <c r="E83" s="298" t="s">
        <v>21</v>
      </c>
      <c r="F83" s="278">
        <v>10300250</v>
      </c>
      <c r="G83" s="278">
        <f t="shared" si="5"/>
        <v>1212030</v>
      </c>
    </row>
    <row r="84" spans="1:7">
      <c r="A84" s="1749"/>
      <c r="B84" s="295"/>
      <c r="C84" s="278"/>
      <c r="D84" s="278"/>
      <c r="E84" s="298" t="s">
        <v>23</v>
      </c>
      <c r="F84" s="278">
        <v>10113938</v>
      </c>
      <c r="G84" s="278">
        <f t="shared" si="5"/>
        <v>1212030</v>
      </c>
    </row>
    <row r="85" spans="1:7" ht="15.75" thickBot="1">
      <c r="A85" s="1749"/>
      <c r="B85" s="295"/>
      <c r="C85" s="278"/>
      <c r="D85" s="278"/>
      <c r="E85" s="298" t="s">
        <v>26</v>
      </c>
      <c r="F85" s="278">
        <v>2474169</v>
      </c>
      <c r="G85" s="278">
        <f>G81</f>
        <v>1212030</v>
      </c>
    </row>
    <row r="86" spans="1:7">
      <c r="A86" s="1749"/>
      <c r="B86" s="295"/>
      <c r="C86" s="278"/>
      <c r="D86" s="278"/>
      <c r="E86" s="260" t="s">
        <v>184</v>
      </c>
      <c r="F86" s="263"/>
      <c r="G86" s="264"/>
    </row>
    <row r="87" spans="1:7">
      <c r="A87" s="1749"/>
      <c r="B87" s="295"/>
      <c r="C87" s="278"/>
      <c r="D87" s="278"/>
      <c r="E87" s="265" t="s">
        <v>179</v>
      </c>
      <c r="F87" s="266"/>
      <c r="G87" s="268"/>
    </row>
    <row r="88" spans="1:7">
      <c r="A88" s="1749"/>
      <c r="B88" s="295"/>
      <c r="C88" s="278"/>
      <c r="D88" s="278"/>
      <c r="E88" s="271" t="s">
        <v>185</v>
      </c>
      <c r="F88" s="270"/>
      <c r="G88" s="270"/>
    </row>
    <row r="89" spans="1:7">
      <c r="A89" s="1749"/>
      <c r="B89" s="295"/>
      <c r="C89" s="278"/>
      <c r="D89" s="278"/>
      <c r="E89" s="294" t="s">
        <v>56</v>
      </c>
      <c r="F89" s="276">
        <v>6299348</v>
      </c>
      <c r="G89" s="276">
        <f>G90</f>
        <v>304189</v>
      </c>
    </row>
    <row r="90" spans="1:7">
      <c r="A90" s="1749"/>
      <c r="B90" s="295"/>
      <c r="C90" s="278"/>
      <c r="D90" s="278"/>
      <c r="E90" s="296" t="s">
        <v>18</v>
      </c>
      <c r="F90" s="278">
        <v>5833668</v>
      </c>
      <c r="G90" s="278">
        <f>G91</f>
        <v>304189</v>
      </c>
    </row>
    <row r="91" spans="1:7" ht="25.5">
      <c r="A91" s="1749"/>
      <c r="B91" s="295"/>
      <c r="C91" s="278"/>
      <c r="D91" s="278"/>
      <c r="E91" s="298" t="s">
        <v>19</v>
      </c>
      <c r="F91" s="278">
        <v>5833668</v>
      </c>
      <c r="G91" s="278">
        <v>304189</v>
      </c>
    </row>
    <row r="92" spans="1:7">
      <c r="A92" s="1749"/>
      <c r="B92" s="295"/>
      <c r="C92" s="278"/>
      <c r="D92" s="278"/>
      <c r="E92" s="294" t="s">
        <v>57</v>
      </c>
      <c r="F92" s="276">
        <v>6369332</v>
      </c>
      <c r="G92" s="276">
        <f t="shared" ref="G92:G94" si="6">G93</f>
        <v>304189</v>
      </c>
    </row>
    <row r="93" spans="1:7">
      <c r="A93" s="1749"/>
      <c r="B93" s="295"/>
      <c r="C93" s="278"/>
      <c r="D93" s="278"/>
      <c r="E93" s="298" t="s">
        <v>21</v>
      </c>
      <c r="F93" s="278">
        <v>6315276</v>
      </c>
      <c r="G93" s="278">
        <f t="shared" si="6"/>
        <v>304189</v>
      </c>
    </row>
    <row r="94" spans="1:7">
      <c r="A94" s="1749"/>
      <c r="B94" s="295"/>
      <c r="C94" s="278"/>
      <c r="D94" s="278"/>
      <c r="E94" s="298" t="s">
        <v>23</v>
      </c>
      <c r="F94" s="278">
        <v>6315276</v>
      </c>
      <c r="G94" s="278">
        <f t="shared" si="6"/>
        <v>304189</v>
      </c>
    </row>
    <row r="95" spans="1:7" ht="15.75" thickBot="1">
      <c r="A95" s="1749"/>
      <c r="B95" s="295"/>
      <c r="C95" s="278"/>
      <c r="D95" s="278"/>
      <c r="E95" s="298" t="s">
        <v>26</v>
      </c>
      <c r="F95" s="278">
        <v>839790</v>
      </c>
      <c r="G95" s="278">
        <f>G91</f>
        <v>304189</v>
      </c>
    </row>
    <row r="96" spans="1:7">
      <c r="A96" s="1749"/>
      <c r="B96" s="295"/>
      <c r="C96" s="278"/>
      <c r="D96" s="278"/>
      <c r="E96" s="260" t="s">
        <v>174</v>
      </c>
      <c r="F96" s="263"/>
      <c r="G96" s="264"/>
    </row>
    <row r="97" spans="1:7">
      <c r="A97" s="1749"/>
      <c r="B97" s="295"/>
      <c r="C97" s="278"/>
      <c r="D97" s="278"/>
      <c r="E97" s="265" t="s">
        <v>179</v>
      </c>
      <c r="F97" s="266"/>
      <c r="G97" s="268"/>
    </row>
    <row r="98" spans="1:7" ht="27">
      <c r="A98" s="1749"/>
      <c r="B98" s="295"/>
      <c r="C98" s="278"/>
      <c r="D98" s="278"/>
      <c r="E98" s="271" t="s">
        <v>186</v>
      </c>
      <c r="F98" s="270"/>
      <c r="G98" s="270"/>
    </row>
    <row r="99" spans="1:7">
      <c r="A99" s="1749"/>
      <c r="B99" s="295"/>
      <c r="C99" s="278"/>
      <c r="D99" s="278"/>
      <c r="E99" s="294" t="s">
        <v>56</v>
      </c>
      <c r="F99" s="276">
        <v>83338511</v>
      </c>
      <c r="G99" s="276">
        <f>G100</f>
        <v>272333</v>
      </c>
    </row>
    <row r="100" spans="1:7">
      <c r="A100" s="1749"/>
      <c r="B100" s="295"/>
      <c r="C100" s="278"/>
      <c r="D100" s="278"/>
      <c r="E100" s="296" t="s">
        <v>18</v>
      </c>
      <c r="F100" s="278">
        <v>81662748</v>
      </c>
      <c r="G100" s="278">
        <f>G101</f>
        <v>272333</v>
      </c>
    </row>
    <row r="101" spans="1:7" ht="25.5">
      <c r="A101" s="1749"/>
      <c r="B101" s="295"/>
      <c r="C101" s="278"/>
      <c r="D101" s="278"/>
      <c r="E101" s="298" t="s">
        <v>19</v>
      </c>
      <c r="F101" s="278">
        <v>81662748</v>
      </c>
      <c r="G101" s="278">
        <v>272333</v>
      </c>
    </row>
    <row r="102" spans="1:7">
      <c r="A102" s="1749"/>
      <c r="B102" s="295"/>
      <c r="C102" s="278"/>
      <c r="D102" s="278"/>
      <c r="E102" s="294" t="s">
        <v>57</v>
      </c>
      <c r="F102" s="276">
        <v>83338511</v>
      </c>
      <c r="G102" s="276">
        <f t="shared" ref="G102:G104" si="7">G103</f>
        <v>272333</v>
      </c>
    </row>
    <row r="103" spans="1:7">
      <c r="A103" s="1749"/>
      <c r="B103" s="295"/>
      <c r="C103" s="278"/>
      <c r="D103" s="278"/>
      <c r="E103" s="298" t="s">
        <v>21</v>
      </c>
      <c r="F103" s="278">
        <v>53233293</v>
      </c>
      <c r="G103" s="278">
        <f t="shared" si="7"/>
        <v>272333</v>
      </c>
    </row>
    <row r="104" spans="1:7">
      <c r="A104" s="1749"/>
      <c r="B104" s="295"/>
      <c r="C104" s="278"/>
      <c r="D104" s="278"/>
      <c r="E104" s="298" t="s">
        <v>23</v>
      </c>
      <c r="F104" s="278">
        <v>28742079</v>
      </c>
      <c r="G104" s="278">
        <f t="shared" si="7"/>
        <v>272333</v>
      </c>
    </row>
    <row r="105" spans="1:7" ht="15.75" thickBot="1">
      <c r="A105" s="1749"/>
      <c r="B105" s="295"/>
      <c r="C105" s="278"/>
      <c r="D105" s="278"/>
      <c r="E105" s="298" t="s">
        <v>26</v>
      </c>
      <c r="F105" s="278">
        <v>28742079</v>
      </c>
      <c r="G105" s="278">
        <f>G101</f>
        <v>272333</v>
      </c>
    </row>
    <row r="106" spans="1:7">
      <c r="A106" s="1749"/>
      <c r="B106" s="295"/>
      <c r="C106" s="278"/>
      <c r="D106" s="278"/>
      <c r="E106" s="260" t="s">
        <v>173</v>
      </c>
      <c r="F106" s="263"/>
      <c r="G106" s="264"/>
    </row>
    <row r="107" spans="1:7">
      <c r="A107" s="1749"/>
      <c r="B107" s="295"/>
      <c r="C107" s="278"/>
      <c r="D107" s="278"/>
      <c r="E107" s="265" t="s">
        <v>179</v>
      </c>
      <c r="F107" s="266"/>
      <c r="G107" s="268"/>
    </row>
    <row r="108" spans="1:7" ht="27">
      <c r="A108" s="1749"/>
      <c r="B108" s="295"/>
      <c r="C108" s="278"/>
      <c r="D108" s="278"/>
      <c r="E108" s="271" t="s">
        <v>187</v>
      </c>
      <c r="F108" s="270"/>
      <c r="G108" s="270"/>
    </row>
    <row r="109" spans="1:7">
      <c r="A109" s="1749"/>
      <c r="B109" s="295"/>
      <c r="C109" s="278"/>
      <c r="D109" s="278"/>
      <c r="E109" s="294" t="s">
        <v>56</v>
      </c>
      <c r="F109" s="276">
        <v>1050728</v>
      </c>
      <c r="G109" s="276">
        <f>G110</f>
        <v>649</v>
      </c>
    </row>
    <row r="110" spans="1:7">
      <c r="A110" s="1749"/>
      <c r="B110" s="295"/>
      <c r="C110" s="278"/>
      <c r="D110" s="278"/>
      <c r="E110" s="296" t="s">
        <v>18</v>
      </c>
      <c r="F110" s="278">
        <v>1047711</v>
      </c>
      <c r="G110" s="278">
        <f>G111</f>
        <v>649</v>
      </c>
    </row>
    <row r="111" spans="1:7" ht="25.5">
      <c r="A111" s="1749"/>
      <c r="B111" s="295"/>
      <c r="C111" s="278"/>
      <c r="D111" s="278"/>
      <c r="E111" s="298" t="s">
        <v>19</v>
      </c>
      <c r="F111" s="278">
        <f>F110</f>
        <v>1047711</v>
      </c>
      <c r="G111" s="278">
        <v>649</v>
      </c>
    </row>
    <row r="112" spans="1:7">
      <c r="A112" s="1749"/>
      <c r="B112" s="295"/>
      <c r="C112" s="278"/>
      <c r="D112" s="278"/>
      <c r="E112" s="294" t="s">
        <v>57</v>
      </c>
      <c r="F112" s="276">
        <v>1050728</v>
      </c>
      <c r="G112" s="276">
        <f t="shared" ref="G112:G114" si="8">G113</f>
        <v>649</v>
      </c>
    </row>
    <row r="113" spans="1:7">
      <c r="A113" s="1749"/>
      <c r="B113" s="295"/>
      <c r="C113" s="278"/>
      <c r="D113" s="278"/>
      <c r="E113" s="298" t="s">
        <v>21</v>
      </c>
      <c r="F113" s="278">
        <v>1000450</v>
      </c>
      <c r="G113" s="278">
        <f t="shared" si="8"/>
        <v>649</v>
      </c>
    </row>
    <row r="114" spans="1:7">
      <c r="A114" s="1749"/>
      <c r="B114" s="295"/>
      <c r="C114" s="278"/>
      <c r="D114" s="278"/>
      <c r="E114" s="298" t="s">
        <v>23</v>
      </c>
      <c r="F114" s="278">
        <v>1000450</v>
      </c>
      <c r="G114" s="278">
        <f t="shared" si="8"/>
        <v>649</v>
      </c>
    </row>
    <row r="115" spans="1:7" ht="15.75" thickBot="1">
      <c r="A115" s="1749"/>
      <c r="B115" s="295"/>
      <c r="C115" s="278"/>
      <c r="D115" s="278"/>
      <c r="E115" s="298" t="s">
        <v>26</v>
      </c>
      <c r="F115" s="278">
        <v>166315</v>
      </c>
      <c r="G115" s="278">
        <f>G111</f>
        <v>649</v>
      </c>
    </row>
    <row r="116" spans="1:7">
      <c r="A116" s="1779"/>
      <c r="B116" s="260" t="s">
        <v>173</v>
      </c>
      <c r="C116" s="261"/>
      <c r="D116" s="262"/>
      <c r="E116" s="73" t="s">
        <v>182</v>
      </c>
      <c r="F116" s="263"/>
      <c r="G116" s="264"/>
    </row>
    <row r="117" spans="1:7">
      <c r="A117" s="1749"/>
      <c r="B117" s="265" t="s">
        <v>175</v>
      </c>
      <c r="C117" s="266"/>
      <c r="D117" s="266"/>
      <c r="E117" s="267" t="s">
        <v>175</v>
      </c>
      <c r="F117" s="266"/>
      <c r="G117" s="268"/>
    </row>
    <row r="118" spans="1:7">
      <c r="A118" s="1749"/>
      <c r="B118" s="269" t="s">
        <v>44</v>
      </c>
      <c r="C118" s="270"/>
      <c r="D118" s="270"/>
      <c r="E118" s="271" t="s">
        <v>44</v>
      </c>
      <c r="F118" s="270"/>
      <c r="G118" s="270"/>
    </row>
    <row r="119" spans="1:7">
      <c r="A119" s="1749"/>
      <c r="B119" s="272" t="s">
        <v>9</v>
      </c>
      <c r="C119" s="273"/>
      <c r="D119" s="273"/>
      <c r="E119" s="272" t="s">
        <v>9</v>
      </c>
      <c r="F119" s="274"/>
      <c r="G119" s="274"/>
    </row>
    <row r="120" spans="1:7">
      <c r="A120" s="1749"/>
      <c r="B120" s="293" t="s">
        <v>56</v>
      </c>
      <c r="C120" s="276">
        <v>1379544695</v>
      </c>
      <c r="D120" s="276">
        <f>D121</f>
        <v>-1957057</v>
      </c>
      <c r="E120" s="294" t="s">
        <v>56</v>
      </c>
      <c r="F120" s="276">
        <v>57658744</v>
      </c>
      <c r="G120" s="276">
        <f>G121</f>
        <v>111960</v>
      </c>
    </row>
    <row r="121" spans="1:7">
      <c r="A121" s="1749"/>
      <c r="B121" s="295" t="s">
        <v>18</v>
      </c>
      <c r="C121" s="278">
        <f>C122</f>
        <v>1378466376</v>
      </c>
      <c r="D121" s="278">
        <f>D122</f>
        <v>-1957057</v>
      </c>
      <c r="E121" s="296" t="s">
        <v>18</v>
      </c>
      <c r="F121" s="278">
        <v>57658744</v>
      </c>
      <c r="G121" s="278">
        <f>G122</f>
        <v>111960</v>
      </c>
    </row>
    <row r="122" spans="1:7" ht="25.5">
      <c r="A122" s="1749"/>
      <c r="B122" s="297" t="s">
        <v>19</v>
      </c>
      <c r="C122" s="278">
        <v>1378466376</v>
      </c>
      <c r="D122" s="278">
        <f>-1957406+349</f>
        <v>-1957057</v>
      </c>
      <c r="E122" s="298" t="s">
        <v>19</v>
      </c>
      <c r="F122" s="278">
        <v>57658744</v>
      </c>
      <c r="G122" s="278">
        <v>111960</v>
      </c>
    </row>
    <row r="123" spans="1:7">
      <c r="A123" s="1749"/>
      <c r="B123" s="293" t="s">
        <v>57</v>
      </c>
      <c r="C123" s="276">
        <v>1271412629</v>
      </c>
      <c r="D123" s="276">
        <f>D120</f>
        <v>-1957057</v>
      </c>
      <c r="E123" s="294" t="s">
        <v>57</v>
      </c>
      <c r="F123" s="276">
        <v>57658744</v>
      </c>
      <c r="G123" s="276">
        <f t="shared" ref="G123:G125" si="9">G124</f>
        <v>111960</v>
      </c>
    </row>
    <row r="124" spans="1:7">
      <c r="A124" s="1749"/>
      <c r="B124" s="295" t="s">
        <v>21</v>
      </c>
      <c r="C124" s="278">
        <v>1239612316</v>
      </c>
      <c r="D124" s="278">
        <f>-2068406+349</f>
        <v>-2068057</v>
      </c>
      <c r="E124" s="298" t="s">
        <v>21</v>
      </c>
      <c r="F124" s="278">
        <v>52973203</v>
      </c>
      <c r="G124" s="278">
        <f t="shared" si="9"/>
        <v>111960</v>
      </c>
    </row>
    <row r="125" spans="1:7">
      <c r="A125" s="1749"/>
      <c r="B125" s="295" t="s">
        <v>23</v>
      </c>
      <c r="C125" s="278">
        <v>188152911</v>
      </c>
      <c r="D125" s="278">
        <f>D124</f>
        <v>-2068057</v>
      </c>
      <c r="E125" s="298" t="s">
        <v>23</v>
      </c>
      <c r="F125" s="278">
        <v>52970611</v>
      </c>
      <c r="G125" s="278">
        <f t="shared" si="9"/>
        <v>111960</v>
      </c>
    </row>
    <row r="126" spans="1:7" ht="15.75" thickBot="1">
      <c r="A126" s="1749"/>
      <c r="B126" s="295" t="s">
        <v>26</v>
      </c>
      <c r="C126" s="278">
        <v>51285139</v>
      </c>
      <c r="D126" s="278">
        <f>D125</f>
        <v>-2068057</v>
      </c>
      <c r="E126" s="299" t="s">
        <v>26</v>
      </c>
      <c r="F126" s="290">
        <v>8984915</v>
      </c>
      <c r="G126" s="290">
        <f>G122</f>
        <v>111960</v>
      </c>
    </row>
    <row r="127" spans="1:7">
      <c r="A127" s="1749"/>
      <c r="B127" s="277" t="s">
        <v>27</v>
      </c>
      <c r="C127" s="278">
        <v>31797313</v>
      </c>
      <c r="D127" s="273">
        <v>111000</v>
      </c>
      <c r="E127" s="21" t="s">
        <v>72</v>
      </c>
      <c r="F127" s="300"/>
      <c r="G127" s="301"/>
    </row>
    <row r="128" spans="1:7">
      <c r="A128" s="1749"/>
      <c r="B128" s="280" t="s">
        <v>28</v>
      </c>
      <c r="C128" s="278">
        <f>C127</f>
        <v>31797313</v>
      </c>
      <c r="D128" s="278">
        <v>111000</v>
      </c>
      <c r="E128" s="267" t="s">
        <v>175</v>
      </c>
      <c r="F128" s="266"/>
      <c r="G128" s="268"/>
    </row>
    <row r="129" spans="1:7">
      <c r="A129" s="1749"/>
      <c r="B129" s="272" t="s">
        <v>10</v>
      </c>
      <c r="C129" s="273"/>
      <c r="D129" s="273"/>
      <c r="E129" s="271" t="s">
        <v>44</v>
      </c>
      <c r="F129" s="270"/>
      <c r="G129" s="270"/>
    </row>
    <row r="130" spans="1:7">
      <c r="A130" s="1749"/>
      <c r="B130" s="293" t="s">
        <v>56</v>
      </c>
      <c r="C130" s="276">
        <v>1351399660</v>
      </c>
      <c r="D130" s="276">
        <f>D131</f>
        <v>-2649860</v>
      </c>
      <c r="E130" s="272" t="s">
        <v>9</v>
      </c>
      <c r="F130" s="274"/>
      <c r="G130" s="274"/>
    </row>
    <row r="131" spans="1:7">
      <c r="A131" s="1749"/>
      <c r="B131" s="295" t="s">
        <v>18</v>
      </c>
      <c r="C131" s="278">
        <f>C132</f>
        <v>1350813517</v>
      </c>
      <c r="D131" s="278">
        <f>D132</f>
        <v>-2649860</v>
      </c>
      <c r="E131" s="294" t="s">
        <v>56</v>
      </c>
      <c r="F131" s="276">
        <v>138931477</v>
      </c>
      <c r="G131" s="276">
        <f>G132</f>
        <v>1365994</v>
      </c>
    </row>
    <row r="132" spans="1:7" ht="25.5">
      <c r="A132" s="1749"/>
      <c r="B132" s="297" t="s">
        <v>19</v>
      </c>
      <c r="C132" s="278">
        <v>1350813517</v>
      </c>
      <c r="D132" s="278">
        <f>-2649633-227</f>
        <v>-2649860</v>
      </c>
      <c r="E132" s="296" t="s">
        <v>18</v>
      </c>
      <c r="F132" s="278">
        <v>136979124</v>
      </c>
      <c r="G132" s="278">
        <f>G133</f>
        <v>1365994</v>
      </c>
    </row>
    <row r="133" spans="1:7" ht="25.5">
      <c r="A133" s="1749"/>
      <c r="B133" s="293" t="s">
        <v>57</v>
      </c>
      <c r="C133" s="276">
        <v>1351269660</v>
      </c>
      <c r="D133" s="276">
        <f>D130</f>
        <v>-2649860</v>
      </c>
      <c r="E133" s="298" t="s">
        <v>19</v>
      </c>
      <c r="F133" s="278">
        <v>136979124</v>
      </c>
      <c r="G133" s="278">
        <f>1365994</f>
        <v>1365994</v>
      </c>
    </row>
    <row r="134" spans="1:7">
      <c r="A134" s="1749"/>
      <c r="B134" s="295" t="s">
        <v>21</v>
      </c>
      <c r="C134" s="278">
        <v>1338817342</v>
      </c>
      <c r="D134" s="278">
        <f>-3048633-227</f>
        <v>-3048860</v>
      </c>
      <c r="E134" s="294" t="s">
        <v>57</v>
      </c>
      <c r="F134" s="276">
        <v>139123926</v>
      </c>
      <c r="G134" s="276">
        <f t="shared" ref="G134:G136" si="10">G135</f>
        <v>1365994</v>
      </c>
    </row>
    <row r="135" spans="1:7">
      <c r="A135" s="1779"/>
      <c r="B135" s="295" t="s">
        <v>23</v>
      </c>
      <c r="C135" s="278">
        <v>196070300</v>
      </c>
      <c r="D135" s="278">
        <f>D134</f>
        <v>-3048860</v>
      </c>
      <c r="E135" s="298" t="s">
        <v>21</v>
      </c>
      <c r="F135" s="278">
        <v>136011906</v>
      </c>
      <c r="G135" s="278">
        <f t="shared" si="10"/>
        <v>1365994</v>
      </c>
    </row>
    <row r="136" spans="1:7">
      <c r="A136" s="1749"/>
      <c r="B136" s="295" t="s">
        <v>26</v>
      </c>
      <c r="C136" s="278">
        <v>59378933</v>
      </c>
      <c r="D136" s="278">
        <f>D135</f>
        <v>-3048860</v>
      </c>
      <c r="E136" s="298" t="s">
        <v>23</v>
      </c>
      <c r="F136" s="278">
        <v>63917618</v>
      </c>
      <c r="G136" s="278">
        <f t="shared" si="10"/>
        <v>1365994</v>
      </c>
    </row>
    <row r="137" spans="1:7">
      <c r="A137" s="1749"/>
      <c r="B137" s="295" t="s">
        <v>27</v>
      </c>
      <c r="C137" s="278">
        <v>12452318</v>
      </c>
      <c r="D137" s="278">
        <v>399000</v>
      </c>
      <c r="E137" s="298" t="s">
        <v>26</v>
      </c>
      <c r="F137" s="278">
        <v>23772041</v>
      </c>
      <c r="G137" s="278">
        <f>G133</f>
        <v>1365994</v>
      </c>
    </row>
    <row r="138" spans="1:7">
      <c r="A138" s="1749"/>
      <c r="B138" s="297" t="s">
        <v>28</v>
      </c>
      <c r="C138" s="278">
        <v>12452318</v>
      </c>
      <c r="D138" s="278">
        <v>399000</v>
      </c>
      <c r="E138" s="272" t="s">
        <v>10</v>
      </c>
      <c r="F138" s="274"/>
      <c r="G138" s="274"/>
    </row>
    <row r="139" spans="1:7">
      <c r="A139" s="1749"/>
      <c r="B139" s="293"/>
      <c r="C139" s="276"/>
      <c r="D139" s="276"/>
      <c r="E139" s="294" t="s">
        <v>56</v>
      </c>
      <c r="F139" s="276">
        <v>109511338</v>
      </c>
      <c r="G139" s="276">
        <f>G140</f>
        <v>2282765</v>
      </c>
    </row>
    <row r="140" spans="1:7">
      <c r="A140" s="1749"/>
      <c r="B140" s="272"/>
      <c r="C140" s="273"/>
      <c r="D140" s="273"/>
      <c r="E140" s="296" t="s">
        <v>18</v>
      </c>
      <c r="F140" s="278">
        <v>107677051</v>
      </c>
      <c r="G140" s="278">
        <f>G141</f>
        <v>2282765</v>
      </c>
    </row>
    <row r="141" spans="1:7" ht="25.5">
      <c r="A141" s="1749"/>
      <c r="B141" s="293"/>
      <c r="C141" s="276"/>
      <c r="D141" s="276"/>
      <c r="E141" s="298" t="s">
        <v>19</v>
      </c>
      <c r="F141" s="278">
        <v>107677051</v>
      </c>
      <c r="G141" s="278">
        <f>2282538+227</f>
        <v>2282765</v>
      </c>
    </row>
    <row r="142" spans="1:7">
      <c r="A142" s="1749"/>
      <c r="B142" s="295"/>
      <c r="C142" s="278"/>
      <c r="D142" s="278"/>
      <c r="E142" s="294" t="s">
        <v>57</v>
      </c>
      <c r="F142" s="276">
        <v>109618938</v>
      </c>
      <c r="G142" s="276">
        <f t="shared" ref="G142:G144" si="11">G143</f>
        <v>2282765</v>
      </c>
    </row>
    <row r="143" spans="1:7">
      <c r="A143" s="1749"/>
      <c r="B143" s="297"/>
      <c r="C143" s="278"/>
      <c r="D143" s="278"/>
      <c r="E143" s="298" t="s">
        <v>21</v>
      </c>
      <c r="F143" s="278">
        <v>106581918</v>
      </c>
      <c r="G143" s="278">
        <f t="shared" si="11"/>
        <v>2282765</v>
      </c>
    </row>
    <row r="144" spans="1:7">
      <c r="A144" s="1749"/>
      <c r="B144" s="293"/>
      <c r="C144" s="276"/>
      <c r="D144" s="276"/>
      <c r="E144" s="298" t="s">
        <v>23</v>
      </c>
      <c r="F144" s="278">
        <v>57831623</v>
      </c>
      <c r="G144" s="278">
        <f t="shared" si="11"/>
        <v>2282765</v>
      </c>
    </row>
    <row r="145" spans="1:7" ht="15.75" thickBot="1">
      <c r="A145" s="1749"/>
      <c r="B145" s="295"/>
      <c r="C145" s="278"/>
      <c r="D145" s="278"/>
      <c r="E145" s="299" t="s">
        <v>26</v>
      </c>
      <c r="F145" s="290">
        <v>18720014</v>
      </c>
      <c r="G145" s="290">
        <f>G141</f>
        <v>2282765</v>
      </c>
    </row>
    <row r="146" spans="1:7">
      <c r="A146" s="1749"/>
      <c r="B146" s="295"/>
      <c r="C146" s="278"/>
      <c r="D146" s="278"/>
      <c r="E146" s="21" t="s">
        <v>184</v>
      </c>
      <c r="F146" s="300"/>
      <c r="G146" s="301"/>
    </row>
    <row r="147" spans="1:7">
      <c r="A147" s="1749"/>
      <c r="B147" s="295"/>
      <c r="C147" s="278"/>
      <c r="D147" s="278"/>
      <c r="E147" s="267" t="s">
        <v>175</v>
      </c>
      <c r="F147" s="266"/>
      <c r="G147" s="268"/>
    </row>
    <row r="148" spans="1:7">
      <c r="A148" s="1749"/>
      <c r="B148" s="295"/>
      <c r="C148" s="278"/>
      <c r="D148" s="278"/>
      <c r="E148" s="271" t="s">
        <v>44</v>
      </c>
      <c r="F148" s="270"/>
      <c r="G148" s="270"/>
    </row>
    <row r="149" spans="1:7">
      <c r="A149" s="1749"/>
      <c r="B149" s="297"/>
      <c r="C149" s="278"/>
      <c r="D149" s="278"/>
      <c r="E149" s="272" t="s">
        <v>9</v>
      </c>
      <c r="F149" s="274"/>
      <c r="G149" s="274"/>
    </row>
    <row r="150" spans="1:7">
      <c r="A150" s="1749"/>
      <c r="B150" s="293"/>
      <c r="C150" s="276"/>
      <c r="D150" s="276"/>
      <c r="E150" s="294" t="s">
        <v>56</v>
      </c>
      <c r="F150" s="276">
        <v>1910138990</v>
      </c>
      <c r="G150" s="276">
        <f>G151</f>
        <v>295418</v>
      </c>
    </row>
    <row r="151" spans="1:7">
      <c r="A151" s="1749"/>
      <c r="B151" s="295"/>
      <c r="C151" s="278"/>
      <c r="D151" s="278"/>
      <c r="E151" s="296" t="s">
        <v>18</v>
      </c>
      <c r="F151" s="278">
        <v>1886217090</v>
      </c>
      <c r="G151" s="278">
        <f>G152</f>
        <v>295418</v>
      </c>
    </row>
    <row r="152" spans="1:7" ht="25.5">
      <c r="A152" s="1749"/>
      <c r="B152" s="295"/>
      <c r="C152" s="278"/>
      <c r="D152" s="278"/>
      <c r="E152" s="298" t="s">
        <v>19</v>
      </c>
      <c r="F152" s="278">
        <v>1886217090</v>
      </c>
      <c r="G152" s="278">
        <v>295418</v>
      </c>
    </row>
    <row r="153" spans="1:7">
      <c r="A153" s="1749"/>
      <c r="B153" s="295"/>
      <c r="C153" s="278"/>
      <c r="D153" s="278"/>
      <c r="E153" s="294" t="s">
        <v>57</v>
      </c>
      <c r="F153" s="276">
        <v>1910588990</v>
      </c>
      <c r="G153" s="276">
        <f>G154</f>
        <v>295418</v>
      </c>
    </row>
    <row r="154" spans="1:7">
      <c r="A154" s="1779"/>
      <c r="B154" s="302"/>
      <c r="C154" s="303"/>
      <c r="D154" s="304"/>
      <c r="E154" s="298" t="s">
        <v>21</v>
      </c>
      <c r="F154" s="278">
        <v>1907247991</v>
      </c>
      <c r="G154" s="278">
        <f t="shared" ref="G154:G155" si="12">G155</f>
        <v>295418</v>
      </c>
    </row>
    <row r="155" spans="1:7">
      <c r="A155" s="1749"/>
      <c r="B155" s="265"/>
      <c r="C155" s="266"/>
      <c r="D155" s="266"/>
      <c r="E155" s="298" t="s">
        <v>23</v>
      </c>
      <c r="F155" s="278">
        <v>172329003</v>
      </c>
      <c r="G155" s="278">
        <f t="shared" si="12"/>
        <v>295418</v>
      </c>
    </row>
    <row r="156" spans="1:7">
      <c r="A156" s="1749"/>
      <c r="B156" s="284"/>
      <c r="C156" s="266"/>
      <c r="D156" s="266"/>
      <c r="E156" s="298" t="s">
        <v>26</v>
      </c>
      <c r="F156" s="278">
        <v>30367909</v>
      </c>
      <c r="G156" s="278">
        <f>G152</f>
        <v>295418</v>
      </c>
    </row>
    <row r="157" spans="1:7">
      <c r="A157" s="1749"/>
      <c r="B157" s="272"/>
      <c r="C157" s="273"/>
      <c r="D157" s="273"/>
      <c r="E157" s="272" t="s">
        <v>10</v>
      </c>
      <c r="F157" s="274"/>
      <c r="G157" s="274"/>
    </row>
    <row r="158" spans="1:7">
      <c r="A158" s="1749"/>
      <c r="B158" s="293"/>
      <c r="C158" s="276"/>
      <c r="D158" s="276"/>
      <c r="E158" s="294" t="s">
        <v>56</v>
      </c>
      <c r="F158" s="276">
        <v>1909828846</v>
      </c>
      <c r="G158" s="276">
        <f>G159</f>
        <v>245210</v>
      </c>
    </row>
    <row r="159" spans="1:7">
      <c r="A159" s="1749"/>
      <c r="B159" s="295"/>
      <c r="C159" s="278"/>
      <c r="D159" s="278"/>
      <c r="E159" s="296" t="s">
        <v>18</v>
      </c>
      <c r="F159" s="278">
        <v>1885906946</v>
      </c>
      <c r="G159" s="278">
        <f>G160</f>
        <v>245210</v>
      </c>
    </row>
    <row r="160" spans="1:7" ht="25.5">
      <c r="A160" s="1749"/>
      <c r="B160" s="297"/>
      <c r="C160" s="278"/>
      <c r="D160" s="278"/>
      <c r="E160" s="298" t="s">
        <v>19</v>
      </c>
      <c r="F160" s="278">
        <v>1885906946</v>
      </c>
      <c r="G160" s="278">
        <v>245210</v>
      </c>
    </row>
    <row r="161" spans="1:7">
      <c r="A161" s="1749"/>
      <c r="B161" s="293"/>
      <c r="C161" s="276"/>
      <c r="D161" s="276"/>
      <c r="E161" s="294" t="s">
        <v>57</v>
      </c>
      <c r="F161" s="276">
        <v>1910278846</v>
      </c>
      <c r="G161" s="276">
        <f t="shared" ref="G161:G163" si="13">G162</f>
        <v>245210</v>
      </c>
    </row>
    <row r="162" spans="1:7">
      <c r="A162" s="1749"/>
      <c r="B162" s="295"/>
      <c r="C162" s="278"/>
      <c r="D162" s="278"/>
      <c r="E162" s="298" t="s">
        <v>21</v>
      </c>
      <c r="F162" s="278">
        <v>1906937847</v>
      </c>
      <c r="G162" s="278">
        <f t="shared" si="13"/>
        <v>245210</v>
      </c>
    </row>
    <row r="163" spans="1:7">
      <c r="A163" s="1749"/>
      <c r="B163" s="295"/>
      <c r="C163" s="278"/>
      <c r="D163" s="278"/>
      <c r="E163" s="295" t="s">
        <v>23</v>
      </c>
      <c r="F163" s="278">
        <v>172018859</v>
      </c>
      <c r="G163" s="278">
        <f t="shared" si="13"/>
        <v>245210</v>
      </c>
    </row>
    <row r="164" spans="1:7" ht="15.75" thickBot="1">
      <c r="A164" s="1749"/>
      <c r="B164" s="295"/>
      <c r="C164" s="278"/>
      <c r="D164" s="278"/>
      <c r="E164" s="299" t="s">
        <v>26</v>
      </c>
      <c r="F164" s="290">
        <v>29989655</v>
      </c>
      <c r="G164" s="290">
        <f>G160</f>
        <v>245210</v>
      </c>
    </row>
    <row r="165" spans="1:7">
      <c r="A165" s="1749"/>
      <c r="B165" s="272"/>
      <c r="C165" s="273"/>
      <c r="D165" s="273"/>
      <c r="E165" s="21" t="s">
        <v>174</v>
      </c>
      <c r="F165" s="300"/>
      <c r="G165" s="301"/>
    </row>
    <row r="166" spans="1:7">
      <c r="A166" s="1749"/>
      <c r="B166" s="293"/>
      <c r="C166" s="276"/>
      <c r="D166" s="276"/>
      <c r="E166" s="267" t="s">
        <v>175</v>
      </c>
      <c r="F166" s="266"/>
      <c r="G166" s="268"/>
    </row>
    <row r="167" spans="1:7">
      <c r="A167" s="1749"/>
      <c r="B167" s="295"/>
      <c r="C167" s="278"/>
      <c r="D167" s="278"/>
      <c r="E167" s="271" t="s">
        <v>44</v>
      </c>
      <c r="F167" s="270"/>
      <c r="G167" s="270"/>
    </row>
    <row r="168" spans="1:7">
      <c r="A168" s="1749"/>
      <c r="B168" s="297"/>
      <c r="C168" s="278"/>
      <c r="D168" s="278"/>
      <c r="E168" s="272" t="s">
        <v>9</v>
      </c>
      <c r="F168" s="274"/>
      <c r="G168" s="274"/>
    </row>
    <row r="169" spans="1:7">
      <c r="A169" s="1749"/>
      <c r="B169" s="293"/>
      <c r="C169" s="276"/>
      <c r="D169" s="276"/>
      <c r="E169" s="294" t="s">
        <v>56</v>
      </c>
      <c r="F169" s="276">
        <v>609936464</v>
      </c>
      <c r="G169" s="276">
        <f>G170</f>
        <v>183685</v>
      </c>
    </row>
    <row r="170" spans="1:7">
      <c r="A170" s="1749"/>
      <c r="B170" s="295"/>
      <c r="C170" s="278"/>
      <c r="D170" s="278"/>
      <c r="E170" s="296" t="s">
        <v>18</v>
      </c>
      <c r="F170" s="278">
        <v>605020177</v>
      </c>
      <c r="G170" s="278">
        <f>G171</f>
        <v>183685</v>
      </c>
    </row>
    <row r="171" spans="1:7" ht="25.5">
      <c r="A171" s="1749"/>
      <c r="B171" s="295"/>
      <c r="C171" s="278"/>
      <c r="D171" s="278"/>
      <c r="E171" s="298" t="s">
        <v>19</v>
      </c>
      <c r="F171" s="278">
        <v>605020177</v>
      </c>
      <c r="G171" s="278">
        <v>183685</v>
      </c>
    </row>
    <row r="172" spans="1:7">
      <c r="A172" s="1749"/>
      <c r="B172" s="295"/>
      <c r="C172" s="278"/>
      <c r="D172" s="278"/>
      <c r="E172" s="294" t="s">
        <v>57</v>
      </c>
      <c r="F172" s="276">
        <v>609936464</v>
      </c>
      <c r="G172" s="276">
        <f t="shared" ref="G172:G174" si="14">G173</f>
        <v>183685</v>
      </c>
    </row>
    <row r="173" spans="1:7">
      <c r="A173" s="1779"/>
      <c r="B173" s="302"/>
      <c r="C173" s="303"/>
      <c r="D173" s="304"/>
      <c r="E173" s="298" t="s">
        <v>21</v>
      </c>
      <c r="F173" s="278">
        <v>597810903</v>
      </c>
      <c r="G173" s="278">
        <f t="shared" si="14"/>
        <v>183685</v>
      </c>
    </row>
    <row r="174" spans="1:7">
      <c r="A174" s="1749"/>
      <c r="B174" s="265"/>
      <c r="C174" s="266"/>
      <c r="D174" s="266"/>
      <c r="E174" s="298" t="s">
        <v>23</v>
      </c>
      <c r="F174" s="278">
        <v>567144845</v>
      </c>
      <c r="G174" s="278">
        <f t="shared" si="14"/>
        <v>183685</v>
      </c>
    </row>
    <row r="175" spans="1:7">
      <c r="A175" s="1749"/>
      <c r="B175" s="284"/>
      <c r="C175" s="266"/>
      <c r="D175" s="266"/>
      <c r="E175" s="298" t="s">
        <v>26</v>
      </c>
      <c r="F175" s="278">
        <v>142145484</v>
      </c>
      <c r="G175" s="278">
        <f>G171</f>
        <v>183685</v>
      </c>
    </row>
    <row r="176" spans="1:7">
      <c r="A176" s="1749"/>
      <c r="B176" s="272"/>
      <c r="C176" s="273"/>
      <c r="D176" s="273"/>
      <c r="E176" s="272" t="s">
        <v>10</v>
      </c>
      <c r="F176" s="274"/>
      <c r="G176" s="274"/>
    </row>
    <row r="177" spans="1:7">
      <c r="A177" s="1749"/>
      <c r="B177" s="293"/>
      <c r="C177" s="276"/>
      <c r="D177" s="276"/>
      <c r="E177" s="294" t="s">
        <v>56</v>
      </c>
      <c r="F177" s="276">
        <v>583325288</v>
      </c>
      <c r="G177" s="276">
        <f>G178</f>
        <v>121885</v>
      </c>
    </row>
    <row r="178" spans="1:7">
      <c r="A178" s="1749"/>
      <c r="B178" s="295"/>
      <c r="C178" s="278"/>
      <c r="D178" s="278"/>
      <c r="E178" s="296" t="s">
        <v>18</v>
      </c>
      <c r="F178" s="278">
        <v>578409001</v>
      </c>
      <c r="G178" s="278">
        <f>G179</f>
        <v>121885</v>
      </c>
    </row>
    <row r="179" spans="1:7" ht="25.5">
      <c r="A179" s="1749"/>
      <c r="B179" s="297"/>
      <c r="C179" s="278"/>
      <c r="D179" s="278"/>
      <c r="E179" s="298" t="s">
        <v>19</v>
      </c>
      <c r="F179" s="278">
        <v>578409001</v>
      </c>
      <c r="G179" s="278">
        <v>121885</v>
      </c>
    </row>
    <row r="180" spans="1:7">
      <c r="A180" s="1749"/>
      <c r="B180" s="293"/>
      <c r="C180" s="276"/>
      <c r="D180" s="276"/>
      <c r="E180" s="294" t="s">
        <v>57</v>
      </c>
      <c r="F180" s="276">
        <v>583325288</v>
      </c>
      <c r="G180" s="276">
        <f t="shared" ref="G180:G182" si="15">G181</f>
        <v>121885</v>
      </c>
    </row>
    <row r="181" spans="1:7">
      <c r="A181" s="1749"/>
      <c r="B181" s="295"/>
      <c r="C181" s="278"/>
      <c r="D181" s="278"/>
      <c r="E181" s="298" t="s">
        <v>21</v>
      </c>
      <c r="F181" s="278">
        <v>573322666</v>
      </c>
      <c r="G181" s="278">
        <f t="shared" si="15"/>
        <v>121885</v>
      </c>
    </row>
    <row r="182" spans="1:7">
      <c r="A182" s="1749"/>
      <c r="B182" s="295"/>
      <c r="C182" s="278"/>
      <c r="D182" s="278"/>
      <c r="E182" s="295" t="s">
        <v>23</v>
      </c>
      <c r="F182" s="278">
        <v>566686189</v>
      </c>
      <c r="G182" s="278">
        <f t="shared" si="15"/>
        <v>121885</v>
      </c>
    </row>
    <row r="183" spans="1:7" ht="15.75" thickBot="1">
      <c r="A183" s="1749"/>
      <c r="B183" s="295"/>
      <c r="C183" s="278"/>
      <c r="D183" s="278"/>
      <c r="E183" s="299" t="s">
        <v>26</v>
      </c>
      <c r="F183" s="290">
        <v>142761413</v>
      </c>
      <c r="G183" s="290">
        <f>G179</f>
        <v>121885</v>
      </c>
    </row>
    <row r="184" spans="1:7">
      <c r="A184" s="1749"/>
      <c r="B184" s="260" t="s">
        <v>173</v>
      </c>
      <c r="C184" s="261"/>
      <c r="D184" s="262"/>
      <c r="E184" s="73" t="s">
        <v>182</v>
      </c>
      <c r="F184" s="263"/>
      <c r="G184" s="264"/>
    </row>
    <row r="185" spans="1:7">
      <c r="A185" s="1749"/>
      <c r="B185" s="265" t="s">
        <v>115</v>
      </c>
      <c r="C185" s="266"/>
      <c r="D185" s="266"/>
      <c r="E185" s="267" t="s">
        <v>115</v>
      </c>
      <c r="F185" s="266"/>
      <c r="G185" s="268"/>
    </row>
    <row r="186" spans="1:7" ht="27">
      <c r="A186" s="1749"/>
      <c r="B186" s="269" t="s">
        <v>181</v>
      </c>
      <c r="C186" s="282"/>
      <c r="D186" s="282"/>
      <c r="E186" s="271" t="s">
        <v>183</v>
      </c>
      <c r="F186" s="286"/>
      <c r="G186" s="286"/>
    </row>
    <row r="187" spans="1:7">
      <c r="A187" s="1749"/>
      <c r="B187" s="269" t="s">
        <v>116</v>
      </c>
      <c r="C187" s="282"/>
      <c r="D187" s="282"/>
      <c r="E187" s="271" t="s">
        <v>116</v>
      </c>
      <c r="F187" s="286"/>
      <c r="G187" s="286"/>
    </row>
    <row r="188" spans="1:7" ht="27">
      <c r="A188" s="1749"/>
      <c r="B188" s="269" t="s">
        <v>188</v>
      </c>
      <c r="C188" s="286" t="s">
        <v>189</v>
      </c>
      <c r="D188" s="282"/>
      <c r="E188" s="271" t="s">
        <v>82</v>
      </c>
      <c r="F188" s="286" t="s">
        <v>190</v>
      </c>
      <c r="G188" s="286"/>
    </row>
    <row r="189" spans="1:7">
      <c r="A189" s="1749"/>
      <c r="B189" s="272" t="s">
        <v>8</v>
      </c>
      <c r="C189" s="266"/>
      <c r="D189" s="266"/>
      <c r="E189" s="272" t="s">
        <v>8</v>
      </c>
      <c r="F189" s="273"/>
      <c r="G189" s="274"/>
    </row>
    <row r="190" spans="1:7">
      <c r="A190" s="1749"/>
      <c r="B190" s="293" t="s">
        <v>56</v>
      </c>
      <c r="C190" s="276">
        <f>C191</f>
        <v>6367743</v>
      </c>
      <c r="D190" s="276">
        <f>D191</f>
        <v>-1874535</v>
      </c>
      <c r="E190" s="294" t="s">
        <v>56</v>
      </c>
      <c r="F190" s="276">
        <f>F191</f>
        <v>70510</v>
      </c>
      <c r="G190" s="276">
        <f>G191</f>
        <v>5179</v>
      </c>
    </row>
    <row r="191" spans="1:7">
      <c r="A191" s="1749"/>
      <c r="B191" s="297" t="s">
        <v>18</v>
      </c>
      <c r="C191" s="278">
        <f>C192</f>
        <v>6367743</v>
      </c>
      <c r="D191" s="278">
        <f>D192</f>
        <v>-1874535</v>
      </c>
      <c r="E191" s="296" t="s">
        <v>18</v>
      </c>
      <c r="F191" s="278">
        <f>F192</f>
        <v>70510</v>
      </c>
      <c r="G191" s="278">
        <f>G192</f>
        <v>5179</v>
      </c>
    </row>
    <row r="192" spans="1:7" ht="25.5">
      <c r="A192" s="1749"/>
      <c r="B192" s="295" t="s">
        <v>19</v>
      </c>
      <c r="C192" s="278">
        <v>6367743</v>
      </c>
      <c r="D192" s="278">
        <v>-1874535</v>
      </c>
      <c r="E192" s="298" t="s">
        <v>19</v>
      </c>
      <c r="F192" s="278">
        <v>70510</v>
      </c>
      <c r="G192" s="278">
        <v>5179</v>
      </c>
    </row>
    <row r="193" spans="1:7">
      <c r="A193" s="1749"/>
      <c r="B193" s="293" t="s">
        <v>57</v>
      </c>
      <c r="C193" s="276">
        <f t="shared" ref="C193:G195" si="16">C194</f>
        <v>6367743</v>
      </c>
      <c r="D193" s="276">
        <f t="shared" si="16"/>
        <v>-1874535</v>
      </c>
      <c r="E193" s="294" t="s">
        <v>57</v>
      </c>
      <c r="F193" s="276">
        <f t="shared" si="16"/>
        <v>70510</v>
      </c>
      <c r="G193" s="276">
        <f t="shared" si="16"/>
        <v>5179</v>
      </c>
    </row>
    <row r="194" spans="1:7">
      <c r="A194" s="1749"/>
      <c r="B194" s="295" t="s">
        <v>21</v>
      </c>
      <c r="C194" s="278">
        <f t="shared" si="16"/>
        <v>6367743</v>
      </c>
      <c r="D194" s="278">
        <f t="shared" si="16"/>
        <v>-1874535</v>
      </c>
      <c r="E194" s="298" t="s">
        <v>21</v>
      </c>
      <c r="F194" s="278">
        <f t="shared" si="16"/>
        <v>70510</v>
      </c>
      <c r="G194" s="278">
        <f t="shared" si="16"/>
        <v>5179</v>
      </c>
    </row>
    <row r="195" spans="1:7">
      <c r="A195" s="1749"/>
      <c r="B195" s="295" t="s">
        <v>23</v>
      </c>
      <c r="C195" s="278">
        <f t="shared" si="16"/>
        <v>6367743</v>
      </c>
      <c r="D195" s="278">
        <f t="shared" si="16"/>
        <v>-1874535</v>
      </c>
      <c r="E195" s="298" t="s">
        <v>23</v>
      </c>
      <c r="F195" s="278">
        <f t="shared" si="16"/>
        <v>70510</v>
      </c>
      <c r="G195" s="278">
        <f t="shared" si="16"/>
        <v>5179</v>
      </c>
    </row>
    <row r="196" spans="1:7">
      <c r="A196" s="1749"/>
      <c r="B196" s="295" t="s">
        <v>26</v>
      </c>
      <c r="C196" s="278">
        <v>6367743</v>
      </c>
      <c r="D196" s="278">
        <f>D192</f>
        <v>-1874535</v>
      </c>
      <c r="E196" s="298" t="s">
        <v>26</v>
      </c>
      <c r="F196" s="278">
        <v>70510</v>
      </c>
      <c r="G196" s="278">
        <f>G192</f>
        <v>5179</v>
      </c>
    </row>
    <row r="197" spans="1:7">
      <c r="A197" s="1749"/>
      <c r="B197" s="272" t="s">
        <v>9</v>
      </c>
      <c r="C197" s="273"/>
      <c r="D197" s="273"/>
      <c r="E197" s="272" t="s">
        <v>9</v>
      </c>
      <c r="F197" s="273"/>
      <c r="G197" s="273"/>
    </row>
    <row r="198" spans="1:7">
      <c r="A198" s="1749"/>
      <c r="B198" s="293" t="s">
        <v>56</v>
      </c>
      <c r="C198" s="276">
        <f>C199</f>
        <v>6367743</v>
      </c>
      <c r="D198" s="276">
        <f>D199</f>
        <v>-2138919</v>
      </c>
      <c r="E198" s="294" t="s">
        <v>56</v>
      </c>
      <c r="F198" s="276">
        <f>F199</f>
        <v>70510</v>
      </c>
      <c r="G198" s="276">
        <f>G199</f>
        <v>1255</v>
      </c>
    </row>
    <row r="199" spans="1:7">
      <c r="A199" s="1749"/>
      <c r="B199" s="297" t="s">
        <v>18</v>
      </c>
      <c r="C199" s="278">
        <f>C200</f>
        <v>6367743</v>
      </c>
      <c r="D199" s="278">
        <f>D200</f>
        <v>-2138919</v>
      </c>
      <c r="E199" s="296" t="s">
        <v>18</v>
      </c>
      <c r="F199" s="278">
        <f>F200</f>
        <v>70510</v>
      </c>
      <c r="G199" s="278">
        <f>G200</f>
        <v>1255</v>
      </c>
    </row>
    <row r="200" spans="1:7" ht="25.5">
      <c r="A200" s="1749"/>
      <c r="B200" s="295" t="s">
        <v>19</v>
      </c>
      <c r="C200" s="278">
        <v>6367743</v>
      </c>
      <c r="D200" s="278">
        <f>-(181513+1957406)</f>
        <v>-2138919</v>
      </c>
      <c r="E200" s="298" t="s">
        <v>19</v>
      </c>
      <c r="F200" s="278">
        <v>70510</v>
      </c>
      <c r="G200" s="278">
        <v>1255</v>
      </c>
    </row>
    <row r="201" spans="1:7">
      <c r="A201" s="1749"/>
      <c r="B201" s="293" t="s">
        <v>57</v>
      </c>
      <c r="C201" s="276">
        <f t="shared" ref="C201:G203" si="17">C202</f>
        <v>6367743</v>
      </c>
      <c r="D201" s="276">
        <f t="shared" si="17"/>
        <v>-2138919</v>
      </c>
      <c r="E201" s="294" t="s">
        <v>57</v>
      </c>
      <c r="F201" s="276">
        <f t="shared" si="17"/>
        <v>70510</v>
      </c>
      <c r="G201" s="276">
        <f t="shared" si="17"/>
        <v>1255</v>
      </c>
    </row>
    <row r="202" spans="1:7">
      <c r="A202" s="1749"/>
      <c r="B202" s="295" t="s">
        <v>21</v>
      </c>
      <c r="C202" s="278">
        <f t="shared" si="17"/>
        <v>6367743</v>
      </c>
      <c r="D202" s="278">
        <f t="shared" si="17"/>
        <v>-2138919</v>
      </c>
      <c r="E202" s="298" t="s">
        <v>21</v>
      </c>
      <c r="F202" s="278">
        <f t="shared" si="17"/>
        <v>70510</v>
      </c>
      <c r="G202" s="278">
        <f t="shared" si="17"/>
        <v>1255</v>
      </c>
    </row>
    <row r="203" spans="1:7">
      <c r="A203" s="1749"/>
      <c r="B203" s="295" t="s">
        <v>23</v>
      </c>
      <c r="C203" s="278">
        <f t="shared" si="17"/>
        <v>6367743</v>
      </c>
      <c r="D203" s="278">
        <f t="shared" si="17"/>
        <v>-2138919</v>
      </c>
      <c r="E203" s="298" t="s">
        <v>23</v>
      </c>
      <c r="F203" s="278">
        <f t="shared" si="17"/>
        <v>70510</v>
      </c>
      <c r="G203" s="278">
        <f t="shared" si="17"/>
        <v>1255</v>
      </c>
    </row>
    <row r="204" spans="1:7">
      <c r="A204" s="1749"/>
      <c r="B204" s="295" t="s">
        <v>26</v>
      </c>
      <c r="C204" s="278">
        <v>6367743</v>
      </c>
      <c r="D204" s="278">
        <f>D200</f>
        <v>-2138919</v>
      </c>
      <c r="E204" s="298" t="s">
        <v>26</v>
      </c>
      <c r="F204" s="278">
        <v>70510</v>
      </c>
      <c r="G204" s="278">
        <f>G200</f>
        <v>1255</v>
      </c>
    </row>
    <row r="205" spans="1:7" ht="33" customHeight="1">
      <c r="A205" s="1749"/>
      <c r="B205" s="272" t="s">
        <v>10</v>
      </c>
      <c r="C205" s="273"/>
      <c r="D205" s="273"/>
      <c r="E205" s="272" t="s">
        <v>84</v>
      </c>
      <c r="F205" s="273"/>
      <c r="G205" s="273"/>
    </row>
    <row r="206" spans="1:7">
      <c r="A206" s="1749"/>
      <c r="B206" s="293" t="s">
        <v>56</v>
      </c>
      <c r="C206" s="276">
        <f>C207</f>
        <v>6780683</v>
      </c>
      <c r="D206" s="276">
        <f>D207</f>
        <v>-3323135</v>
      </c>
      <c r="E206" s="294" t="s">
        <v>56</v>
      </c>
      <c r="F206" s="276">
        <f>F207</f>
        <v>1075083</v>
      </c>
      <c r="G206" s="276">
        <f>G207</f>
        <v>1458</v>
      </c>
    </row>
    <row r="207" spans="1:7">
      <c r="A207" s="1749"/>
      <c r="B207" s="297" t="s">
        <v>18</v>
      </c>
      <c r="C207" s="278">
        <f>C208</f>
        <v>6780683</v>
      </c>
      <c r="D207" s="278">
        <f>D208</f>
        <v>-3323135</v>
      </c>
      <c r="E207" s="296" t="s">
        <v>18</v>
      </c>
      <c r="F207" s="278">
        <f>F208</f>
        <v>1075083</v>
      </c>
      <c r="G207" s="278">
        <f>G208</f>
        <v>1458</v>
      </c>
    </row>
    <row r="208" spans="1:7" ht="25.5">
      <c r="A208" s="1749"/>
      <c r="B208" s="295" t="s">
        <v>19</v>
      </c>
      <c r="C208" s="278">
        <v>6780683</v>
      </c>
      <c r="D208" s="278">
        <v>-3323135</v>
      </c>
      <c r="E208" s="298" t="s">
        <v>19</v>
      </c>
      <c r="F208" s="278">
        <v>1075083</v>
      </c>
      <c r="G208" s="278">
        <v>1458</v>
      </c>
    </row>
    <row r="209" spans="1:7">
      <c r="A209" s="1749"/>
      <c r="B209" s="293" t="s">
        <v>57</v>
      </c>
      <c r="C209" s="276">
        <f t="shared" ref="C209:D211" si="18">C210</f>
        <v>6780683</v>
      </c>
      <c r="D209" s="276">
        <f t="shared" si="18"/>
        <v>-3323135</v>
      </c>
      <c r="E209" s="294" t="s">
        <v>57</v>
      </c>
      <c r="F209" s="276">
        <f t="shared" ref="F209:G211" si="19">F210</f>
        <v>1075083</v>
      </c>
      <c r="G209" s="276">
        <f t="shared" si="19"/>
        <v>1458</v>
      </c>
    </row>
    <row r="210" spans="1:7">
      <c r="A210" s="1749"/>
      <c r="B210" s="295" t="s">
        <v>21</v>
      </c>
      <c r="C210" s="278">
        <f t="shared" si="18"/>
        <v>6780683</v>
      </c>
      <c r="D210" s="278">
        <f t="shared" si="18"/>
        <v>-3323135</v>
      </c>
      <c r="E210" s="298" t="s">
        <v>21</v>
      </c>
      <c r="F210" s="278">
        <f t="shared" si="19"/>
        <v>1075083</v>
      </c>
      <c r="G210" s="278">
        <f t="shared" si="19"/>
        <v>1458</v>
      </c>
    </row>
    <row r="211" spans="1:7">
      <c r="A211" s="1749"/>
      <c r="B211" s="295" t="s">
        <v>23</v>
      </c>
      <c r="C211" s="278">
        <f t="shared" si="18"/>
        <v>6780683</v>
      </c>
      <c r="D211" s="278">
        <f t="shared" si="18"/>
        <v>-3323135</v>
      </c>
      <c r="E211" s="298" t="s">
        <v>23</v>
      </c>
      <c r="F211" s="278">
        <f t="shared" si="19"/>
        <v>1075083</v>
      </c>
      <c r="G211" s="278">
        <f t="shared" si="19"/>
        <v>1458</v>
      </c>
    </row>
    <row r="212" spans="1:7" ht="15.75" thickBot="1">
      <c r="A212" s="1749"/>
      <c r="B212" s="295" t="s">
        <v>26</v>
      </c>
      <c r="C212" s="278">
        <f>C208</f>
        <v>6780683</v>
      </c>
      <c r="D212" s="278">
        <f>D208</f>
        <v>-3323135</v>
      </c>
      <c r="E212" s="299" t="s">
        <v>26</v>
      </c>
      <c r="F212" s="305">
        <f>F208</f>
        <v>1075083</v>
      </c>
      <c r="G212" s="305">
        <f>G208</f>
        <v>1458</v>
      </c>
    </row>
    <row r="213" spans="1:7">
      <c r="A213" s="1749"/>
      <c r="B213" s="272" t="s">
        <v>117</v>
      </c>
      <c r="C213" s="273"/>
      <c r="D213" s="273"/>
      <c r="E213" s="302" t="s">
        <v>72</v>
      </c>
      <c r="F213" s="303"/>
      <c r="G213" s="304"/>
    </row>
    <row r="214" spans="1:7">
      <c r="A214" s="1749"/>
      <c r="B214" s="293" t="s">
        <v>56</v>
      </c>
      <c r="C214" s="276">
        <f>C215</f>
        <v>6780683</v>
      </c>
      <c r="D214" s="276">
        <f>D215</f>
        <v>-3323135</v>
      </c>
      <c r="E214" s="265" t="s">
        <v>115</v>
      </c>
      <c r="F214" s="266"/>
      <c r="G214" s="266"/>
    </row>
    <row r="215" spans="1:7">
      <c r="A215" s="1749"/>
      <c r="B215" s="297" t="s">
        <v>18</v>
      </c>
      <c r="C215" s="278">
        <f>C216</f>
        <v>6780683</v>
      </c>
      <c r="D215" s="278">
        <f>D216</f>
        <v>-3323135</v>
      </c>
      <c r="E215" s="269" t="s">
        <v>30</v>
      </c>
      <c r="F215" s="286"/>
      <c r="G215" s="286"/>
    </row>
    <row r="216" spans="1:7" ht="25.5">
      <c r="A216" s="1749"/>
      <c r="B216" s="295" t="s">
        <v>19</v>
      </c>
      <c r="C216" s="278">
        <v>6780683</v>
      </c>
      <c r="D216" s="278">
        <v>-3323135</v>
      </c>
      <c r="E216" s="271" t="s">
        <v>116</v>
      </c>
      <c r="F216" s="286"/>
      <c r="G216" s="286"/>
    </row>
    <row r="217" spans="1:7" ht="27">
      <c r="A217" s="1749"/>
      <c r="B217" s="293" t="s">
        <v>57</v>
      </c>
      <c r="C217" s="276">
        <f t="shared" ref="C217:D219" si="20">C218</f>
        <v>6780683</v>
      </c>
      <c r="D217" s="276">
        <f t="shared" si="20"/>
        <v>-3323135</v>
      </c>
      <c r="E217" s="271" t="s">
        <v>82</v>
      </c>
      <c r="F217" s="286"/>
      <c r="G217" s="286"/>
    </row>
    <row r="218" spans="1:7">
      <c r="A218" s="1749"/>
      <c r="B218" s="295" t="s">
        <v>21</v>
      </c>
      <c r="C218" s="278">
        <f t="shared" si="20"/>
        <v>6780683</v>
      </c>
      <c r="D218" s="278">
        <f t="shared" si="20"/>
        <v>-3323135</v>
      </c>
      <c r="E218" s="272" t="s">
        <v>8</v>
      </c>
      <c r="F218" s="273"/>
      <c r="G218" s="273"/>
    </row>
    <row r="219" spans="1:7">
      <c r="A219" s="1749"/>
      <c r="B219" s="295" t="s">
        <v>23</v>
      </c>
      <c r="C219" s="278">
        <f t="shared" si="20"/>
        <v>6780683</v>
      </c>
      <c r="D219" s="278">
        <f t="shared" si="20"/>
        <v>-3323135</v>
      </c>
      <c r="E219" s="294" t="s">
        <v>56</v>
      </c>
      <c r="F219" s="276">
        <f>F220</f>
        <v>0</v>
      </c>
      <c r="G219" s="276">
        <f>G220</f>
        <v>1212030</v>
      </c>
    </row>
    <row r="220" spans="1:7">
      <c r="A220" s="1749"/>
      <c r="B220" s="295" t="s">
        <v>26</v>
      </c>
      <c r="C220" s="278">
        <f>C216</f>
        <v>6780683</v>
      </c>
      <c r="D220" s="278">
        <f>D216</f>
        <v>-3323135</v>
      </c>
      <c r="E220" s="296" t="s">
        <v>18</v>
      </c>
      <c r="F220" s="278">
        <f>F221</f>
        <v>0</v>
      </c>
      <c r="G220" s="278">
        <f>G221</f>
        <v>1212030</v>
      </c>
    </row>
    <row r="221" spans="1:7" ht="25.5">
      <c r="A221" s="1749"/>
      <c r="B221" s="272" t="s">
        <v>84</v>
      </c>
      <c r="C221" s="273"/>
      <c r="D221" s="273"/>
      <c r="E221" s="298" t="s">
        <v>19</v>
      </c>
      <c r="F221" s="278">
        <v>0</v>
      </c>
      <c r="G221" s="278">
        <v>1212030</v>
      </c>
    </row>
    <row r="222" spans="1:7">
      <c r="A222" s="1749"/>
      <c r="B222" s="293" t="s">
        <v>56</v>
      </c>
      <c r="C222" s="276">
        <f>C223</f>
        <v>103386581</v>
      </c>
      <c r="D222" s="276">
        <f>D223</f>
        <v>-50370845</v>
      </c>
      <c r="E222" s="294" t="s">
        <v>57</v>
      </c>
      <c r="F222" s="276">
        <f t="shared" ref="F222:G224" si="21">F223</f>
        <v>0</v>
      </c>
      <c r="G222" s="276">
        <f t="shared" si="21"/>
        <v>1212030</v>
      </c>
    </row>
    <row r="223" spans="1:7">
      <c r="A223" s="1749"/>
      <c r="B223" s="297" t="s">
        <v>18</v>
      </c>
      <c r="C223" s="278">
        <f>C224</f>
        <v>103386581</v>
      </c>
      <c r="D223" s="278">
        <f>D224</f>
        <v>-50370845</v>
      </c>
      <c r="E223" s="298" t="s">
        <v>21</v>
      </c>
      <c r="F223" s="278">
        <f t="shared" si="21"/>
        <v>0</v>
      </c>
      <c r="G223" s="278">
        <f t="shared" si="21"/>
        <v>1212030</v>
      </c>
    </row>
    <row r="224" spans="1:7" ht="25.5">
      <c r="A224" s="1749"/>
      <c r="B224" s="295" t="s">
        <v>19</v>
      </c>
      <c r="C224" s="278">
        <v>103386581</v>
      </c>
      <c r="D224" s="278">
        <v>-50370845</v>
      </c>
      <c r="E224" s="298" t="s">
        <v>23</v>
      </c>
      <c r="F224" s="278">
        <f t="shared" si="21"/>
        <v>0</v>
      </c>
      <c r="G224" s="278">
        <f t="shared" si="21"/>
        <v>1212030</v>
      </c>
    </row>
    <row r="225" spans="1:7">
      <c r="A225" s="1749"/>
      <c r="B225" s="293" t="s">
        <v>57</v>
      </c>
      <c r="C225" s="276">
        <f t="shared" ref="C225:D227" si="22">C226</f>
        <v>103386581</v>
      </c>
      <c r="D225" s="276">
        <f t="shared" si="22"/>
        <v>-50370845</v>
      </c>
      <c r="E225" s="298" t="s">
        <v>26</v>
      </c>
      <c r="F225" s="278">
        <v>0</v>
      </c>
      <c r="G225" s="278">
        <f>G221</f>
        <v>1212030</v>
      </c>
    </row>
    <row r="226" spans="1:7">
      <c r="A226" s="1749"/>
      <c r="B226" s="295" t="s">
        <v>21</v>
      </c>
      <c r="C226" s="278">
        <f t="shared" si="22"/>
        <v>103386581</v>
      </c>
      <c r="D226" s="278">
        <f t="shared" si="22"/>
        <v>-50370845</v>
      </c>
      <c r="E226" s="272" t="s">
        <v>9</v>
      </c>
      <c r="F226" s="273"/>
      <c r="G226" s="273"/>
    </row>
    <row r="227" spans="1:7">
      <c r="A227" s="1749"/>
      <c r="B227" s="295" t="s">
        <v>23</v>
      </c>
      <c r="C227" s="278">
        <f t="shared" si="22"/>
        <v>103386581</v>
      </c>
      <c r="D227" s="278">
        <f t="shared" si="22"/>
        <v>-50370845</v>
      </c>
      <c r="E227" s="294" t="s">
        <v>56</v>
      </c>
      <c r="F227" s="276">
        <f>F228</f>
        <v>0</v>
      </c>
      <c r="G227" s="276">
        <f>G228</f>
        <v>1125994</v>
      </c>
    </row>
    <row r="228" spans="1:7">
      <c r="A228" s="1749"/>
      <c r="B228" s="295" t="s">
        <v>26</v>
      </c>
      <c r="C228" s="278">
        <f>C224</f>
        <v>103386581</v>
      </c>
      <c r="D228" s="278">
        <f>D224</f>
        <v>-50370845</v>
      </c>
      <c r="E228" s="296" t="s">
        <v>18</v>
      </c>
      <c r="F228" s="278">
        <f>F229</f>
        <v>0</v>
      </c>
      <c r="G228" s="278">
        <f>G229</f>
        <v>1125994</v>
      </c>
    </row>
    <row r="229" spans="1:7" ht="27">
      <c r="A229" s="1749"/>
      <c r="B229" s="269" t="s">
        <v>187</v>
      </c>
      <c r="C229" s="282"/>
      <c r="D229" s="282"/>
      <c r="E229" s="298" t="s">
        <v>19</v>
      </c>
      <c r="F229" s="278">
        <v>0</v>
      </c>
      <c r="G229" s="278">
        <f>1365994-240000</f>
        <v>1125994</v>
      </c>
    </row>
    <row r="230" spans="1:7">
      <c r="A230" s="1749"/>
      <c r="B230" s="269" t="s">
        <v>116</v>
      </c>
      <c r="C230" s="282"/>
      <c r="D230" s="282"/>
      <c r="E230" s="294" t="s">
        <v>57</v>
      </c>
      <c r="F230" s="276">
        <f t="shared" ref="F230:G232" si="23">F231</f>
        <v>0</v>
      </c>
      <c r="G230" s="276">
        <f t="shared" si="23"/>
        <v>1125994</v>
      </c>
    </row>
    <row r="231" spans="1:7" ht="27">
      <c r="A231" s="1749"/>
      <c r="B231" s="269" t="s">
        <v>82</v>
      </c>
      <c r="C231" s="286" t="s">
        <v>191</v>
      </c>
      <c r="D231" s="282"/>
      <c r="E231" s="298" t="s">
        <v>21</v>
      </c>
      <c r="F231" s="278">
        <f t="shared" si="23"/>
        <v>0</v>
      </c>
      <c r="G231" s="278">
        <f t="shared" si="23"/>
        <v>1125994</v>
      </c>
    </row>
    <row r="232" spans="1:7">
      <c r="A232" s="1749"/>
      <c r="B232" s="272" t="s">
        <v>10</v>
      </c>
      <c r="C232" s="273"/>
      <c r="D232" s="273"/>
      <c r="E232" s="298" t="s">
        <v>23</v>
      </c>
      <c r="F232" s="278">
        <f t="shared" si="23"/>
        <v>0</v>
      </c>
      <c r="G232" s="278">
        <f t="shared" si="23"/>
        <v>1125994</v>
      </c>
    </row>
    <row r="233" spans="1:7">
      <c r="A233" s="1749"/>
      <c r="B233" s="293" t="s">
        <v>56</v>
      </c>
      <c r="C233" s="276">
        <f>C234</f>
        <v>2701</v>
      </c>
      <c r="D233" s="276">
        <f>D234</f>
        <v>-227</v>
      </c>
      <c r="E233" s="298" t="s">
        <v>26</v>
      </c>
      <c r="F233" s="278">
        <v>0</v>
      </c>
      <c r="G233" s="278">
        <f>G229</f>
        <v>1125994</v>
      </c>
    </row>
    <row r="234" spans="1:7">
      <c r="A234" s="1749"/>
      <c r="B234" s="297" t="s">
        <v>18</v>
      </c>
      <c r="C234" s="278">
        <f>C235</f>
        <v>2701</v>
      </c>
      <c r="D234" s="278">
        <f>D235</f>
        <v>-227</v>
      </c>
      <c r="E234" s="272" t="s">
        <v>10</v>
      </c>
      <c r="F234" s="273"/>
      <c r="G234" s="273"/>
    </row>
    <row r="235" spans="1:7" ht="25.5">
      <c r="A235" s="1749"/>
      <c r="B235" s="295" t="s">
        <v>19</v>
      </c>
      <c r="C235" s="278">
        <v>2701</v>
      </c>
      <c r="D235" s="278">
        <v>-227</v>
      </c>
      <c r="E235" s="294" t="s">
        <v>56</v>
      </c>
      <c r="F235" s="276">
        <f>F236</f>
        <v>0</v>
      </c>
      <c r="G235" s="276">
        <f>G236</f>
        <v>2282765</v>
      </c>
    </row>
    <row r="236" spans="1:7">
      <c r="A236" s="1749"/>
      <c r="B236" s="293" t="s">
        <v>57</v>
      </c>
      <c r="C236" s="276">
        <f t="shared" ref="C236:D238" si="24">C237</f>
        <v>2701</v>
      </c>
      <c r="D236" s="276">
        <f t="shared" si="24"/>
        <v>-227</v>
      </c>
      <c r="E236" s="296" t="s">
        <v>18</v>
      </c>
      <c r="F236" s="278">
        <f>F237</f>
        <v>0</v>
      </c>
      <c r="G236" s="278">
        <f>G237</f>
        <v>2282765</v>
      </c>
    </row>
    <row r="237" spans="1:7" ht="25.5">
      <c r="A237" s="1749"/>
      <c r="B237" s="295" t="s">
        <v>21</v>
      </c>
      <c r="C237" s="278">
        <f t="shared" si="24"/>
        <v>2701</v>
      </c>
      <c r="D237" s="278">
        <f t="shared" si="24"/>
        <v>-227</v>
      </c>
      <c r="E237" s="298" t="s">
        <v>19</v>
      </c>
      <c r="F237" s="278">
        <v>0</v>
      </c>
      <c r="G237" s="278">
        <f>2282538+227</f>
        <v>2282765</v>
      </c>
    </row>
    <row r="238" spans="1:7">
      <c r="A238" s="1749"/>
      <c r="B238" s="295" t="s">
        <v>23</v>
      </c>
      <c r="C238" s="278">
        <f t="shared" si="24"/>
        <v>2701</v>
      </c>
      <c r="D238" s="278">
        <f t="shared" si="24"/>
        <v>-227</v>
      </c>
      <c r="E238" s="294" t="s">
        <v>57</v>
      </c>
      <c r="F238" s="276">
        <f t="shared" ref="F238:G240" si="25">F239</f>
        <v>0</v>
      </c>
      <c r="G238" s="276">
        <f t="shared" si="25"/>
        <v>2282765</v>
      </c>
    </row>
    <row r="239" spans="1:7">
      <c r="A239" s="1749"/>
      <c r="B239" s="295" t="s">
        <v>26</v>
      </c>
      <c r="C239" s="278">
        <f>C235</f>
        <v>2701</v>
      </c>
      <c r="D239" s="278">
        <f>D235</f>
        <v>-227</v>
      </c>
      <c r="E239" s="298" t="s">
        <v>21</v>
      </c>
      <c r="F239" s="278">
        <f t="shared" si="25"/>
        <v>0</v>
      </c>
      <c r="G239" s="278">
        <f t="shared" si="25"/>
        <v>2282765</v>
      </c>
    </row>
    <row r="240" spans="1:7">
      <c r="A240" s="1749"/>
      <c r="B240" s="272" t="s">
        <v>117</v>
      </c>
      <c r="C240" s="273"/>
      <c r="D240" s="273"/>
      <c r="E240" s="298" t="s">
        <v>23</v>
      </c>
      <c r="F240" s="278">
        <f t="shared" si="25"/>
        <v>0</v>
      </c>
      <c r="G240" s="278">
        <f t="shared" si="25"/>
        <v>2282765</v>
      </c>
    </row>
    <row r="241" spans="1:7">
      <c r="A241" s="1749"/>
      <c r="B241" s="293" t="s">
        <v>56</v>
      </c>
      <c r="C241" s="276">
        <f>C242</f>
        <v>2701</v>
      </c>
      <c r="D241" s="276">
        <f>D242</f>
        <v>-227</v>
      </c>
      <c r="E241" s="298" t="s">
        <v>26</v>
      </c>
      <c r="F241" s="278">
        <v>0</v>
      </c>
      <c r="G241" s="278">
        <f>G237</f>
        <v>2282765</v>
      </c>
    </row>
    <row r="242" spans="1:7">
      <c r="A242" s="1749"/>
      <c r="B242" s="297" t="s">
        <v>18</v>
      </c>
      <c r="C242" s="278">
        <f>C243</f>
        <v>2701</v>
      </c>
      <c r="D242" s="278">
        <f>D243</f>
        <v>-227</v>
      </c>
      <c r="E242" s="272" t="s">
        <v>117</v>
      </c>
      <c r="F242" s="273"/>
      <c r="G242" s="273"/>
    </row>
    <row r="243" spans="1:7" ht="25.5">
      <c r="A243" s="1749"/>
      <c r="B243" s="295" t="s">
        <v>19</v>
      </c>
      <c r="C243" s="278">
        <v>2701</v>
      </c>
      <c r="D243" s="278">
        <v>-227</v>
      </c>
      <c r="E243" s="294" t="s">
        <v>56</v>
      </c>
      <c r="F243" s="276">
        <f>F244</f>
        <v>0</v>
      </c>
      <c r="G243" s="276">
        <f>G244</f>
        <v>2282765</v>
      </c>
    </row>
    <row r="244" spans="1:7">
      <c r="A244" s="1749"/>
      <c r="B244" s="293" t="s">
        <v>57</v>
      </c>
      <c r="C244" s="276">
        <f t="shared" ref="C244:D246" si="26">C245</f>
        <v>2701</v>
      </c>
      <c r="D244" s="276">
        <f t="shared" si="26"/>
        <v>-227</v>
      </c>
      <c r="E244" s="296" t="s">
        <v>18</v>
      </c>
      <c r="F244" s="278">
        <f>F245</f>
        <v>0</v>
      </c>
      <c r="G244" s="278">
        <f>G245</f>
        <v>2282765</v>
      </c>
    </row>
    <row r="245" spans="1:7" ht="25.5">
      <c r="A245" s="1749"/>
      <c r="B245" s="295" t="s">
        <v>21</v>
      </c>
      <c r="C245" s="278">
        <f t="shared" si="26"/>
        <v>2701</v>
      </c>
      <c r="D245" s="278">
        <f t="shared" si="26"/>
        <v>-227</v>
      </c>
      <c r="E245" s="298" t="s">
        <v>19</v>
      </c>
      <c r="F245" s="278">
        <v>0</v>
      </c>
      <c r="G245" s="278">
        <f>2282538+227</f>
        <v>2282765</v>
      </c>
    </row>
    <row r="246" spans="1:7">
      <c r="A246" s="1749"/>
      <c r="B246" s="295" t="s">
        <v>23</v>
      </c>
      <c r="C246" s="278">
        <f t="shared" si="26"/>
        <v>2701</v>
      </c>
      <c r="D246" s="278">
        <f t="shared" si="26"/>
        <v>-227</v>
      </c>
      <c r="E246" s="294" t="s">
        <v>57</v>
      </c>
      <c r="F246" s="276">
        <f t="shared" ref="F246:G248" si="27">F247</f>
        <v>0</v>
      </c>
      <c r="G246" s="276">
        <f t="shared" si="27"/>
        <v>2282765</v>
      </c>
    </row>
    <row r="247" spans="1:7">
      <c r="A247" s="1749"/>
      <c r="B247" s="295" t="s">
        <v>26</v>
      </c>
      <c r="C247" s="278">
        <f>C243</f>
        <v>2701</v>
      </c>
      <c r="D247" s="278">
        <f>D243</f>
        <v>-227</v>
      </c>
      <c r="E247" s="298" t="s">
        <v>21</v>
      </c>
      <c r="F247" s="278">
        <f t="shared" si="27"/>
        <v>0</v>
      </c>
      <c r="G247" s="278">
        <f t="shared" si="27"/>
        <v>2282765</v>
      </c>
    </row>
    <row r="248" spans="1:7">
      <c r="A248" s="1749"/>
      <c r="B248" s="272" t="s">
        <v>84</v>
      </c>
      <c r="C248" s="273"/>
      <c r="D248" s="273"/>
      <c r="E248" s="298" t="s">
        <v>23</v>
      </c>
      <c r="F248" s="278">
        <f t="shared" si="27"/>
        <v>0</v>
      </c>
      <c r="G248" s="278">
        <f t="shared" si="27"/>
        <v>2282765</v>
      </c>
    </row>
    <row r="249" spans="1:7" ht="12.75" customHeight="1">
      <c r="A249" s="1749"/>
      <c r="B249" s="293" t="s">
        <v>56</v>
      </c>
      <c r="C249" s="276">
        <f>C250</f>
        <v>41183</v>
      </c>
      <c r="D249" s="276">
        <f>D250</f>
        <v>-3405</v>
      </c>
      <c r="E249" s="298" t="s">
        <v>26</v>
      </c>
      <c r="F249" s="278">
        <v>0</v>
      </c>
      <c r="G249" s="278">
        <f>G245</f>
        <v>2282765</v>
      </c>
    </row>
    <row r="250" spans="1:7" ht="27" customHeight="1">
      <c r="A250" s="1749"/>
      <c r="B250" s="297" t="s">
        <v>18</v>
      </c>
      <c r="C250" s="278">
        <f>C251</f>
        <v>41183</v>
      </c>
      <c r="D250" s="278">
        <f>D251</f>
        <v>-3405</v>
      </c>
      <c r="E250" s="272" t="s">
        <v>84</v>
      </c>
      <c r="F250" s="273"/>
      <c r="G250" s="273"/>
    </row>
    <row r="251" spans="1:7" ht="25.5">
      <c r="A251" s="1749"/>
      <c r="B251" s="295" t="s">
        <v>19</v>
      </c>
      <c r="C251" s="278">
        <v>41183</v>
      </c>
      <c r="D251" s="278">
        <v>-3405</v>
      </c>
      <c r="E251" s="294" t="s">
        <v>56</v>
      </c>
      <c r="F251" s="276">
        <f>F252</f>
        <v>0</v>
      </c>
      <c r="G251" s="276">
        <f>G252</f>
        <v>27221479</v>
      </c>
    </row>
    <row r="252" spans="1:7">
      <c r="A252" s="1749"/>
      <c r="B252" s="293" t="s">
        <v>57</v>
      </c>
      <c r="C252" s="276">
        <f t="shared" ref="C252:D254" si="28">C253</f>
        <v>41183</v>
      </c>
      <c r="D252" s="276">
        <f t="shared" si="28"/>
        <v>-3405</v>
      </c>
      <c r="E252" s="296" t="s">
        <v>18</v>
      </c>
      <c r="F252" s="278">
        <f>F253</f>
        <v>0</v>
      </c>
      <c r="G252" s="278">
        <f>G253</f>
        <v>27221479</v>
      </c>
    </row>
    <row r="253" spans="1:7" ht="25.5">
      <c r="A253" s="1749"/>
      <c r="B253" s="295" t="s">
        <v>21</v>
      </c>
      <c r="C253" s="278">
        <f t="shared" si="28"/>
        <v>41183</v>
      </c>
      <c r="D253" s="278">
        <f t="shared" si="28"/>
        <v>-3405</v>
      </c>
      <c r="E253" s="298" t="s">
        <v>19</v>
      </c>
      <c r="F253" s="278">
        <v>0</v>
      </c>
      <c r="G253" s="278">
        <f>27218074+3405</f>
        <v>27221479</v>
      </c>
    </row>
    <row r="254" spans="1:7">
      <c r="A254" s="1749"/>
      <c r="B254" s="295" t="s">
        <v>23</v>
      </c>
      <c r="C254" s="278">
        <f t="shared" si="28"/>
        <v>41183</v>
      </c>
      <c r="D254" s="278">
        <f t="shared" si="28"/>
        <v>-3405</v>
      </c>
      <c r="E254" s="294" t="s">
        <v>57</v>
      </c>
      <c r="F254" s="276">
        <f t="shared" ref="F254:G256" si="29">F255</f>
        <v>0</v>
      </c>
      <c r="G254" s="276">
        <f t="shared" si="29"/>
        <v>27221479</v>
      </c>
    </row>
    <row r="255" spans="1:7">
      <c r="A255" s="1749"/>
      <c r="B255" s="295" t="s">
        <v>26</v>
      </c>
      <c r="C255" s="278">
        <f>C251</f>
        <v>41183</v>
      </c>
      <c r="D255" s="278">
        <f>D251</f>
        <v>-3405</v>
      </c>
      <c r="E255" s="298" t="s">
        <v>21</v>
      </c>
      <c r="F255" s="278">
        <f t="shared" si="29"/>
        <v>0</v>
      </c>
      <c r="G255" s="278">
        <f t="shared" si="29"/>
        <v>27221479</v>
      </c>
    </row>
    <row r="256" spans="1:7">
      <c r="A256" s="1749"/>
      <c r="B256" s="295"/>
      <c r="C256" s="278"/>
      <c r="D256" s="278"/>
      <c r="E256" s="298" t="s">
        <v>23</v>
      </c>
      <c r="F256" s="278">
        <f t="shared" si="29"/>
        <v>0</v>
      </c>
      <c r="G256" s="278">
        <f t="shared" si="29"/>
        <v>27221479</v>
      </c>
    </row>
    <row r="257" spans="1:7" ht="15.75" thickBot="1">
      <c r="A257" s="1749"/>
      <c r="B257" s="295"/>
      <c r="C257" s="278"/>
      <c r="D257" s="278"/>
      <c r="E257" s="309" t="s">
        <v>26</v>
      </c>
      <c r="F257" s="290">
        <v>0</v>
      </c>
      <c r="G257" s="290">
        <f>G253</f>
        <v>27221479</v>
      </c>
    </row>
    <row r="258" spans="1:7">
      <c r="A258" s="1749"/>
      <c r="B258" s="272"/>
      <c r="C258" s="273"/>
      <c r="D258" s="273"/>
      <c r="E258" s="302" t="s">
        <v>184</v>
      </c>
      <c r="F258" s="303"/>
      <c r="G258" s="304"/>
    </row>
    <row r="259" spans="1:7">
      <c r="A259" s="1749"/>
      <c r="B259" s="293"/>
      <c r="C259" s="276"/>
      <c r="D259" s="276"/>
      <c r="E259" s="265" t="s">
        <v>115</v>
      </c>
      <c r="F259" s="266"/>
      <c r="G259" s="266"/>
    </row>
    <row r="260" spans="1:7">
      <c r="A260" s="1749"/>
      <c r="B260" s="297"/>
      <c r="C260" s="278"/>
      <c r="D260" s="278"/>
      <c r="E260" s="269" t="s">
        <v>185</v>
      </c>
      <c r="F260" s="286"/>
      <c r="G260" s="286"/>
    </row>
    <row r="261" spans="1:7">
      <c r="A261" s="1749"/>
      <c r="B261" s="295"/>
      <c r="C261" s="278"/>
      <c r="D261" s="278"/>
      <c r="E261" s="271" t="s">
        <v>116</v>
      </c>
      <c r="F261" s="286"/>
      <c r="G261" s="286"/>
    </row>
    <row r="262" spans="1:7" ht="27">
      <c r="A262" s="1749"/>
      <c r="B262" s="293"/>
      <c r="C262" s="276"/>
      <c r="D262" s="276"/>
      <c r="E262" s="271" t="s">
        <v>82</v>
      </c>
      <c r="F262" s="286"/>
      <c r="G262" s="286"/>
    </row>
    <row r="263" spans="1:7">
      <c r="A263" s="1749"/>
      <c r="B263" s="295"/>
      <c r="C263" s="278"/>
      <c r="D263" s="278"/>
      <c r="E263" s="272" t="s">
        <v>8</v>
      </c>
      <c r="F263" s="273"/>
      <c r="G263" s="273"/>
    </row>
    <row r="264" spans="1:7">
      <c r="A264" s="1749"/>
      <c r="B264" s="295"/>
      <c r="C264" s="278"/>
      <c r="D264" s="278"/>
      <c r="E264" s="294" t="s">
        <v>56</v>
      </c>
      <c r="F264" s="276">
        <f>F265</f>
        <v>0</v>
      </c>
      <c r="G264" s="276">
        <f>G265</f>
        <v>269189</v>
      </c>
    </row>
    <row r="265" spans="1:7">
      <c r="A265" s="1749"/>
      <c r="B265" s="295"/>
      <c r="C265" s="278"/>
      <c r="D265" s="278"/>
      <c r="E265" s="296" t="s">
        <v>18</v>
      </c>
      <c r="F265" s="278">
        <f>F266</f>
        <v>0</v>
      </c>
      <c r="G265" s="278">
        <f>G266</f>
        <v>269189</v>
      </c>
    </row>
    <row r="266" spans="1:7" ht="25.5">
      <c r="A266" s="1749"/>
      <c r="B266" s="272"/>
      <c r="C266" s="273"/>
      <c r="D266" s="273"/>
      <c r="E266" s="298" t="s">
        <v>19</v>
      </c>
      <c r="F266" s="278">
        <v>0</v>
      </c>
      <c r="G266" s="278">
        <v>269189</v>
      </c>
    </row>
    <row r="267" spans="1:7">
      <c r="A267" s="1749"/>
      <c r="B267" s="293"/>
      <c r="C267" s="276"/>
      <c r="D267" s="276"/>
      <c r="E267" s="294" t="s">
        <v>57</v>
      </c>
      <c r="F267" s="276">
        <f t="shared" ref="F267:G269" si="30">F268</f>
        <v>0</v>
      </c>
      <c r="G267" s="276">
        <f t="shared" si="30"/>
        <v>269189</v>
      </c>
    </row>
    <row r="268" spans="1:7">
      <c r="A268" s="1749"/>
      <c r="B268" s="297"/>
      <c r="C268" s="278"/>
      <c r="D268" s="278"/>
      <c r="E268" s="298" t="s">
        <v>21</v>
      </c>
      <c r="F268" s="278">
        <f t="shared" si="30"/>
        <v>0</v>
      </c>
      <c r="G268" s="278">
        <f t="shared" si="30"/>
        <v>269189</v>
      </c>
    </row>
    <row r="269" spans="1:7">
      <c r="A269" s="1749"/>
      <c r="B269" s="295"/>
      <c r="C269" s="278"/>
      <c r="D269" s="278"/>
      <c r="E269" s="298" t="s">
        <v>23</v>
      </c>
      <c r="F269" s="278">
        <f t="shared" si="30"/>
        <v>0</v>
      </c>
      <c r="G269" s="278">
        <f t="shared" si="30"/>
        <v>269189</v>
      </c>
    </row>
    <row r="270" spans="1:7">
      <c r="A270" s="1749"/>
      <c r="B270" s="293"/>
      <c r="C270" s="276"/>
      <c r="D270" s="276"/>
      <c r="E270" s="298" t="s">
        <v>26</v>
      </c>
      <c r="F270" s="278">
        <v>0</v>
      </c>
      <c r="G270" s="278">
        <v>269189</v>
      </c>
    </row>
    <row r="271" spans="1:7">
      <c r="A271" s="1749"/>
      <c r="B271" s="295"/>
      <c r="C271" s="278"/>
      <c r="D271" s="278"/>
      <c r="E271" s="272" t="s">
        <v>9</v>
      </c>
      <c r="F271" s="273"/>
      <c r="G271" s="273"/>
    </row>
    <row r="272" spans="1:7">
      <c r="A272" s="1749"/>
      <c r="B272" s="295"/>
      <c r="C272" s="278"/>
      <c r="D272" s="278"/>
      <c r="E272" s="294" t="s">
        <v>56</v>
      </c>
      <c r="F272" s="276">
        <f>F273</f>
        <v>0</v>
      </c>
      <c r="G272" s="276">
        <f>G273</f>
        <v>295418</v>
      </c>
    </row>
    <row r="273" spans="1:7">
      <c r="A273" s="1749"/>
      <c r="B273" s="295"/>
      <c r="C273" s="278"/>
      <c r="D273" s="278"/>
      <c r="E273" s="296" t="s">
        <v>18</v>
      </c>
      <c r="F273" s="278">
        <f>F274</f>
        <v>0</v>
      </c>
      <c r="G273" s="278">
        <f>G274</f>
        <v>295418</v>
      </c>
    </row>
    <row r="274" spans="1:7" ht="25.5">
      <c r="A274" s="1749"/>
      <c r="B274" s="306"/>
      <c r="C274" s="307"/>
      <c r="D274" s="307"/>
      <c r="E274" s="298" t="s">
        <v>19</v>
      </c>
      <c r="F274" s="278">
        <v>0</v>
      </c>
      <c r="G274" s="278">
        <v>295418</v>
      </c>
    </row>
    <row r="275" spans="1:7">
      <c r="A275" s="1749"/>
      <c r="B275" s="295"/>
      <c r="C275" s="278"/>
      <c r="D275" s="278"/>
      <c r="E275" s="294" t="s">
        <v>57</v>
      </c>
      <c r="F275" s="276">
        <f t="shared" ref="F275:G277" si="31">F276</f>
        <v>0</v>
      </c>
      <c r="G275" s="276">
        <f t="shared" si="31"/>
        <v>295418</v>
      </c>
    </row>
    <row r="276" spans="1:7">
      <c r="A276" s="1749"/>
      <c r="B276" s="284"/>
      <c r="C276" s="308"/>
      <c r="D276" s="308"/>
      <c r="E276" s="298" t="s">
        <v>21</v>
      </c>
      <c r="F276" s="278">
        <f t="shared" si="31"/>
        <v>0</v>
      </c>
      <c r="G276" s="278">
        <f t="shared" si="31"/>
        <v>295418</v>
      </c>
    </row>
    <row r="277" spans="1:7">
      <c r="A277" s="1749"/>
      <c r="B277" s="284"/>
      <c r="C277" s="308"/>
      <c r="D277" s="308"/>
      <c r="E277" s="298" t="s">
        <v>23</v>
      </c>
      <c r="F277" s="278">
        <f t="shared" si="31"/>
        <v>0</v>
      </c>
      <c r="G277" s="278">
        <f t="shared" si="31"/>
        <v>295418</v>
      </c>
    </row>
    <row r="278" spans="1:7">
      <c r="A278" s="1749"/>
      <c r="B278" s="284"/>
      <c r="C278" s="285"/>
      <c r="D278" s="308"/>
      <c r="E278" s="298" t="s">
        <v>26</v>
      </c>
      <c r="F278" s="278">
        <v>0</v>
      </c>
      <c r="G278" s="278">
        <f>G274</f>
        <v>295418</v>
      </c>
    </row>
    <row r="279" spans="1:7">
      <c r="A279" s="1749"/>
      <c r="B279" s="272"/>
      <c r="C279" s="266"/>
      <c r="D279" s="266"/>
      <c r="E279" s="272" t="s">
        <v>10</v>
      </c>
      <c r="F279" s="273"/>
      <c r="G279" s="273"/>
    </row>
    <row r="280" spans="1:7">
      <c r="A280" s="1749"/>
      <c r="B280" s="293"/>
      <c r="C280" s="276"/>
      <c r="D280" s="276"/>
      <c r="E280" s="294" t="s">
        <v>56</v>
      </c>
      <c r="F280" s="276">
        <f>F281</f>
        <v>0</v>
      </c>
      <c r="G280" s="276">
        <f>G281</f>
        <v>245210</v>
      </c>
    </row>
    <row r="281" spans="1:7">
      <c r="A281" s="1749"/>
      <c r="B281" s="297"/>
      <c r="C281" s="278"/>
      <c r="D281" s="278"/>
      <c r="E281" s="296" t="s">
        <v>18</v>
      </c>
      <c r="F281" s="278">
        <f>F282</f>
        <v>0</v>
      </c>
      <c r="G281" s="278">
        <f>G282</f>
        <v>245210</v>
      </c>
    </row>
    <row r="282" spans="1:7" ht="25.5">
      <c r="A282" s="1749"/>
      <c r="B282" s="295"/>
      <c r="C282" s="278"/>
      <c r="D282" s="278"/>
      <c r="E282" s="298" t="s">
        <v>19</v>
      </c>
      <c r="F282" s="278">
        <v>0</v>
      </c>
      <c r="G282" s="278">
        <v>245210</v>
      </c>
    </row>
    <row r="283" spans="1:7">
      <c r="A283" s="1749"/>
      <c r="B283" s="293"/>
      <c r="C283" s="276"/>
      <c r="D283" s="276"/>
      <c r="E283" s="294" t="s">
        <v>57</v>
      </c>
      <c r="F283" s="276">
        <f t="shared" ref="F283:G285" si="32">F284</f>
        <v>0</v>
      </c>
      <c r="G283" s="276">
        <f t="shared" si="32"/>
        <v>245210</v>
      </c>
    </row>
    <row r="284" spans="1:7">
      <c r="A284" s="1749"/>
      <c r="B284" s="295"/>
      <c r="C284" s="278"/>
      <c r="D284" s="278"/>
      <c r="E284" s="298" t="s">
        <v>21</v>
      </c>
      <c r="F284" s="278">
        <f t="shared" si="32"/>
        <v>0</v>
      </c>
      <c r="G284" s="278">
        <f t="shared" si="32"/>
        <v>245210</v>
      </c>
    </row>
    <row r="285" spans="1:7">
      <c r="A285" s="1749"/>
      <c r="B285" s="295"/>
      <c r="C285" s="278"/>
      <c r="D285" s="278"/>
      <c r="E285" s="298" t="s">
        <v>23</v>
      </c>
      <c r="F285" s="278">
        <f t="shared" si="32"/>
        <v>0</v>
      </c>
      <c r="G285" s="278">
        <f t="shared" si="32"/>
        <v>245210</v>
      </c>
    </row>
    <row r="286" spans="1:7">
      <c r="A286" s="1749"/>
      <c r="B286" s="295"/>
      <c r="C286" s="278"/>
      <c r="D286" s="278"/>
      <c r="E286" s="298" t="s">
        <v>26</v>
      </c>
      <c r="F286" s="278">
        <v>0</v>
      </c>
      <c r="G286" s="278">
        <f>G282</f>
        <v>245210</v>
      </c>
    </row>
    <row r="287" spans="1:7">
      <c r="A287" s="1749"/>
      <c r="B287" s="272"/>
      <c r="C287" s="273"/>
      <c r="D287" s="273"/>
      <c r="E287" s="272" t="s">
        <v>117</v>
      </c>
      <c r="F287" s="273"/>
      <c r="G287" s="273"/>
    </row>
    <row r="288" spans="1:7">
      <c r="A288" s="1749"/>
      <c r="B288" s="293"/>
      <c r="C288" s="276"/>
      <c r="D288" s="276"/>
      <c r="E288" s="294" t="s">
        <v>56</v>
      </c>
      <c r="F288" s="276">
        <f>F289</f>
        <v>0</v>
      </c>
      <c r="G288" s="276">
        <f>G289</f>
        <v>245210</v>
      </c>
    </row>
    <row r="289" spans="1:7">
      <c r="A289" s="1749"/>
      <c r="B289" s="297"/>
      <c r="C289" s="278"/>
      <c r="D289" s="278"/>
      <c r="E289" s="296" t="s">
        <v>18</v>
      </c>
      <c r="F289" s="278">
        <f>F290</f>
        <v>0</v>
      </c>
      <c r="G289" s="278">
        <f>G290</f>
        <v>245210</v>
      </c>
    </row>
    <row r="290" spans="1:7" ht="25.5">
      <c r="A290" s="1749"/>
      <c r="B290" s="295"/>
      <c r="C290" s="278"/>
      <c r="D290" s="278"/>
      <c r="E290" s="298" t="s">
        <v>19</v>
      </c>
      <c r="F290" s="278">
        <v>0</v>
      </c>
      <c r="G290" s="278">
        <v>245210</v>
      </c>
    </row>
    <row r="291" spans="1:7">
      <c r="A291" s="1749"/>
      <c r="B291" s="293"/>
      <c r="C291" s="276"/>
      <c r="D291" s="276"/>
      <c r="E291" s="294" t="s">
        <v>57</v>
      </c>
      <c r="F291" s="276">
        <f t="shared" ref="F291:G293" si="33">F292</f>
        <v>0</v>
      </c>
      <c r="G291" s="276">
        <f t="shared" si="33"/>
        <v>245210</v>
      </c>
    </row>
    <row r="292" spans="1:7">
      <c r="A292" s="1749"/>
      <c r="B292" s="295"/>
      <c r="C292" s="278"/>
      <c r="D292" s="278"/>
      <c r="E292" s="298" t="s">
        <v>21</v>
      </c>
      <c r="F292" s="278">
        <f t="shared" si="33"/>
        <v>0</v>
      </c>
      <c r="G292" s="278">
        <f t="shared" si="33"/>
        <v>245210</v>
      </c>
    </row>
    <row r="293" spans="1:7">
      <c r="A293" s="1749"/>
      <c r="B293" s="295"/>
      <c r="C293" s="278"/>
      <c r="D293" s="278"/>
      <c r="E293" s="298" t="s">
        <v>23</v>
      </c>
      <c r="F293" s="278">
        <f t="shared" si="33"/>
        <v>0</v>
      </c>
      <c r="G293" s="278">
        <f t="shared" si="33"/>
        <v>245210</v>
      </c>
    </row>
    <row r="294" spans="1:7">
      <c r="A294" s="1749"/>
      <c r="B294" s="295"/>
      <c r="C294" s="278"/>
      <c r="D294" s="278"/>
      <c r="E294" s="298" t="s">
        <v>26</v>
      </c>
      <c r="F294" s="278">
        <v>0</v>
      </c>
      <c r="G294" s="278">
        <f>G290</f>
        <v>245210</v>
      </c>
    </row>
    <row r="295" spans="1:7">
      <c r="A295" s="1749"/>
      <c r="B295" s="272"/>
      <c r="C295" s="273"/>
      <c r="D295" s="273"/>
      <c r="E295" s="272" t="s">
        <v>84</v>
      </c>
      <c r="F295" s="273"/>
      <c r="G295" s="273"/>
    </row>
    <row r="296" spans="1:7">
      <c r="A296" s="1749"/>
      <c r="B296" s="293"/>
      <c r="C296" s="276"/>
      <c r="D296" s="276"/>
      <c r="E296" s="294" t="s">
        <v>56</v>
      </c>
      <c r="F296" s="276">
        <f>F297</f>
        <v>0</v>
      </c>
      <c r="G296" s="276">
        <f>G297</f>
        <v>1127078</v>
      </c>
    </row>
    <row r="297" spans="1:7">
      <c r="A297" s="1749"/>
      <c r="B297" s="297"/>
      <c r="C297" s="278"/>
      <c r="D297" s="278"/>
      <c r="E297" s="296" t="s">
        <v>18</v>
      </c>
      <c r="F297" s="278">
        <f>F298</f>
        <v>0</v>
      </c>
      <c r="G297" s="278">
        <f>G298</f>
        <v>1127078</v>
      </c>
    </row>
    <row r="298" spans="1:7" ht="25.5">
      <c r="A298" s="1749"/>
      <c r="B298" s="295"/>
      <c r="C298" s="278"/>
      <c r="D298" s="278"/>
      <c r="E298" s="298" t="s">
        <v>19</v>
      </c>
      <c r="F298" s="278">
        <v>0</v>
      </c>
      <c r="G298" s="278">
        <v>1127078</v>
      </c>
    </row>
    <row r="299" spans="1:7">
      <c r="A299" s="1749"/>
      <c r="B299" s="293"/>
      <c r="C299" s="276"/>
      <c r="D299" s="276"/>
      <c r="E299" s="294" t="s">
        <v>57</v>
      </c>
      <c r="F299" s="276">
        <f t="shared" ref="F299:G301" si="34">F300</f>
        <v>0</v>
      </c>
      <c r="G299" s="276">
        <f t="shared" si="34"/>
        <v>1127078</v>
      </c>
    </row>
    <row r="300" spans="1:7">
      <c r="A300" s="1749"/>
      <c r="B300" s="295"/>
      <c r="C300" s="278"/>
      <c r="D300" s="278"/>
      <c r="E300" s="298" t="s">
        <v>21</v>
      </c>
      <c r="F300" s="278">
        <f t="shared" si="34"/>
        <v>0</v>
      </c>
      <c r="G300" s="278">
        <f t="shared" si="34"/>
        <v>1127078</v>
      </c>
    </row>
    <row r="301" spans="1:7">
      <c r="A301" s="1749"/>
      <c r="B301" s="295"/>
      <c r="C301" s="278"/>
      <c r="D301" s="278"/>
      <c r="E301" s="298" t="s">
        <v>23</v>
      </c>
      <c r="F301" s="278">
        <f t="shared" si="34"/>
        <v>0</v>
      </c>
      <c r="G301" s="278">
        <f t="shared" si="34"/>
        <v>1127078</v>
      </c>
    </row>
    <row r="302" spans="1:7" ht="15.75" thickBot="1">
      <c r="A302" s="1749"/>
      <c r="B302" s="295"/>
      <c r="C302" s="278"/>
      <c r="D302" s="278"/>
      <c r="E302" s="309" t="s">
        <v>26</v>
      </c>
      <c r="F302" s="290">
        <v>0</v>
      </c>
      <c r="G302" s="290">
        <f>G298</f>
        <v>1127078</v>
      </c>
    </row>
    <row r="303" spans="1:7">
      <c r="A303" s="1749"/>
      <c r="B303" s="272"/>
      <c r="C303" s="273"/>
      <c r="D303" s="273"/>
      <c r="E303" s="302" t="s">
        <v>174</v>
      </c>
      <c r="F303" s="303"/>
      <c r="G303" s="304"/>
    </row>
    <row r="304" spans="1:7">
      <c r="A304" s="1749"/>
      <c r="B304" s="293"/>
      <c r="C304" s="276"/>
      <c r="D304" s="276"/>
      <c r="E304" s="265" t="s">
        <v>115</v>
      </c>
      <c r="F304" s="266"/>
      <c r="G304" s="266"/>
    </row>
    <row r="305" spans="1:7" ht="27">
      <c r="A305" s="1749"/>
      <c r="B305" s="297"/>
      <c r="C305" s="278"/>
      <c r="D305" s="278"/>
      <c r="E305" s="269" t="s">
        <v>186</v>
      </c>
      <c r="F305" s="286"/>
      <c r="G305" s="286"/>
    </row>
    <row r="306" spans="1:7">
      <c r="A306" s="1749"/>
      <c r="B306" s="295"/>
      <c r="C306" s="278"/>
      <c r="D306" s="278"/>
      <c r="E306" s="271" t="s">
        <v>116</v>
      </c>
      <c r="F306" s="286"/>
      <c r="G306" s="286"/>
    </row>
    <row r="307" spans="1:7" ht="27">
      <c r="A307" s="1749"/>
      <c r="B307" s="293"/>
      <c r="C307" s="276"/>
      <c r="D307" s="276"/>
      <c r="E307" s="271" t="s">
        <v>82</v>
      </c>
      <c r="F307" s="286"/>
      <c r="G307" s="286"/>
    </row>
    <row r="308" spans="1:7">
      <c r="A308" s="1749"/>
      <c r="B308" s="295"/>
      <c r="C308" s="278"/>
      <c r="D308" s="278"/>
      <c r="E308" s="272" t="s">
        <v>8</v>
      </c>
      <c r="F308" s="273"/>
      <c r="G308" s="273"/>
    </row>
    <row r="309" spans="1:7">
      <c r="A309" s="1749"/>
      <c r="B309" s="295"/>
      <c r="C309" s="278"/>
      <c r="D309" s="278"/>
      <c r="E309" s="294" t="s">
        <v>56</v>
      </c>
      <c r="F309" s="276">
        <f>F310</f>
        <v>0</v>
      </c>
      <c r="G309" s="276">
        <f>G310</f>
        <v>272333</v>
      </c>
    </row>
    <row r="310" spans="1:7">
      <c r="A310" s="1749"/>
      <c r="B310" s="295"/>
      <c r="C310" s="278"/>
      <c r="D310" s="278"/>
      <c r="E310" s="296" t="s">
        <v>18</v>
      </c>
      <c r="F310" s="278">
        <f>F311</f>
        <v>0</v>
      </c>
      <c r="G310" s="278">
        <f>G311</f>
        <v>272333</v>
      </c>
    </row>
    <row r="311" spans="1:7" ht="25.5">
      <c r="A311" s="1749"/>
      <c r="B311" s="272"/>
      <c r="C311" s="273"/>
      <c r="D311" s="273"/>
      <c r="E311" s="298" t="s">
        <v>19</v>
      </c>
      <c r="F311" s="278">
        <v>0</v>
      </c>
      <c r="G311" s="278">
        <v>272333</v>
      </c>
    </row>
    <row r="312" spans="1:7">
      <c r="A312" s="1749"/>
      <c r="B312" s="293"/>
      <c r="C312" s="276"/>
      <c r="D312" s="276"/>
      <c r="E312" s="294" t="s">
        <v>57</v>
      </c>
      <c r="F312" s="276">
        <f t="shared" ref="F312:G314" si="35">F313</f>
        <v>0</v>
      </c>
      <c r="G312" s="276">
        <f t="shared" si="35"/>
        <v>272333</v>
      </c>
    </row>
    <row r="313" spans="1:7">
      <c r="A313" s="1749"/>
      <c r="B313" s="297"/>
      <c r="C313" s="278"/>
      <c r="D313" s="278"/>
      <c r="E313" s="298" t="s">
        <v>21</v>
      </c>
      <c r="F313" s="278">
        <f t="shared" si="35"/>
        <v>0</v>
      </c>
      <c r="G313" s="278">
        <f t="shared" si="35"/>
        <v>272333</v>
      </c>
    </row>
    <row r="314" spans="1:7">
      <c r="A314" s="1749"/>
      <c r="B314" s="295"/>
      <c r="C314" s="278"/>
      <c r="D314" s="278"/>
      <c r="E314" s="298" t="s">
        <v>23</v>
      </c>
      <c r="F314" s="278">
        <f t="shared" si="35"/>
        <v>0</v>
      </c>
      <c r="G314" s="278">
        <f t="shared" si="35"/>
        <v>272333</v>
      </c>
    </row>
    <row r="315" spans="1:7">
      <c r="A315" s="1749"/>
      <c r="B315" s="293"/>
      <c r="C315" s="276"/>
      <c r="D315" s="276"/>
      <c r="E315" s="298" t="s">
        <v>26</v>
      </c>
      <c r="F315" s="278">
        <v>0</v>
      </c>
      <c r="G315" s="278">
        <f>G311</f>
        <v>272333</v>
      </c>
    </row>
    <row r="316" spans="1:7">
      <c r="A316" s="1749"/>
      <c r="B316" s="295"/>
      <c r="C316" s="278"/>
      <c r="D316" s="278"/>
      <c r="E316" s="272" t="s">
        <v>9</v>
      </c>
      <c r="F316" s="273"/>
      <c r="G316" s="273"/>
    </row>
    <row r="317" spans="1:7">
      <c r="A317" s="1749"/>
      <c r="B317" s="295"/>
      <c r="C317" s="278"/>
      <c r="D317" s="278"/>
      <c r="E317" s="294" t="s">
        <v>56</v>
      </c>
      <c r="F317" s="276">
        <f>F318</f>
        <v>0</v>
      </c>
      <c r="G317" s="276">
        <f>G318</f>
        <v>183685</v>
      </c>
    </row>
    <row r="318" spans="1:7">
      <c r="A318" s="1749"/>
      <c r="B318" s="295"/>
      <c r="C318" s="278"/>
      <c r="D318" s="278"/>
      <c r="E318" s="296" t="s">
        <v>18</v>
      </c>
      <c r="F318" s="278">
        <f>F319</f>
        <v>0</v>
      </c>
      <c r="G318" s="278">
        <f>G319</f>
        <v>183685</v>
      </c>
    </row>
    <row r="319" spans="1:7" ht="25.5">
      <c r="A319" s="1749"/>
      <c r="B319" s="306"/>
      <c r="C319" s="307"/>
      <c r="D319" s="307"/>
      <c r="E319" s="298" t="s">
        <v>19</v>
      </c>
      <c r="F319" s="278">
        <v>0</v>
      </c>
      <c r="G319" s="278">
        <v>183685</v>
      </c>
    </row>
    <row r="320" spans="1:7">
      <c r="A320" s="1749"/>
      <c r="B320" s="295"/>
      <c r="C320" s="278"/>
      <c r="D320" s="278"/>
      <c r="E320" s="294" t="s">
        <v>57</v>
      </c>
      <c r="F320" s="276">
        <f t="shared" ref="F320:G322" si="36">F321</f>
        <v>0</v>
      </c>
      <c r="G320" s="276">
        <f t="shared" si="36"/>
        <v>183685</v>
      </c>
    </row>
    <row r="321" spans="1:7">
      <c r="A321" s="1749"/>
      <c r="B321" s="284"/>
      <c r="C321" s="308"/>
      <c r="D321" s="308"/>
      <c r="E321" s="298" t="s">
        <v>21</v>
      </c>
      <c r="F321" s="278">
        <f t="shared" si="36"/>
        <v>0</v>
      </c>
      <c r="G321" s="278">
        <f t="shared" si="36"/>
        <v>183685</v>
      </c>
    </row>
    <row r="322" spans="1:7">
      <c r="A322" s="1749"/>
      <c r="B322" s="284"/>
      <c r="C322" s="308"/>
      <c r="D322" s="308"/>
      <c r="E322" s="298" t="s">
        <v>23</v>
      </c>
      <c r="F322" s="278">
        <f t="shared" si="36"/>
        <v>0</v>
      </c>
      <c r="G322" s="278">
        <f t="shared" si="36"/>
        <v>183685</v>
      </c>
    </row>
    <row r="323" spans="1:7">
      <c r="A323" s="1749"/>
      <c r="B323" s="284"/>
      <c r="C323" s="285"/>
      <c r="D323" s="308"/>
      <c r="E323" s="298" t="s">
        <v>26</v>
      </c>
      <c r="F323" s="278">
        <v>0</v>
      </c>
      <c r="G323" s="278">
        <f>G319</f>
        <v>183685</v>
      </c>
    </row>
    <row r="324" spans="1:7">
      <c r="A324" s="1749"/>
      <c r="B324" s="272"/>
      <c r="C324" s="266"/>
      <c r="D324" s="266"/>
      <c r="E324" s="272" t="s">
        <v>10</v>
      </c>
      <c r="F324" s="273"/>
      <c r="G324" s="273"/>
    </row>
    <row r="325" spans="1:7">
      <c r="A325" s="1749"/>
      <c r="B325" s="293"/>
      <c r="C325" s="276"/>
      <c r="D325" s="276"/>
      <c r="E325" s="294" t="s">
        <v>56</v>
      </c>
      <c r="F325" s="276">
        <f>F326</f>
        <v>0</v>
      </c>
      <c r="G325" s="276">
        <f>G326</f>
        <v>121885</v>
      </c>
    </row>
    <row r="326" spans="1:7">
      <c r="A326" s="1749"/>
      <c r="B326" s="297"/>
      <c r="C326" s="278"/>
      <c r="D326" s="278"/>
      <c r="E326" s="296" t="s">
        <v>18</v>
      </c>
      <c r="F326" s="278">
        <f>F327</f>
        <v>0</v>
      </c>
      <c r="G326" s="278">
        <f>G327</f>
        <v>121885</v>
      </c>
    </row>
    <row r="327" spans="1:7" ht="25.5">
      <c r="A327" s="1749"/>
      <c r="B327" s="295"/>
      <c r="C327" s="278"/>
      <c r="D327" s="278"/>
      <c r="E327" s="298" t="s">
        <v>19</v>
      </c>
      <c r="F327" s="278">
        <v>0</v>
      </c>
      <c r="G327" s="278">
        <v>121885</v>
      </c>
    </row>
    <row r="328" spans="1:7">
      <c r="A328" s="1749"/>
      <c r="B328" s="293"/>
      <c r="C328" s="276"/>
      <c r="D328" s="276"/>
      <c r="E328" s="294" t="s">
        <v>57</v>
      </c>
      <c r="F328" s="276">
        <f t="shared" ref="F328:G330" si="37">F329</f>
        <v>0</v>
      </c>
      <c r="G328" s="276">
        <f t="shared" si="37"/>
        <v>121885</v>
      </c>
    </row>
    <row r="329" spans="1:7">
      <c r="A329" s="1749"/>
      <c r="B329" s="295"/>
      <c r="C329" s="278"/>
      <c r="D329" s="278"/>
      <c r="E329" s="298" t="s">
        <v>21</v>
      </c>
      <c r="F329" s="278">
        <f t="shared" si="37"/>
        <v>0</v>
      </c>
      <c r="G329" s="278">
        <f t="shared" si="37"/>
        <v>121885</v>
      </c>
    </row>
    <row r="330" spans="1:7">
      <c r="A330" s="1749"/>
      <c r="B330" s="295"/>
      <c r="C330" s="278"/>
      <c r="D330" s="278"/>
      <c r="E330" s="298" t="s">
        <v>23</v>
      </c>
      <c r="F330" s="278">
        <f t="shared" si="37"/>
        <v>0</v>
      </c>
      <c r="G330" s="278">
        <f t="shared" si="37"/>
        <v>121885</v>
      </c>
    </row>
    <row r="331" spans="1:7">
      <c r="A331" s="1749"/>
      <c r="B331" s="295"/>
      <c r="C331" s="278"/>
      <c r="D331" s="278"/>
      <c r="E331" s="298" t="s">
        <v>26</v>
      </c>
      <c r="F331" s="278">
        <v>0</v>
      </c>
      <c r="G331" s="278">
        <f>G327</f>
        <v>121885</v>
      </c>
    </row>
    <row r="332" spans="1:7">
      <c r="A332" s="1749"/>
      <c r="B332" s="272"/>
      <c r="C332" s="273"/>
      <c r="D332" s="273"/>
      <c r="E332" s="272" t="s">
        <v>117</v>
      </c>
      <c r="F332" s="273"/>
      <c r="G332" s="273"/>
    </row>
    <row r="333" spans="1:7">
      <c r="A333" s="1749"/>
      <c r="B333" s="293"/>
      <c r="C333" s="276"/>
      <c r="D333" s="276"/>
      <c r="E333" s="294" t="s">
        <v>56</v>
      </c>
      <c r="F333" s="276">
        <f>F334</f>
        <v>0</v>
      </c>
      <c r="G333" s="276">
        <f>G334</f>
        <v>364884</v>
      </c>
    </row>
    <row r="334" spans="1:7">
      <c r="A334" s="1749"/>
      <c r="B334" s="297"/>
      <c r="C334" s="278"/>
      <c r="D334" s="278"/>
      <c r="E334" s="296" t="s">
        <v>18</v>
      </c>
      <c r="F334" s="278">
        <f>F335</f>
        <v>0</v>
      </c>
      <c r="G334" s="278">
        <f>G335</f>
        <v>364884</v>
      </c>
    </row>
    <row r="335" spans="1:7" ht="25.5">
      <c r="A335" s="1749"/>
      <c r="B335" s="295"/>
      <c r="C335" s="278"/>
      <c r="D335" s="278"/>
      <c r="E335" s="298" t="s">
        <v>19</v>
      </c>
      <c r="F335" s="278">
        <v>0</v>
      </c>
      <c r="G335" s="278">
        <v>364884</v>
      </c>
    </row>
    <row r="336" spans="1:7">
      <c r="A336" s="1749"/>
      <c r="B336" s="293"/>
      <c r="C336" s="276"/>
      <c r="D336" s="276"/>
      <c r="E336" s="294" t="s">
        <v>57</v>
      </c>
      <c r="F336" s="276">
        <f t="shared" ref="F336:G338" si="38">F337</f>
        <v>0</v>
      </c>
      <c r="G336" s="276">
        <f t="shared" si="38"/>
        <v>364884</v>
      </c>
    </row>
    <row r="337" spans="1:7">
      <c r="A337" s="1749"/>
      <c r="B337" s="295"/>
      <c r="C337" s="278"/>
      <c r="D337" s="278"/>
      <c r="E337" s="298" t="s">
        <v>21</v>
      </c>
      <c r="F337" s="278">
        <f t="shared" si="38"/>
        <v>0</v>
      </c>
      <c r="G337" s="278">
        <f t="shared" si="38"/>
        <v>364884</v>
      </c>
    </row>
    <row r="338" spans="1:7">
      <c r="A338" s="1749"/>
      <c r="B338" s="295"/>
      <c r="C338" s="278"/>
      <c r="D338" s="278"/>
      <c r="E338" s="298" t="s">
        <v>23</v>
      </c>
      <c r="F338" s="278">
        <f t="shared" si="38"/>
        <v>0</v>
      </c>
      <c r="G338" s="278">
        <f t="shared" si="38"/>
        <v>364884</v>
      </c>
    </row>
    <row r="339" spans="1:7">
      <c r="A339" s="1749"/>
      <c r="B339" s="295"/>
      <c r="C339" s="278"/>
      <c r="D339" s="278"/>
      <c r="E339" s="298" t="s">
        <v>26</v>
      </c>
      <c r="F339" s="278">
        <v>0</v>
      </c>
      <c r="G339" s="278">
        <f>G335</f>
        <v>364884</v>
      </c>
    </row>
    <row r="340" spans="1:7" ht="24.75" customHeight="1">
      <c r="A340" s="1749"/>
      <c r="B340" s="272"/>
      <c r="C340" s="273"/>
      <c r="D340" s="273"/>
      <c r="E340" s="272" t="s">
        <v>84</v>
      </c>
      <c r="F340" s="273"/>
      <c r="G340" s="273"/>
    </row>
    <row r="341" spans="1:7">
      <c r="A341" s="1749"/>
      <c r="B341" s="293"/>
      <c r="C341" s="276"/>
      <c r="D341" s="276"/>
      <c r="E341" s="294" t="s">
        <v>56</v>
      </c>
      <c r="F341" s="276">
        <f>F342</f>
        <v>0</v>
      </c>
      <c r="G341" s="276">
        <f>G342</f>
        <v>5594888</v>
      </c>
    </row>
    <row r="342" spans="1:7">
      <c r="A342" s="1749"/>
      <c r="B342" s="297"/>
      <c r="C342" s="278"/>
      <c r="D342" s="278"/>
      <c r="E342" s="296" t="s">
        <v>18</v>
      </c>
      <c r="F342" s="278">
        <f>F343</f>
        <v>0</v>
      </c>
      <c r="G342" s="278">
        <f>G343</f>
        <v>5594888</v>
      </c>
    </row>
    <row r="343" spans="1:7" ht="25.5">
      <c r="A343" s="1749"/>
      <c r="B343" s="295"/>
      <c r="C343" s="278"/>
      <c r="D343" s="278"/>
      <c r="E343" s="298" t="s">
        <v>19</v>
      </c>
      <c r="F343" s="278">
        <v>0</v>
      </c>
      <c r="G343" s="278">
        <v>5594888</v>
      </c>
    </row>
    <row r="344" spans="1:7">
      <c r="A344" s="1749"/>
      <c r="B344" s="293"/>
      <c r="C344" s="276"/>
      <c r="D344" s="276"/>
      <c r="E344" s="294" t="s">
        <v>57</v>
      </c>
      <c r="F344" s="276">
        <f t="shared" ref="F344:G346" si="39">F345</f>
        <v>0</v>
      </c>
      <c r="G344" s="276">
        <f t="shared" si="39"/>
        <v>5594888</v>
      </c>
    </row>
    <row r="345" spans="1:7">
      <c r="A345" s="1749"/>
      <c r="B345" s="295"/>
      <c r="C345" s="278"/>
      <c r="D345" s="278"/>
      <c r="E345" s="298" t="s">
        <v>21</v>
      </c>
      <c r="F345" s="278">
        <f t="shared" si="39"/>
        <v>0</v>
      </c>
      <c r="G345" s="278">
        <f t="shared" si="39"/>
        <v>5594888</v>
      </c>
    </row>
    <row r="346" spans="1:7">
      <c r="A346" s="1749"/>
      <c r="B346" s="295"/>
      <c r="C346" s="278"/>
      <c r="D346" s="278"/>
      <c r="E346" s="298" t="s">
        <v>23</v>
      </c>
      <c r="F346" s="278">
        <f t="shared" si="39"/>
        <v>0</v>
      </c>
      <c r="G346" s="278">
        <f t="shared" si="39"/>
        <v>5594888</v>
      </c>
    </row>
    <row r="347" spans="1:7" ht="15.75" thickBot="1">
      <c r="A347" s="1749"/>
      <c r="B347" s="295"/>
      <c r="C347" s="278"/>
      <c r="D347" s="278"/>
      <c r="E347" s="309" t="s">
        <v>26</v>
      </c>
      <c r="F347" s="278">
        <v>0</v>
      </c>
      <c r="G347" s="278">
        <f>G343</f>
        <v>5594888</v>
      </c>
    </row>
    <row r="348" spans="1:7">
      <c r="A348" s="1749"/>
      <c r="B348" s="272"/>
      <c r="C348" s="273"/>
      <c r="D348" s="273"/>
      <c r="E348" s="260" t="s">
        <v>173</v>
      </c>
      <c r="F348" s="261"/>
      <c r="G348" s="262"/>
    </row>
    <row r="349" spans="1:7">
      <c r="A349" s="1749"/>
      <c r="B349" s="293"/>
      <c r="C349" s="276"/>
      <c r="D349" s="276"/>
      <c r="E349" s="265" t="s">
        <v>115</v>
      </c>
      <c r="F349" s="266"/>
      <c r="G349" s="266"/>
    </row>
    <row r="350" spans="1:7" ht="27">
      <c r="A350" s="1749"/>
      <c r="B350" s="297"/>
      <c r="C350" s="278"/>
      <c r="D350" s="278"/>
      <c r="E350" s="269" t="s">
        <v>187</v>
      </c>
      <c r="F350" s="286"/>
      <c r="G350" s="286"/>
    </row>
    <row r="351" spans="1:7">
      <c r="A351" s="1749"/>
      <c r="B351" s="295"/>
      <c r="C351" s="278"/>
      <c r="D351" s="278"/>
      <c r="E351" s="271" t="s">
        <v>116</v>
      </c>
      <c r="F351" s="286"/>
      <c r="G351" s="286"/>
    </row>
    <row r="352" spans="1:7" ht="27">
      <c r="A352" s="1749"/>
      <c r="B352" s="293"/>
      <c r="C352" s="276"/>
      <c r="D352" s="276"/>
      <c r="E352" s="271" t="s">
        <v>82</v>
      </c>
      <c r="F352" s="286" t="s">
        <v>191</v>
      </c>
      <c r="G352" s="286"/>
    </row>
    <row r="353" spans="1:7">
      <c r="A353" s="1749"/>
      <c r="B353" s="295"/>
      <c r="C353" s="278"/>
      <c r="D353" s="278"/>
      <c r="E353" s="272" t="s">
        <v>8</v>
      </c>
      <c r="F353" s="273"/>
      <c r="G353" s="273"/>
    </row>
    <row r="354" spans="1:7">
      <c r="A354" s="1749"/>
      <c r="B354" s="295"/>
      <c r="C354" s="278"/>
      <c r="D354" s="278"/>
      <c r="E354" s="294" t="s">
        <v>56</v>
      </c>
      <c r="F354" s="276">
        <f>F355</f>
        <v>2701</v>
      </c>
      <c r="G354" s="276">
        <f>G355</f>
        <v>947</v>
      </c>
    </row>
    <row r="355" spans="1:7">
      <c r="A355" s="1749"/>
      <c r="B355" s="295"/>
      <c r="C355" s="278"/>
      <c r="D355" s="278"/>
      <c r="E355" s="296" t="s">
        <v>18</v>
      </c>
      <c r="F355" s="278">
        <f>F356</f>
        <v>2701</v>
      </c>
      <c r="G355" s="278">
        <f>G356</f>
        <v>947</v>
      </c>
    </row>
    <row r="356" spans="1:7" ht="25.5">
      <c r="A356" s="1749"/>
      <c r="B356" s="272"/>
      <c r="C356" s="273"/>
      <c r="D356" s="273"/>
      <c r="E356" s="298" t="s">
        <v>19</v>
      </c>
      <c r="F356" s="278">
        <v>2701</v>
      </c>
      <c r="G356" s="278">
        <f>649+298</f>
        <v>947</v>
      </c>
    </row>
    <row r="357" spans="1:7">
      <c r="A357" s="1749"/>
      <c r="B357" s="293"/>
      <c r="C357" s="276"/>
      <c r="D357" s="276"/>
      <c r="E357" s="294" t="s">
        <v>57</v>
      </c>
      <c r="F357" s="276">
        <f t="shared" ref="F357:G359" si="40">F358</f>
        <v>2701</v>
      </c>
      <c r="G357" s="276">
        <f t="shared" si="40"/>
        <v>947</v>
      </c>
    </row>
    <row r="358" spans="1:7">
      <c r="A358" s="1749"/>
      <c r="B358" s="297"/>
      <c r="C358" s="278"/>
      <c r="D358" s="278"/>
      <c r="E358" s="298" t="s">
        <v>21</v>
      </c>
      <c r="F358" s="278">
        <f t="shared" si="40"/>
        <v>2701</v>
      </c>
      <c r="G358" s="278">
        <f t="shared" si="40"/>
        <v>947</v>
      </c>
    </row>
    <row r="359" spans="1:7">
      <c r="A359" s="1749"/>
      <c r="B359" s="295"/>
      <c r="C359" s="278"/>
      <c r="D359" s="278"/>
      <c r="E359" s="298" t="s">
        <v>23</v>
      </c>
      <c r="F359" s="278">
        <f t="shared" si="40"/>
        <v>2701</v>
      </c>
      <c r="G359" s="278">
        <f t="shared" si="40"/>
        <v>947</v>
      </c>
    </row>
    <row r="360" spans="1:7">
      <c r="A360" s="1749"/>
      <c r="B360" s="293"/>
      <c r="C360" s="276"/>
      <c r="D360" s="276"/>
      <c r="E360" s="298" t="s">
        <v>26</v>
      </c>
      <c r="F360" s="278">
        <f>F356</f>
        <v>2701</v>
      </c>
      <c r="G360" s="278">
        <f>G356</f>
        <v>947</v>
      </c>
    </row>
    <row r="361" spans="1:7">
      <c r="A361" s="1749"/>
      <c r="B361" s="295"/>
      <c r="C361" s="278"/>
      <c r="D361" s="278"/>
      <c r="E361" s="272" t="s">
        <v>9</v>
      </c>
      <c r="F361" s="273"/>
      <c r="G361" s="273"/>
    </row>
    <row r="362" spans="1:7">
      <c r="A362" s="1749"/>
      <c r="B362" s="295"/>
      <c r="C362" s="278"/>
      <c r="D362" s="278"/>
      <c r="E362" s="294" t="s">
        <v>56</v>
      </c>
      <c r="F362" s="276">
        <f>F363</f>
        <v>2701</v>
      </c>
      <c r="G362" s="276">
        <f>G363</f>
        <v>647</v>
      </c>
    </row>
    <row r="363" spans="1:7">
      <c r="A363" s="1749"/>
      <c r="B363" s="295"/>
      <c r="C363" s="278"/>
      <c r="D363" s="278"/>
      <c r="E363" s="296" t="s">
        <v>18</v>
      </c>
      <c r="F363" s="278">
        <f>F364</f>
        <v>2701</v>
      </c>
      <c r="G363" s="278">
        <f>G364</f>
        <v>647</v>
      </c>
    </row>
    <row r="364" spans="1:7" ht="25.5">
      <c r="A364" s="1749"/>
      <c r="B364" s="306"/>
      <c r="C364" s="307"/>
      <c r="D364" s="307"/>
      <c r="E364" s="298" t="s">
        <v>19</v>
      </c>
      <c r="F364" s="278">
        <v>2701</v>
      </c>
      <c r="G364" s="278">
        <f>349+298</f>
        <v>647</v>
      </c>
    </row>
    <row r="365" spans="1:7">
      <c r="A365" s="1749"/>
      <c r="B365" s="295"/>
      <c r="C365" s="278"/>
      <c r="D365" s="278"/>
      <c r="E365" s="294" t="s">
        <v>57</v>
      </c>
      <c r="F365" s="276">
        <f t="shared" ref="F365:G367" si="41">F366</f>
        <v>2701</v>
      </c>
      <c r="G365" s="276">
        <f t="shared" si="41"/>
        <v>647</v>
      </c>
    </row>
    <row r="366" spans="1:7">
      <c r="A366" s="1749"/>
      <c r="B366" s="284"/>
      <c r="C366" s="308"/>
      <c r="D366" s="308"/>
      <c r="E366" s="298" t="s">
        <v>21</v>
      </c>
      <c r="F366" s="278">
        <f t="shared" si="41"/>
        <v>2701</v>
      </c>
      <c r="G366" s="278">
        <f t="shared" si="41"/>
        <v>647</v>
      </c>
    </row>
    <row r="367" spans="1:7">
      <c r="A367" s="1749"/>
      <c r="B367" s="284"/>
      <c r="C367" s="308"/>
      <c r="D367" s="308"/>
      <c r="E367" s="298" t="s">
        <v>23</v>
      </c>
      <c r="F367" s="278">
        <f t="shared" si="41"/>
        <v>2701</v>
      </c>
      <c r="G367" s="278">
        <f t="shared" si="41"/>
        <v>647</v>
      </c>
    </row>
    <row r="368" spans="1:7">
      <c r="A368" s="1749"/>
      <c r="B368" s="284"/>
      <c r="C368" s="285"/>
      <c r="D368" s="308"/>
      <c r="E368" s="298" t="s">
        <v>26</v>
      </c>
      <c r="F368" s="278">
        <f>F364</f>
        <v>2701</v>
      </c>
      <c r="G368" s="278">
        <f>G364</f>
        <v>647</v>
      </c>
    </row>
    <row r="369" spans="1:7">
      <c r="A369" s="1749"/>
      <c r="B369" s="295"/>
      <c r="C369" s="278"/>
      <c r="D369" s="278"/>
      <c r="E369" s="272" t="s">
        <v>10</v>
      </c>
      <c r="F369" s="273"/>
      <c r="G369" s="273"/>
    </row>
    <row r="370" spans="1:7">
      <c r="A370" s="1749"/>
      <c r="B370" s="295"/>
      <c r="C370" s="278"/>
      <c r="D370" s="278"/>
      <c r="E370" s="294" t="s">
        <v>56</v>
      </c>
      <c r="F370" s="276">
        <f>F371</f>
        <v>2701</v>
      </c>
      <c r="G370" s="276">
        <f>G371</f>
        <v>71</v>
      </c>
    </row>
    <row r="371" spans="1:7">
      <c r="A371" s="1749"/>
      <c r="B371" s="295"/>
      <c r="C371" s="278"/>
      <c r="D371" s="278"/>
      <c r="E371" s="296" t="s">
        <v>18</v>
      </c>
      <c r="F371" s="278">
        <f>F372</f>
        <v>2701</v>
      </c>
      <c r="G371" s="278">
        <f>G372</f>
        <v>71</v>
      </c>
    </row>
    <row r="372" spans="1:7" ht="25.5">
      <c r="A372" s="1749"/>
      <c r="B372" s="306"/>
      <c r="C372" s="307"/>
      <c r="D372" s="307"/>
      <c r="E372" s="298" t="s">
        <v>19</v>
      </c>
      <c r="F372" s="278">
        <v>2701</v>
      </c>
      <c r="G372" s="278">
        <v>71</v>
      </c>
    </row>
    <row r="373" spans="1:7">
      <c r="A373" s="1749"/>
      <c r="B373" s="295"/>
      <c r="C373" s="278"/>
      <c r="D373" s="278"/>
      <c r="E373" s="294" t="s">
        <v>57</v>
      </c>
      <c r="F373" s="276">
        <f t="shared" ref="F373:G375" si="42">F374</f>
        <v>2701</v>
      </c>
      <c r="G373" s="276">
        <f t="shared" si="42"/>
        <v>71</v>
      </c>
    </row>
    <row r="374" spans="1:7">
      <c r="A374" s="1749"/>
      <c r="B374" s="284"/>
      <c r="C374" s="308"/>
      <c r="D374" s="308"/>
      <c r="E374" s="298" t="s">
        <v>21</v>
      </c>
      <c r="F374" s="278">
        <f t="shared" si="42"/>
        <v>2701</v>
      </c>
      <c r="G374" s="278">
        <f t="shared" si="42"/>
        <v>71</v>
      </c>
    </row>
    <row r="375" spans="1:7">
      <c r="A375" s="1749"/>
      <c r="B375" s="284"/>
      <c r="C375" s="308"/>
      <c r="D375" s="308"/>
      <c r="E375" s="298" t="s">
        <v>23</v>
      </c>
      <c r="F375" s="278">
        <f t="shared" si="42"/>
        <v>2701</v>
      </c>
      <c r="G375" s="278">
        <f t="shared" si="42"/>
        <v>71</v>
      </c>
    </row>
    <row r="376" spans="1:7">
      <c r="A376" s="1749"/>
      <c r="B376" s="284"/>
      <c r="C376" s="285"/>
      <c r="D376" s="308"/>
      <c r="E376" s="298" t="s">
        <v>26</v>
      </c>
      <c r="F376" s="278">
        <f>F372</f>
        <v>2701</v>
      </c>
      <c r="G376" s="278">
        <f>G372</f>
        <v>71</v>
      </c>
    </row>
    <row r="377" spans="1:7">
      <c r="A377" s="1749"/>
      <c r="B377" s="295"/>
      <c r="C377" s="278"/>
      <c r="D377" s="278"/>
      <c r="E377" s="272" t="s">
        <v>117</v>
      </c>
      <c r="F377" s="273"/>
      <c r="G377" s="273"/>
    </row>
    <row r="378" spans="1:7">
      <c r="A378" s="1749"/>
      <c r="B378" s="295"/>
      <c r="C378" s="278"/>
      <c r="D378" s="278"/>
      <c r="E378" s="294" t="s">
        <v>56</v>
      </c>
      <c r="F378" s="276">
        <f>F379</f>
        <v>2701</v>
      </c>
      <c r="G378" s="276">
        <f>G379</f>
        <v>71</v>
      </c>
    </row>
    <row r="379" spans="1:7">
      <c r="A379" s="1749"/>
      <c r="B379" s="295"/>
      <c r="C379" s="278"/>
      <c r="D379" s="278"/>
      <c r="E379" s="296" t="s">
        <v>18</v>
      </c>
      <c r="F379" s="278">
        <f>F380</f>
        <v>2701</v>
      </c>
      <c r="G379" s="278">
        <f>G380</f>
        <v>71</v>
      </c>
    </row>
    <row r="380" spans="1:7" ht="25.5">
      <c r="A380" s="1749"/>
      <c r="B380" s="306"/>
      <c r="C380" s="307"/>
      <c r="D380" s="307"/>
      <c r="E380" s="298" t="s">
        <v>19</v>
      </c>
      <c r="F380" s="278">
        <v>2701</v>
      </c>
      <c r="G380" s="278">
        <v>71</v>
      </c>
    </row>
    <row r="381" spans="1:7">
      <c r="A381" s="1749"/>
      <c r="B381" s="295"/>
      <c r="C381" s="278"/>
      <c r="D381" s="278"/>
      <c r="E381" s="294" t="s">
        <v>57</v>
      </c>
      <c r="F381" s="276">
        <f t="shared" ref="F381:G383" si="43">F382</f>
        <v>2701</v>
      </c>
      <c r="G381" s="276">
        <f t="shared" si="43"/>
        <v>71</v>
      </c>
    </row>
    <row r="382" spans="1:7">
      <c r="A382" s="1749"/>
      <c r="B382" s="284"/>
      <c r="C382" s="308"/>
      <c r="D382" s="308"/>
      <c r="E382" s="298" t="s">
        <v>21</v>
      </c>
      <c r="F382" s="278">
        <f t="shared" si="43"/>
        <v>2701</v>
      </c>
      <c r="G382" s="278">
        <f t="shared" si="43"/>
        <v>71</v>
      </c>
    </row>
    <row r="383" spans="1:7">
      <c r="A383" s="1749"/>
      <c r="B383" s="284"/>
      <c r="C383" s="308"/>
      <c r="D383" s="308"/>
      <c r="E383" s="298" t="s">
        <v>23</v>
      </c>
      <c r="F383" s="278">
        <f t="shared" si="43"/>
        <v>2701</v>
      </c>
      <c r="G383" s="278">
        <f t="shared" si="43"/>
        <v>71</v>
      </c>
    </row>
    <row r="384" spans="1:7">
      <c r="A384" s="1749"/>
      <c r="B384" s="284"/>
      <c r="C384" s="285"/>
      <c r="D384" s="308"/>
      <c r="E384" s="298" t="s">
        <v>26</v>
      </c>
      <c r="F384" s="278">
        <f>F380</f>
        <v>2701</v>
      </c>
      <c r="G384" s="278">
        <f>G380</f>
        <v>71</v>
      </c>
    </row>
    <row r="385" spans="1:7" ht="30" customHeight="1">
      <c r="A385" s="1749"/>
      <c r="B385" s="272"/>
      <c r="C385" s="266"/>
      <c r="D385" s="266"/>
      <c r="E385" s="272" t="s">
        <v>84</v>
      </c>
      <c r="F385" s="273"/>
      <c r="G385" s="273"/>
    </row>
    <row r="386" spans="1:7">
      <c r="A386" s="1749"/>
      <c r="B386" s="293"/>
      <c r="C386" s="276"/>
      <c r="D386" s="276"/>
      <c r="E386" s="294" t="s">
        <v>56</v>
      </c>
      <c r="F386" s="276">
        <f>F387</f>
        <v>41183</v>
      </c>
      <c r="G386" s="276">
        <f>G387</f>
        <v>1321</v>
      </c>
    </row>
    <row r="387" spans="1:7">
      <c r="A387" s="1749"/>
      <c r="B387" s="297"/>
      <c r="C387" s="278"/>
      <c r="D387" s="278"/>
      <c r="E387" s="296" t="s">
        <v>18</v>
      </c>
      <c r="F387" s="278">
        <f>F388</f>
        <v>41183</v>
      </c>
      <c r="G387" s="278">
        <f>G388</f>
        <v>1321</v>
      </c>
    </row>
    <row r="388" spans="1:7" ht="25.5">
      <c r="A388" s="1749"/>
      <c r="B388" s="295"/>
      <c r="C388" s="278"/>
      <c r="D388" s="278"/>
      <c r="E388" s="298" t="s">
        <v>19</v>
      </c>
      <c r="F388" s="278">
        <v>41183</v>
      </c>
      <c r="G388" s="278">
        <v>1321</v>
      </c>
    </row>
    <row r="389" spans="1:7">
      <c r="A389" s="1749"/>
      <c r="B389" s="293"/>
      <c r="C389" s="276"/>
      <c r="D389" s="276"/>
      <c r="E389" s="294" t="s">
        <v>57</v>
      </c>
      <c r="F389" s="276">
        <f t="shared" ref="F389:G391" si="44">F390</f>
        <v>41183</v>
      </c>
      <c r="G389" s="276">
        <f t="shared" si="44"/>
        <v>1321</v>
      </c>
    </row>
    <row r="390" spans="1:7">
      <c r="A390" s="1749"/>
      <c r="B390" s="295"/>
      <c r="C390" s="278"/>
      <c r="D390" s="278"/>
      <c r="E390" s="298" t="s">
        <v>21</v>
      </c>
      <c r="F390" s="278">
        <f t="shared" si="44"/>
        <v>41183</v>
      </c>
      <c r="G390" s="278">
        <f t="shared" si="44"/>
        <v>1321</v>
      </c>
    </row>
    <row r="391" spans="1:7">
      <c r="A391" s="1749"/>
      <c r="B391" s="295"/>
      <c r="C391" s="278"/>
      <c r="D391" s="278"/>
      <c r="E391" s="298" t="s">
        <v>23</v>
      </c>
      <c r="F391" s="278">
        <f t="shared" si="44"/>
        <v>41183</v>
      </c>
      <c r="G391" s="278">
        <f t="shared" si="44"/>
        <v>1321</v>
      </c>
    </row>
    <row r="392" spans="1:7" ht="15.75" thickBot="1">
      <c r="A392" s="1749"/>
      <c r="B392" s="295"/>
      <c r="C392" s="278"/>
      <c r="D392" s="278"/>
      <c r="E392" s="309" t="s">
        <v>26</v>
      </c>
      <c r="F392" s="290">
        <f>F388</f>
        <v>41183</v>
      </c>
      <c r="G392" s="290">
        <f>G388</f>
        <v>1321</v>
      </c>
    </row>
    <row r="393" spans="1:7" ht="87.75" customHeight="1" thickBot="1">
      <c r="A393" s="1749"/>
      <c r="B393" s="1965" t="s">
        <v>322</v>
      </c>
      <c r="C393" s="1966"/>
      <c r="D393" s="1966"/>
      <c r="E393" s="1966"/>
      <c r="F393" s="1966"/>
      <c r="G393" s="1967"/>
    </row>
  </sheetData>
  <mergeCells count="3">
    <mergeCell ref="B27:G27"/>
    <mergeCell ref="B64:G64"/>
    <mergeCell ref="B393:G393"/>
  </mergeCells>
  <pageMargins left="0.42" right="0.33" top="0.37" bottom="0.54" header="0.22" footer="0.24"/>
  <pageSetup paperSize="9" scale="85" fitToHeight="0" orientation="landscape" r:id="rId1"/>
  <headerFooter>
    <oddFooter>&amp;L&amp;F&amp;C&amp;P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513B0-A188-4FE9-8051-7CCA0D469B68}">
  <sheetPr>
    <tabColor rgb="FF92D050"/>
  </sheetPr>
  <dimension ref="A1:H1473"/>
  <sheetViews>
    <sheetView zoomScale="80" zoomScaleNormal="80" workbookViewId="0">
      <pane ySplit="1" topLeftCell="A2" activePane="bottomLeft" state="frozen"/>
      <selection pane="bottomLeft" activeCell="J843" sqref="J843"/>
    </sheetView>
  </sheetViews>
  <sheetFormatPr defaultRowHeight="15"/>
  <cols>
    <col min="1" max="1" width="6.7109375" style="1782" customWidth="1"/>
    <col min="2" max="2" width="44.5703125" customWidth="1"/>
    <col min="3" max="3" width="14" customWidth="1"/>
    <col min="4" max="4" width="12.42578125" customWidth="1"/>
    <col min="5" max="5" width="41" customWidth="1"/>
    <col min="6" max="6" width="13.140625" customWidth="1"/>
    <col min="7" max="7" width="13.5703125" customWidth="1"/>
    <col min="8" max="8" width="15.85546875" style="1768" customWidth="1"/>
  </cols>
  <sheetData>
    <row r="1" spans="1:8" s="17" customFormat="1" ht="39" thickBot="1">
      <c r="A1" s="1750"/>
      <c r="B1" s="12"/>
      <c r="C1" s="13" t="s">
        <v>2</v>
      </c>
      <c r="D1" s="14" t="s">
        <v>6</v>
      </c>
      <c r="E1" s="12"/>
      <c r="F1" s="13" t="s">
        <v>2</v>
      </c>
      <c r="G1" s="14" t="s">
        <v>6</v>
      </c>
      <c r="H1" s="1769" t="s">
        <v>1</v>
      </c>
    </row>
    <row r="2" spans="1:8">
      <c r="B2" s="15"/>
      <c r="C2" s="15"/>
      <c r="D2" s="15"/>
      <c r="E2" s="15"/>
      <c r="F2" s="15"/>
      <c r="G2" s="15"/>
      <c r="H2" s="1770"/>
    </row>
    <row r="3" spans="1:8" s="16" customFormat="1" ht="17.25" customHeight="1">
      <c r="A3" s="1783"/>
      <c r="B3" s="69" t="s">
        <v>226</v>
      </c>
      <c r="C3" s="1"/>
      <c r="D3" s="1"/>
      <c r="E3" s="1"/>
      <c r="F3" s="1"/>
      <c r="G3" s="1"/>
      <c r="H3" s="1770"/>
    </row>
    <row r="4" spans="1:8" ht="15.75" thickBot="1"/>
    <row r="5" spans="1:8">
      <c r="A5" s="1784">
        <f>FM!A66+1</f>
        <v>15</v>
      </c>
      <c r="B5" s="260" t="s">
        <v>226</v>
      </c>
      <c r="C5" s="1210"/>
      <c r="D5" s="1208"/>
      <c r="E5" s="260" t="s">
        <v>226</v>
      </c>
      <c r="F5" s="1210"/>
      <c r="G5" s="1208"/>
      <c r="H5" s="1749" t="s">
        <v>295</v>
      </c>
    </row>
    <row r="6" spans="1:8">
      <c r="B6" s="470" t="s">
        <v>14</v>
      </c>
      <c r="C6" s="1211"/>
      <c r="D6" s="1209"/>
      <c r="E6" s="470" t="s">
        <v>14</v>
      </c>
      <c r="F6" s="1221"/>
      <c r="G6" s="1209"/>
      <c r="H6" s="1786"/>
    </row>
    <row r="7" spans="1:8" ht="27">
      <c r="A7" s="1784"/>
      <c r="B7" s="1207" t="s">
        <v>228</v>
      </c>
      <c r="C7" s="1212"/>
      <c r="D7" s="735"/>
      <c r="E7" s="1207" t="s">
        <v>229</v>
      </c>
      <c r="F7" s="1212"/>
      <c r="G7" s="1218"/>
      <c r="H7" s="1786"/>
    </row>
    <row r="8" spans="1:8">
      <c r="B8" s="406" t="s">
        <v>56</v>
      </c>
      <c r="C8" s="1213">
        <v>18722008</v>
      </c>
      <c r="D8" s="398">
        <f>D9+D10</f>
        <v>-8060</v>
      </c>
      <c r="E8" s="1216" t="s">
        <v>56</v>
      </c>
      <c r="F8" s="1222">
        <v>243399644</v>
      </c>
      <c r="G8" s="1219">
        <f>G10</f>
        <v>8060</v>
      </c>
      <c r="H8" s="1786"/>
    </row>
    <row r="9" spans="1:8" ht="26.25">
      <c r="B9" s="470" t="s">
        <v>31</v>
      </c>
      <c r="C9" s="1214">
        <v>728818</v>
      </c>
      <c r="D9" s="383"/>
      <c r="E9" s="1217" t="s">
        <v>31</v>
      </c>
      <c r="F9" s="892">
        <v>1260130</v>
      </c>
      <c r="G9" s="1220"/>
      <c r="H9" s="1786"/>
    </row>
    <row r="10" spans="1:8">
      <c r="B10" s="470" t="s">
        <v>18</v>
      </c>
      <c r="C10" s="1214">
        <v>17993190</v>
      </c>
      <c r="D10" s="383">
        <f>D11</f>
        <v>-8060</v>
      </c>
      <c r="E10" s="1217" t="s">
        <v>18</v>
      </c>
      <c r="F10" s="892">
        <v>242139514</v>
      </c>
      <c r="G10" s="1220">
        <f>G11</f>
        <v>8060</v>
      </c>
      <c r="H10" s="1786"/>
    </row>
    <row r="11" spans="1:8" ht="26.25">
      <c r="B11" s="470" t="s">
        <v>19</v>
      </c>
      <c r="C11" s="1214">
        <v>17993190</v>
      </c>
      <c r="D11" s="383">
        <v>-8060</v>
      </c>
      <c r="E11" s="1217" t="s">
        <v>19</v>
      </c>
      <c r="F11" s="892">
        <v>242139514</v>
      </c>
      <c r="G11" s="1220">
        <v>8060</v>
      </c>
      <c r="H11" s="1786"/>
    </row>
    <row r="12" spans="1:8">
      <c r="B12" s="406" t="s">
        <v>57</v>
      </c>
      <c r="C12" s="1213">
        <v>18722008</v>
      </c>
      <c r="D12" s="398">
        <f>D13</f>
        <v>-8060</v>
      </c>
      <c r="E12" s="1216" t="s">
        <v>57</v>
      </c>
      <c r="F12" s="891">
        <v>243399644</v>
      </c>
      <c r="G12" s="1219">
        <f>G13+G25</f>
        <v>8060</v>
      </c>
      <c r="H12" s="1786"/>
    </row>
    <row r="13" spans="1:8">
      <c r="B13" s="470" t="s">
        <v>21</v>
      </c>
      <c r="C13" s="1214">
        <v>17005510</v>
      </c>
      <c r="D13" s="383">
        <f>D14</f>
        <v>-8060</v>
      </c>
      <c r="E13" s="1217" t="s">
        <v>21</v>
      </c>
      <c r="F13" s="892">
        <v>239243416</v>
      </c>
      <c r="G13" s="1220">
        <f>G14</f>
        <v>8060</v>
      </c>
      <c r="H13" s="1786"/>
    </row>
    <row r="14" spans="1:8">
      <c r="B14" s="470" t="s">
        <v>23</v>
      </c>
      <c r="C14" s="1214">
        <v>17005510</v>
      </c>
      <c r="D14" s="383">
        <f>D15+D16</f>
        <v>-8060</v>
      </c>
      <c r="E14" s="1217" t="s">
        <v>23</v>
      </c>
      <c r="F14" s="892">
        <v>236051428</v>
      </c>
      <c r="G14" s="1220">
        <f>G15+G16</f>
        <v>8060</v>
      </c>
      <c r="H14" s="1786"/>
    </row>
    <row r="15" spans="1:8">
      <c r="B15" s="470" t="s">
        <v>25</v>
      </c>
      <c r="C15" s="1214">
        <v>8897263</v>
      </c>
      <c r="D15" s="383"/>
      <c r="E15" s="1217" t="s">
        <v>25</v>
      </c>
      <c r="F15" s="892">
        <v>203415299</v>
      </c>
      <c r="G15" s="1220"/>
      <c r="H15" s="1786"/>
    </row>
    <row r="16" spans="1:8">
      <c r="B16" s="470" t="s">
        <v>26</v>
      </c>
      <c r="C16" s="1214">
        <v>8108247</v>
      </c>
      <c r="D16" s="383">
        <v>-8060</v>
      </c>
      <c r="E16" s="1217" t="s">
        <v>26</v>
      </c>
      <c r="F16" s="892">
        <v>32636129</v>
      </c>
      <c r="G16" s="383">
        <v>8060</v>
      </c>
      <c r="H16" s="1786"/>
    </row>
    <row r="17" spans="1:8" ht="26.25">
      <c r="B17" s="470" t="s">
        <v>27</v>
      </c>
      <c r="C17" s="1214">
        <v>1716498</v>
      </c>
      <c r="D17" s="383"/>
      <c r="E17" s="1217" t="s">
        <v>22</v>
      </c>
      <c r="F17" s="892">
        <v>3087816</v>
      </c>
      <c r="G17" s="1209"/>
      <c r="H17" s="1786"/>
    </row>
    <row r="18" spans="1:8">
      <c r="B18" s="470" t="s">
        <v>28</v>
      </c>
      <c r="C18" s="1214">
        <v>1716498</v>
      </c>
      <c r="D18" s="383"/>
      <c r="E18" s="1217" t="s">
        <v>24</v>
      </c>
      <c r="F18" s="892">
        <v>3045816</v>
      </c>
      <c r="G18" s="1209"/>
      <c r="H18" s="1786"/>
    </row>
    <row r="19" spans="1:8">
      <c r="B19" s="470"/>
      <c r="C19" s="1214"/>
      <c r="D19" s="383"/>
      <c r="E19" s="1217" t="s">
        <v>32</v>
      </c>
      <c r="F19" s="892">
        <v>42000</v>
      </c>
      <c r="G19" s="1209"/>
      <c r="H19" s="1786"/>
    </row>
    <row r="20" spans="1:8" ht="26.25">
      <c r="B20" s="470"/>
      <c r="C20" s="1214"/>
      <c r="D20" s="383"/>
      <c r="E20" s="1217" t="s">
        <v>45</v>
      </c>
      <c r="F20" s="892">
        <v>96396</v>
      </c>
      <c r="G20" s="1209"/>
      <c r="H20" s="1786"/>
    </row>
    <row r="21" spans="1:8">
      <c r="B21" s="470"/>
      <c r="C21" s="1214"/>
      <c r="D21" s="383"/>
      <c r="E21" s="1217" t="s">
        <v>46</v>
      </c>
      <c r="F21" s="892">
        <v>96396</v>
      </c>
      <c r="G21" s="1209"/>
      <c r="H21" s="1786"/>
    </row>
    <row r="22" spans="1:8" ht="39">
      <c r="B22" s="470"/>
      <c r="C22" s="1214"/>
      <c r="D22" s="383"/>
      <c r="E22" s="1217" t="s">
        <v>33</v>
      </c>
      <c r="F22" s="892">
        <v>7776</v>
      </c>
      <c r="G22" s="1209"/>
      <c r="H22" s="1786"/>
    </row>
    <row r="23" spans="1:8" ht="26.25">
      <c r="B23" s="470"/>
      <c r="C23" s="1214"/>
      <c r="D23" s="383"/>
      <c r="E23" s="1217" t="s">
        <v>34</v>
      </c>
      <c r="F23" s="892">
        <v>7776</v>
      </c>
      <c r="G23" s="1209"/>
      <c r="H23" s="1786"/>
    </row>
    <row r="24" spans="1:8" ht="26.25">
      <c r="B24" s="470"/>
      <c r="C24" s="1214"/>
      <c r="D24" s="383"/>
      <c r="E24" s="1217" t="s">
        <v>35</v>
      </c>
      <c r="F24" s="892">
        <v>7776</v>
      </c>
      <c r="G24" s="1209"/>
      <c r="H24" s="1786"/>
    </row>
    <row r="25" spans="1:8">
      <c r="B25" s="470"/>
      <c r="C25" s="1214"/>
      <c r="D25" s="383"/>
      <c r="E25" s="1217" t="s">
        <v>27</v>
      </c>
      <c r="F25" s="892">
        <v>4156228</v>
      </c>
      <c r="G25" s="1209"/>
      <c r="H25" s="1786"/>
    </row>
    <row r="26" spans="1:8" ht="15.75" thickBot="1">
      <c r="B26" s="470"/>
      <c r="C26" s="1215"/>
      <c r="D26" s="383"/>
      <c r="E26" s="1217" t="s">
        <v>28</v>
      </c>
      <c r="F26" s="1182">
        <v>4156228</v>
      </c>
      <c r="G26" s="1209"/>
      <c r="H26" s="1786"/>
    </row>
    <row r="27" spans="1:8" ht="81.75" customHeight="1" thickBot="1">
      <c r="B27" s="1973" t="s">
        <v>230</v>
      </c>
      <c r="C27" s="1974"/>
      <c r="D27" s="1974"/>
      <c r="E27" s="1974"/>
      <c r="F27" s="1974"/>
      <c r="G27" s="1975"/>
      <c r="H27" s="1786"/>
    </row>
    <row r="28" spans="1:8" ht="15.75" thickBot="1">
      <c r="B28" s="363"/>
      <c r="C28" s="360"/>
      <c r="D28" s="360"/>
      <c r="E28" s="363"/>
      <c r="F28" s="360"/>
      <c r="G28" s="360"/>
      <c r="H28" s="1786"/>
    </row>
    <row r="29" spans="1:8" ht="27">
      <c r="A29" s="1784">
        <f>A5+1</f>
        <v>16</v>
      </c>
      <c r="B29" s="260" t="s">
        <v>227</v>
      </c>
      <c r="C29" s="1210"/>
      <c r="D29" s="1208"/>
      <c r="E29" s="260" t="s">
        <v>226</v>
      </c>
      <c r="F29" s="1210"/>
      <c r="G29" s="1208"/>
      <c r="H29" s="1783" t="s">
        <v>295</v>
      </c>
    </row>
    <row r="30" spans="1:8">
      <c r="B30" s="470" t="s">
        <v>14</v>
      </c>
      <c r="C30" s="1211"/>
      <c r="D30" s="1209"/>
      <c r="E30" s="470" t="s">
        <v>14</v>
      </c>
      <c r="F30" s="1221"/>
      <c r="G30" s="1209"/>
      <c r="H30" s="1786"/>
    </row>
    <row r="31" spans="1:8" ht="27">
      <c r="B31" s="1223" t="s">
        <v>231</v>
      </c>
      <c r="C31" s="1114"/>
      <c r="D31" s="735"/>
      <c r="E31" s="1207" t="s">
        <v>228</v>
      </c>
      <c r="F31" s="1238"/>
      <c r="G31" s="1235"/>
      <c r="H31" s="1786"/>
    </row>
    <row r="32" spans="1:8">
      <c r="B32" s="406" t="s">
        <v>56</v>
      </c>
      <c r="C32" s="1229">
        <v>5393389</v>
      </c>
      <c r="D32" s="398">
        <f>D33</f>
        <v>-656192</v>
      </c>
      <c r="E32" s="406" t="s">
        <v>56</v>
      </c>
      <c r="F32" s="1213">
        <v>18722008</v>
      </c>
      <c r="G32" s="398">
        <f>G33+G34</f>
        <v>656192</v>
      </c>
      <c r="H32" s="1786"/>
    </row>
    <row r="33" spans="2:8" ht="25.5">
      <c r="B33" s="470" t="s">
        <v>18</v>
      </c>
      <c r="C33" s="1230">
        <v>5393389</v>
      </c>
      <c r="D33" s="383">
        <f>D34</f>
        <v>-656192</v>
      </c>
      <c r="E33" s="470" t="s">
        <v>31</v>
      </c>
      <c r="F33" s="1214">
        <v>728818</v>
      </c>
      <c r="G33" s="383"/>
      <c r="H33" s="1786"/>
    </row>
    <row r="34" spans="2:8" ht="25.5">
      <c r="B34" s="470" t="s">
        <v>19</v>
      </c>
      <c r="C34" s="1230">
        <v>5393389</v>
      </c>
      <c r="D34" s="383">
        <v>-656192</v>
      </c>
      <c r="E34" s="470" t="s">
        <v>18</v>
      </c>
      <c r="F34" s="1214">
        <v>17993190</v>
      </c>
      <c r="G34" s="383">
        <f>G35</f>
        <v>656192</v>
      </c>
      <c r="H34" s="1786"/>
    </row>
    <row r="35" spans="2:8" ht="25.5">
      <c r="B35" s="406" t="s">
        <v>57</v>
      </c>
      <c r="C35" s="1229">
        <v>5393389</v>
      </c>
      <c r="D35" s="398">
        <f>D36</f>
        <v>-656192</v>
      </c>
      <c r="E35" s="470" t="s">
        <v>19</v>
      </c>
      <c r="F35" s="1214">
        <v>17993190</v>
      </c>
      <c r="G35" s="383">
        <v>656192</v>
      </c>
      <c r="H35" s="1786"/>
    </row>
    <row r="36" spans="2:8">
      <c r="B36" s="470" t="s">
        <v>21</v>
      </c>
      <c r="C36" s="1230">
        <v>5393389</v>
      </c>
      <c r="D36" s="383">
        <f>D37</f>
        <v>-656192</v>
      </c>
      <c r="E36" s="406" t="s">
        <v>57</v>
      </c>
      <c r="F36" s="1213">
        <v>18722008</v>
      </c>
      <c r="G36" s="398">
        <f>G37+G41</f>
        <v>656192</v>
      </c>
      <c r="H36" s="1786"/>
    </row>
    <row r="37" spans="2:8" ht="25.5">
      <c r="B37" s="470" t="s">
        <v>22</v>
      </c>
      <c r="C37" s="1230">
        <v>5393389</v>
      </c>
      <c r="D37" s="383">
        <f>D38</f>
        <v>-656192</v>
      </c>
      <c r="E37" s="470" t="s">
        <v>21</v>
      </c>
      <c r="F37" s="1214">
        <v>17005510</v>
      </c>
      <c r="G37" s="383">
        <f>G38</f>
        <v>656192</v>
      </c>
      <c r="H37" s="1786"/>
    </row>
    <row r="38" spans="2:8">
      <c r="B38" s="470" t="s">
        <v>24</v>
      </c>
      <c r="C38" s="1230">
        <v>5393389</v>
      </c>
      <c r="D38" s="383">
        <v>-656192</v>
      </c>
      <c r="E38" s="470" t="s">
        <v>23</v>
      </c>
      <c r="F38" s="1214">
        <v>17005510</v>
      </c>
      <c r="G38" s="383">
        <f>G39+G40</f>
        <v>656192</v>
      </c>
      <c r="H38" s="1786"/>
    </row>
    <row r="39" spans="2:8">
      <c r="B39" s="470"/>
      <c r="C39" s="1230"/>
      <c r="D39" s="383"/>
      <c r="E39" s="470" t="s">
        <v>25</v>
      </c>
      <c r="F39" s="1214">
        <v>8897263</v>
      </c>
      <c r="G39" s="383">
        <v>131465</v>
      </c>
      <c r="H39" s="1786"/>
    </row>
    <row r="40" spans="2:8">
      <c r="B40" s="470"/>
      <c r="C40" s="1230"/>
      <c r="D40" s="383"/>
      <c r="E40" s="470" t="s">
        <v>26</v>
      </c>
      <c r="F40" s="1214">
        <v>8108247</v>
      </c>
      <c r="G40" s="383">
        <v>524727</v>
      </c>
      <c r="H40" s="1786"/>
    </row>
    <row r="41" spans="2:8">
      <c r="B41" s="470"/>
      <c r="C41" s="1230"/>
      <c r="D41" s="383"/>
      <c r="E41" s="470" t="s">
        <v>27</v>
      </c>
      <c r="F41" s="1214">
        <v>1716498</v>
      </c>
      <c r="G41" s="383"/>
      <c r="H41" s="1786"/>
    </row>
    <row r="42" spans="2:8" ht="15.75" thickBot="1">
      <c r="B42" s="470"/>
      <c r="C42" s="1230"/>
      <c r="D42" s="383"/>
      <c r="E42" s="470" t="s">
        <v>28</v>
      </c>
      <c r="F42" s="1214">
        <v>1716498</v>
      </c>
      <c r="G42" s="383"/>
      <c r="H42" s="1786"/>
    </row>
    <row r="43" spans="2:8" ht="27">
      <c r="B43" s="260" t="s">
        <v>227</v>
      </c>
      <c r="C43" s="1210"/>
      <c r="D43" s="1208"/>
      <c r="E43" s="678" t="s">
        <v>226</v>
      </c>
      <c r="F43" s="691"/>
      <c r="G43" s="686"/>
      <c r="H43" s="1786"/>
    </row>
    <row r="44" spans="2:8">
      <c r="B44" s="454" t="s">
        <v>43</v>
      </c>
      <c r="C44" s="1230"/>
      <c r="D44" s="383"/>
      <c r="E44" s="454" t="s">
        <v>43</v>
      </c>
      <c r="F44" s="1239"/>
      <c r="G44" s="455"/>
      <c r="H44" s="1786"/>
    </row>
    <row r="45" spans="2:8">
      <c r="B45" s="1224" t="s">
        <v>44</v>
      </c>
      <c r="C45" s="1231"/>
      <c r="D45" s="1227"/>
      <c r="E45" s="1224" t="s">
        <v>44</v>
      </c>
      <c r="F45" s="1240"/>
      <c r="G45" s="1236"/>
      <c r="H45" s="1786"/>
    </row>
    <row r="46" spans="2:8">
      <c r="B46" s="1225" t="s">
        <v>42</v>
      </c>
      <c r="C46" s="1231"/>
      <c r="D46" s="1227"/>
      <c r="E46" s="1225" t="s">
        <v>42</v>
      </c>
      <c r="F46" s="1238"/>
      <c r="G46" s="1237"/>
      <c r="H46" s="1786"/>
    </row>
    <row r="47" spans="2:8">
      <c r="B47" s="406" t="s">
        <v>56</v>
      </c>
      <c r="C47" s="1229">
        <v>395268323</v>
      </c>
      <c r="D47" s="398">
        <v>-656192</v>
      </c>
      <c r="E47" s="1233" t="s">
        <v>56</v>
      </c>
      <c r="F47" s="1213">
        <v>609936464</v>
      </c>
      <c r="G47" s="398">
        <f>G48+G49</f>
        <v>656192</v>
      </c>
      <c r="H47" s="1786"/>
    </row>
    <row r="48" spans="2:8" ht="25.5">
      <c r="B48" s="470" t="s">
        <v>18</v>
      </c>
      <c r="C48" s="1230">
        <v>395268323</v>
      </c>
      <c r="D48" s="383">
        <v>-656192</v>
      </c>
      <c r="E48" s="454" t="s">
        <v>31</v>
      </c>
      <c r="F48" s="1214">
        <v>4916287</v>
      </c>
      <c r="G48" s="383"/>
      <c r="H48" s="1786"/>
    </row>
    <row r="49" spans="2:8" ht="25.5">
      <c r="B49" s="470" t="s">
        <v>19</v>
      </c>
      <c r="C49" s="1230">
        <v>395268323</v>
      </c>
      <c r="D49" s="383">
        <v>-656192</v>
      </c>
      <c r="E49" s="454" t="s">
        <v>18</v>
      </c>
      <c r="F49" s="1214">
        <v>605020177</v>
      </c>
      <c r="G49" s="383">
        <f>G50</f>
        <v>656192</v>
      </c>
      <c r="H49" s="1786"/>
    </row>
    <row r="50" spans="2:8" ht="25.5">
      <c r="B50" s="406" t="s">
        <v>57</v>
      </c>
      <c r="C50" s="1229">
        <v>395268323</v>
      </c>
      <c r="D50" s="398">
        <v>-656192</v>
      </c>
      <c r="E50" s="454" t="s">
        <v>19</v>
      </c>
      <c r="F50" s="1214">
        <v>605020177</v>
      </c>
      <c r="G50" s="383">
        <v>656192</v>
      </c>
      <c r="H50" s="1786"/>
    </row>
    <row r="51" spans="2:8">
      <c r="B51" s="470" t="s">
        <v>21</v>
      </c>
      <c r="C51" s="1230">
        <v>395268323</v>
      </c>
      <c r="D51" s="383">
        <v>-656192</v>
      </c>
      <c r="E51" s="1233" t="s">
        <v>57</v>
      </c>
      <c r="F51" s="1213">
        <v>609936464</v>
      </c>
      <c r="G51" s="398">
        <f>G52+G68</f>
        <v>656192</v>
      </c>
      <c r="H51" s="1786"/>
    </row>
    <row r="52" spans="2:8" ht="25.5">
      <c r="B52" s="470" t="s">
        <v>22</v>
      </c>
      <c r="C52" s="1230">
        <v>395268323</v>
      </c>
      <c r="D52" s="383">
        <v>-656192</v>
      </c>
      <c r="E52" s="454" t="s">
        <v>21</v>
      </c>
      <c r="F52" s="1214">
        <v>597810903</v>
      </c>
      <c r="G52" s="383">
        <f>G53+G56+G59+G61</f>
        <v>656192</v>
      </c>
      <c r="H52" s="1786"/>
    </row>
    <row r="53" spans="2:8">
      <c r="B53" s="470" t="s">
        <v>24</v>
      </c>
      <c r="C53" s="1230">
        <v>395268323</v>
      </c>
      <c r="D53" s="383">
        <v>-656192</v>
      </c>
      <c r="E53" s="454" t="s">
        <v>23</v>
      </c>
      <c r="F53" s="1214">
        <v>567144845</v>
      </c>
      <c r="G53" s="383">
        <f>G54+G55</f>
        <v>656192</v>
      </c>
      <c r="H53" s="1786"/>
    </row>
    <row r="54" spans="2:8">
      <c r="B54" s="470"/>
      <c r="C54" s="1230"/>
      <c r="D54" s="383"/>
      <c r="E54" s="454" t="s">
        <v>25</v>
      </c>
      <c r="F54" s="1214">
        <v>424999361</v>
      </c>
      <c r="G54" s="383">
        <v>131465</v>
      </c>
      <c r="H54" s="1786"/>
    </row>
    <row r="55" spans="2:8">
      <c r="B55" s="470"/>
      <c r="C55" s="1230"/>
      <c r="D55" s="383"/>
      <c r="E55" s="454" t="s">
        <v>26</v>
      </c>
      <c r="F55" s="1214">
        <v>142145484</v>
      </c>
      <c r="G55" s="383">
        <v>524727</v>
      </c>
      <c r="H55" s="1786"/>
    </row>
    <row r="56" spans="2:8" ht="25.5">
      <c r="B56" s="470"/>
      <c r="C56" s="1230"/>
      <c r="D56" s="383"/>
      <c r="E56" s="454" t="s">
        <v>22</v>
      </c>
      <c r="F56" s="1214">
        <v>25015619</v>
      </c>
      <c r="G56" s="455">
        <f>G57+G58</f>
        <v>0</v>
      </c>
      <c r="H56" s="1786"/>
    </row>
    <row r="57" spans="2:8">
      <c r="B57" s="470"/>
      <c r="C57" s="1230"/>
      <c r="D57" s="383"/>
      <c r="E57" s="454" t="s">
        <v>24</v>
      </c>
      <c r="F57" s="1214">
        <v>24754907</v>
      </c>
      <c r="G57" s="455"/>
      <c r="H57" s="1786"/>
    </row>
    <row r="58" spans="2:8">
      <c r="B58" s="470"/>
      <c r="C58" s="1230"/>
      <c r="D58" s="383"/>
      <c r="E58" s="454" t="s">
        <v>32</v>
      </c>
      <c r="F58" s="1214">
        <v>260712</v>
      </c>
      <c r="G58" s="455"/>
      <c r="H58" s="1786"/>
    </row>
    <row r="59" spans="2:8" ht="25.5">
      <c r="B59" s="470"/>
      <c r="C59" s="1230"/>
      <c r="D59" s="383"/>
      <c r="E59" s="454" t="s">
        <v>45</v>
      </c>
      <c r="F59" s="1214">
        <v>171693</v>
      </c>
      <c r="G59" s="455">
        <f>G60</f>
        <v>0</v>
      </c>
      <c r="H59" s="1786"/>
    </row>
    <row r="60" spans="2:8">
      <c r="B60" s="470"/>
      <c r="C60" s="1230"/>
      <c r="D60" s="383"/>
      <c r="E60" s="454" t="s">
        <v>46</v>
      </c>
      <c r="F60" s="1214">
        <v>171693</v>
      </c>
      <c r="G60" s="455"/>
      <c r="H60" s="1786"/>
    </row>
    <row r="61" spans="2:8" ht="38.25">
      <c r="B61" s="470"/>
      <c r="C61" s="1230"/>
      <c r="D61" s="383"/>
      <c r="E61" s="454" t="s">
        <v>33</v>
      </c>
      <c r="F61" s="1214">
        <v>5478746</v>
      </c>
      <c r="G61" s="455">
        <f>G62+G66</f>
        <v>0</v>
      </c>
      <c r="H61" s="1786"/>
    </row>
    <row r="62" spans="2:8" ht="25.5">
      <c r="B62" s="470"/>
      <c r="C62" s="1230"/>
      <c r="D62" s="383"/>
      <c r="E62" s="454" t="s">
        <v>34</v>
      </c>
      <c r="F62" s="1214">
        <v>1750116</v>
      </c>
      <c r="G62" s="455">
        <f>G63+G64</f>
        <v>0</v>
      </c>
      <c r="H62" s="1786"/>
    </row>
    <row r="63" spans="2:8" ht="25.5">
      <c r="B63" s="470"/>
      <c r="C63" s="1230"/>
      <c r="D63" s="383"/>
      <c r="E63" s="454" t="s">
        <v>35</v>
      </c>
      <c r="F63" s="1214">
        <v>7776</v>
      </c>
      <c r="G63" s="455"/>
      <c r="H63" s="1786"/>
    </row>
    <row r="64" spans="2:8" ht="25.5">
      <c r="B64" s="470"/>
      <c r="C64" s="1230"/>
      <c r="D64" s="383"/>
      <c r="E64" s="454" t="s">
        <v>66</v>
      </c>
      <c r="F64" s="1214">
        <v>1742340</v>
      </c>
      <c r="G64" s="455">
        <f>G65</f>
        <v>0</v>
      </c>
      <c r="H64" s="1786"/>
    </row>
    <row r="65" spans="2:8" ht="38.25">
      <c r="B65" s="470"/>
      <c r="C65" s="1230"/>
      <c r="D65" s="383"/>
      <c r="E65" s="454" t="s">
        <v>67</v>
      </c>
      <c r="F65" s="1214">
        <v>1742340</v>
      </c>
      <c r="G65" s="455"/>
      <c r="H65" s="1786"/>
    </row>
    <row r="66" spans="2:8" ht="25.5">
      <c r="B66" s="470"/>
      <c r="C66" s="1230"/>
      <c r="D66" s="383"/>
      <c r="E66" s="454" t="s">
        <v>36</v>
      </c>
      <c r="F66" s="1214">
        <v>3728630</v>
      </c>
      <c r="G66" s="455">
        <f>G67</f>
        <v>0</v>
      </c>
      <c r="H66" s="1786"/>
    </row>
    <row r="67" spans="2:8" ht="51">
      <c r="B67" s="470"/>
      <c r="C67" s="1230"/>
      <c r="D67" s="383"/>
      <c r="E67" s="454" t="s">
        <v>37</v>
      </c>
      <c r="F67" s="1214">
        <v>3728630</v>
      </c>
      <c r="G67" s="455"/>
      <c r="H67" s="1786"/>
    </row>
    <row r="68" spans="2:8">
      <c r="B68" s="470"/>
      <c r="C68" s="1230"/>
      <c r="D68" s="383"/>
      <c r="E68" s="454" t="s">
        <v>27</v>
      </c>
      <c r="F68" s="1214">
        <v>12125561</v>
      </c>
      <c r="G68" s="383">
        <f>G69</f>
        <v>0</v>
      </c>
      <c r="H68" s="1786"/>
    </row>
    <row r="69" spans="2:8">
      <c r="B69" s="470"/>
      <c r="C69" s="1230"/>
      <c r="D69" s="383"/>
      <c r="E69" s="454" t="s">
        <v>28</v>
      </c>
      <c r="F69" s="1214">
        <v>12125561</v>
      </c>
      <c r="G69" s="383"/>
      <c r="H69" s="1786"/>
    </row>
    <row r="70" spans="2:8">
      <c r="B70" s="1225" t="s">
        <v>58</v>
      </c>
      <c r="C70" s="1231"/>
      <c r="D70" s="1227"/>
      <c r="E70" s="1225" t="s">
        <v>58</v>
      </c>
      <c r="F70" s="1238"/>
      <c r="G70" s="1237"/>
      <c r="H70" s="1786"/>
    </row>
    <row r="71" spans="2:8">
      <c r="B71" s="406" t="s">
        <v>56</v>
      </c>
      <c r="C71" s="1229">
        <v>402328927</v>
      </c>
      <c r="D71" s="398">
        <v>-656192</v>
      </c>
      <c r="E71" s="1233" t="s">
        <v>56</v>
      </c>
      <c r="F71" s="1213">
        <v>583325288</v>
      </c>
      <c r="G71" s="398">
        <f>G72+G73</f>
        <v>656192</v>
      </c>
      <c r="H71" s="1786"/>
    </row>
    <row r="72" spans="2:8" ht="25.5">
      <c r="B72" s="470" t="s">
        <v>18</v>
      </c>
      <c r="C72" s="1230">
        <v>402328927</v>
      </c>
      <c r="D72" s="383">
        <v>-656192</v>
      </c>
      <c r="E72" s="454" t="s">
        <v>31</v>
      </c>
      <c r="F72" s="1214">
        <v>4916287</v>
      </c>
      <c r="G72" s="383"/>
      <c r="H72" s="1786"/>
    </row>
    <row r="73" spans="2:8" ht="25.5">
      <c r="B73" s="470" t="s">
        <v>19</v>
      </c>
      <c r="C73" s="1230">
        <v>402328927</v>
      </c>
      <c r="D73" s="383">
        <v>-656192</v>
      </c>
      <c r="E73" s="454" t="s">
        <v>18</v>
      </c>
      <c r="F73" s="1214">
        <v>578409001</v>
      </c>
      <c r="G73" s="383">
        <f>G74</f>
        <v>656192</v>
      </c>
      <c r="H73" s="1786"/>
    </row>
    <row r="74" spans="2:8" ht="25.5">
      <c r="B74" s="406" t="s">
        <v>57</v>
      </c>
      <c r="C74" s="1229">
        <v>402328927</v>
      </c>
      <c r="D74" s="398">
        <v>-656192</v>
      </c>
      <c r="E74" s="454" t="s">
        <v>19</v>
      </c>
      <c r="F74" s="1214">
        <v>578409001</v>
      </c>
      <c r="G74" s="383">
        <v>656192</v>
      </c>
      <c r="H74" s="1786"/>
    </row>
    <row r="75" spans="2:8">
      <c r="B75" s="470" t="s">
        <v>21</v>
      </c>
      <c r="C75" s="1230">
        <v>402328927</v>
      </c>
      <c r="D75" s="383">
        <v>-656192</v>
      </c>
      <c r="E75" s="1233" t="s">
        <v>57</v>
      </c>
      <c r="F75" s="1213">
        <v>583325288</v>
      </c>
      <c r="G75" s="398">
        <f>G76+G92</f>
        <v>656192</v>
      </c>
      <c r="H75" s="1786"/>
    </row>
    <row r="76" spans="2:8" ht="25.5">
      <c r="B76" s="470" t="s">
        <v>22</v>
      </c>
      <c r="C76" s="1230">
        <v>402328927</v>
      </c>
      <c r="D76" s="383">
        <v>-656192</v>
      </c>
      <c r="E76" s="454" t="s">
        <v>21</v>
      </c>
      <c r="F76" s="1214">
        <v>573322666</v>
      </c>
      <c r="G76" s="383">
        <f>G77+G80+G83+G85</f>
        <v>656192</v>
      </c>
      <c r="H76" s="1786"/>
    </row>
    <row r="77" spans="2:8">
      <c r="B77" s="470" t="s">
        <v>24</v>
      </c>
      <c r="C77" s="1230">
        <v>402328927</v>
      </c>
      <c r="D77" s="383">
        <v>-656192</v>
      </c>
      <c r="E77" s="454" t="s">
        <v>23</v>
      </c>
      <c r="F77" s="1214">
        <v>566686189</v>
      </c>
      <c r="G77" s="383">
        <f>G78+G79</f>
        <v>656192</v>
      </c>
      <c r="H77" s="1786"/>
    </row>
    <row r="78" spans="2:8">
      <c r="B78" s="470"/>
      <c r="C78" s="1230"/>
      <c r="D78" s="383"/>
      <c r="E78" s="454" t="s">
        <v>25</v>
      </c>
      <c r="F78" s="1214">
        <v>423924776</v>
      </c>
      <c r="G78" s="383">
        <v>131465</v>
      </c>
      <c r="H78" s="1786"/>
    </row>
    <row r="79" spans="2:8">
      <c r="B79" s="470"/>
      <c r="C79" s="1230"/>
      <c r="D79" s="383"/>
      <c r="E79" s="454" t="s">
        <v>26</v>
      </c>
      <c r="F79" s="1214">
        <v>142761413</v>
      </c>
      <c r="G79" s="383">
        <v>524727</v>
      </c>
      <c r="H79" s="1786"/>
    </row>
    <row r="80" spans="2:8" ht="25.5">
      <c r="B80" s="470"/>
      <c r="C80" s="1230"/>
      <c r="D80" s="383"/>
      <c r="E80" s="454" t="s">
        <v>22</v>
      </c>
      <c r="F80" s="1214">
        <v>1986038</v>
      </c>
      <c r="G80" s="455">
        <f>G81+G82</f>
        <v>0</v>
      </c>
      <c r="H80" s="1786"/>
    </row>
    <row r="81" spans="1:8">
      <c r="B81" s="470"/>
      <c r="C81" s="1230"/>
      <c r="D81" s="383"/>
      <c r="E81" s="454" t="s">
        <v>24</v>
      </c>
      <c r="F81" s="1214">
        <v>1725326</v>
      </c>
      <c r="G81" s="455"/>
      <c r="H81" s="1786"/>
    </row>
    <row r="82" spans="1:8">
      <c r="B82" s="470"/>
      <c r="C82" s="1230"/>
      <c r="D82" s="383"/>
      <c r="E82" s="454" t="s">
        <v>32</v>
      </c>
      <c r="F82" s="1214">
        <v>260712</v>
      </c>
      <c r="G82" s="455"/>
      <c r="H82" s="1786"/>
    </row>
    <row r="83" spans="1:8" ht="25.5">
      <c r="B83" s="470"/>
      <c r="C83" s="1230"/>
      <c r="D83" s="383"/>
      <c r="E83" s="454" t="s">
        <v>45</v>
      </c>
      <c r="F83" s="1214">
        <v>171693</v>
      </c>
      <c r="G83" s="455">
        <f>G84</f>
        <v>0</v>
      </c>
      <c r="H83" s="1786"/>
    </row>
    <row r="84" spans="1:8">
      <c r="B84" s="470"/>
      <c r="C84" s="1230"/>
      <c r="D84" s="383"/>
      <c r="E84" s="454" t="s">
        <v>46</v>
      </c>
      <c r="F84" s="1214">
        <v>171693</v>
      </c>
      <c r="G84" s="455"/>
      <c r="H84" s="1786"/>
    </row>
    <row r="85" spans="1:8" ht="38.25">
      <c r="B85" s="470"/>
      <c r="C85" s="1230"/>
      <c r="D85" s="383"/>
      <c r="E85" s="454" t="s">
        <v>33</v>
      </c>
      <c r="F85" s="1214">
        <v>4478746</v>
      </c>
      <c r="G85" s="455">
        <f>G86+G90</f>
        <v>0</v>
      </c>
      <c r="H85" s="1786"/>
    </row>
    <row r="86" spans="1:8" ht="25.5">
      <c r="B86" s="470"/>
      <c r="C86" s="1230"/>
      <c r="D86" s="383"/>
      <c r="E86" s="454" t="s">
        <v>34</v>
      </c>
      <c r="F86" s="1214">
        <v>750116</v>
      </c>
      <c r="G86" s="455">
        <f>G87+G88</f>
        <v>0</v>
      </c>
      <c r="H86" s="1786"/>
    </row>
    <row r="87" spans="1:8" ht="25.5">
      <c r="B87" s="470"/>
      <c r="C87" s="1230"/>
      <c r="D87" s="383"/>
      <c r="E87" s="454" t="s">
        <v>35</v>
      </c>
      <c r="F87" s="1214">
        <v>7776</v>
      </c>
      <c r="G87" s="455"/>
      <c r="H87" s="1786"/>
    </row>
    <row r="88" spans="1:8" ht="25.5">
      <c r="B88" s="470"/>
      <c r="C88" s="1230"/>
      <c r="D88" s="383"/>
      <c r="E88" s="454" t="s">
        <v>66</v>
      </c>
      <c r="F88" s="1214">
        <v>742340</v>
      </c>
      <c r="G88" s="455">
        <f>G89</f>
        <v>0</v>
      </c>
      <c r="H88" s="1786"/>
    </row>
    <row r="89" spans="1:8" ht="38.25">
      <c r="B89" s="470"/>
      <c r="C89" s="1230"/>
      <c r="D89" s="383"/>
      <c r="E89" s="454" t="s">
        <v>67</v>
      </c>
      <c r="F89" s="1214">
        <v>742340</v>
      </c>
      <c r="G89" s="455"/>
      <c r="H89" s="1786"/>
    </row>
    <row r="90" spans="1:8" ht="25.5">
      <c r="B90" s="470"/>
      <c r="C90" s="1230"/>
      <c r="D90" s="383"/>
      <c r="E90" s="454" t="s">
        <v>36</v>
      </c>
      <c r="F90" s="1214">
        <v>3728630</v>
      </c>
      <c r="G90" s="455">
        <f>G91</f>
        <v>0</v>
      </c>
      <c r="H90" s="1786"/>
    </row>
    <row r="91" spans="1:8" ht="51">
      <c r="B91" s="470"/>
      <c r="C91" s="1230"/>
      <c r="D91" s="383"/>
      <c r="E91" s="454" t="s">
        <v>37</v>
      </c>
      <c r="F91" s="1214">
        <v>3728630</v>
      </c>
      <c r="G91" s="455"/>
      <c r="H91" s="1786"/>
    </row>
    <row r="92" spans="1:8">
      <c r="B92" s="470"/>
      <c r="C92" s="1230"/>
      <c r="D92" s="383"/>
      <c r="E92" s="454" t="s">
        <v>27</v>
      </c>
      <c r="F92" s="1214">
        <v>10002622</v>
      </c>
      <c r="G92" s="383">
        <f>G93</f>
        <v>0</v>
      </c>
      <c r="H92" s="1786"/>
    </row>
    <row r="93" spans="1:8" ht="15.75" thickBot="1">
      <c r="B93" s="1226"/>
      <c r="C93" s="1232"/>
      <c r="D93" s="1228"/>
      <c r="E93" s="1234" t="s">
        <v>28</v>
      </c>
      <c r="F93" s="1215">
        <v>10002622</v>
      </c>
      <c r="G93" s="1228"/>
      <c r="H93" s="1786"/>
    </row>
    <row r="94" spans="1:8" s="1762" customFormat="1" ht="97.5" customHeight="1" thickBot="1">
      <c r="A94" s="724"/>
      <c r="B94" s="1973" t="s">
        <v>521</v>
      </c>
      <c r="C94" s="1979"/>
      <c r="D94" s="1979"/>
      <c r="E94" s="1979"/>
      <c r="F94" s="1979"/>
      <c r="G94" s="1975"/>
      <c r="H94" s="1019"/>
    </row>
    <row r="95" spans="1:8" ht="15.75" thickBot="1">
      <c r="B95" s="362"/>
      <c r="C95" s="362"/>
      <c r="D95" s="362"/>
      <c r="E95" s="362"/>
      <c r="F95" s="362"/>
      <c r="G95" s="362"/>
      <c r="H95" s="1786"/>
    </row>
    <row r="96" spans="1:8" ht="27">
      <c r="A96" s="1784">
        <f>A29+1</f>
        <v>17</v>
      </c>
      <c r="B96" s="260" t="s">
        <v>227</v>
      </c>
      <c r="C96" s="1210"/>
      <c r="D96" s="1208"/>
      <c r="E96" s="260" t="s">
        <v>226</v>
      </c>
      <c r="F96" s="1210"/>
      <c r="G96" s="1208"/>
      <c r="H96" s="1783" t="s">
        <v>295</v>
      </c>
    </row>
    <row r="97" spans="1:8">
      <c r="B97" s="470" t="s">
        <v>14</v>
      </c>
      <c r="C97" s="1211"/>
      <c r="D97" s="1209"/>
      <c r="E97" s="470" t="s">
        <v>14</v>
      </c>
      <c r="F97" s="1221"/>
      <c r="G97" s="1209"/>
      <c r="H97" s="1786"/>
    </row>
    <row r="98" spans="1:8" s="734" customFormat="1" ht="27">
      <c r="A98" s="1785"/>
      <c r="B98" s="1223" t="s">
        <v>232</v>
      </c>
      <c r="C98" s="1114"/>
      <c r="D98" s="735"/>
      <c r="E98" s="1207" t="s">
        <v>228</v>
      </c>
      <c r="F98" s="1212"/>
      <c r="G98" s="1246"/>
      <c r="H98" s="1787"/>
    </row>
    <row r="99" spans="1:8">
      <c r="B99" s="406" t="s">
        <v>56</v>
      </c>
      <c r="C99" s="1229">
        <v>389536526</v>
      </c>
      <c r="D99" s="398">
        <f>D100</f>
        <v>-1585464</v>
      </c>
      <c r="E99" s="406" t="s">
        <v>56</v>
      </c>
      <c r="F99" s="1213">
        <v>18722008</v>
      </c>
      <c r="G99" s="398">
        <f>G100+G101</f>
        <v>102792</v>
      </c>
      <c r="H99" s="1786"/>
    </row>
    <row r="100" spans="1:8" ht="25.5">
      <c r="B100" s="470" t="s">
        <v>18</v>
      </c>
      <c r="C100" s="1230">
        <v>389536526</v>
      </c>
      <c r="D100" s="383">
        <f>D101</f>
        <v>-1585464</v>
      </c>
      <c r="E100" s="470" t="s">
        <v>31</v>
      </c>
      <c r="F100" s="1214">
        <v>728818</v>
      </c>
      <c r="G100" s="383"/>
      <c r="H100" s="1786"/>
    </row>
    <row r="101" spans="1:8" ht="25.5">
      <c r="B101" s="470" t="s">
        <v>19</v>
      </c>
      <c r="C101" s="1230">
        <v>389536526</v>
      </c>
      <c r="D101" s="383">
        <v>-1585464</v>
      </c>
      <c r="E101" s="470" t="s">
        <v>18</v>
      </c>
      <c r="F101" s="1214">
        <v>17993190</v>
      </c>
      <c r="G101" s="383">
        <f>G102</f>
        <v>102792</v>
      </c>
      <c r="H101" s="1786"/>
    </row>
    <row r="102" spans="1:8" ht="25.5">
      <c r="B102" s="406" t="s">
        <v>57</v>
      </c>
      <c r="C102" s="1229">
        <v>389536526</v>
      </c>
      <c r="D102" s="398">
        <f>D103</f>
        <v>-1585464</v>
      </c>
      <c r="E102" s="470" t="s">
        <v>19</v>
      </c>
      <c r="F102" s="1214">
        <v>17993190</v>
      </c>
      <c r="G102" s="383">
        <v>102792</v>
      </c>
      <c r="H102" s="1786"/>
    </row>
    <row r="103" spans="1:8">
      <c r="B103" s="470" t="s">
        <v>21</v>
      </c>
      <c r="C103" s="1230">
        <v>389536526</v>
      </c>
      <c r="D103" s="383">
        <f>D104</f>
        <v>-1585464</v>
      </c>
      <c r="E103" s="406" t="s">
        <v>57</v>
      </c>
      <c r="F103" s="1213">
        <v>18722008</v>
      </c>
      <c r="G103" s="398">
        <f>G104+G108</f>
        <v>102792</v>
      </c>
      <c r="H103" s="1786"/>
    </row>
    <row r="104" spans="1:8" ht="25.5">
      <c r="B104" s="470" t="s">
        <v>22</v>
      </c>
      <c r="C104" s="1230">
        <v>389536526</v>
      </c>
      <c r="D104" s="383">
        <f>D105</f>
        <v>-1585464</v>
      </c>
      <c r="E104" s="470" t="s">
        <v>21</v>
      </c>
      <c r="F104" s="1214">
        <v>17005510</v>
      </c>
      <c r="G104" s="383">
        <f>G105</f>
        <v>65194</v>
      </c>
      <c r="H104" s="1786"/>
    </row>
    <row r="105" spans="1:8">
      <c r="B105" s="470" t="s">
        <v>24</v>
      </c>
      <c r="C105" s="1230">
        <v>389536526</v>
      </c>
      <c r="D105" s="383">
        <v>-1585464</v>
      </c>
      <c r="E105" s="470" t="s">
        <v>23</v>
      </c>
      <c r="F105" s="1214">
        <v>17005510</v>
      </c>
      <c r="G105" s="383">
        <f>G106+G107</f>
        <v>65194</v>
      </c>
      <c r="H105" s="1786"/>
    </row>
    <row r="106" spans="1:8">
      <c r="B106" s="470"/>
      <c r="C106" s="1230"/>
      <c r="D106" s="383"/>
      <c r="E106" s="470" t="s">
        <v>25</v>
      </c>
      <c r="F106" s="1214">
        <v>8897263</v>
      </c>
      <c r="G106" s="383"/>
      <c r="H106" s="1786"/>
    </row>
    <row r="107" spans="1:8">
      <c r="B107" s="470"/>
      <c r="C107" s="1230"/>
      <c r="D107" s="383"/>
      <c r="E107" s="470" t="s">
        <v>26</v>
      </c>
      <c r="F107" s="1214">
        <v>8108247</v>
      </c>
      <c r="G107" s="383">
        <v>65194</v>
      </c>
      <c r="H107" s="1786"/>
    </row>
    <row r="108" spans="1:8">
      <c r="B108" s="470"/>
      <c r="C108" s="1230"/>
      <c r="D108" s="383"/>
      <c r="E108" s="470" t="s">
        <v>27</v>
      </c>
      <c r="F108" s="1214">
        <v>1716498</v>
      </c>
      <c r="G108" s="383">
        <f>G109</f>
        <v>37598</v>
      </c>
      <c r="H108" s="1786"/>
    </row>
    <row r="109" spans="1:8" ht="15.75" thickBot="1">
      <c r="B109" s="470"/>
      <c r="C109" s="1230"/>
      <c r="D109" s="383"/>
      <c r="E109" s="1241" t="s">
        <v>28</v>
      </c>
      <c r="F109" s="1215">
        <v>1716498</v>
      </c>
      <c r="G109" s="400">
        <v>37598</v>
      </c>
      <c r="H109" s="1786"/>
    </row>
    <row r="110" spans="1:8">
      <c r="B110" s="470"/>
      <c r="C110" s="1230"/>
      <c r="D110" s="383"/>
      <c r="E110" s="1207" t="s">
        <v>229</v>
      </c>
      <c r="F110" s="1238"/>
      <c r="G110" s="1218"/>
      <c r="H110" s="1786"/>
    </row>
    <row r="111" spans="1:8">
      <c r="B111" s="470"/>
      <c r="C111" s="1230"/>
      <c r="D111" s="383"/>
      <c r="E111" s="1216" t="s">
        <v>56</v>
      </c>
      <c r="F111" s="1222">
        <v>243399644</v>
      </c>
      <c r="G111" s="1219">
        <f>G113</f>
        <v>664050</v>
      </c>
      <c r="H111" s="1786"/>
    </row>
    <row r="112" spans="1:8" ht="26.25">
      <c r="B112" s="470"/>
      <c r="C112" s="1230"/>
      <c r="D112" s="383"/>
      <c r="E112" s="1217" t="s">
        <v>31</v>
      </c>
      <c r="F112" s="892">
        <v>1260130</v>
      </c>
      <c r="G112" s="1220"/>
      <c r="H112" s="1786"/>
    </row>
    <row r="113" spans="2:8">
      <c r="B113" s="470"/>
      <c r="C113" s="1230"/>
      <c r="D113" s="383"/>
      <c r="E113" s="1217" t="s">
        <v>18</v>
      </c>
      <c r="F113" s="892">
        <v>242139514</v>
      </c>
      <c r="G113" s="1220">
        <f>G114</f>
        <v>664050</v>
      </c>
      <c r="H113" s="1786"/>
    </row>
    <row r="114" spans="2:8" ht="26.25">
      <c r="B114" s="470"/>
      <c r="C114" s="1230"/>
      <c r="D114" s="383"/>
      <c r="E114" s="1217" t="s">
        <v>19</v>
      </c>
      <c r="F114" s="892">
        <v>242139514</v>
      </c>
      <c r="G114" s="1220">
        <v>664050</v>
      </c>
      <c r="H114" s="1786"/>
    </row>
    <row r="115" spans="2:8">
      <c r="B115" s="470"/>
      <c r="C115" s="1230"/>
      <c r="D115" s="383"/>
      <c r="E115" s="1216" t="s">
        <v>57</v>
      </c>
      <c r="F115" s="891">
        <v>243399644</v>
      </c>
      <c r="G115" s="1219">
        <f>G116+G128</f>
        <v>664050</v>
      </c>
      <c r="H115" s="1786"/>
    </row>
    <row r="116" spans="2:8">
      <c r="B116" s="470"/>
      <c r="C116" s="1230"/>
      <c r="D116" s="383"/>
      <c r="E116" s="1217" t="s">
        <v>21</v>
      </c>
      <c r="F116" s="892">
        <v>239243416</v>
      </c>
      <c r="G116" s="1220">
        <f>G117</f>
        <v>390862</v>
      </c>
      <c r="H116" s="1786"/>
    </row>
    <row r="117" spans="2:8">
      <c r="B117" s="470"/>
      <c r="C117" s="1230"/>
      <c r="D117" s="383"/>
      <c r="E117" s="1217" t="s">
        <v>23</v>
      </c>
      <c r="F117" s="892">
        <v>236051428</v>
      </c>
      <c r="G117" s="1220">
        <f>G118+G119</f>
        <v>390862</v>
      </c>
      <c r="H117" s="1786"/>
    </row>
    <row r="118" spans="2:8">
      <c r="B118" s="470"/>
      <c r="C118" s="1230"/>
      <c r="D118" s="383"/>
      <c r="E118" s="1217" t="s">
        <v>25</v>
      </c>
      <c r="F118" s="892">
        <v>203415299</v>
      </c>
      <c r="G118" s="1220"/>
      <c r="H118" s="1786"/>
    </row>
    <row r="119" spans="2:8">
      <c r="B119" s="470"/>
      <c r="C119" s="1230"/>
      <c r="D119" s="383"/>
      <c r="E119" s="1217" t="s">
        <v>26</v>
      </c>
      <c r="F119" s="892">
        <v>32636129</v>
      </c>
      <c r="G119" s="383">
        <v>390862</v>
      </c>
      <c r="H119" s="1786"/>
    </row>
    <row r="120" spans="2:8" ht="26.25">
      <c r="B120" s="470"/>
      <c r="C120" s="1230"/>
      <c r="D120" s="383"/>
      <c r="E120" s="1217" t="s">
        <v>22</v>
      </c>
      <c r="F120" s="892">
        <v>3087816</v>
      </c>
      <c r="G120" s="1209"/>
      <c r="H120" s="1786"/>
    </row>
    <row r="121" spans="2:8">
      <c r="B121" s="470"/>
      <c r="C121" s="1230"/>
      <c r="D121" s="383"/>
      <c r="E121" s="1217" t="s">
        <v>24</v>
      </c>
      <c r="F121" s="892">
        <v>3045816</v>
      </c>
      <c r="G121" s="1209"/>
      <c r="H121" s="1786"/>
    </row>
    <row r="122" spans="2:8">
      <c r="B122" s="470"/>
      <c r="C122" s="1230"/>
      <c r="D122" s="383"/>
      <c r="E122" s="1217" t="s">
        <v>32</v>
      </c>
      <c r="F122" s="892">
        <v>42000</v>
      </c>
      <c r="G122" s="1209"/>
      <c r="H122" s="1786"/>
    </row>
    <row r="123" spans="2:8" ht="26.25">
      <c r="B123" s="470"/>
      <c r="C123" s="1230"/>
      <c r="D123" s="383"/>
      <c r="E123" s="1217" t="s">
        <v>45</v>
      </c>
      <c r="F123" s="892">
        <v>96396</v>
      </c>
      <c r="G123" s="1209"/>
      <c r="H123" s="1786"/>
    </row>
    <row r="124" spans="2:8">
      <c r="B124" s="470"/>
      <c r="C124" s="1230"/>
      <c r="D124" s="383"/>
      <c r="E124" s="1217" t="s">
        <v>46</v>
      </c>
      <c r="F124" s="892">
        <v>96396</v>
      </c>
      <c r="G124" s="1209"/>
      <c r="H124" s="1786"/>
    </row>
    <row r="125" spans="2:8" ht="39">
      <c r="B125" s="470"/>
      <c r="C125" s="1230"/>
      <c r="D125" s="383"/>
      <c r="E125" s="1217" t="s">
        <v>33</v>
      </c>
      <c r="F125" s="892">
        <v>7776</v>
      </c>
      <c r="G125" s="1209"/>
      <c r="H125" s="1786"/>
    </row>
    <row r="126" spans="2:8" ht="26.25">
      <c r="B126" s="470"/>
      <c r="C126" s="1230"/>
      <c r="D126" s="383"/>
      <c r="E126" s="1217" t="s">
        <v>34</v>
      </c>
      <c r="F126" s="892">
        <v>7776</v>
      </c>
      <c r="G126" s="1209"/>
      <c r="H126" s="1786"/>
    </row>
    <row r="127" spans="2:8" ht="26.25">
      <c r="B127" s="470"/>
      <c r="C127" s="1230"/>
      <c r="D127" s="383"/>
      <c r="E127" s="1217" t="s">
        <v>35</v>
      </c>
      <c r="F127" s="892">
        <v>7776</v>
      </c>
      <c r="G127" s="1209"/>
      <c r="H127" s="1786"/>
    </row>
    <row r="128" spans="2:8">
      <c r="B128" s="470"/>
      <c r="C128" s="1230"/>
      <c r="D128" s="383"/>
      <c r="E128" s="1217" t="s">
        <v>27</v>
      </c>
      <c r="F128" s="892">
        <v>4156228</v>
      </c>
      <c r="G128" s="383">
        <f>G129</f>
        <v>273188</v>
      </c>
      <c r="H128" s="1786"/>
    </row>
    <row r="129" spans="2:8" ht="15.75" thickBot="1">
      <c r="B129" s="470"/>
      <c r="C129" s="1230"/>
      <c r="D129" s="383"/>
      <c r="E129" s="1242" t="s">
        <v>28</v>
      </c>
      <c r="F129" s="1181">
        <v>4156228</v>
      </c>
      <c r="G129" s="1228">
        <v>273188</v>
      </c>
      <c r="H129" s="1786"/>
    </row>
    <row r="130" spans="2:8" ht="27">
      <c r="B130" s="470"/>
      <c r="C130" s="1230"/>
      <c r="D130" s="383"/>
      <c r="E130" s="1243" t="s">
        <v>233</v>
      </c>
      <c r="F130" s="1249"/>
      <c r="G130" s="1247"/>
      <c r="H130" s="1786"/>
    </row>
    <row r="131" spans="2:8">
      <c r="B131" s="470"/>
      <c r="C131" s="1230"/>
      <c r="D131" s="383"/>
      <c r="E131" s="1142" t="s">
        <v>56</v>
      </c>
      <c r="F131" s="1229">
        <v>101411529</v>
      </c>
      <c r="G131" s="398">
        <f>G132+G133</f>
        <v>722421</v>
      </c>
      <c r="H131" s="1786"/>
    </row>
    <row r="132" spans="2:8" ht="26.25">
      <c r="B132" s="470"/>
      <c r="C132" s="1230"/>
      <c r="D132" s="383"/>
      <c r="E132" s="1142" t="s">
        <v>31</v>
      </c>
      <c r="F132" s="1230">
        <v>49694</v>
      </c>
      <c r="G132" s="383"/>
      <c r="H132" s="1786"/>
    </row>
    <row r="133" spans="2:8">
      <c r="B133" s="470"/>
      <c r="C133" s="1230"/>
      <c r="D133" s="383"/>
      <c r="E133" s="1142" t="s">
        <v>18</v>
      </c>
      <c r="F133" s="1230">
        <v>101361835</v>
      </c>
      <c r="G133" s="383">
        <f>G134</f>
        <v>722421</v>
      </c>
      <c r="H133" s="1786"/>
    </row>
    <row r="134" spans="2:8" ht="26.25">
      <c r="B134" s="470"/>
      <c r="C134" s="1230"/>
      <c r="D134" s="383"/>
      <c r="E134" s="1142" t="s">
        <v>19</v>
      </c>
      <c r="F134" s="1230">
        <v>101361835</v>
      </c>
      <c r="G134" s="383">
        <v>722421</v>
      </c>
      <c r="H134" s="1786"/>
    </row>
    <row r="135" spans="2:8">
      <c r="B135" s="470"/>
      <c r="C135" s="1230"/>
      <c r="D135" s="383"/>
      <c r="E135" s="1142" t="s">
        <v>57</v>
      </c>
      <c r="F135" s="1229">
        <v>101411529</v>
      </c>
      <c r="G135" s="398">
        <f>G136+G145</f>
        <v>722421</v>
      </c>
      <c r="H135" s="1786"/>
    </row>
    <row r="136" spans="2:8">
      <c r="B136" s="470"/>
      <c r="C136" s="1230"/>
      <c r="D136" s="383"/>
      <c r="E136" s="1142" t="s">
        <v>21</v>
      </c>
      <c r="F136" s="1230">
        <v>94246880</v>
      </c>
      <c r="G136" s="383">
        <f>G137+G140+G142</f>
        <v>338072</v>
      </c>
      <c r="H136" s="1786"/>
    </row>
    <row r="137" spans="2:8">
      <c r="B137" s="470"/>
      <c r="C137" s="1230"/>
      <c r="D137" s="383"/>
      <c r="E137" s="1142" t="s">
        <v>23</v>
      </c>
      <c r="F137" s="1230">
        <v>94237764</v>
      </c>
      <c r="G137" s="383">
        <f>G138+G139</f>
        <v>338072</v>
      </c>
      <c r="H137" s="1786"/>
    </row>
    <row r="138" spans="2:8">
      <c r="B138" s="470"/>
      <c r="C138" s="1230"/>
      <c r="D138" s="383"/>
      <c r="E138" s="1142" t="s">
        <v>25</v>
      </c>
      <c r="F138" s="1230">
        <v>90466265</v>
      </c>
      <c r="G138" s="383"/>
      <c r="H138" s="1786"/>
    </row>
    <row r="139" spans="2:8">
      <c r="B139" s="470"/>
      <c r="C139" s="1230"/>
      <c r="D139" s="383"/>
      <c r="E139" s="1142" t="s">
        <v>26</v>
      </c>
      <c r="F139" s="1230">
        <v>3771499</v>
      </c>
      <c r="G139" s="383">
        <v>338072</v>
      </c>
      <c r="H139" s="1786"/>
    </row>
    <row r="140" spans="2:8" ht="26.25">
      <c r="B140" s="470"/>
      <c r="C140" s="1230"/>
      <c r="D140" s="383"/>
      <c r="E140" s="1142" t="s">
        <v>22</v>
      </c>
      <c r="F140" s="1230">
        <v>6666</v>
      </c>
      <c r="G140" s="383"/>
      <c r="H140" s="1786"/>
    </row>
    <row r="141" spans="2:8">
      <c r="B141" s="470"/>
      <c r="C141" s="1230"/>
      <c r="D141" s="383"/>
      <c r="E141" s="1142" t="s">
        <v>32</v>
      </c>
      <c r="F141" s="1230">
        <v>6666</v>
      </c>
      <c r="G141" s="383"/>
      <c r="H141" s="1786"/>
    </row>
    <row r="142" spans="2:8" ht="26.25">
      <c r="B142" s="470"/>
      <c r="C142" s="1230"/>
      <c r="D142" s="383"/>
      <c r="E142" s="1142" t="s">
        <v>45</v>
      </c>
      <c r="F142" s="1230">
        <v>2450</v>
      </c>
      <c r="G142" s="383"/>
      <c r="H142" s="1786"/>
    </row>
    <row r="143" spans="2:8">
      <c r="B143" s="470"/>
      <c r="C143" s="1230"/>
      <c r="D143" s="383"/>
      <c r="E143" s="1142" t="s">
        <v>46</v>
      </c>
      <c r="F143" s="1230">
        <v>2450</v>
      </c>
      <c r="G143" s="383"/>
      <c r="H143" s="1786"/>
    </row>
    <row r="144" spans="2:8">
      <c r="B144" s="470"/>
      <c r="C144" s="1230"/>
      <c r="D144" s="383"/>
      <c r="E144" s="1142" t="s">
        <v>27</v>
      </c>
      <c r="F144" s="1230">
        <v>7164649</v>
      </c>
      <c r="G144" s="383">
        <f>G145</f>
        <v>384349</v>
      </c>
      <c r="H144" s="1786"/>
    </row>
    <row r="145" spans="2:8" ht="15.75" thickBot="1">
      <c r="B145" s="470"/>
      <c r="C145" s="1230"/>
      <c r="D145" s="383"/>
      <c r="E145" s="1244" t="s">
        <v>28</v>
      </c>
      <c r="F145" s="1250">
        <v>7164649</v>
      </c>
      <c r="G145" s="1228">
        <v>384349</v>
      </c>
      <c r="H145" s="1786"/>
    </row>
    <row r="146" spans="2:8">
      <c r="B146" s="470"/>
      <c r="C146" s="1230"/>
      <c r="D146" s="383"/>
      <c r="E146" s="1243" t="s">
        <v>234</v>
      </c>
      <c r="F146" s="1249"/>
      <c r="G146" s="1247"/>
      <c r="H146" s="1786"/>
    </row>
    <row r="147" spans="2:8">
      <c r="B147" s="470"/>
      <c r="C147" s="1230"/>
      <c r="D147" s="383"/>
      <c r="E147" s="883" t="s">
        <v>56</v>
      </c>
      <c r="F147" s="1229">
        <v>107011664</v>
      </c>
      <c r="G147" s="398">
        <f>G148+G149</f>
        <v>27481</v>
      </c>
      <c r="H147" s="1786"/>
    </row>
    <row r="148" spans="2:8" ht="26.25">
      <c r="B148" s="470"/>
      <c r="C148" s="1230"/>
      <c r="D148" s="383"/>
      <c r="E148" s="1142" t="s">
        <v>31</v>
      </c>
      <c r="F148" s="1230">
        <v>211919</v>
      </c>
      <c r="G148" s="383"/>
      <c r="H148" s="1786"/>
    </row>
    <row r="149" spans="2:8">
      <c r="B149" s="470"/>
      <c r="C149" s="1230"/>
      <c r="D149" s="383"/>
      <c r="E149" s="1142" t="s">
        <v>18</v>
      </c>
      <c r="F149" s="1230">
        <v>106799745</v>
      </c>
      <c r="G149" s="383">
        <f>G150</f>
        <v>27481</v>
      </c>
      <c r="H149" s="1786"/>
    </row>
    <row r="150" spans="2:8" ht="26.25">
      <c r="B150" s="470"/>
      <c r="C150" s="1230"/>
      <c r="D150" s="383"/>
      <c r="E150" s="1142" t="s">
        <v>19</v>
      </c>
      <c r="F150" s="1230">
        <v>106799745</v>
      </c>
      <c r="G150" s="383">
        <v>27481</v>
      </c>
      <c r="H150" s="1786"/>
    </row>
    <row r="151" spans="2:8">
      <c r="B151" s="470"/>
      <c r="C151" s="1230"/>
      <c r="D151" s="383"/>
      <c r="E151" s="883" t="s">
        <v>57</v>
      </c>
      <c r="F151" s="1229">
        <v>107011664</v>
      </c>
      <c r="G151" s="398">
        <f>G152+G164</f>
        <v>27481</v>
      </c>
      <c r="H151" s="1786"/>
    </row>
    <row r="152" spans="2:8">
      <c r="B152" s="470"/>
      <c r="C152" s="1230"/>
      <c r="D152" s="383"/>
      <c r="E152" s="1142" t="s">
        <v>21</v>
      </c>
      <c r="F152" s="1230">
        <v>106542548</v>
      </c>
      <c r="G152" s="383">
        <f>G153</f>
        <v>13154</v>
      </c>
      <c r="H152" s="1786"/>
    </row>
    <row r="153" spans="2:8">
      <c r="B153" s="470"/>
      <c r="C153" s="1230"/>
      <c r="D153" s="383"/>
      <c r="E153" s="1142" t="s">
        <v>23</v>
      </c>
      <c r="F153" s="1230">
        <v>85583475</v>
      </c>
      <c r="G153" s="383">
        <f>G154+G155</f>
        <v>13154</v>
      </c>
      <c r="H153" s="1786"/>
    </row>
    <row r="154" spans="2:8">
      <c r="B154" s="470"/>
      <c r="C154" s="1230"/>
      <c r="D154" s="383"/>
      <c r="E154" s="1142" t="s">
        <v>25</v>
      </c>
      <c r="F154" s="1230">
        <v>77797651</v>
      </c>
      <c r="G154" s="383"/>
      <c r="H154" s="1786"/>
    </row>
    <row r="155" spans="2:8">
      <c r="B155" s="470"/>
      <c r="C155" s="1230"/>
      <c r="D155" s="383"/>
      <c r="E155" s="1142" t="s">
        <v>26</v>
      </c>
      <c r="F155" s="1230">
        <v>7785824</v>
      </c>
      <c r="G155" s="383">
        <v>13154</v>
      </c>
      <c r="H155" s="1786"/>
    </row>
    <row r="156" spans="2:8" ht="26.25">
      <c r="B156" s="470"/>
      <c r="C156" s="1230"/>
      <c r="D156" s="383"/>
      <c r="E156" s="1142" t="s">
        <v>22</v>
      </c>
      <c r="F156" s="1230">
        <v>17691189</v>
      </c>
      <c r="G156" s="383"/>
      <c r="H156" s="1786"/>
    </row>
    <row r="157" spans="2:8">
      <c r="B157" s="470"/>
      <c r="C157" s="1230"/>
      <c r="D157" s="383"/>
      <c r="E157" s="1142" t="s">
        <v>24</v>
      </c>
      <c r="F157" s="1230">
        <v>17691189</v>
      </c>
      <c r="G157" s="383"/>
      <c r="H157" s="1786"/>
    </row>
    <row r="158" spans="2:8" ht="39">
      <c r="B158" s="470"/>
      <c r="C158" s="1230"/>
      <c r="D158" s="383"/>
      <c r="E158" s="1142" t="s">
        <v>33</v>
      </c>
      <c r="F158" s="1230">
        <v>3267884</v>
      </c>
      <c r="G158" s="383"/>
      <c r="H158" s="1786"/>
    </row>
    <row r="159" spans="2:8" ht="26.25">
      <c r="B159" s="470"/>
      <c r="C159" s="1230"/>
      <c r="D159" s="383"/>
      <c r="E159" s="1142" t="s">
        <v>34</v>
      </c>
      <c r="F159" s="1230">
        <v>3200000</v>
      </c>
      <c r="G159" s="383"/>
      <c r="H159" s="1786"/>
    </row>
    <row r="160" spans="2:8" ht="26.25">
      <c r="B160" s="470"/>
      <c r="C160" s="1230"/>
      <c r="D160" s="383"/>
      <c r="E160" s="1142" t="s">
        <v>66</v>
      </c>
      <c r="F160" s="1230">
        <v>3200000</v>
      </c>
      <c r="G160" s="383"/>
      <c r="H160" s="1786"/>
    </row>
    <row r="161" spans="2:8" ht="39">
      <c r="B161" s="470"/>
      <c r="C161" s="1230"/>
      <c r="D161" s="383"/>
      <c r="E161" s="1142" t="s">
        <v>67</v>
      </c>
      <c r="F161" s="1230">
        <v>3200000</v>
      </c>
      <c r="G161" s="383"/>
      <c r="H161" s="1786"/>
    </row>
    <row r="162" spans="2:8" ht="26.25">
      <c r="B162" s="470"/>
      <c r="C162" s="1230"/>
      <c r="D162" s="383"/>
      <c r="E162" s="1142" t="s">
        <v>36</v>
      </c>
      <c r="F162" s="1230">
        <v>67884</v>
      </c>
      <c r="G162" s="383"/>
      <c r="H162" s="1786"/>
    </row>
    <row r="163" spans="2:8" ht="51.75">
      <c r="B163" s="470"/>
      <c r="C163" s="1230"/>
      <c r="D163" s="383"/>
      <c r="E163" s="1142" t="s">
        <v>37</v>
      </c>
      <c r="F163" s="1230">
        <v>67884</v>
      </c>
      <c r="G163" s="383"/>
      <c r="H163" s="1786"/>
    </row>
    <row r="164" spans="2:8">
      <c r="B164" s="470"/>
      <c r="C164" s="1230"/>
      <c r="D164" s="383"/>
      <c r="E164" s="1142" t="s">
        <v>27</v>
      </c>
      <c r="F164" s="1230">
        <v>469116</v>
      </c>
      <c r="G164" s="383">
        <f>G165</f>
        <v>14327</v>
      </c>
      <c r="H164" s="1786"/>
    </row>
    <row r="165" spans="2:8" ht="15.75" thickBot="1">
      <c r="B165" s="470"/>
      <c r="C165" s="1230"/>
      <c r="D165" s="383"/>
      <c r="E165" s="1244" t="s">
        <v>28</v>
      </c>
      <c r="F165" s="1250">
        <v>469116</v>
      </c>
      <c r="G165" s="1228">
        <v>14327</v>
      </c>
      <c r="H165" s="1786"/>
    </row>
    <row r="166" spans="2:8" ht="27">
      <c r="B166" s="470"/>
      <c r="C166" s="1230"/>
      <c r="D166" s="383"/>
      <c r="E166" s="1245" t="s">
        <v>235</v>
      </c>
      <c r="F166" s="1249"/>
      <c r="G166" s="1248"/>
      <c r="H166" s="1786"/>
    </row>
    <row r="167" spans="2:8">
      <c r="B167" s="470"/>
      <c r="C167" s="1230"/>
      <c r="D167" s="383"/>
      <c r="E167" s="406" t="s">
        <v>56</v>
      </c>
      <c r="F167" s="1213">
        <v>30098660</v>
      </c>
      <c r="G167" s="398">
        <f>G168+G169</f>
        <v>56450</v>
      </c>
      <c r="H167" s="1786"/>
    </row>
    <row r="168" spans="2:8" ht="25.5">
      <c r="B168" s="470"/>
      <c r="C168" s="1230"/>
      <c r="D168" s="383"/>
      <c r="E168" s="470" t="s">
        <v>31</v>
      </c>
      <c r="F168" s="1214">
        <v>463364</v>
      </c>
      <c r="G168" s="383"/>
      <c r="H168" s="1786"/>
    </row>
    <row r="169" spans="2:8">
      <c r="B169" s="470"/>
      <c r="C169" s="1230"/>
      <c r="D169" s="383"/>
      <c r="E169" s="470" t="s">
        <v>18</v>
      </c>
      <c r="F169" s="1214">
        <v>29635296</v>
      </c>
      <c r="G169" s="383">
        <f>G170</f>
        <v>56450</v>
      </c>
      <c r="H169" s="1786"/>
    </row>
    <row r="170" spans="2:8" ht="25.5">
      <c r="B170" s="470"/>
      <c r="C170" s="1230"/>
      <c r="D170" s="383"/>
      <c r="E170" s="470" t="s">
        <v>19</v>
      </c>
      <c r="F170" s="1214">
        <v>29635296</v>
      </c>
      <c r="G170" s="383">
        <v>56450</v>
      </c>
      <c r="H170" s="1786"/>
    </row>
    <row r="171" spans="2:8">
      <c r="B171" s="470"/>
      <c r="C171" s="1230"/>
      <c r="D171" s="383"/>
      <c r="E171" s="406" t="s">
        <v>57</v>
      </c>
      <c r="F171" s="1213">
        <v>30098660</v>
      </c>
      <c r="G171" s="398">
        <f>G172+G181</f>
        <v>56450</v>
      </c>
      <c r="H171" s="1786"/>
    </row>
    <row r="172" spans="2:8">
      <c r="B172" s="470"/>
      <c r="C172" s="1230"/>
      <c r="D172" s="383"/>
      <c r="E172" s="470" t="s">
        <v>21</v>
      </c>
      <c r="F172" s="1214">
        <v>28537798</v>
      </c>
      <c r="G172" s="383">
        <f>G173+G176+G179</f>
        <v>40850</v>
      </c>
      <c r="H172" s="1786"/>
    </row>
    <row r="173" spans="2:8">
      <c r="B173" s="470"/>
      <c r="C173" s="1230"/>
      <c r="D173" s="383"/>
      <c r="E173" s="470" t="s">
        <v>23</v>
      </c>
      <c r="F173" s="1214">
        <v>24199203</v>
      </c>
      <c r="G173" s="383">
        <f>G174+G175</f>
        <v>40850</v>
      </c>
      <c r="H173" s="1786"/>
    </row>
    <row r="174" spans="2:8">
      <c r="B174" s="470"/>
      <c r="C174" s="1230"/>
      <c r="D174" s="383"/>
      <c r="E174" s="470" t="s">
        <v>25</v>
      </c>
      <c r="F174" s="1214">
        <v>17073328</v>
      </c>
      <c r="G174" s="383"/>
      <c r="H174" s="1786"/>
    </row>
    <row r="175" spans="2:8">
      <c r="B175" s="470"/>
      <c r="C175" s="1230"/>
      <c r="D175" s="383"/>
      <c r="E175" s="470" t="s">
        <v>26</v>
      </c>
      <c r="F175" s="1214">
        <v>7125875</v>
      </c>
      <c r="G175" s="383">
        <v>40850</v>
      </c>
      <c r="H175" s="1786"/>
    </row>
    <row r="176" spans="2:8" ht="25.5">
      <c r="B176" s="470"/>
      <c r="C176" s="1230"/>
      <c r="D176" s="383"/>
      <c r="E176" s="470" t="s">
        <v>22</v>
      </c>
      <c r="F176" s="1214">
        <v>4247807</v>
      </c>
      <c r="G176" s="383">
        <f>G177+G178</f>
        <v>0</v>
      </c>
      <c r="H176" s="1786"/>
    </row>
    <row r="177" spans="2:8">
      <c r="B177" s="470"/>
      <c r="C177" s="1230"/>
      <c r="D177" s="383"/>
      <c r="E177" s="470" t="s">
        <v>24</v>
      </c>
      <c r="F177" s="1214">
        <v>3720366</v>
      </c>
      <c r="G177" s="383"/>
      <c r="H177" s="1786"/>
    </row>
    <row r="178" spans="2:8">
      <c r="B178" s="470"/>
      <c r="C178" s="1230"/>
      <c r="D178" s="383"/>
      <c r="E178" s="470" t="s">
        <v>32</v>
      </c>
      <c r="F178" s="1214">
        <v>527441</v>
      </c>
      <c r="G178" s="383"/>
      <c r="H178" s="1786"/>
    </row>
    <row r="179" spans="2:8" ht="25.5">
      <c r="B179" s="470"/>
      <c r="C179" s="1230"/>
      <c r="D179" s="383"/>
      <c r="E179" s="470" t="s">
        <v>45</v>
      </c>
      <c r="F179" s="1214">
        <v>90788</v>
      </c>
      <c r="G179" s="383">
        <f>G180</f>
        <v>0</v>
      </c>
      <c r="H179" s="1786"/>
    </row>
    <row r="180" spans="2:8">
      <c r="B180" s="470"/>
      <c r="C180" s="1230"/>
      <c r="D180" s="383"/>
      <c r="E180" s="470" t="s">
        <v>46</v>
      </c>
      <c r="F180" s="1214">
        <v>90788</v>
      </c>
      <c r="G180" s="383"/>
      <c r="H180" s="1786"/>
    </row>
    <row r="181" spans="2:8">
      <c r="B181" s="470"/>
      <c r="C181" s="1230"/>
      <c r="D181" s="383"/>
      <c r="E181" s="470" t="s">
        <v>27</v>
      </c>
      <c r="F181" s="1214">
        <v>1560862</v>
      </c>
      <c r="G181" s="383">
        <f>G182</f>
        <v>15600</v>
      </c>
      <c r="H181" s="1786"/>
    </row>
    <row r="182" spans="2:8" ht="15.75" thickBot="1">
      <c r="B182" s="470"/>
      <c r="C182" s="1230"/>
      <c r="D182" s="383"/>
      <c r="E182" s="1241" t="s">
        <v>28</v>
      </c>
      <c r="F182" s="1215">
        <v>1560862</v>
      </c>
      <c r="G182" s="400">
        <v>15600</v>
      </c>
      <c r="H182" s="1786"/>
    </row>
    <row r="183" spans="2:8" ht="27">
      <c r="B183" s="470"/>
      <c r="C183" s="1230"/>
      <c r="D183" s="383"/>
      <c r="E183" s="1207" t="s">
        <v>236</v>
      </c>
      <c r="F183" s="1238"/>
      <c r="G183" s="1235"/>
      <c r="H183" s="1786"/>
    </row>
    <row r="184" spans="2:8">
      <c r="B184" s="470"/>
      <c r="C184" s="1230"/>
      <c r="D184" s="383"/>
      <c r="E184" s="406" t="s">
        <v>56</v>
      </c>
      <c r="F184" s="1213">
        <v>8827066</v>
      </c>
      <c r="G184" s="398">
        <f>G185+G186</f>
        <v>12270</v>
      </c>
      <c r="H184" s="1786"/>
    </row>
    <row r="185" spans="2:8" ht="25.5">
      <c r="B185" s="470"/>
      <c r="C185" s="1230"/>
      <c r="D185" s="383"/>
      <c r="E185" s="470" t="s">
        <v>31</v>
      </c>
      <c r="F185" s="1214">
        <v>30264</v>
      </c>
      <c r="G185" s="383"/>
      <c r="H185" s="1786"/>
    </row>
    <row r="186" spans="2:8">
      <c r="B186" s="470"/>
      <c r="C186" s="1230"/>
      <c r="D186" s="383"/>
      <c r="E186" s="470" t="s">
        <v>18</v>
      </c>
      <c r="F186" s="1214">
        <v>8796802</v>
      </c>
      <c r="G186" s="383">
        <f>G187</f>
        <v>12270</v>
      </c>
      <c r="H186" s="1786"/>
    </row>
    <row r="187" spans="2:8" ht="25.5">
      <c r="B187" s="470"/>
      <c r="C187" s="1230"/>
      <c r="D187" s="383"/>
      <c r="E187" s="470" t="s">
        <v>19</v>
      </c>
      <c r="F187" s="1214">
        <v>8796802</v>
      </c>
      <c r="G187" s="383">
        <v>12270</v>
      </c>
      <c r="H187" s="1786"/>
    </row>
    <row r="188" spans="2:8">
      <c r="B188" s="470"/>
      <c r="C188" s="1230"/>
      <c r="D188" s="383"/>
      <c r="E188" s="406" t="s">
        <v>57</v>
      </c>
      <c r="F188" s="1213">
        <v>8827066</v>
      </c>
      <c r="G188" s="398">
        <f>G189+G196</f>
        <v>12270</v>
      </c>
      <c r="H188" s="1786"/>
    </row>
    <row r="189" spans="2:8">
      <c r="B189" s="470"/>
      <c r="C189" s="1230"/>
      <c r="D189" s="383"/>
      <c r="E189" s="470" t="s">
        <v>21</v>
      </c>
      <c r="F189" s="1214">
        <v>8821650</v>
      </c>
      <c r="G189" s="383">
        <f>G190+G193</f>
        <v>10938</v>
      </c>
      <c r="H189" s="1786"/>
    </row>
    <row r="190" spans="2:8">
      <c r="B190" s="470"/>
      <c r="C190" s="1230"/>
      <c r="D190" s="383"/>
      <c r="E190" s="470" t="s">
        <v>23</v>
      </c>
      <c r="F190" s="1214">
        <v>7575183</v>
      </c>
      <c r="G190" s="383">
        <f>G191+G192</f>
        <v>10938</v>
      </c>
      <c r="H190" s="1786"/>
    </row>
    <row r="191" spans="2:8">
      <c r="B191" s="470"/>
      <c r="C191" s="1230"/>
      <c r="D191" s="383"/>
      <c r="E191" s="470" t="s">
        <v>25</v>
      </c>
      <c r="F191" s="1214">
        <v>6721482</v>
      </c>
      <c r="G191" s="383"/>
      <c r="H191" s="1786"/>
    </row>
    <row r="192" spans="2:8">
      <c r="B192" s="470"/>
      <c r="C192" s="1230"/>
      <c r="D192" s="383"/>
      <c r="E192" s="470" t="s">
        <v>26</v>
      </c>
      <c r="F192" s="1214">
        <v>853701</v>
      </c>
      <c r="G192" s="383">
        <v>10938</v>
      </c>
      <c r="H192" s="1786"/>
    </row>
    <row r="193" spans="1:8" ht="25.5">
      <c r="B193" s="470"/>
      <c r="C193" s="1230"/>
      <c r="D193" s="383"/>
      <c r="E193" s="470" t="s">
        <v>22</v>
      </c>
      <c r="F193" s="1214">
        <v>1246467</v>
      </c>
      <c r="G193" s="383">
        <f>G194+G195</f>
        <v>0</v>
      </c>
      <c r="H193" s="1786"/>
    </row>
    <row r="194" spans="1:8">
      <c r="B194" s="470"/>
      <c r="C194" s="1230"/>
      <c r="D194" s="383"/>
      <c r="E194" s="470" t="s">
        <v>24</v>
      </c>
      <c r="F194" s="1214">
        <v>1170797</v>
      </c>
      <c r="G194" s="383"/>
      <c r="H194" s="1786"/>
    </row>
    <row r="195" spans="1:8">
      <c r="B195" s="470"/>
      <c r="C195" s="1230"/>
      <c r="D195" s="383"/>
      <c r="E195" s="470" t="s">
        <v>32</v>
      </c>
      <c r="F195" s="1214">
        <v>75670</v>
      </c>
      <c r="G195" s="383"/>
      <c r="H195" s="1786"/>
    </row>
    <row r="196" spans="1:8">
      <c r="B196" s="470"/>
      <c r="C196" s="1230"/>
      <c r="D196" s="383"/>
      <c r="E196" s="470" t="s">
        <v>27</v>
      </c>
      <c r="F196" s="1214">
        <v>5416</v>
      </c>
      <c r="G196" s="383">
        <f>G197</f>
        <v>1332</v>
      </c>
      <c r="H196" s="1786"/>
    </row>
    <row r="197" spans="1:8" ht="15.75" thickBot="1">
      <c r="B197" s="470"/>
      <c r="C197" s="1232"/>
      <c r="D197" s="383"/>
      <c r="E197" s="470" t="s">
        <v>28</v>
      </c>
      <c r="F197" s="1215">
        <v>5416</v>
      </c>
      <c r="G197" s="383">
        <v>1332</v>
      </c>
      <c r="H197" s="1786"/>
    </row>
    <row r="198" spans="1:8" ht="60" customHeight="1" thickBot="1">
      <c r="B198" s="1973" t="s">
        <v>237</v>
      </c>
      <c r="C198" s="1974"/>
      <c r="D198" s="1974"/>
      <c r="E198" s="1974"/>
      <c r="F198" s="1974"/>
      <c r="G198" s="1975"/>
      <c r="H198" s="1786"/>
    </row>
    <row r="199" spans="1:8" ht="15.75" thickBot="1">
      <c r="B199" s="363"/>
      <c r="C199" s="360"/>
      <c r="D199" s="360"/>
      <c r="E199" s="363"/>
      <c r="F199" s="360"/>
      <c r="G199" s="360"/>
      <c r="H199" s="1786"/>
    </row>
    <row r="200" spans="1:8">
      <c r="A200" s="1784">
        <f>A96+1</f>
        <v>18</v>
      </c>
      <c r="B200" s="260" t="s">
        <v>226</v>
      </c>
      <c r="C200" s="1210"/>
      <c r="D200" s="1208"/>
      <c r="E200" s="260" t="s">
        <v>226</v>
      </c>
      <c r="F200" s="1210"/>
      <c r="G200" s="1208"/>
      <c r="H200" s="1783" t="s">
        <v>295</v>
      </c>
    </row>
    <row r="201" spans="1:8">
      <c r="B201" s="470" t="s">
        <v>14</v>
      </c>
      <c r="C201" s="1221"/>
      <c r="D201" s="1209"/>
      <c r="E201" s="470" t="s">
        <v>14</v>
      </c>
      <c r="F201" s="1221"/>
      <c r="G201" s="1209"/>
      <c r="H201" s="1786"/>
    </row>
    <row r="202" spans="1:8" ht="27">
      <c r="B202" s="1207" t="s">
        <v>228</v>
      </c>
      <c r="C202" s="1212"/>
      <c r="D202" s="1246"/>
      <c r="E202" s="1207" t="s">
        <v>238</v>
      </c>
      <c r="F202" s="1212"/>
      <c r="G202" s="1246"/>
      <c r="H202" s="1786"/>
    </row>
    <row r="203" spans="1:8">
      <c r="B203" s="406" t="s">
        <v>56</v>
      </c>
      <c r="C203" s="1213">
        <v>18722008</v>
      </c>
      <c r="D203" s="398">
        <f>D204+D205</f>
        <v>-150000</v>
      </c>
      <c r="E203" s="406" t="s">
        <v>56</v>
      </c>
      <c r="F203" s="1213">
        <v>83338511</v>
      </c>
      <c r="G203" s="398">
        <f>G204+G205</f>
        <v>150000</v>
      </c>
      <c r="H203" s="1786"/>
    </row>
    <row r="204" spans="1:8" ht="25.5">
      <c r="B204" s="470" t="s">
        <v>31</v>
      </c>
      <c r="C204" s="1214">
        <v>728818</v>
      </c>
      <c r="D204" s="383"/>
      <c r="E204" s="470" t="s">
        <v>31</v>
      </c>
      <c r="F204" s="1214">
        <v>1675763</v>
      </c>
      <c r="G204" s="383"/>
      <c r="H204" s="1786"/>
    </row>
    <row r="205" spans="1:8">
      <c r="B205" s="470" t="s">
        <v>18</v>
      </c>
      <c r="C205" s="1214">
        <v>17993190</v>
      </c>
      <c r="D205" s="383">
        <f>D206</f>
        <v>-150000</v>
      </c>
      <c r="E205" s="470" t="s">
        <v>18</v>
      </c>
      <c r="F205" s="1214">
        <v>81662748</v>
      </c>
      <c r="G205" s="383">
        <f>G206</f>
        <v>150000</v>
      </c>
      <c r="H205" s="1786"/>
    </row>
    <row r="206" spans="1:8" ht="25.5">
      <c r="B206" s="470" t="s">
        <v>19</v>
      </c>
      <c r="C206" s="1214">
        <v>17993190</v>
      </c>
      <c r="D206" s="383">
        <v>-150000</v>
      </c>
      <c r="E206" s="470" t="s">
        <v>19</v>
      </c>
      <c r="F206" s="1214">
        <v>81662748</v>
      </c>
      <c r="G206" s="383">
        <v>150000</v>
      </c>
      <c r="H206" s="1786"/>
    </row>
    <row r="207" spans="1:8">
      <c r="B207" s="406" t="s">
        <v>57</v>
      </c>
      <c r="C207" s="1213">
        <v>18722008</v>
      </c>
      <c r="D207" s="398">
        <f>D208+D212</f>
        <v>-150000</v>
      </c>
      <c r="E207" s="406" t="s">
        <v>57</v>
      </c>
      <c r="F207" s="1213">
        <v>83338511</v>
      </c>
      <c r="G207" s="398">
        <f>G208+G213</f>
        <v>150000</v>
      </c>
      <c r="H207" s="1786"/>
    </row>
    <row r="208" spans="1:8">
      <c r="B208" s="470" t="s">
        <v>21</v>
      </c>
      <c r="C208" s="1214">
        <v>17005510</v>
      </c>
      <c r="D208" s="383">
        <f>D209</f>
        <v>0</v>
      </c>
      <c r="E208" s="470" t="s">
        <v>21</v>
      </c>
      <c r="F208" s="1214">
        <v>53233293</v>
      </c>
      <c r="G208" s="383">
        <f>G209+G211</f>
        <v>150000</v>
      </c>
      <c r="H208" s="1786"/>
    </row>
    <row r="209" spans="2:8">
      <c r="B209" s="470" t="s">
        <v>23</v>
      </c>
      <c r="C209" s="1214">
        <v>17005510</v>
      </c>
      <c r="D209" s="383">
        <f>D210+D211</f>
        <v>0</v>
      </c>
      <c r="E209" s="470" t="s">
        <v>23</v>
      </c>
      <c r="F209" s="1214">
        <v>28742079</v>
      </c>
      <c r="G209" s="383">
        <f>G210</f>
        <v>150000</v>
      </c>
      <c r="H209" s="1786"/>
    </row>
    <row r="210" spans="2:8">
      <c r="B210" s="470" t="s">
        <v>25</v>
      </c>
      <c r="C210" s="1214">
        <v>8897263</v>
      </c>
      <c r="D210" s="383"/>
      <c r="E210" s="470" t="s">
        <v>26</v>
      </c>
      <c r="F210" s="1214">
        <v>28742079</v>
      </c>
      <c r="G210" s="383">
        <v>150000</v>
      </c>
      <c r="H210" s="1786"/>
    </row>
    <row r="211" spans="2:8" ht="25.5">
      <c r="B211" s="470" t="s">
        <v>26</v>
      </c>
      <c r="C211" s="1214">
        <v>8108247</v>
      </c>
      <c r="D211" s="383"/>
      <c r="E211" s="470" t="s">
        <v>22</v>
      </c>
      <c r="F211" s="1214">
        <v>24491214</v>
      </c>
      <c r="G211" s="383">
        <f>G212</f>
        <v>0</v>
      </c>
      <c r="H211" s="1786"/>
    </row>
    <row r="212" spans="2:8">
      <c r="B212" s="470" t="s">
        <v>27</v>
      </c>
      <c r="C212" s="1214">
        <v>1716498</v>
      </c>
      <c r="D212" s="383">
        <f>D213</f>
        <v>-150000</v>
      </c>
      <c r="E212" s="470" t="s">
        <v>24</v>
      </c>
      <c r="F212" s="1214">
        <v>24491214</v>
      </c>
      <c r="G212" s="383"/>
      <c r="H212" s="1786"/>
    </row>
    <row r="213" spans="2:8">
      <c r="B213" s="470" t="s">
        <v>28</v>
      </c>
      <c r="C213" s="1214">
        <v>1716498</v>
      </c>
      <c r="D213" s="383">
        <v>-150000</v>
      </c>
      <c r="E213" s="470" t="s">
        <v>27</v>
      </c>
      <c r="F213" s="1214">
        <v>30105218</v>
      </c>
      <c r="G213" s="383">
        <f>G214</f>
        <v>0</v>
      </c>
      <c r="H213" s="1786"/>
    </row>
    <row r="214" spans="2:8" ht="15.75" thickBot="1">
      <c r="B214" s="470"/>
      <c r="C214" s="1214"/>
      <c r="D214" s="383"/>
      <c r="E214" s="470" t="s">
        <v>28</v>
      </c>
      <c r="F214" s="1214">
        <v>30105218</v>
      </c>
      <c r="G214" s="383"/>
      <c r="H214" s="1786"/>
    </row>
    <row r="215" spans="2:8">
      <c r="B215" s="678" t="s">
        <v>226</v>
      </c>
      <c r="C215" s="691"/>
      <c r="D215" s="686"/>
      <c r="E215" s="678"/>
      <c r="F215" s="691"/>
      <c r="G215" s="686"/>
      <c r="H215" s="1786"/>
    </row>
    <row r="216" spans="2:8">
      <c r="B216" s="454" t="s">
        <v>43</v>
      </c>
      <c r="C216" s="1239"/>
      <c r="D216" s="455"/>
      <c r="E216" s="454"/>
      <c r="F216" s="1239"/>
      <c r="G216" s="455"/>
      <c r="H216" s="1786"/>
    </row>
    <row r="217" spans="2:8">
      <c r="B217" s="1224" t="s">
        <v>44</v>
      </c>
      <c r="C217" s="1240"/>
      <c r="D217" s="1236"/>
      <c r="E217" s="1251"/>
      <c r="F217" s="1253"/>
      <c r="G217" s="388"/>
      <c r="H217" s="1786"/>
    </row>
    <row r="218" spans="2:8">
      <c r="B218" s="1225" t="s">
        <v>42</v>
      </c>
      <c r="C218" s="1238"/>
      <c r="D218" s="1237"/>
      <c r="E218" s="1251"/>
      <c r="F218" s="1253"/>
      <c r="G218" s="388"/>
      <c r="H218" s="1786"/>
    </row>
    <row r="219" spans="2:8">
      <c r="B219" s="1233" t="s">
        <v>56</v>
      </c>
      <c r="C219" s="1213">
        <v>609936464</v>
      </c>
      <c r="D219" s="455">
        <f>D220+D221</f>
        <v>0</v>
      </c>
      <c r="E219" s="1251"/>
      <c r="F219" s="1253"/>
      <c r="G219" s="388"/>
      <c r="H219" s="1786"/>
    </row>
    <row r="220" spans="2:8" ht="25.5">
      <c r="B220" s="454" t="s">
        <v>31</v>
      </c>
      <c r="C220" s="1214">
        <v>4916287</v>
      </c>
      <c r="D220" s="455"/>
      <c r="E220" s="1251"/>
      <c r="F220" s="1253"/>
      <c r="G220" s="388"/>
      <c r="H220" s="1786"/>
    </row>
    <row r="221" spans="2:8">
      <c r="B221" s="454" t="s">
        <v>18</v>
      </c>
      <c r="C221" s="1214">
        <v>605020177</v>
      </c>
      <c r="D221" s="455">
        <f>D222</f>
        <v>0</v>
      </c>
      <c r="E221" s="1251"/>
      <c r="F221" s="1253"/>
      <c r="G221" s="388"/>
      <c r="H221" s="1786"/>
    </row>
    <row r="222" spans="2:8" ht="25.5">
      <c r="B222" s="454" t="s">
        <v>19</v>
      </c>
      <c r="C222" s="1214">
        <v>605020177</v>
      </c>
      <c r="D222" s="455"/>
      <c r="E222" s="1251"/>
      <c r="F222" s="1253"/>
      <c r="G222" s="388"/>
      <c r="H222" s="1786"/>
    </row>
    <row r="223" spans="2:8">
      <c r="B223" s="1233" t="s">
        <v>57</v>
      </c>
      <c r="C223" s="1213">
        <v>609936464</v>
      </c>
      <c r="D223" s="398">
        <f>D224+D240</f>
        <v>0</v>
      </c>
      <c r="E223" s="1251"/>
      <c r="F223" s="1253"/>
      <c r="G223" s="388"/>
      <c r="H223" s="1786"/>
    </row>
    <row r="224" spans="2:8">
      <c r="B224" s="454" t="s">
        <v>21</v>
      </c>
      <c r="C224" s="1214">
        <v>597810903</v>
      </c>
      <c r="D224" s="383">
        <f>D225+D228+D231+D233</f>
        <v>150000</v>
      </c>
      <c r="E224" s="1251"/>
      <c r="F224" s="1253"/>
      <c r="G224" s="388"/>
      <c r="H224" s="1786"/>
    </row>
    <row r="225" spans="2:8">
      <c r="B225" s="454" t="s">
        <v>23</v>
      </c>
      <c r="C225" s="1214">
        <v>567144845</v>
      </c>
      <c r="D225" s="383">
        <f>D226+D227</f>
        <v>150000</v>
      </c>
      <c r="E225" s="1251"/>
      <c r="F225" s="1253"/>
      <c r="G225" s="388"/>
      <c r="H225" s="1786"/>
    </row>
    <row r="226" spans="2:8">
      <c r="B226" s="454" t="s">
        <v>25</v>
      </c>
      <c r="C226" s="1214">
        <v>424999361</v>
      </c>
      <c r="D226" s="455"/>
      <c r="E226" s="1251"/>
      <c r="F226" s="1253"/>
      <c r="G226" s="388"/>
      <c r="H226" s="1786"/>
    </row>
    <row r="227" spans="2:8">
      <c r="B227" s="454" t="s">
        <v>26</v>
      </c>
      <c r="C227" s="1214">
        <v>142145484</v>
      </c>
      <c r="D227" s="383">
        <v>150000</v>
      </c>
      <c r="E227" s="1251"/>
      <c r="F227" s="1253"/>
      <c r="G227" s="388"/>
      <c r="H227" s="1786"/>
    </row>
    <row r="228" spans="2:8" ht="25.5">
      <c r="B228" s="454" t="s">
        <v>22</v>
      </c>
      <c r="C228" s="1214">
        <v>25015619</v>
      </c>
      <c r="D228" s="455">
        <f>D229+D230</f>
        <v>0</v>
      </c>
      <c r="E228" s="1251"/>
      <c r="F228" s="1253"/>
      <c r="G228" s="388"/>
      <c r="H228" s="1786"/>
    </row>
    <row r="229" spans="2:8">
      <c r="B229" s="454" t="s">
        <v>24</v>
      </c>
      <c r="C229" s="1214">
        <v>24754907</v>
      </c>
      <c r="D229" s="455"/>
      <c r="E229" s="1251"/>
      <c r="F229" s="1253"/>
      <c r="G229" s="388"/>
      <c r="H229" s="1786"/>
    </row>
    <row r="230" spans="2:8">
      <c r="B230" s="454" t="s">
        <v>32</v>
      </c>
      <c r="C230" s="1214">
        <v>260712</v>
      </c>
      <c r="D230" s="455"/>
      <c r="E230" s="1251"/>
      <c r="F230" s="1253"/>
      <c r="G230" s="388"/>
      <c r="H230" s="1786"/>
    </row>
    <row r="231" spans="2:8" ht="25.5">
      <c r="B231" s="454" t="s">
        <v>45</v>
      </c>
      <c r="C231" s="1214">
        <v>171693</v>
      </c>
      <c r="D231" s="455">
        <f>D232</f>
        <v>0</v>
      </c>
      <c r="E231" s="1251"/>
      <c r="F231" s="1253"/>
      <c r="G231" s="388"/>
      <c r="H231" s="1786"/>
    </row>
    <row r="232" spans="2:8">
      <c r="B232" s="454" t="s">
        <v>46</v>
      </c>
      <c r="C232" s="1214">
        <v>171693</v>
      </c>
      <c r="D232" s="455"/>
      <c r="E232" s="1251"/>
      <c r="F232" s="1253"/>
      <c r="G232" s="388"/>
      <c r="H232" s="1786"/>
    </row>
    <row r="233" spans="2:8" ht="25.5">
      <c r="B233" s="454" t="s">
        <v>33</v>
      </c>
      <c r="C233" s="1214">
        <v>5478746</v>
      </c>
      <c r="D233" s="455">
        <f>D234+D238</f>
        <v>0</v>
      </c>
      <c r="E233" s="1251"/>
      <c r="F233" s="1253"/>
      <c r="G233" s="388"/>
      <c r="H233" s="1786"/>
    </row>
    <row r="234" spans="2:8" ht="25.5">
      <c r="B234" s="454" t="s">
        <v>34</v>
      </c>
      <c r="C234" s="1214">
        <v>1750116</v>
      </c>
      <c r="D234" s="455">
        <f>D235+D236</f>
        <v>0</v>
      </c>
      <c r="E234" s="1251"/>
      <c r="F234" s="1253"/>
      <c r="G234" s="388"/>
      <c r="H234" s="1786"/>
    </row>
    <row r="235" spans="2:8" ht="25.5">
      <c r="B235" s="454" t="s">
        <v>35</v>
      </c>
      <c r="C235" s="1214">
        <v>7776</v>
      </c>
      <c r="D235" s="455"/>
      <c r="E235" s="1251"/>
      <c r="F235" s="1253"/>
      <c r="G235" s="388"/>
      <c r="H235" s="1786"/>
    </row>
    <row r="236" spans="2:8" ht="25.5">
      <c r="B236" s="454" t="s">
        <v>66</v>
      </c>
      <c r="C236" s="1214">
        <v>1742340</v>
      </c>
      <c r="D236" s="455">
        <f>D237</f>
        <v>0</v>
      </c>
      <c r="E236" s="1251"/>
      <c r="F236" s="1253"/>
      <c r="G236" s="388"/>
      <c r="H236" s="1786"/>
    </row>
    <row r="237" spans="2:8" ht="38.25">
      <c r="B237" s="454" t="s">
        <v>67</v>
      </c>
      <c r="C237" s="1214">
        <v>1742340</v>
      </c>
      <c r="D237" s="455"/>
      <c r="E237" s="1251"/>
      <c r="F237" s="1253"/>
      <c r="G237" s="388"/>
      <c r="H237" s="1786"/>
    </row>
    <row r="238" spans="2:8" ht="25.5">
      <c r="B238" s="454" t="s">
        <v>36</v>
      </c>
      <c r="C238" s="1214">
        <v>3728630</v>
      </c>
      <c r="D238" s="455">
        <f>D239</f>
        <v>0</v>
      </c>
      <c r="E238" s="1251"/>
      <c r="F238" s="1253"/>
      <c r="G238" s="388"/>
      <c r="H238" s="1786"/>
    </row>
    <row r="239" spans="2:8" ht="38.25">
      <c r="B239" s="454" t="s">
        <v>37</v>
      </c>
      <c r="C239" s="1214">
        <v>3728630</v>
      </c>
      <c r="D239" s="455"/>
      <c r="E239" s="1251"/>
      <c r="F239" s="1253"/>
      <c r="G239" s="388"/>
      <c r="H239" s="1786"/>
    </row>
    <row r="240" spans="2:8">
      <c r="B240" s="454" t="s">
        <v>27</v>
      </c>
      <c r="C240" s="1214">
        <v>12125561</v>
      </c>
      <c r="D240" s="383">
        <f>D241</f>
        <v>-150000</v>
      </c>
      <c r="E240" s="1251"/>
      <c r="F240" s="1253"/>
      <c r="G240" s="388"/>
      <c r="H240" s="1786"/>
    </row>
    <row r="241" spans="2:8">
      <c r="B241" s="454" t="s">
        <v>28</v>
      </c>
      <c r="C241" s="1214">
        <v>12125561</v>
      </c>
      <c r="D241" s="383">
        <v>-150000</v>
      </c>
      <c r="E241" s="1251"/>
      <c r="F241" s="1253"/>
      <c r="G241" s="388"/>
      <c r="H241" s="1786"/>
    </row>
    <row r="242" spans="2:8">
      <c r="B242" s="1225" t="s">
        <v>58</v>
      </c>
      <c r="C242" s="1238"/>
      <c r="D242" s="1237"/>
      <c r="E242" s="1251"/>
      <c r="F242" s="1253"/>
      <c r="G242" s="388"/>
      <c r="H242" s="1786"/>
    </row>
    <row r="243" spans="2:8">
      <c r="B243" s="1233" t="s">
        <v>56</v>
      </c>
      <c r="C243" s="1213">
        <v>583325288</v>
      </c>
      <c r="D243" s="455">
        <f>D244+D245</f>
        <v>0</v>
      </c>
      <c r="E243" s="1251"/>
      <c r="F243" s="1253"/>
      <c r="G243" s="388"/>
      <c r="H243" s="1786"/>
    </row>
    <row r="244" spans="2:8" ht="25.5">
      <c r="B244" s="454" t="s">
        <v>31</v>
      </c>
      <c r="C244" s="1214">
        <v>4916287</v>
      </c>
      <c r="D244" s="455"/>
      <c r="E244" s="1251"/>
      <c r="F244" s="1253"/>
      <c r="G244" s="388"/>
      <c r="H244" s="1786"/>
    </row>
    <row r="245" spans="2:8">
      <c r="B245" s="454" t="s">
        <v>18</v>
      </c>
      <c r="C245" s="1214">
        <v>578409001</v>
      </c>
      <c r="D245" s="455">
        <f>D246</f>
        <v>0</v>
      </c>
      <c r="E245" s="1251"/>
      <c r="F245" s="1253"/>
      <c r="G245" s="388"/>
      <c r="H245" s="1786"/>
    </row>
    <row r="246" spans="2:8" ht="25.5">
      <c r="B246" s="454" t="s">
        <v>19</v>
      </c>
      <c r="C246" s="1214">
        <v>578409001</v>
      </c>
      <c r="D246" s="455"/>
      <c r="E246" s="1251"/>
      <c r="F246" s="1253"/>
      <c r="G246" s="388"/>
      <c r="H246" s="1786"/>
    </row>
    <row r="247" spans="2:8">
      <c r="B247" s="1233" t="s">
        <v>57</v>
      </c>
      <c r="C247" s="1213">
        <v>583325288</v>
      </c>
      <c r="D247" s="383">
        <f>D248+D264</f>
        <v>0</v>
      </c>
      <c r="E247" s="1251"/>
      <c r="F247" s="1253"/>
      <c r="G247" s="388"/>
      <c r="H247" s="1786"/>
    </row>
    <row r="248" spans="2:8">
      <c r="B248" s="454" t="s">
        <v>21</v>
      </c>
      <c r="C248" s="1214">
        <v>573322666</v>
      </c>
      <c r="D248" s="383">
        <f>D249+D252+D255+D257</f>
        <v>150000</v>
      </c>
      <c r="E248" s="1251"/>
      <c r="F248" s="1253"/>
      <c r="G248" s="388"/>
      <c r="H248" s="1786"/>
    </row>
    <row r="249" spans="2:8">
      <c r="B249" s="454" t="s">
        <v>23</v>
      </c>
      <c r="C249" s="1214">
        <v>566686189</v>
      </c>
      <c r="D249" s="383">
        <f>D250+D251</f>
        <v>150000</v>
      </c>
      <c r="E249" s="1251"/>
      <c r="F249" s="1253"/>
      <c r="G249" s="388"/>
      <c r="H249" s="1786"/>
    </row>
    <row r="250" spans="2:8">
      <c r="B250" s="454" t="s">
        <v>25</v>
      </c>
      <c r="C250" s="1214">
        <v>423924776</v>
      </c>
      <c r="D250" s="455"/>
      <c r="E250" s="1251"/>
      <c r="F250" s="1253"/>
      <c r="G250" s="388"/>
      <c r="H250" s="1786"/>
    </row>
    <row r="251" spans="2:8">
      <c r="B251" s="454" t="s">
        <v>26</v>
      </c>
      <c r="C251" s="1214">
        <v>142761413</v>
      </c>
      <c r="D251" s="383">
        <v>150000</v>
      </c>
      <c r="E251" s="1251"/>
      <c r="F251" s="1253"/>
      <c r="G251" s="388"/>
      <c r="H251" s="1786"/>
    </row>
    <row r="252" spans="2:8" ht="25.5">
      <c r="B252" s="454" t="s">
        <v>22</v>
      </c>
      <c r="C252" s="1214">
        <v>1986038</v>
      </c>
      <c r="D252" s="455">
        <f>D253+D254</f>
        <v>0</v>
      </c>
      <c r="E252" s="1251"/>
      <c r="F252" s="1253"/>
      <c r="G252" s="388"/>
      <c r="H252" s="1786"/>
    </row>
    <row r="253" spans="2:8">
      <c r="B253" s="454" t="s">
        <v>24</v>
      </c>
      <c r="C253" s="1214">
        <v>1725326</v>
      </c>
      <c r="D253" s="455"/>
      <c r="E253" s="1251"/>
      <c r="F253" s="1253"/>
      <c r="G253" s="388"/>
      <c r="H253" s="1786"/>
    </row>
    <row r="254" spans="2:8">
      <c r="B254" s="454" t="s">
        <v>32</v>
      </c>
      <c r="C254" s="1214">
        <v>260712</v>
      </c>
      <c r="D254" s="455"/>
      <c r="E254" s="1251"/>
      <c r="F254" s="1253"/>
      <c r="G254" s="388"/>
      <c r="H254" s="1786"/>
    </row>
    <row r="255" spans="2:8" ht="25.5">
      <c r="B255" s="454" t="s">
        <v>45</v>
      </c>
      <c r="C255" s="1214">
        <v>171693</v>
      </c>
      <c r="D255" s="455">
        <f>D256</f>
        <v>0</v>
      </c>
      <c r="E255" s="1251"/>
      <c r="F255" s="1253"/>
      <c r="G255" s="388"/>
      <c r="H255" s="1786"/>
    </row>
    <row r="256" spans="2:8">
      <c r="B256" s="454" t="s">
        <v>46</v>
      </c>
      <c r="C256" s="1214">
        <v>171693</v>
      </c>
      <c r="D256" s="455"/>
      <c r="E256" s="1251"/>
      <c r="F256" s="1253"/>
      <c r="G256" s="388"/>
      <c r="H256" s="1786"/>
    </row>
    <row r="257" spans="1:8" ht="25.5">
      <c r="B257" s="454" t="s">
        <v>33</v>
      </c>
      <c r="C257" s="1214">
        <v>4478746</v>
      </c>
      <c r="D257" s="455">
        <f>D258+D262</f>
        <v>0</v>
      </c>
      <c r="E257" s="1251"/>
      <c r="F257" s="1253"/>
      <c r="G257" s="388"/>
      <c r="H257" s="1786"/>
    </row>
    <row r="258" spans="1:8" ht="25.5">
      <c r="B258" s="454" t="s">
        <v>34</v>
      </c>
      <c r="C258" s="1214">
        <v>750116</v>
      </c>
      <c r="D258" s="455">
        <f>D259+D260</f>
        <v>0</v>
      </c>
      <c r="E258" s="1251"/>
      <c r="F258" s="1253"/>
      <c r="G258" s="388"/>
      <c r="H258" s="1786"/>
    </row>
    <row r="259" spans="1:8" ht="25.5">
      <c r="B259" s="454" t="s">
        <v>35</v>
      </c>
      <c r="C259" s="1214">
        <v>7776</v>
      </c>
      <c r="D259" s="455"/>
      <c r="E259" s="1251"/>
      <c r="F259" s="1253"/>
      <c r="G259" s="388"/>
      <c r="H259" s="1786"/>
    </row>
    <row r="260" spans="1:8" ht="25.5">
      <c r="B260" s="454" t="s">
        <v>66</v>
      </c>
      <c r="C260" s="1214">
        <v>742340</v>
      </c>
      <c r="D260" s="455">
        <f>D261</f>
        <v>0</v>
      </c>
      <c r="E260" s="1251"/>
      <c r="F260" s="1253"/>
      <c r="G260" s="388"/>
      <c r="H260" s="1786"/>
    </row>
    <row r="261" spans="1:8" ht="38.25">
      <c r="B261" s="454" t="s">
        <v>67</v>
      </c>
      <c r="C261" s="1214">
        <v>742340</v>
      </c>
      <c r="D261" s="455"/>
      <c r="E261" s="1251"/>
      <c r="F261" s="1253"/>
      <c r="G261" s="388"/>
      <c r="H261" s="1786"/>
    </row>
    <row r="262" spans="1:8" ht="25.5">
      <c r="B262" s="454" t="s">
        <v>36</v>
      </c>
      <c r="C262" s="1214">
        <v>3728630</v>
      </c>
      <c r="D262" s="455">
        <f>D263</f>
        <v>0</v>
      </c>
      <c r="E262" s="1251"/>
      <c r="F262" s="1253"/>
      <c r="G262" s="388"/>
      <c r="H262" s="1786"/>
    </row>
    <row r="263" spans="1:8" ht="38.25">
      <c r="B263" s="454" t="s">
        <v>37</v>
      </c>
      <c r="C263" s="1214">
        <v>3728630</v>
      </c>
      <c r="D263" s="455"/>
      <c r="E263" s="1251"/>
      <c r="F263" s="1253"/>
      <c r="G263" s="388"/>
      <c r="H263" s="1786"/>
    </row>
    <row r="264" spans="1:8">
      <c r="B264" s="454" t="s">
        <v>27</v>
      </c>
      <c r="C264" s="1214">
        <v>10002622</v>
      </c>
      <c r="D264" s="383">
        <f>D265</f>
        <v>-150000</v>
      </c>
      <c r="E264" s="1251"/>
      <c r="F264" s="1253"/>
      <c r="G264" s="388"/>
      <c r="H264" s="1786"/>
    </row>
    <row r="265" spans="1:8" ht="15.75" thickBot="1">
      <c r="B265" s="1234" t="s">
        <v>28</v>
      </c>
      <c r="C265" s="1215">
        <v>10002622</v>
      </c>
      <c r="D265" s="383">
        <v>-150000</v>
      </c>
      <c r="E265" s="1252"/>
      <c r="F265" s="1254"/>
      <c r="G265" s="389"/>
      <c r="H265" s="1786"/>
    </row>
    <row r="266" spans="1:8" ht="53.25" customHeight="1" thickBot="1">
      <c r="B266" s="1973" t="s">
        <v>239</v>
      </c>
      <c r="C266" s="1974"/>
      <c r="D266" s="1974"/>
      <c r="E266" s="1974"/>
      <c r="F266" s="1974"/>
      <c r="G266" s="1975"/>
      <c r="H266" s="1786"/>
    </row>
    <row r="267" spans="1:8" ht="15.75" thickBot="1">
      <c r="B267" s="362"/>
      <c r="C267" s="362"/>
      <c r="D267" s="362"/>
      <c r="E267" s="362"/>
      <c r="F267" s="362"/>
      <c r="G267" s="362"/>
      <c r="H267" s="1786"/>
    </row>
    <row r="268" spans="1:8" ht="27">
      <c r="A268" s="1784">
        <f>A200+1</f>
        <v>19</v>
      </c>
      <c r="B268" s="260" t="s">
        <v>227</v>
      </c>
      <c r="C268" s="1210"/>
      <c r="D268" s="1208"/>
      <c r="E268" s="260" t="s">
        <v>226</v>
      </c>
      <c r="F268" s="1210"/>
      <c r="G268" s="1208"/>
      <c r="H268" s="1749" t="s">
        <v>295</v>
      </c>
    </row>
    <row r="269" spans="1:8">
      <c r="B269" s="470" t="s">
        <v>14</v>
      </c>
      <c r="C269" s="1221"/>
      <c r="D269" s="1209"/>
      <c r="E269" s="470" t="s">
        <v>14</v>
      </c>
      <c r="F269" s="1221"/>
      <c r="G269" s="1209"/>
      <c r="H269" s="1786"/>
    </row>
    <row r="270" spans="1:8" ht="30.75" customHeight="1">
      <c r="B270" s="1255" t="s">
        <v>240</v>
      </c>
      <c r="C270" s="1257"/>
      <c r="D270" s="1256"/>
      <c r="E270" s="1207" t="s">
        <v>229</v>
      </c>
      <c r="F270" s="1212"/>
      <c r="G270" s="1256"/>
      <c r="H270" s="1786"/>
    </row>
    <row r="271" spans="1:8">
      <c r="B271" s="1216" t="s">
        <v>56</v>
      </c>
      <c r="C271" s="891">
        <v>110288148</v>
      </c>
      <c r="D271" s="1219">
        <f>D272</f>
        <v>-33902</v>
      </c>
      <c r="E271" s="1216" t="s">
        <v>56</v>
      </c>
      <c r="F271" s="1222">
        <v>243399644</v>
      </c>
      <c r="G271" s="1219">
        <f>G273</f>
        <v>33902</v>
      </c>
      <c r="H271" s="1786"/>
    </row>
    <row r="272" spans="1:8" ht="26.25">
      <c r="B272" s="1217" t="s">
        <v>18</v>
      </c>
      <c r="C272" s="892">
        <v>110288148</v>
      </c>
      <c r="D272" s="1220">
        <f>D273</f>
        <v>-33902</v>
      </c>
      <c r="E272" s="1217" t="s">
        <v>31</v>
      </c>
      <c r="F272" s="892">
        <v>1260130</v>
      </c>
      <c r="G272" s="1220"/>
      <c r="H272" s="1786"/>
    </row>
    <row r="273" spans="2:8" ht="26.25">
      <c r="B273" s="1217" t="s">
        <v>19</v>
      </c>
      <c r="C273" s="892">
        <v>110288148</v>
      </c>
      <c r="D273" s="1220">
        <v>-33902</v>
      </c>
      <c r="E273" s="1217" t="s">
        <v>18</v>
      </c>
      <c r="F273" s="892">
        <v>242139514</v>
      </c>
      <c r="G273" s="1220">
        <f>G274</f>
        <v>33902</v>
      </c>
      <c r="H273" s="1786"/>
    </row>
    <row r="274" spans="2:8" ht="26.25">
      <c r="B274" s="1216" t="s">
        <v>57</v>
      </c>
      <c r="C274" s="891">
        <v>110288148</v>
      </c>
      <c r="D274" s="1219">
        <f>D275</f>
        <v>-33902</v>
      </c>
      <c r="E274" s="1217" t="s">
        <v>19</v>
      </c>
      <c r="F274" s="892">
        <v>242139514</v>
      </c>
      <c r="G274" s="1220">
        <v>33902</v>
      </c>
      <c r="H274" s="1786"/>
    </row>
    <row r="275" spans="2:8">
      <c r="B275" s="1217" t="s">
        <v>21</v>
      </c>
      <c r="C275" s="892">
        <v>110288148</v>
      </c>
      <c r="D275" s="1220">
        <f>D276</f>
        <v>-33902</v>
      </c>
      <c r="E275" s="1216" t="s">
        <v>57</v>
      </c>
      <c r="F275" s="891">
        <v>243399644</v>
      </c>
      <c r="G275" s="1219">
        <f>G276+G288</f>
        <v>33902</v>
      </c>
      <c r="H275" s="1786"/>
    </row>
    <row r="276" spans="2:8" ht="26.25">
      <c r="B276" s="1217" t="s">
        <v>22</v>
      </c>
      <c r="C276" s="892">
        <v>110288148</v>
      </c>
      <c r="D276" s="1220">
        <f>D277</f>
        <v>-33902</v>
      </c>
      <c r="E276" s="1217" t="s">
        <v>21</v>
      </c>
      <c r="F276" s="892">
        <v>239243416</v>
      </c>
      <c r="G276" s="1220">
        <f>G277</f>
        <v>33902</v>
      </c>
      <c r="H276" s="1786"/>
    </row>
    <row r="277" spans="2:8">
      <c r="B277" s="1217" t="s">
        <v>24</v>
      </c>
      <c r="C277" s="892">
        <v>110288148</v>
      </c>
      <c r="D277" s="1220">
        <v>-33902</v>
      </c>
      <c r="E277" s="1217" t="s">
        <v>23</v>
      </c>
      <c r="F277" s="892">
        <v>236051428</v>
      </c>
      <c r="G277" s="1220">
        <f>G278+G279</f>
        <v>33902</v>
      </c>
      <c r="H277" s="1786"/>
    </row>
    <row r="278" spans="2:8">
      <c r="B278" s="1217"/>
      <c r="C278" s="892"/>
      <c r="D278" s="1220"/>
      <c r="E278" s="1217" t="s">
        <v>25</v>
      </c>
      <c r="F278" s="892">
        <v>203415299</v>
      </c>
      <c r="G278" s="1220">
        <v>23183</v>
      </c>
      <c r="H278" s="1786"/>
    </row>
    <row r="279" spans="2:8">
      <c r="B279" s="470"/>
      <c r="C279" s="1214"/>
      <c r="D279" s="1220"/>
      <c r="E279" s="1217" t="s">
        <v>26</v>
      </c>
      <c r="F279" s="892">
        <v>32636129</v>
      </c>
      <c r="G279" s="383">
        <v>10719</v>
      </c>
      <c r="H279" s="1786"/>
    </row>
    <row r="280" spans="2:8" ht="26.25">
      <c r="B280" s="406"/>
      <c r="C280" s="1213"/>
      <c r="D280" s="1219"/>
      <c r="E280" s="1217" t="s">
        <v>22</v>
      </c>
      <c r="F280" s="892">
        <v>3087816</v>
      </c>
      <c r="G280" s="1209"/>
      <c r="H280" s="1786"/>
    </row>
    <row r="281" spans="2:8">
      <c r="B281" s="470"/>
      <c r="C281" s="1214"/>
      <c r="D281" s="1220"/>
      <c r="E281" s="1217" t="s">
        <v>24</v>
      </c>
      <c r="F281" s="892">
        <v>3045816</v>
      </c>
      <c r="G281" s="1209"/>
      <c r="H281" s="1786"/>
    </row>
    <row r="282" spans="2:8">
      <c r="B282" s="470"/>
      <c r="C282" s="1214"/>
      <c r="D282" s="1220"/>
      <c r="E282" s="1217" t="s">
        <v>32</v>
      </c>
      <c r="F282" s="892">
        <v>42000</v>
      </c>
      <c r="G282" s="1209"/>
      <c r="H282" s="1786"/>
    </row>
    <row r="283" spans="2:8" ht="26.25">
      <c r="B283" s="470"/>
      <c r="C283" s="1214"/>
      <c r="D283" s="1220"/>
      <c r="E283" s="1217" t="s">
        <v>45</v>
      </c>
      <c r="F283" s="892">
        <v>96396</v>
      </c>
      <c r="G283" s="1209"/>
      <c r="H283" s="1786"/>
    </row>
    <row r="284" spans="2:8">
      <c r="B284" s="470"/>
      <c r="C284" s="1214"/>
      <c r="D284" s="1220"/>
      <c r="E284" s="1217" t="s">
        <v>46</v>
      </c>
      <c r="F284" s="892">
        <v>96396</v>
      </c>
      <c r="G284" s="1209"/>
      <c r="H284" s="1786"/>
    </row>
    <row r="285" spans="2:8" ht="39">
      <c r="B285" s="470"/>
      <c r="C285" s="1214"/>
      <c r="D285" s="1220"/>
      <c r="E285" s="1217" t="s">
        <v>33</v>
      </c>
      <c r="F285" s="892">
        <v>7776</v>
      </c>
      <c r="G285" s="1209"/>
      <c r="H285" s="1786"/>
    </row>
    <row r="286" spans="2:8" ht="26.25">
      <c r="B286" s="470"/>
      <c r="C286" s="1214"/>
      <c r="D286" s="1220"/>
      <c r="E286" s="1217" t="s">
        <v>34</v>
      </c>
      <c r="F286" s="892">
        <v>7776</v>
      </c>
      <c r="G286" s="1209"/>
      <c r="H286" s="1786"/>
    </row>
    <row r="287" spans="2:8" ht="26.25">
      <c r="B287" s="470"/>
      <c r="C287" s="1214"/>
      <c r="D287" s="1220"/>
      <c r="E287" s="1217" t="s">
        <v>35</v>
      </c>
      <c r="F287" s="892">
        <v>7776</v>
      </c>
      <c r="G287" s="1209"/>
      <c r="H287" s="1786"/>
    </row>
    <row r="288" spans="2:8">
      <c r="B288" s="470"/>
      <c r="C288" s="1214"/>
      <c r="D288" s="1220"/>
      <c r="E288" s="1217" t="s">
        <v>27</v>
      </c>
      <c r="F288" s="892">
        <v>4156228</v>
      </c>
      <c r="G288" s="1209"/>
      <c r="H288" s="1786"/>
    </row>
    <row r="289" spans="2:8" ht="15.75" thickBot="1">
      <c r="B289" s="470"/>
      <c r="C289" s="1214"/>
      <c r="D289" s="1220"/>
      <c r="E289" s="1217" t="s">
        <v>28</v>
      </c>
      <c r="F289" s="892">
        <v>4156228</v>
      </c>
      <c r="G289" s="1209"/>
      <c r="H289" s="1786"/>
    </row>
    <row r="290" spans="2:8" ht="27">
      <c r="B290" s="260" t="s">
        <v>227</v>
      </c>
      <c r="C290" s="691"/>
      <c r="D290" s="686"/>
      <c r="E290" s="678" t="s">
        <v>226</v>
      </c>
      <c r="F290" s="691"/>
      <c r="G290" s="686"/>
      <c r="H290" s="1786"/>
    </row>
    <row r="291" spans="2:8">
      <c r="B291" s="454" t="s">
        <v>43</v>
      </c>
      <c r="C291" s="1239"/>
      <c r="D291" s="455"/>
      <c r="E291" s="454" t="s">
        <v>43</v>
      </c>
      <c r="F291" s="1239"/>
      <c r="G291" s="455"/>
      <c r="H291" s="1786"/>
    </row>
    <row r="292" spans="2:8">
      <c r="B292" s="1224" t="s">
        <v>44</v>
      </c>
      <c r="C292" s="1240"/>
      <c r="D292" s="1236"/>
      <c r="E292" s="1224" t="s">
        <v>44</v>
      </c>
      <c r="F292" s="1240"/>
      <c r="G292" s="1236"/>
      <c r="H292" s="1786"/>
    </row>
    <row r="293" spans="2:8">
      <c r="B293" s="1225" t="s">
        <v>42</v>
      </c>
      <c r="C293" s="1238"/>
      <c r="D293" s="1237"/>
      <c r="E293" s="1225" t="s">
        <v>42</v>
      </c>
      <c r="F293" s="1238"/>
      <c r="G293" s="1237"/>
      <c r="H293" s="1786"/>
    </row>
    <row r="294" spans="2:8">
      <c r="B294" s="1233" t="s">
        <v>56</v>
      </c>
      <c r="C294" s="1213">
        <v>395268323</v>
      </c>
      <c r="D294" s="1219">
        <f>D295</f>
        <v>-14588</v>
      </c>
      <c r="E294" s="1233" t="s">
        <v>56</v>
      </c>
      <c r="F294" s="1213">
        <v>609936464</v>
      </c>
      <c r="G294" s="1258">
        <f>G295+G296</f>
        <v>14588</v>
      </c>
      <c r="H294" s="1786"/>
    </row>
    <row r="295" spans="2:8" ht="25.5">
      <c r="B295" s="454" t="s">
        <v>18</v>
      </c>
      <c r="C295" s="1214">
        <v>395268323</v>
      </c>
      <c r="D295" s="1220">
        <f>D296</f>
        <v>-14588</v>
      </c>
      <c r="E295" s="454" t="s">
        <v>31</v>
      </c>
      <c r="F295" s="1214">
        <v>4916287</v>
      </c>
      <c r="G295" s="1259"/>
      <c r="H295" s="1786"/>
    </row>
    <row r="296" spans="2:8" ht="25.5">
      <c r="B296" s="454" t="s">
        <v>19</v>
      </c>
      <c r="C296" s="1214">
        <v>395268323</v>
      </c>
      <c r="D296" s="1220">
        <v>-14588</v>
      </c>
      <c r="E296" s="454" t="s">
        <v>18</v>
      </c>
      <c r="F296" s="1214">
        <v>605020177</v>
      </c>
      <c r="G296" s="1259">
        <f>G297</f>
        <v>14588</v>
      </c>
      <c r="H296" s="1786"/>
    </row>
    <row r="297" spans="2:8" ht="25.5">
      <c r="B297" s="1233" t="s">
        <v>57</v>
      </c>
      <c r="C297" s="1213">
        <v>395268323</v>
      </c>
      <c r="D297" s="1219">
        <f>D298</f>
        <v>-14588</v>
      </c>
      <c r="E297" s="454" t="s">
        <v>19</v>
      </c>
      <c r="F297" s="1214">
        <v>605020177</v>
      </c>
      <c r="G297" s="1259">
        <v>14588</v>
      </c>
      <c r="H297" s="1786"/>
    </row>
    <row r="298" spans="2:8">
      <c r="B298" s="454" t="s">
        <v>21</v>
      </c>
      <c r="C298" s="1214">
        <v>395268323</v>
      </c>
      <c r="D298" s="1220">
        <f>D299</f>
        <v>-14588</v>
      </c>
      <c r="E298" s="1233" t="s">
        <v>57</v>
      </c>
      <c r="F298" s="1213">
        <v>609936464</v>
      </c>
      <c r="G298" s="398">
        <f>G299+G315</f>
        <v>14588</v>
      </c>
      <c r="H298" s="1786"/>
    </row>
    <row r="299" spans="2:8" ht="25.5">
      <c r="B299" s="454" t="s">
        <v>22</v>
      </c>
      <c r="C299" s="1214">
        <v>395268323</v>
      </c>
      <c r="D299" s="1220">
        <f>D300</f>
        <v>-14588</v>
      </c>
      <c r="E299" s="454" t="s">
        <v>21</v>
      </c>
      <c r="F299" s="1214">
        <v>597810903</v>
      </c>
      <c r="G299" s="383">
        <f>G300+G303+G306+G308</f>
        <v>14588</v>
      </c>
      <c r="H299" s="1786"/>
    </row>
    <row r="300" spans="2:8">
      <c r="B300" s="454" t="s">
        <v>24</v>
      </c>
      <c r="C300" s="1214">
        <v>395268323</v>
      </c>
      <c r="D300" s="1220">
        <v>-14588</v>
      </c>
      <c r="E300" s="454" t="s">
        <v>23</v>
      </c>
      <c r="F300" s="1214">
        <v>567144845</v>
      </c>
      <c r="G300" s="383">
        <f>G301+G302</f>
        <v>14588</v>
      </c>
      <c r="H300" s="1786"/>
    </row>
    <row r="301" spans="2:8">
      <c r="B301" s="454"/>
      <c r="C301" s="1214"/>
      <c r="D301" s="455"/>
      <c r="E301" s="454" t="s">
        <v>25</v>
      </c>
      <c r="F301" s="1214">
        <v>424999361</v>
      </c>
      <c r="G301" s="1220">
        <v>11040</v>
      </c>
      <c r="H301" s="1786"/>
    </row>
    <row r="302" spans="2:8">
      <c r="B302" s="454"/>
      <c r="C302" s="1214"/>
      <c r="D302" s="383"/>
      <c r="E302" s="454" t="s">
        <v>26</v>
      </c>
      <c r="F302" s="1214">
        <v>142145484</v>
      </c>
      <c r="G302" s="1220">
        <v>3548</v>
      </c>
      <c r="H302" s="1786"/>
    </row>
    <row r="303" spans="2:8" ht="25.5">
      <c r="B303" s="454"/>
      <c r="C303" s="1214"/>
      <c r="D303" s="455"/>
      <c r="E303" s="454" t="s">
        <v>22</v>
      </c>
      <c r="F303" s="1214">
        <v>25015619</v>
      </c>
      <c r="G303" s="455">
        <f>G304+G305</f>
        <v>0</v>
      </c>
      <c r="H303" s="1786"/>
    </row>
    <row r="304" spans="2:8">
      <c r="B304" s="454"/>
      <c r="C304" s="1214"/>
      <c r="D304" s="455"/>
      <c r="E304" s="454" t="s">
        <v>24</v>
      </c>
      <c r="F304" s="1214">
        <v>24754907</v>
      </c>
      <c r="G304" s="455"/>
      <c r="H304" s="1786"/>
    </row>
    <row r="305" spans="1:8">
      <c r="B305" s="454"/>
      <c r="C305" s="1214"/>
      <c r="D305" s="383"/>
      <c r="E305" s="454" t="s">
        <v>32</v>
      </c>
      <c r="F305" s="1214">
        <v>260712</v>
      </c>
      <c r="G305" s="455"/>
      <c r="H305" s="1786"/>
    </row>
    <row r="306" spans="1:8" ht="25.5">
      <c r="B306" s="454"/>
      <c r="C306" s="1214"/>
      <c r="D306" s="383"/>
      <c r="E306" s="454" t="s">
        <v>45</v>
      </c>
      <c r="F306" s="1214">
        <v>171693</v>
      </c>
      <c r="G306" s="455">
        <f>G307</f>
        <v>0</v>
      </c>
      <c r="H306" s="1786"/>
    </row>
    <row r="307" spans="1:8">
      <c r="B307" s="1233"/>
      <c r="C307" s="1213"/>
      <c r="D307" s="1219"/>
      <c r="E307" s="454" t="s">
        <v>46</v>
      </c>
      <c r="F307" s="1214">
        <v>171693</v>
      </c>
      <c r="G307" s="455"/>
      <c r="H307" s="1786"/>
    </row>
    <row r="308" spans="1:8" ht="38.25">
      <c r="B308" s="454"/>
      <c r="C308" s="1214"/>
      <c r="D308" s="383"/>
      <c r="E308" s="454" t="s">
        <v>33</v>
      </c>
      <c r="F308" s="1214">
        <v>5478746</v>
      </c>
      <c r="G308" s="455">
        <f>G309+G313</f>
        <v>0</v>
      </c>
      <c r="H308" s="1786"/>
    </row>
    <row r="309" spans="1:8" ht="25.5">
      <c r="B309" s="454"/>
      <c r="C309" s="1214"/>
      <c r="D309" s="1220"/>
      <c r="E309" s="454" t="s">
        <v>34</v>
      </c>
      <c r="F309" s="1214">
        <v>1750116</v>
      </c>
      <c r="G309" s="455">
        <f>G310+G311</f>
        <v>0</v>
      </c>
      <c r="H309" s="1786"/>
    </row>
    <row r="310" spans="1:8" ht="25.5">
      <c r="B310" s="454"/>
      <c r="C310" s="1214"/>
      <c r="D310" s="1220"/>
      <c r="E310" s="454" t="s">
        <v>35</v>
      </c>
      <c r="F310" s="1214">
        <v>7776</v>
      </c>
      <c r="G310" s="455"/>
      <c r="H310" s="1786"/>
    </row>
    <row r="311" spans="1:8" ht="25.5">
      <c r="B311" s="454"/>
      <c r="C311" s="1214"/>
      <c r="D311" s="1220"/>
      <c r="E311" s="454" t="s">
        <v>66</v>
      </c>
      <c r="F311" s="1214">
        <v>1742340</v>
      </c>
      <c r="G311" s="455">
        <f>G312</f>
        <v>0</v>
      </c>
      <c r="H311" s="1786"/>
    </row>
    <row r="312" spans="1:8" ht="38.25">
      <c r="B312" s="454"/>
      <c r="C312" s="1214"/>
      <c r="D312" s="455"/>
      <c r="E312" s="454" t="s">
        <v>67</v>
      </c>
      <c r="F312" s="1214">
        <v>1742340</v>
      </c>
      <c r="G312" s="455"/>
      <c r="H312" s="1786"/>
    </row>
    <row r="313" spans="1:8" ht="25.5">
      <c r="B313" s="454"/>
      <c r="C313" s="1214"/>
      <c r="D313" s="455"/>
      <c r="E313" s="454" t="s">
        <v>36</v>
      </c>
      <c r="F313" s="1214">
        <v>3728630</v>
      </c>
      <c r="G313" s="455">
        <f>G314</f>
        <v>0</v>
      </c>
      <c r="H313" s="1786"/>
    </row>
    <row r="314" spans="1:8" ht="51">
      <c r="B314" s="454"/>
      <c r="C314" s="1214"/>
      <c r="D314" s="383"/>
      <c r="E314" s="454" t="s">
        <v>37</v>
      </c>
      <c r="F314" s="1214">
        <v>3728630</v>
      </c>
      <c r="G314" s="455"/>
      <c r="H314" s="1786"/>
    </row>
    <row r="315" spans="1:8">
      <c r="B315" s="454"/>
      <c r="C315" s="1214"/>
      <c r="D315" s="455"/>
      <c r="E315" s="454" t="s">
        <v>27</v>
      </c>
      <c r="F315" s="1214">
        <v>12125561</v>
      </c>
      <c r="G315" s="383">
        <f>G316</f>
        <v>0</v>
      </c>
      <c r="H315" s="1786"/>
    </row>
    <row r="316" spans="1:8" ht="15.75" thickBot="1">
      <c r="B316" s="454"/>
      <c r="C316" s="1215"/>
      <c r="D316" s="455"/>
      <c r="E316" s="454" t="s">
        <v>28</v>
      </c>
      <c r="F316" s="1215">
        <v>12125561</v>
      </c>
      <c r="G316" s="383"/>
      <c r="H316" s="1786"/>
    </row>
    <row r="317" spans="1:8" ht="50.25" customHeight="1" thickBot="1">
      <c r="B317" s="1976" t="s">
        <v>241</v>
      </c>
      <c r="C317" s="1977"/>
      <c r="D317" s="1977"/>
      <c r="E317" s="1977"/>
      <c r="F317" s="1977"/>
      <c r="G317" s="1978"/>
      <c r="H317" s="1786"/>
    </row>
    <row r="318" spans="1:8" ht="15.75" thickBot="1">
      <c r="B318" s="366"/>
      <c r="C318" s="366"/>
      <c r="D318" s="366"/>
      <c r="E318" s="366"/>
      <c r="F318" s="366"/>
      <c r="G318" s="366"/>
      <c r="H318" s="1786"/>
    </row>
    <row r="319" spans="1:8" ht="27">
      <c r="A319" s="1784">
        <f>A268+1</f>
        <v>20</v>
      </c>
      <c r="B319" s="260" t="s">
        <v>227</v>
      </c>
      <c r="C319" s="1210"/>
      <c r="D319" s="1208"/>
      <c r="E319" s="260" t="s">
        <v>226</v>
      </c>
      <c r="F319" s="1210"/>
      <c r="G319" s="1208"/>
      <c r="H319" s="1749" t="s">
        <v>295</v>
      </c>
    </row>
    <row r="320" spans="1:8">
      <c r="B320" s="470" t="s">
        <v>14</v>
      </c>
      <c r="C320" s="1221"/>
      <c r="D320" s="1209"/>
      <c r="E320" s="470" t="s">
        <v>14</v>
      </c>
      <c r="F320" s="1221"/>
      <c r="G320" s="1209"/>
      <c r="H320" s="1786"/>
    </row>
    <row r="321" spans="2:8" ht="29.25" customHeight="1">
      <c r="B321" s="1255" t="s">
        <v>240</v>
      </c>
      <c r="C321" s="1257"/>
      <c r="D321" s="1256"/>
      <c r="E321" s="1207" t="s">
        <v>229</v>
      </c>
      <c r="F321" s="1238"/>
      <c r="G321" s="1218"/>
      <c r="H321" s="1786"/>
    </row>
    <row r="322" spans="2:8">
      <c r="B322" s="1216" t="s">
        <v>56</v>
      </c>
      <c r="C322" s="891">
        <v>110288148</v>
      </c>
      <c r="D322" s="1219">
        <f>D323</f>
        <v>-191986</v>
      </c>
      <c r="E322" s="1216" t="s">
        <v>56</v>
      </c>
      <c r="F322" s="1222">
        <v>243399644</v>
      </c>
      <c r="G322" s="1219">
        <f>G324</f>
        <v>191986</v>
      </c>
      <c r="H322" s="1786"/>
    </row>
    <row r="323" spans="2:8" ht="26.25">
      <c r="B323" s="1217" t="s">
        <v>18</v>
      </c>
      <c r="C323" s="892">
        <v>110288148</v>
      </c>
      <c r="D323" s="1220">
        <f>D324</f>
        <v>-191986</v>
      </c>
      <c r="E323" s="1217" t="s">
        <v>31</v>
      </c>
      <c r="F323" s="892">
        <v>1260130</v>
      </c>
      <c r="G323" s="1220"/>
      <c r="H323" s="1786"/>
    </row>
    <row r="324" spans="2:8" ht="26.25">
      <c r="B324" s="1217" t="s">
        <v>19</v>
      </c>
      <c r="C324" s="892">
        <v>110288148</v>
      </c>
      <c r="D324" s="1220">
        <v>-191986</v>
      </c>
      <c r="E324" s="1217" t="s">
        <v>18</v>
      </c>
      <c r="F324" s="892">
        <v>242139514</v>
      </c>
      <c r="G324" s="1220">
        <f>G325</f>
        <v>191986</v>
      </c>
      <c r="H324" s="1786"/>
    </row>
    <row r="325" spans="2:8" ht="26.25">
      <c r="B325" s="1216" t="s">
        <v>57</v>
      </c>
      <c r="C325" s="891">
        <v>110288148</v>
      </c>
      <c r="D325" s="1219">
        <f>D326</f>
        <v>-191986</v>
      </c>
      <c r="E325" s="1217" t="s">
        <v>19</v>
      </c>
      <c r="F325" s="892">
        <v>242139514</v>
      </c>
      <c r="G325" s="1220">
        <v>191986</v>
      </c>
      <c r="H325" s="1786"/>
    </row>
    <row r="326" spans="2:8">
      <c r="B326" s="1217" t="s">
        <v>21</v>
      </c>
      <c r="C326" s="892">
        <v>110288148</v>
      </c>
      <c r="D326" s="1220">
        <f>D327</f>
        <v>-191986</v>
      </c>
      <c r="E326" s="1216" t="s">
        <v>57</v>
      </c>
      <c r="F326" s="891">
        <v>243399644</v>
      </c>
      <c r="G326" s="1219">
        <f>G327+G339</f>
        <v>191986</v>
      </c>
      <c r="H326" s="1786"/>
    </row>
    <row r="327" spans="2:8" ht="26.25">
      <c r="B327" s="1217" t="s">
        <v>22</v>
      </c>
      <c r="C327" s="892">
        <v>110288148</v>
      </c>
      <c r="D327" s="1220">
        <f>D328</f>
        <v>-191986</v>
      </c>
      <c r="E327" s="1217" t="s">
        <v>21</v>
      </c>
      <c r="F327" s="892">
        <v>239243416</v>
      </c>
      <c r="G327" s="1220">
        <f>G328</f>
        <v>191986</v>
      </c>
      <c r="H327" s="1786"/>
    </row>
    <row r="328" spans="2:8">
      <c r="B328" s="1217" t="s">
        <v>24</v>
      </c>
      <c r="C328" s="892">
        <v>110288148</v>
      </c>
      <c r="D328" s="1220">
        <v>-191986</v>
      </c>
      <c r="E328" s="1217" t="s">
        <v>23</v>
      </c>
      <c r="F328" s="892">
        <v>236051428</v>
      </c>
      <c r="G328" s="1220">
        <f>G329+G330</f>
        <v>191986</v>
      </c>
      <c r="H328" s="1786"/>
    </row>
    <row r="329" spans="2:8">
      <c r="B329" s="1217"/>
      <c r="C329" s="892"/>
      <c r="D329" s="1220"/>
      <c r="E329" s="1217" t="s">
        <v>25</v>
      </c>
      <c r="F329" s="892">
        <v>203415299</v>
      </c>
      <c r="G329" s="1220">
        <v>130016</v>
      </c>
      <c r="H329" s="1786"/>
    </row>
    <row r="330" spans="2:8">
      <c r="B330" s="470"/>
      <c r="C330" s="1214"/>
      <c r="D330" s="1220"/>
      <c r="E330" s="1217" t="s">
        <v>26</v>
      </c>
      <c r="F330" s="892">
        <v>32636129</v>
      </c>
      <c r="G330" s="383">
        <v>61970</v>
      </c>
      <c r="H330" s="1786"/>
    </row>
    <row r="331" spans="2:8" ht="26.25">
      <c r="B331" s="406"/>
      <c r="C331" s="1213"/>
      <c r="D331" s="1219"/>
      <c r="E331" s="1217" t="s">
        <v>22</v>
      </c>
      <c r="F331" s="892">
        <v>3087816</v>
      </c>
      <c r="G331" s="1209"/>
      <c r="H331" s="1786"/>
    </row>
    <row r="332" spans="2:8">
      <c r="B332" s="470"/>
      <c r="C332" s="1214"/>
      <c r="D332" s="1220"/>
      <c r="E332" s="1217" t="s">
        <v>24</v>
      </c>
      <c r="F332" s="892">
        <v>3045816</v>
      </c>
      <c r="G332" s="1209"/>
      <c r="H332" s="1786"/>
    </row>
    <row r="333" spans="2:8">
      <c r="B333" s="470"/>
      <c r="C333" s="1214"/>
      <c r="D333" s="1220"/>
      <c r="E333" s="1217" t="s">
        <v>32</v>
      </c>
      <c r="F333" s="892">
        <v>42000</v>
      </c>
      <c r="G333" s="1209"/>
      <c r="H333" s="1786"/>
    </row>
    <row r="334" spans="2:8" ht="26.25">
      <c r="B334" s="470"/>
      <c r="C334" s="1214"/>
      <c r="D334" s="1220"/>
      <c r="E334" s="1217" t="s">
        <v>45</v>
      </c>
      <c r="F334" s="892">
        <v>96396</v>
      </c>
      <c r="G334" s="1209"/>
      <c r="H334" s="1786"/>
    </row>
    <row r="335" spans="2:8">
      <c r="B335" s="470"/>
      <c r="C335" s="1214"/>
      <c r="D335" s="1220"/>
      <c r="E335" s="1217" t="s">
        <v>46</v>
      </c>
      <c r="F335" s="892">
        <v>96396</v>
      </c>
      <c r="G335" s="1209"/>
      <c r="H335" s="1786"/>
    </row>
    <row r="336" spans="2:8" ht="39">
      <c r="B336" s="470"/>
      <c r="C336" s="1214"/>
      <c r="D336" s="1220"/>
      <c r="E336" s="1217" t="s">
        <v>33</v>
      </c>
      <c r="F336" s="892">
        <v>7776</v>
      </c>
      <c r="G336" s="1209"/>
      <c r="H336" s="1786"/>
    </row>
    <row r="337" spans="2:8" ht="26.25">
      <c r="B337" s="470"/>
      <c r="C337" s="1214"/>
      <c r="D337" s="1220"/>
      <c r="E337" s="1217" t="s">
        <v>34</v>
      </c>
      <c r="F337" s="892">
        <v>7776</v>
      </c>
      <c r="G337" s="1209"/>
      <c r="H337" s="1786"/>
    </row>
    <row r="338" spans="2:8" ht="26.25">
      <c r="B338" s="470"/>
      <c r="C338" s="1214"/>
      <c r="D338" s="1220"/>
      <c r="E338" s="1217" t="s">
        <v>35</v>
      </c>
      <c r="F338" s="892">
        <v>7776</v>
      </c>
      <c r="G338" s="1209"/>
      <c r="H338" s="1786"/>
    </row>
    <row r="339" spans="2:8">
      <c r="B339" s="470"/>
      <c r="C339" s="1214"/>
      <c r="D339" s="1220"/>
      <c r="E339" s="1217" t="s">
        <v>27</v>
      </c>
      <c r="F339" s="892">
        <v>4156228</v>
      </c>
      <c r="G339" s="1209"/>
      <c r="H339" s="1786"/>
    </row>
    <row r="340" spans="2:8" ht="15.75" thickBot="1">
      <c r="B340" s="470"/>
      <c r="C340" s="1214"/>
      <c r="D340" s="1220"/>
      <c r="E340" s="1217" t="s">
        <v>28</v>
      </c>
      <c r="F340" s="892">
        <v>4156228</v>
      </c>
      <c r="G340" s="1209"/>
      <c r="H340" s="1786"/>
    </row>
    <row r="341" spans="2:8" ht="27">
      <c r="B341" s="260" t="s">
        <v>227</v>
      </c>
      <c r="C341" s="691"/>
      <c r="D341" s="686"/>
      <c r="E341" s="678" t="s">
        <v>226</v>
      </c>
      <c r="F341" s="691"/>
      <c r="G341" s="686"/>
      <c r="H341" s="1786"/>
    </row>
    <row r="342" spans="2:8">
      <c r="B342" s="454" t="s">
        <v>43</v>
      </c>
      <c r="C342" s="1239"/>
      <c r="D342" s="455"/>
      <c r="E342" s="454" t="s">
        <v>43</v>
      </c>
      <c r="F342" s="1239"/>
      <c r="G342" s="455"/>
      <c r="H342" s="1786"/>
    </row>
    <row r="343" spans="2:8">
      <c r="B343" s="1224" t="s">
        <v>44</v>
      </c>
      <c r="C343" s="1240"/>
      <c r="D343" s="1236"/>
      <c r="E343" s="1224" t="s">
        <v>44</v>
      </c>
      <c r="F343" s="1240"/>
      <c r="G343" s="1236"/>
      <c r="H343" s="1786"/>
    </row>
    <row r="344" spans="2:8">
      <c r="B344" s="1225" t="s">
        <v>42</v>
      </c>
      <c r="C344" s="1238"/>
      <c r="D344" s="1237"/>
      <c r="E344" s="1225" t="s">
        <v>42</v>
      </c>
      <c r="F344" s="1238"/>
      <c r="G344" s="1237"/>
      <c r="H344" s="1786"/>
    </row>
    <row r="345" spans="2:8">
      <c r="B345" s="1233" t="s">
        <v>56</v>
      </c>
      <c r="C345" s="1213">
        <v>395268323</v>
      </c>
      <c r="D345" s="1219">
        <f>D346</f>
        <v>-79981</v>
      </c>
      <c r="E345" s="1233" t="s">
        <v>56</v>
      </c>
      <c r="F345" s="1213">
        <v>609936464</v>
      </c>
      <c r="G345" s="1258">
        <f>G346+G347</f>
        <v>79981</v>
      </c>
      <c r="H345" s="1786"/>
    </row>
    <row r="346" spans="2:8" ht="25.5">
      <c r="B346" s="454" t="s">
        <v>18</v>
      </c>
      <c r="C346" s="1214">
        <v>395268323</v>
      </c>
      <c r="D346" s="1220">
        <f>D347</f>
        <v>-79981</v>
      </c>
      <c r="E346" s="454" t="s">
        <v>31</v>
      </c>
      <c r="F346" s="1214">
        <v>4916287</v>
      </c>
      <c r="G346" s="1259"/>
      <c r="H346" s="1786"/>
    </row>
    <row r="347" spans="2:8" ht="25.5">
      <c r="B347" s="454" t="s">
        <v>19</v>
      </c>
      <c r="C347" s="1214">
        <v>395268323</v>
      </c>
      <c r="D347" s="1220">
        <v>-79981</v>
      </c>
      <c r="E347" s="454" t="s">
        <v>18</v>
      </c>
      <c r="F347" s="1214">
        <v>605020177</v>
      </c>
      <c r="G347" s="1259">
        <f>G348</f>
        <v>79981</v>
      </c>
      <c r="H347" s="1786"/>
    </row>
    <row r="348" spans="2:8" ht="25.5">
      <c r="B348" s="1233" t="s">
        <v>57</v>
      </c>
      <c r="C348" s="1213">
        <v>395268323</v>
      </c>
      <c r="D348" s="1219">
        <f>D349</f>
        <v>-79981</v>
      </c>
      <c r="E348" s="454" t="s">
        <v>19</v>
      </c>
      <c r="F348" s="1214">
        <v>605020177</v>
      </c>
      <c r="G348" s="1220">
        <v>79981</v>
      </c>
      <c r="H348" s="1786"/>
    </row>
    <row r="349" spans="2:8">
      <c r="B349" s="454" t="s">
        <v>21</v>
      </c>
      <c r="C349" s="1214">
        <v>395268323</v>
      </c>
      <c r="D349" s="1220">
        <f>D350</f>
        <v>-79981</v>
      </c>
      <c r="E349" s="1233" t="s">
        <v>57</v>
      </c>
      <c r="F349" s="1213">
        <v>609936464</v>
      </c>
      <c r="G349" s="398">
        <f>G350+G366</f>
        <v>79981.16</v>
      </c>
      <c r="H349" s="1786"/>
    </row>
    <row r="350" spans="2:8" ht="25.5">
      <c r="B350" s="454" t="s">
        <v>22</v>
      </c>
      <c r="C350" s="1214">
        <v>395268323</v>
      </c>
      <c r="D350" s="1220">
        <f>D351</f>
        <v>-79981</v>
      </c>
      <c r="E350" s="454" t="s">
        <v>21</v>
      </c>
      <c r="F350" s="1214">
        <v>597810903</v>
      </c>
      <c r="G350" s="383">
        <f>G351+G354+G357+G359</f>
        <v>79981.16</v>
      </c>
      <c r="H350" s="1786"/>
    </row>
    <row r="351" spans="2:8">
      <c r="B351" s="454" t="s">
        <v>24</v>
      </c>
      <c r="C351" s="1214">
        <v>395268323</v>
      </c>
      <c r="D351" s="1220">
        <v>-79981</v>
      </c>
      <c r="E351" s="454" t="s">
        <v>23</v>
      </c>
      <c r="F351" s="1214">
        <v>567144845</v>
      </c>
      <c r="G351" s="383">
        <f>G352+G353</f>
        <v>79981.16</v>
      </c>
      <c r="H351" s="1786"/>
    </row>
    <row r="352" spans="2:8">
      <c r="B352" s="454"/>
      <c r="C352" s="1214"/>
      <c r="D352" s="455"/>
      <c r="E352" s="454" t="s">
        <v>25</v>
      </c>
      <c r="F352" s="1214">
        <v>424999361</v>
      </c>
      <c r="G352" s="1220">
        <v>60306.16</v>
      </c>
      <c r="H352" s="1786"/>
    </row>
    <row r="353" spans="2:8">
      <c r="B353" s="454"/>
      <c r="C353" s="1214"/>
      <c r="D353" s="383"/>
      <c r="E353" s="454" t="s">
        <v>26</v>
      </c>
      <c r="F353" s="1214">
        <v>142145484</v>
      </c>
      <c r="G353" s="1220">
        <v>19675</v>
      </c>
      <c r="H353" s="1786"/>
    </row>
    <row r="354" spans="2:8" ht="25.5">
      <c r="B354" s="454"/>
      <c r="C354" s="1214"/>
      <c r="D354" s="455"/>
      <c r="E354" s="454" t="s">
        <v>22</v>
      </c>
      <c r="F354" s="1214">
        <v>25015619</v>
      </c>
      <c r="G354" s="455">
        <f>G355+G356</f>
        <v>0</v>
      </c>
      <c r="H354" s="1786"/>
    </row>
    <row r="355" spans="2:8">
      <c r="B355" s="454"/>
      <c r="C355" s="1214"/>
      <c r="D355" s="455"/>
      <c r="E355" s="454" t="s">
        <v>24</v>
      </c>
      <c r="F355" s="1214">
        <v>24754907</v>
      </c>
      <c r="G355" s="455"/>
      <c r="H355" s="1786"/>
    </row>
    <row r="356" spans="2:8">
      <c r="B356" s="454"/>
      <c r="C356" s="1214"/>
      <c r="D356" s="383"/>
      <c r="E356" s="454" t="s">
        <v>32</v>
      </c>
      <c r="F356" s="1214">
        <v>260712</v>
      </c>
      <c r="G356" s="455"/>
      <c r="H356" s="1786"/>
    </row>
    <row r="357" spans="2:8" ht="25.5">
      <c r="B357" s="454"/>
      <c r="C357" s="1214"/>
      <c r="D357" s="383"/>
      <c r="E357" s="454" t="s">
        <v>45</v>
      </c>
      <c r="F357" s="1214">
        <v>171693</v>
      </c>
      <c r="G357" s="455">
        <f>G358</f>
        <v>0</v>
      </c>
      <c r="H357" s="1786"/>
    </row>
    <row r="358" spans="2:8">
      <c r="B358" s="1233"/>
      <c r="C358" s="1213"/>
      <c r="D358" s="1219"/>
      <c r="E358" s="454" t="s">
        <v>46</v>
      </c>
      <c r="F358" s="1214">
        <v>171693</v>
      </c>
      <c r="G358" s="455"/>
      <c r="H358" s="1786"/>
    </row>
    <row r="359" spans="2:8" ht="38.25">
      <c r="B359" s="454"/>
      <c r="C359" s="1214"/>
      <c r="D359" s="383"/>
      <c r="E359" s="454" t="s">
        <v>33</v>
      </c>
      <c r="F359" s="1214">
        <v>5478746</v>
      </c>
      <c r="G359" s="455">
        <f>G360+G364</f>
        <v>0</v>
      </c>
      <c r="H359" s="1786"/>
    </row>
    <row r="360" spans="2:8" ht="25.5">
      <c r="B360" s="454"/>
      <c r="C360" s="1214"/>
      <c r="D360" s="1220"/>
      <c r="E360" s="454" t="s">
        <v>34</v>
      </c>
      <c r="F360" s="1214">
        <v>1750116</v>
      </c>
      <c r="G360" s="455">
        <f>G361+G362</f>
        <v>0</v>
      </c>
      <c r="H360" s="1786"/>
    </row>
    <row r="361" spans="2:8" ht="25.5">
      <c r="B361" s="454"/>
      <c r="C361" s="1214"/>
      <c r="D361" s="1220"/>
      <c r="E361" s="454" t="s">
        <v>35</v>
      </c>
      <c r="F361" s="1214">
        <v>7776</v>
      </c>
      <c r="G361" s="455"/>
      <c r="H361" s="1786"/>
    </row>
    <row r="362" spans="2:8" ht="25.5">
      <c r="B362" s="454"/>
      <c r="C362" s="1214"/>
      <c r="D362" s="1220"/>
      <c r="E362" s="454" t="s">
        <v>66</v>
      </c>
      <c r="F362" s="1214">
        <v>1742340</v>
      </c>
      <c r="G362" s="455">
        <f>G363</f>
        <v>0</v>
      </c>
      <c r="H362" s="1786"/>
    </row>
    <row r="363" spans="2:8" ht="38.25">
      <c r="B363" s="454"/>
      <c r="C363" s="1214"/>
      <c r="D363" s="455"/>
      <c r="E363" s="454" t="s">
        <v>67</v>
      </c>
      <c r="F363" s="1214">
        <v>1742340</v>
      </c>
      <c r="G363" s="455"/>
      <c r="H363" s="1786"/>
    </row>
    <row r="364" spans="2:8" ht="25.5">
      <c r="B364" s="454"/>
      <c r="C364" s="1214"/>
      <c r="D364" s="455"/>
      <c r="E364" s="454" t="s">
        <v>36</v>
      </c>
      <c r="F364" s="1214">
        <v>3728630</v>
      </c>
      <c r="G364" s="455">
        <f>G365</f>
        <v>0</v>
      </c>
      <c r="H364" s="1786"/>
    </row>
    <row r="365" spans="2:8" ht="51">
      <c r="B365" s="454"/>
      <c r="C365" s="1214"/>
      <c r="D365" s="383"/>
      <c r="E365" s="454" t="s">
        <v>37</v>
      </c>
      <c r="F365" s="1214">
        <v>3728630</v>
      </c>
      <c r="G365" s="455"/>
      <c r="H365" s="1786"/>
    </row>
    <row r="366" spans="2:8">
      <c r="B366" s="454"/>
      <c r="C366" s="1214"/>
      <c r="D366" s="455"/>
      <c r="E366" s="454" t="s">
        <v>27</v>
      </c>
      <c r="F366" s="1214">
        <v>12125561</v>
      </c>
      <c r="G366" s="383">
        <f>G367</f>
        <v>0</v>
      </c>
      <c r="H366" s="1786"/>
    </row>
    <row r="367" spans="2:8" ht="15.75" thickBot="1">
      <c r="B367" s="454"/>
      <c r="C367" s="1215"/>
      <c r="D367" s="455"/>
      <c r="E367" s="454" t="s">
        <v>28</v>
      </c>
      <c r="F367" s="1215">
        <v>12125561</v>
      </c>
      <c r="G367" s="383"/>
      <c r="H367" s="1786"/>
    </row>
    <row r="368" spans="2:8" ht="60" customHeight="1" thickBot="1">
      <c r="B368" s="1976" t="s">
        <v>242</v>
      </c>
      <c r="C368" s="1977"/>
      <c r="D368" s="1977"/>
      <c r="E368" s="1977"/>
      <c r="F368" s="1977"/>
      <c r="G368" s="1978"/>
      <c r="H368" s="1786"/>
    </row>
    <row r="369" spans="1:8" ht="15.75" thickBot="1">
      <c r="B369" s="366"/>
      <c r="C369" s="366"/>
      <c r="D369" s="366"/>
      <c r="E369" s="367"/>
      <c r="F369" s="366"/>
      <c r="G369" s="366"/>
      <c r="H369" s="1786"/>
    </row>
    <row r="370" spans="1:8" ht="27">
      <c r="A370" s="1784">
        <f>A319+1</f>
        <v>21</v>
      </c>
      <c r="B370" s="260" t="s">
        <v>227</v>
      </c>
      <c r="C370" s="1210"/>
      <c r="D370" s="1260"/>
      <c r="E370" s="260" t="s">
        <v>226</v>
      </c>
      <c r="F370" s="1210"/>
      <c r="G370" s="1208"/>
      <c r="H370" s="1749" t="s">
        <v>295</v>
      </c>
    </row>
    <row r="371" spans="1:8">
      <c r="B371" s="470" t="s">
        <v>14</v>
      </c>
      <c r="C371" s="1211"/>
      <c r="D371" s="1261"/>
      <c r="E371" s="470" t="s">
        <v>14</v>
      </c>
      <c r="F371" s="1211"/>
      <c r="G371" s="1209"/>
      <c r="H371" s="1786"/>
    </row>
    <row r="372" spans="1:8" ht="27">
      <c r="B372" s="1223" t="s">
        <v>232</v>
      </c>
      <c r="C372" s="1114"/>
      <c r="D372" s="1021"/>
      <c r="E372" s="1207" t="s">
        <v>233</v>
      </c>
      <c r="F372" s="1114"/>
      <c r="G372" s="1246"/>
      <c r="H372" s="1786"/>
    </row>
    <row r="373" spans="1:8">
      <c r="B373" s="406" t="s">
        <v>56</v>
      </c>
      <c r="C373" s="1229">
        <v>389536526</v>
      </c>
      <c r="D373" s="364">
        <f>D374</f>
        <v>-5092309</v>
      </c>
      <c r="E373" s="1142" t="s">
        <v>56</v>
      </c>
      <c r="F373" s="1229">
        <v>101411529</v>
      </c>
      <c r="G373" s="398">
        <f>G374+G375</f>
        <v>5092309</v>
      </c>
      <c r="H373" s="1786"/>
    </row>
    <row r="374" spans="1:8" ht="26.25">
      <c r="B374" s="470" t="s">
        <v>18</v>
      </c>
      <c r="C374" s="1230">
        <v>389536526</v>
      </c>
      <c r="D374" s="365">
        <f>D375</f>
        <v>-5092309</v>
      </c>
      <c r="E374" s="1142" t="s">
        <v>31</v>
      </c>
      <c r="F374" s="1230">
        <v>49694</v>
      </c>
      <c r="G374" s="383"/>
      <c r="H374" s="1786"/>
    </row>
    <row r="375" spans="1:8" ht="25.5">
      <c r="B375" s="470" t="s">
        <v>19</v>
      </c>
      <c r="C375" s="1230">
        <v>389536526</v>
      </c>
      <c r="D375" s="365">
        <v>-5092309</v>
      </c>
      <c r="E375" s="1142" t="s">
        <v>18</v>
      </c>
      <c r="F375" s="1230">
        <v>101361835</v>
      </c>
      <c r="G375" s="383">
        <f>G376</f>
        <v>5092309</v>
      </c>
      <c r="H375" s="1786"/>
    </row>
    <row r="376" spans="1:8" ht="26.25">
      <c r="B376" s="406" t="s">
        <v>57</v>
      </c>
      <c r="C376" s="1229">
        <v>389536526</v>
      </c>
      <c r="D376" s="364">
        <f>D377</f>
        <v>-5092309</v>
      </c>
      <c r="E376" s="1142" t="s">
        <v>19</v>
      </c>
      <c r="F376" s="1230">
        <v>101361835</v>
      </c>
      <c r="G376" s="383">
        <v>5092309</v>
      </c>
      <c r="H376" s="1786"/>
    </row>
    <row r="377" spans="1:8">
      <c r="B377" s="470" t="s">
        <v>21</v>
      </c>
      <c r="C377" s="1230">
        <v>389536526</v>
      </c>
      <c r="D377" s="365">
        <f>D378</f>
        <v>-5092309</v>
      </c>
      <c r="E377" s="1142" t="s">
        <v>57</v>
      </c>
      <c r="F377" s="1229">
        <v>101411529</v>
      </c>
      <c r="G377" s="398">
        <f>G378+G387</f>
        <v>5092309</v>
      </c>
      <c r="H377" s="1786"/>
    </row>
    <row r="378" spans="1:8" ht="25.5">
      <c r="B378" s="470" t="s">
        <v>22</v>
      </c>
      <c r="C378" s="1230">
        <v>389536526</v>
      </c>
      <c r="D378" s="365">
        <f>D379</f>
        <v>-5092309</v>
      </c>
      <c r="E378" s="1142" t="s">
        <v>21</v>
      </c>
      <c r="F378" s="1230">
        <v>94246880</v>
      </c>
      <c r="G378" s="383">
        <f>G379+G382+G384</f>
        <v>120769</v>
      </c>
      <c r="H378" s="1786"/>
    </row>
    <row r="379" spans="1:8">
      <c r="B379" s="470" t="s">
        <v>24</v>
      </c>
      <c r="C379" s="1230">
        <v>389536526</v>
      </c>
      <c r="D379" s="365">
        <v>-5092309</v>
      </c>
      <c r="E379" s="1142" t="s">
        <v>23</v>
      </c>
      <c r="F379" s="1230">
        <v>94237764</v>
      </c>
      <c r="G379" s="383">
        <f>G380+G381</f>
        <v>120769</v>
      </c>
      <c r="H379" s="1786"/>
    </row>
    <row r="380" spans="1:8">
      <c r="B380" s="470"/>
      <c r="C380" s="1230"/>
      <c r="D380" s="365"/>
      <c r="E380" s="1142" t="s">
        <v>25</v>
      </c>
      <c r="F380" s="1230">
        <v>90466265</v>
      </c>
      <c r="G380" s="383"/>
      <c r="H380" s="1786"/>
    </row>
    <row r="381" spans="1:8">
      <c r="B381" s="470"/>
      <c r="C381" s="1230"/>
      <c r="D381" s="365"/>
      <c r="E381" s="1142" t="s">
        <v>26</v>
      </c>
      <c r="F381" s="1230">
        <v>3771499</v>
      </c>
      <c r="G381" s="383">
        <v>120769</v>
      </c>
      <c r="H381" s="1786"/>
    </row>
    <row r="382" spans="1:8" ht="26.25">
      <c r="B382" s="470"/>
      <c r="C382" s="1230"/>
      <c r="D382" s="365"/>
      <c r="E382" s="1142" t="s">
        <v>22</v>
      </c>
      <c r="F382" s="1230">
        <v>6666</v>
      </c>
      <c r="G382" s="383"/>
      <c r="H382" s="1786"/>
    </row>
    <row r="383" spans="1:8">
      <c r="B383" s="470"/>
      <c r="C383" s="1230"/>
      <c r="D383" s="365"/>
      <c r="E383" s="1142" t="s">
        <v>32</v>
      </c>
      <c r="F383" s="1230">
        <v>6666</v>
      </c>
      <c r="G383" s="383"/>
      <c r="H383" s="1786"/>
    </row>
    <row r="384" spans="1:8" ht="26.25">
      <c r="B384" s="470"/>
      <c r="C384" s="1230"/>
      <c r="D384" s="365"/>
      <c r="E384" s="1142" t="s">
        <v>45</v>
      </c>
      <c r="F384" s="1230">
        <v>2450</v>
      </c>
      <c r="G384" s="383"/>
      <c r="H384" s="1786"/>
    </row>
    <row r="385" spans="2:8">
      <c r="B385" s="470"/>
      <c r="C385" s="1230"/>
      <c r="D385" s="365"/>
      <c r="E385" s="1142" t="s">
        <v>46</v>
      </c>
      <c r="F385" s="1230">
        <v>2450</v>
      </c>
      <c r="G385" s="383"/>
      <c r="H385" s="1786"/>
    </row>
    <row r="386" spans="2:8">
      <c r="B386" s="470"/>
      <c r="C386" s="1230"/>
      <c r="D386" s="365"/>
      <c r="E386" s="1142" t="s">
        <v>27</v>
      </c>
      <c r="F386" s="1230">
        <v>7164649</v>
      </c>
      <c r="G386" s="383">
        <f>G387</f>
        <v>4971540</v>
      </c>
      <c r="H386" s="1786"/>
    </row>
    <row r="387" spans="2:8" ht="15.75" thickBot="1">
      <c r="B387" s="470"/>
      <c r="C387" s="1230"/>
      <c r="D387" s="365"/>
      <c r="E387" s="1262" t="s">
        <v>28</v>
      </c>
      <c r="F387" s="1230">
        <v>7164649</v>
      </c>
      <c r="G387" s="383">
        <v>4971540</v>
      </c>
      <c r="H387" s="1786"/>
    </row>
    <row r="388" spans="2:8">
      <c r="B388" s="470"/>
      <c r="C388" s="1230"/>
      <c r="D388" s="365"/>
      <c r="E388" s="1263" t="s">
        <v>50</v>
      </c>
      <c r="F388" s="1210"/>
      <c r="G388" s="1208"/>
      <c r="H388" s="1786"/>
    </row>
    <row r="389" spans="2:8">
      <c r="B389" s="470"/>
      <c r="C389" s="1230"/>
      <c r="D389" s="365"/>
      <c r="E389" s="1264" t="s">
        <v>226</v>
      </c>
      <c r="F389" s="1273"/>
      <c r="G389" s="1267"/>
      <c r="H389" s="1786"/>
    </row>
    <row r="390" spans="2:8" ht="27">
      <c r="B390" s="470"/>
      <c r="C390" s="1230"/>
      <c r="D390" s="365"/>
      <c r="E390" s="1265" t="s">
        <v>233</v>
      </c>
      <c r="F390" s="1274"/>
      <c r="G390" s="1268"/>
      <c r="H390" s="1786"/>
    </row>
    <row r="391" spans="2:8">
      <c r="B391" s="470"/>
      <c r="C391" s="1230"/>
      <c r="D391" s="365"/>
      <c r="E391" s="794" t="s">
        <v>52</v>
      </c>
      <c r="F391" s="1275"/>
      <c r="G391" s="1269"/>
      <c r="H391" s="1786"/>
    </row>
    <row r="392" spans="2:8">
      <c r="B392" s="470"/>
      <c r="C392" s="1230"/>
      <c r="D392" s="365"/>
      <c r="E392" s="795" t="s">
        <v>53</v>
      </c>
      <c r="F392" s="1276"/>
      <c r="G392" s="1270"/>
      <c r="H392" s="1786"/>
    </row>
    <row r="393" spans="2:8" ht="38.25">
      <c r="B393" s="470"/>
      <c r="C393" s="1230"/>
      <c r="D393" s="365"/>
      <c r="E393" s="1225" t="s">
        <v>445</v>
      </c>
      <c r="F393" s="1277"/>
      <c r="G393" s="1271"/>
      <c r="H393" s="1786"/>
    </row>
    <row r="394" spans="2:8">
      <c r="B394" s="470"/>
      <c r="C394" s="1230"/>
      <c r="D394" s="365"/>
      <c r="E394" s="1266" t="s">
        <v>55</v>
      </c>
      <c r="F394" s="1278"/>
      <c r="G394" s="1272"/>
      <c r="H394" s="1786"/>
    </row>
    <row r="395" spans="2:8">
      <c r="B395" s="470"/>
      <c r="C395" s="1230"/>
      <c r="D395" s="365"/>
      <c r="E395" s="1142" t="s">
        <v>56</v>
      </c>
      <c r="F395" s="1229">
        <v>6825192</v>
      </c>
      <c r="G395" s="398">
        <f>G396</f>
        <v>5092309</v>
      </c>
      <c r="H395" s="1786"/>
    </row>
    <row r="396" spans="2:8">
      <c r="B396" s="470"/>
      <c r="C396" s="1230"/>
      <c r="D396" s="365"/>
      <c r="E396" s="1142" t="s">
        <v>18</v>
      </c>
      <c r="F396" s="1230">
        <v>6825192</v>
      </c>
      <c r="G396" s="383">
        <f>G397</f>
        <v>5092309</v>
      </c>
      <c r="H396" s="1786"/>
    </row>
    <row r="397" spans="2:8" ht="26.25">
      <c r="B397" s="470"/>
      <c r="C397" s="1230"/>
      <c r="D397" s="365"/>
      <c r="E397" s="1142" t="s">
        <v>19</v>
      </c>
      <c r="F397" s="1230">
        <v>6825192</v>
      </c>
      <c r="G397" s="383">
        <v>5092309</v>
      </c>
      <c r="H397" s="1786"/>
    </row>
    <row r="398" spans="2:8">
      <c r="B398" s="470"/>
      <c r="C398" s="1230"/>
      <c r="D398" s="365"/>
      <c r="E398" s="1142" t="s">
        <v>57</v>
      </c>
      <c r="F398" s="1229">
        <v>6825192</v>
      </c>
      <c r="G398" s="398">
        <f>G399+G402</f>
        <v>5092309</v>
      </c>
      <c r="H398" s="1786"/>
    </row>
    <row r="399" spans="2:8">
      <c r="B399" s="470"/>
      <c r="C399" s="1230"/>
      <c r="D399" s="365"/>
      <c r="E399" s="1142" t="s">
        <v>21</v>
      </c>
      <c r="F399" s="1229"/>
      <c r="G399" s="383">
        <f>G400</f>
        <v>120769</v>
      </c>
      <c r="H399" s="1786"/>
    </row>
    <row r="400" spans="2:8">
      <c r="B400" s="470"/>
      <c r="C400" s="1230"/>
      <c r="D400" s="365"/>
      <c r="E400" s="1142" t="s">
        <v>23</v>
      </c>
      <c r="F400" s="1229"/>
      <c r="G400" s="383">
        <f>G401</f>
        <v>120769</v>
      </c>
      <c r="H400" s="1786"/>
    </row>
    <row r="401" spans="1:8">
      <c r="B401" s="470"/>
      <c r="C401" s="1230"/>
      <c r="D401" s="365"/>
      <c r="E401" s="1142" t="s">
        <v>26</v>
      </c>
      <c r="F401" s="1229"/>
      <c r="G401" s="383">
        <v>120769</v>
      </c>
      <c r="H401" s="1786"/>
    </row>
    <row r="402" spans="1:8">
      <c r="B402" s="470"/>
      <c r="C402" s="1230"/>
      <c r="D402" s="365"/>
      <c r="E402" s="1142" t="s">
        <v>27</v>
      </c>
      <c r="F402" s="1230">
        <v>6825192</v>
      </c>
      <c r="G402" s="383">
        <f>G403</f>
        <v>4971540</v>
      </c>
      <c r="H402" s="1786"/>
    </row>
    <row r="403" spans="1:8" ht="15.75" thickBot="1">
      <c r="B403" s="470"/>
      <c r="C403" s="1232"/>
      <c r="D403" s="365"/>
      <c r="E403" s="1142" t="s">
        <v>28</v>
      </c>
      <c r="F403" s="1232">
        <v>6825192</v>
      </c>
      <c r="G403" s="383">
        <v>4971540</v>
      </c>
      <c r="H403" s="1786"/>
    </row>
    <row r="404" spans="1:8" ht="53.25" customHeight="1" thickBot="1">
      <c r="B404" s="1973" t="s">
        <v>243</v>
      </c>
      <c r="C404" s="1974"/>
      <c r="D404" s="1974"/>
      <c r="E404" s="1974"/>
      <c r="F404" s="1974"/>
      <c r="G404" s="1975"/>
      <c r="H404" s="1786"/>
    </row>
    <row r="405" spans="1:8" ht="15.75" thickBot="1">
      <c r="B405" s="368"/>
      <c r="C405" s="368"/>
      <c r="D405" s="368"/>
      <c r="E405" s="368"/>
      <c r="F405" s="368"/>
      <c r="G405" s="368"/>
      <c r="H405" s="1786"/>
    </row>
    <row r="406" spans="1:8" ht="27">
      <c r="A406" s="1784">
        <f>A370+1</f>
        <v>22</v>
      </c>
      <c r="B406" s="260" t="s">
        <v>227</v>
      </c>
      <c r="C406" s="1210"/>
      <c r="D406" s="1208"/>
      <c r="E406" s="260" t="s">
        <v>226</v>
      </c>
      <c r="F406" s="1210"/>
      <c r="G406" s="1208"/>
      <c r="H406" s="1749" t="s">
        <v>295</v>
      </c>
    </row>
    <row r="407" spans="1:8">
      <c r="B407" s="470" t="s">
        <v>14</v>
      </c>
      <c r="C407" s="1221"/>
      <c r="D407" s="1209"/>
      <c r="E407" s="470" t="s">
        <v>14</v>
      </c>
      <c r="F407" s="1221"/>
      <c r="G407" s="1209"/>
      <c r="H407" s="1786"/>
    </row>
    <row r="408" spans="1:8" ht="33" customHeight="1">
      <c r="B408" s="1255" t="s">
        <v>240</v>
      </c>
      <c r="C408" s="1257"/>
      <c r="D408" s="1256"/>
      <c r="E408" s="1279" t="s">
        <v>234</v>
      </c>
      <c r="F408" s="1281"/>
      <c r="G408" s="1280"/>
      <c r="H408" s="1786"/>
    </row>
    <row r="409" spans="1:8">
      <c r="B409" s="1216" t="s">
        <v>56</v>
      </c>
      <c r="C409" s="891">
        <v>110288148</v>
      </c>
      <c r="D409" s="1219">
        <f>D410</f>
        <v>-27812</v>
      </c>
      <c r="E409" s="883" t="s">
        <v>56</v>
      </c>
      <c r="F409" s="1229">
        <v>107011664</v>
      </c>
      <c r="G409" s="1219">
        <f>G411</f>
        <v>27812</v>
      </c>
      <c r="H409" s="1786"/>
    </row>
    <row r="410" spans="1:8" ht="26.25">
      <c r="B410" s="1217" t="s">
        <v>18</v>
      </c>
      <c r="C410" s="892">
        <v>110288148</v>
      </c>
      <c r="D410" s="1220">
        <f>D411</f>
        <v>-27812</v>
      </c>
      <c r="E410" s="1142" t="s">
        <v>31</v>
      </c>
      <c r="F410" s="1230">
        <v>211919</v>
      </c>
      <c r="G410" s="1220"/>
      <c r="H410" s="1786"/>
    </row>
    <row r="411" spans="1:8" ht="26.25">
      <c r="B411" s="1217" t="s">
        <v>19</v>
      </c>
      <c r="C411" s="892">
        <v>110288148</v>
      </c>
      <c r="D411" s="1220">
        <v>-27812</v>
      </c>
      <c r="E411" s="1142" t="s">
        <v>18</v>
      </c>
      <c r="F411" s="1230">
        <v>106799745</v>
      </c>
      <c r="G411" s="1220">
        <f>G412</f>
        <v>27812</v>
      </c>
      <c r="H411" s="1786"/>
    </row>
    <row r="412" spans="1:8" ht="26.25">
      <c r="B412" s="1216" t="s">
        <v>57</v>
      </c>
      <c r="C412" s="891">
        <v>110288148</v>
      </c>
      <c r="D412" s="1219">
        <f>D413</f>
        <v>-27812</v>
      </c>
      <c r="E412" s="1142" t="s">
        <v>19</v>
      </c>
      <c r="F412" s="1230">
        <v>106799745</v>
      </c>
      <c r="G412" s="1220">
        <v>27812</v>
      </c>
      <c r="H412" s="1786"/>
    </row>
    <row r="413" spans="1:8">
      <c r="B413" s="1217" t="s">
        <v>21</v>
      </c>
      <c r="C413" s="892">
        <v>110288148</v>
      </c>
      <c r="D413" s="1220">
        <f>D414</f>
        <v>-27812</v>
      </c>
      <c r="E413" s="883" t="s">
        <v>57</v>
      </c>
      <c r="F413" s="1229">
        <v>107011664</v>
      </c>
      <c r="G413" s="1219">
        <f>G414+G426</f>
        <v>27812</v>
      </c>
      <c r="H413" s="1786"/>
    </row>
    <row r="414" spans="1:8" ht="26.25">
      <c r="B414" s="1217" t="s">
        <v>22</v>
      </c>
      <c r="C414" s="892">
        <v>110288148</v>
      </c>
      <c r="D414" s="1220">
        <f>D415</f>
        <v>-27812</v>
      </c>
      <c r="E414" s="1142" t="s">
        <v>21</v>
      </c>
      <c r="F414" s="1230">
        <v>106542548</v>
      </c>
      <c r="G414" s="1220">
        <f>G415</f>
        <v>27812</v>
      </c>
      <c r="H414" s="1786"/>
    </row>
    <row r="415" spans="1:8">
      <c r="B415" s="1217" t="s">
        <v>24</v>
      </c>
      <c r="C415" s="892">
        <v>110288148</v>
      </c>
      <c r="D415" s="1220">
        <v>-27812</v>
      </c>
      <c r="E415" s="1142" t="s">
        <v>23</v>
      </c>
      <c r="F415" s="1230">
        <v>85583475</v>
      </c>
      <c r="G415" s="1220">
        <f>G416+G417</f>
        <v>27812</v>
      </c>
      <c r="H415" s="1786"/>
    </row>
    <row r="416" spans="1:8">
      <c r="B416" s="1217"/>
      <c r="C416" s="892"/>
      <c r="D416" s="1220"/>
      <c r="E416" s="1142" t="s">
        <v>25</v>
      </c>
      <c r="F416" s="1230">
        <v>77797651</v>
      </c>
      <c r="G416" s="1220">
        <v>19479</v>
      </c>
      <c r="H416" s="1786"/>
    </row>
    <row r="417" spans="2:8">
      <c r="B417" s="470"/>
      <c r="C417" s="1214"/>
      <c r="D417" s="1220"/>
      <c r="E417" s="1142" t="s">
        <v>26</v>
      </c>
      <c r="F417" s="1230">
        <v>7785824</v>
      </c>
      <c r="G417" s="383">
        <v>8333</v>
      </c>
      <c r="H417" s="1786"/>
    </row>
    <row r="418" spans="2:8" ht="26.25">
      <c r="B418" s="406"/>
      <c r="C418" s="1213"/>
      <c r="D418" s="1219"/>
      <c r="E418" s="1142" t="s">
        <v>22</v>
      </c>
      <c r="F418" s="1230">
        <v>17691189</v>
      </c>
      <c r="G418" s="1209"/>
      <c r="H418" s="1786"/>
    </row>
    <row r="419" spans="2:8">
      <c r="B419" s="470"/>
      <c r="C419" s="1214"/>
      <c r="D419" s="1220"/>
      <c r="E419" s="1142" t="s">
        <v>24</v>
      </c>
      <c r="F419" s="1230">
        <v>17691189</v>
      </c>
      <c r="G419" s="1209"/>
      <c r="H419" s="1786"/>
    </row>
    <row r="420" spans="2:8" ht="39">
      <c r="B420" s="470"/>
      <c r="C420" s="1214"/>
      <c r="D420" s="1220"/>
      <c r="E420" s="1142" t="s">
        <v>33</v>
      </c>
      <c r="F420" s="1230">
        <v>3267884</v>
      </c>
      <c r="G420" s="1209"/>
      <c r="H420" s="1786"/>
    </row>
    <row r="421" spans="2:8" ht="26.25">
      <c r="B421" s="470"/>
      <c r="C421" s="1214"/>
      <c r="D421" s="1220"/>
      <c r="E421" s="1142" t="s">
        <v>34</v>
      </c>
      <c r="F421" s="1230">
        <v>3200000</v>
      </c>
      <c r="G421" s="1209"/>
      <c r="H421" s="1786"/>
    </row>
    <row r="422" spans="2:8" ht="26.25">
      <c r="B422" s="470"/>
      <c r="C422" s="1214"/>
      <c r="D422" s="1220"/>
      <c r="E422" s="1142" t="s">
        <v>66</v>
      </c>
      <c r="F422" s="1230">
        <v>3200000</v>
      </c>
      <c r="G422" s="1209"/>
      <c r="H422" s="1786"/>
    </row>
    <row r="423" spans="2:8" ht="39">
      <c r="B423" s="470"/>
      <c r="C423" s="1214"/>
      <c r="D423" s="1220"/>
      <c r="E423" s="1142" t="s">
        <v>67</v>
      </c>
      <c r="F423" s="1230">
        <v>3200000</v>
      </c>
      <c r="G423" s="1209"/>
      <c r="H423" s="1786"/>
    </row>
    <row r="424" spans="2:8" ht="26.25">
      <c r="B424" s="470"/>
      <c r="C424" s="1214"/>
      <c r="D424" s="1220"/>
      <c r="E424" s="1142" t="s">
        <v>36</v>
      </c>
      <c r="F424" s="1230">
        <v>67884</v>
      </c>
      <c r="G424" s="1209"/>
      <c r="H424" s="1786"/>
    </row>
    <row r="425" spans="2:8" ht="51.75">
      <c r="B425" s="470"/>
      <c r="C425" s="1214"/>
      <c r="D425" s="1220"/>
      <c r="E425" s="1142" t="s">
        <v>37</v>
      </c>
      <c r="F425" s="1230">
        <v>67884</v>
      </c>
      <c r="G425" s="1209"/>
      <c r="H425" s="1786"/>
    </row>
    <row r="426" spans="2:8">
      <c r="B426" s="470"/>
      <c r="C426" s="1214"/>
      <c r="D426" s="1220"/>
      <c r="E426" s="1142" t="s">
        <v>27</v>
      </c>
      <c r="F426" s="1230">
        <v>469116</v>
      </c>
      <c r="G426" s="1209"/>
      <c r="H426" s="1786"/>
    </row>
    <row r="427" spans="2:8" ht="15.75" thickBot="1">
      <c r="B427" s="470"/>
      <c r="C427" s="1214"/>
      <c r="D427" s="1220"/>
      <c r="E427" s="1244" t="s">
        <v>28</v>
      </c>
      <c r="F427" s="1250">
        <v>469116</v>
      </c>
      <c r="G427" s="1209"/>
      <c r="H427" s="1786"/>
    </row>
    <row r="428" spans="2:8" ht="27">
      <c r="B428" s="260" t="s">
        <v>227</v>
      </c>
      <c r="C428" s="691"/>
      <c r="D428" s="686"/>
      <c r="E428" s="678" t="s">
        <v>226</v>
      </c>
      <c r="F428" s="691"/>
      <c r="G428" s="686"/>
      <c r="H428" s="1786"/>
    </row>
    <row r="429" spans="2:8">
      <c r="B429" s="454" t="s">
        <v>43</v>
      </c>
      <c r="C429" s="1239"/>
      <c r="D429" s="455"/>
      <c r="E429" s="454" t="s">
        <v>43</v>
      </c>
      <c r="F429" s="1239"/>
      <c r="G429" s="455"/>
      <c r="H429" s="1786"/>
    </row>
    <row r="430" spans="2:8">
      <c r="B430" s="1224" t="s">
        <v>44</v>
      </c>
      <c r="C430" s="1240"/>
      <c r="D430" s="1236"/>
      <c r="E430" s="1224" t="s">
        <v>44</v>
      </c>
      <c r="F430" s="1240"/>
      <c r="G430" s="1236"/>
      <c r="H430" s="1786"/>
    </row>
    <row r="431" spans="2:8">
      <c r="B431" s="1225" t="s">
        <v>42</v>
      </c>
      <c r="C431" s="1238"/>
      <c r="D431" s="1237"/>
      <c r="E431" s="1225" t="s">
        <v>42</v>
      </c>
      <c r="F431" s="1238"/>
      <c r="G431" s="1237"/>
      <c r="H431" s="1786"/>
    </row>
    <row r="432" spans="2:8">
      <c r="B432" s="1233" t="s">
        <v>56</v>
      </c>
      <c r="C432" s="1213">
        <v>395268323</v>
      </c>
      <c r="D432" s="1219">
        <f>D433</f>
        <v>-4553</v>
      </c>
      <c r="E432" s="1233" t="s">
        <v>56</v>
      </c>
      <c r="F432" s="1213">
        <v>609936464</v>
      </c>
      <c r="G432" s="1258">
        <f>G433+G434</f>
        <v>4553</v>
      </c>
      <c r="H432" s="1786"/>
    </row>
    <row r="433" spans="2:8" ht="25.5">
      <c r="B433" s="454" t="s">
        <v>18</v>
      </c>
      <c r="C433" s="1214">
        <v>395268323</v>
      </c>
      <c r="D433" s="1220">
        <f>D434</f>
        <v>-4553</v>
      </c>
      <c r="E433" s="454" t="s">
        <v>31</v>
      </c>
      <c r="F433" s="1214">
        <v>4916287</v>
      </c>
      <c r="G433" s="1259"/>
      <c r="H433" s="1786"/>
    </row>
    <row r="434" spans="2:8" ht="25.5">
      <c r="B434" s="454" t="s">
        <v>19</v>
      </c>
      <c r="C434" s="1214">
        <v>395268323</v>
      </c>
      <c r="D434" s="1220">
        <v>-4553</v>
      </c>
      <c r="E434" s="454" t="s">
        <v>18</v>
      </c>
      <c r="F434" s="1214">
        <v>605020177</v>
      </c>
      <c r="G434" s="1259">
        <f>G435</f>
        <v>4553</v>
      </c>
      <c r="H434" s="1786"/>
    </row>
    <row r="435" spans="2:8" ht="25.5">
      <c r="B435" s="1233" t="s">
        <v>57</v>
      </c>
      <c r="C435" s="1213">
        <v>395268323</v>
      </c>
      <c r="D435" s="1219">
        <f>D436</f>
        <v>-4553</v>
      </c>
      <c r="E435" s="454" t="s">
        <v>19</v>
      </c>
      <c r="F435" s="1214">
        <v>605020177</v>
      </c>
      <c r="G435" s="1220">
        <v>4553</v>
      </c>
      <c r="H435" s="1786"/>
    </row>
    <row r="436" spans="2:8">
      <c r="B436" s="454" t="s">
        <v>21</v>
      </c>
      <c r="C436" s="1214">
        <v>395268323</v>
      </c>
      <c r="D436" s="1220">
        <f>D437</f>
        <v>-4553</v>
      </c>
      <c r="E436" s="1233" t="s">
        <v>57</v>
      </c>
      <c r="F436" s="1213">
        <v>609936464</v>
      </c>
      <c r="G436" s="398">
        <f>G437+G453</f>
        <v>4553</v>
      </c>
      <c r="H436" s="1786"/>
    </row>
    <row r="437" spans="2:8" ht="25.5">
      <c r="B437" s="454" t="s">
        <v>22</v>
      </c>
      <c r="C437" s="1214">
        <v>395268323</v>
      </c>
      <c r="D437" s="1220">
        <f>D438</f>
        <v>-4553</v>
      </c>
      <c r="E437" s="454" t="s">
        <v>21</v>
      </c>
      <c r="F437" s="1214">
        <v>597810903</v>
      </c>
      <c r="G437" s="383">
        <f>G438+G441+G444+G446</f>
        <v>4553</v>
      </c>
      <c r="H437" s="1786"/>
    </row>
    <row r="438" spans="2:8">
      <c r="B438" s="454" t="s">
        <v>24</v>
      </c>
      <c r="C438" s="1214">
        <v>395268323</v>
      </c>
      <c r="D438" s="1220">
        <v>-4553</v>
      </c>
      <c r="E438" s="454" t="s">
        <v>23</v>
      </c>
      <c r="F438" s="1214">
        <v>567144845</v>
      </c>
      <c r="G438" s="383">
        <f>G439+G440</f>
        <v>4553</v>
      </c>
      <c r="H438" s="1786"/>
    </row>
    <row r="439" spans="2:8">
      <c r="B439" s="454"/>
      <c r="C439" s="1214"/>
      <c r="D439" s="455"/>
      <c r="E439" s="454" t="s">
        <v>25</v>
      </c>
      <c r="F439" s="1214">
        <v>424999361</v>
      </c>
      <c r="G439" s="1220">
        <v>2806</v>
      </c>
      <c r="H439" s="1786"/>
    </row>
    <row r="440" spans="2:8">
      <c r="B440" s="454"/>
      <c r="C440" s="1214"/>
      <c r="D440" s="383"/>
      <c r="E440" s="454" t="s">
        <v>26</v>
      </c>
      <c r="F440" s="1214">
        <v>142145484</v>
      </c>
      <c r="G440" s="1220">
        <v>1747</v>
      </c>
      <c r="H440" s="1786"/>
    </row>
    <row r="441" spans="2:8" ht="25.5">
      <c r="B441" s="454"/>
      <c r="C441" s="1214"/>
      <c r="D441" s="455"/>
      <c r="E441" s="454" t="s">
        <v>22</v>
      </c>
      <c r="F441" s="1214">
        <v>25015619</v>
      </c>
      <c r="G441" s="455">
        <f>G442+G443</f>
        <v>0</v>
      </c>
      <c r="H441" s="1786"/>
    </row>
    <row r="442" spans="2:8">
      <c r="B442" s="454"/>
      <c r="C442" s="1214"/>
      <c r="D442" s="455"/>
      <c r="E442" s="454" t="s">
        <v>24</v>
      </c>
      <c r="F442" s="1214">
        <v>24754907</v>
      </c>
      <c r="G442" s="455"/>
      <c r="H442" s="1786"/>
    </row>
    <row r="443" spans="2:8">
      <c r="B443" s="454"/>
      <c r="C443" s="1214"/>
      <c r="D443" s="383"/>
      <c r="E443" s="454" t="s">
        <v>32</v>
      </c>
      <c r="F443" s="1214">
        <v>260712</v>
      </c>
      <c r="G443" s="455"/>
      <c r="H443" s="1786"/>
    </row>
    <row r="444" spans="2:8" ht="25.5">
      <c r="B444" s="454"/>
      <c r="C444" s="1214"/>
      <c r="D444" s="383"/>
      <c r="E444" s="454" t="s">
        <v>45</v>
      </c>
      <c r="F444" s="1214">
        <v>171693</v>
      </c>
      <c r="G444" s="455">
        <f>G445</f>
        <v>0</v>
      </c>
      <c r="H444" s="1786"/>
    </row>
    <row r="445" spans="2:8">
      <c r="B445" s="1233"/>
      <c r="C445" s="1213"/>
      <c r="D445" s="1219"/>
      <c r="E445" s="454" t="s">
        <v>46</v>
      </c>
      <c r="F445" s="1214">
        <v>171693</v>
      </c>
      <c r="G445" s="455"/>
      <c r="H445" s="1786"/>
    </row>
    <row r="446" spans="2:8" ht="38.25">
      <c r="B446" s="454"/>
      <c r="C446" s="1214"/>
      <c r="D446" s="383"/>
      <c r="E446" s="454" t="s">
        <v>33</v>
      </c>
      <c r="F446" s="1214">
        <v>5478746</v>
      </c>
      <c r="G446" s="455">
        <f>G447+G451</f>
        <v>0</v>
      </c>
      <c r="H446" s="1786"/>
    </row>
    <row r="447" spans="2:8" ht="25.5">
      <c r="B447" s="454"/>
      <c r="C447" s="1214"/>
      <c r="D447" s="1220"/>
      <c r="E447" s="454" t="s">
        <v>34</v>
      </c>
      <c r="F447" s="1214">
        <v>1750116</v>
      </c>
      <c r="G447" s="455">
        <f>G448+G449</f>
        <v>0</v>
      </c>
      <c r="H447" s="1786"/>
    </row>
    <row r="448" spans="2:8" ht="25.5">
      <c r="B448" s="454"/>
      <c r="C448" s="1214"/>
      <c r="D448" s="1220"/>
      <c r="E448" s="454" t="s">
        <v>35</v>
      </c>
      <c r="F448" s="1214">
        <v>7776</v>
      </c>
      <c r="G448" s="455"/>
      <c r="H448" s="1786"/>
    </row>
    <row r="449" spans="1:8" ht="25.5">
      <c r="B449" s="454"/>
      <c r="C449" s="1214"/>
      <c r="D449" s="1220"/>
      <c r="E449" s="454" t="s">
        <v>66</v>
      </c>
      <c r="F449" s="1214">
        <v>1742340</v>
      </c>
      <c r="G449" s="455">
        <f>G450</f>
        <v>0</v>
      </c>
      <c r="H449" s="1786"/>
    </row>
    <row r="450" spans="1:8" ht="38.25">
      <c r="B450" s="454"/>
      <c r="C450" s="1214"/>
      <c r="D450" s="455"/>
      <c r="E450" s="454" t="s">
        <v>67</v>
      </c>
      <c r="F450" s="1214">
        <v>1742340</v>
      </c>
      <c r="G450" s="455"/>
      <c r="H450" s="1786"/>
    </row>
    <row r="451" spans="1:8" ht="25.5">
      <c r="B451" s="454"/>
      <c r="C451" s="1214"/>
      <c r="D451" s="455"/>
      <c r="E451" s="454" t="s">
        <v>36</v>
      </c>
      <c r="F451" s="1214">
        <v>3728630</v>
      </c>
      <c r="G451" s="455">
        <f>G452</f>
        <v>0</v>
      </c>
      <c r="H451" s="1786"/>
    </row>
    <row r="452" spans="1:8" ht="51">
      <c r="B452" s="454"/>
      <c r="C452" s="1214"/>
      <c r="D452" s="383"/>
      <c r="E452" s="454" t="s">
        <v>37</v>
      </c>
      <c r="F452" s="1214">
        <v>3728630</v>
      </c>
      <c r="G452" s="455"/>
      <c r="H452" s="1786"/>
    </row>
    <row r="453" spans="1:8">
      <c r="B453" s="454"/>
      <c r="C453" s="1214"/>
      <c r="D453" s="455"/>
      <c r="E453" s="454" t="s">
        <v>27</v>
      </c>
      <c r="F453" s="1214">
        <v>12125561</v>
      </c>
      <c r="G453" s="383">
        <f>G454</f>
        <v>0</v>
      </c>
      <c r="H453" s="1786"/>
    </row>
    <row r="454" spans="1:8" ht="15.75" thickBot="1">
      <c r="B454" s="454"/>
      <c r="C454" s="1215"/>
      <c r="D454" s="455"/>
      <c r="E454" s="454" t="s">
        <v>28</v>
      </c>
      <c r="F454" s="1215">
        <v>12125561</v>
      </c>
      <c r="G454" s="383"/>
      <c r="H454" s="1786"/>
    </row>
    <row r="455" spans="1:8" ht="63" customHeight="1" thickBot="1">
      <c r="B455" s="1976" t="s">
        <v>244</v>
      </c>
      <c r="C455" s="1977"/>
      <c r="D455" s="1977"/>
      <c r="E455" s="1977"/>
      <c r="F455" s="1977"/>
      <c r="G455" s="1978"/>
      <c r="H455" s="1786"/>
    </row>
    <row r="456" spans="1:8" ht="15.75" thickBot="1">
      <c r="B456" s="362"/>
      <c r="C456" s="369"/>
      <c r="D456" s="369"/>
      <c r="E456" s="368"/>
      <c r="F456" s="368"/>
      <c r="G456" s="368"/>
      <c r="H456" s="1786"/>
    </row>
    <row r="457" spans="1:8">
      <c r="A457" s="1784">
        <f>A406+1</f>
        <v>23</v>
      </c>
      <c r="B457" s="260" t="s">
        <v>226</v>
      </c>
      <c r="C457" s="1210"/>
      <c r="D457" s="1208"/>
      <c r="E457" s="363"/>
      <c r="F457" s="360"/>
      <c r="G457" s="360"/>
      <c r="H457" s="1749" t="s">
        <v>295</v>
      </c>
    </row>
    <row r="458" spans="1:8">
      <c r="B458" s="470" t="s">
        <v>14</v>
      </c>
      <c r="C458" s="1221"/>
      <c r="D458" s="1209"/>
      <c r="E458" s="363"/>
      <c r="F458" s="360"/>
      <c r="G458" s="360"/>
      <c r="H458" s="1786"/>
    </row>
    <row r="459" spans="1:8">
      <c r="B459" s="1223" t="s">
        <v>235</v>
      </c>
      <c r="C459" s="1114"/>
      <c r="D459" s="1256"/>
      <c r="E459" s="363"/>
      <c r="F459" s="360"/>
      <c r="G459" s="360"/>
      <c r="H459" s="1786"/>
    </row>
    <row r="460" spans="1:8">
      <c r="B460" s="406" t="s">
        <v>56</v>
      </c>
      <c r="C460" s="1213">
        <v>30098660</v>
      </c>
      <c r="D460" s="398">
        <f>D461+D462</f>
        <v>110481</v>
      </c>
      <c r="E460" s="370"/>
      <c r="F460" s="371"/>
      <c r="G460" s="371"/>
      <c r="H460" s="1788"/>
    </row>
    <row r="461" spans="1:8" ht="25.5">
      <c r="B461" s="470" t="s">
        <v>31</v>
      </c>
      <c r="C461" s="1214">
        <v>463364</v>
      </c>
      <c r="D461" s="383">
        <v>110481</v>
      </c>
      <c r="E461" s="370"/>
      <c r="F461" s="371"/>
      <c r="G461" s="371"/>
      <c r="H461" s="1788"/>
    </row>
    <row r="462" spans="1:8">
      <c r="B462" s="470" t="s">
        <v>18</v>
      </c>
      <c r="C462" s="1214">
        <v>29635296</v>
      </c>
      <c r="D462" s="383">
        <f>D463</f>
        <v>0</v>
      </c>
      <c r="E462" s="370"/>
      <c r="F462" s="371"/>
      <c r="G462" s="371"/>
      <c r="H462" s="1788"/>
    </row>
    <row r="463" spans="1:8" ht="25.5">
      <c r="B463" s="470" t="s">
        <v>19</v>
      </c>
      <c r="C463" s="1214">
        <v>29635296</v>
      </c>
      <c r="D463" s="383"/>
      <c r="E463" s="370"/>
      <c r="F463" s="371"/>
      <c r="G463" s="371"/>
      <c r="H463" s="1788"/>
    </row>
    <row r="464" spans="1:8">
      <c r="B464" s="406" t="s">
        <v>57</v>
      </c>
      <c r="C464" s="1213">
        <v>30098660</v>
      </c>
      <c r="D464" s="398">
        <f>D465+D474</f>
        <v>110481</v>
      </c>
      <c r="E464" s="370"/>
      <c r="F464" s="371"/>
      <c r="G464" s="371"/>
      <c r="H464" s="1788"/>
    </row>
    <row r="465" spans="2:8">
      <c r="B465" s="470" t="s">
        <v>21</v>
      </c>
      <c r="C465" s="1214">
        <v>28537798</v>
      </c>
      <c r="D465" s="383">
        <f>D466+D469+D472</f>
        <v>98373</v>
      </c>
      <c r="E465" s="370"/>
      <c r="F465" s="371"/>
      <c r="G465" s="371"/>
      <c r="H465" s="1788"/>
    </row>
    <row r="466" spans="2:8">
      <c r="B466" s="470" t="s">
        <v>23</v>
      </c>
      <c r="C466" s="1214">
        <v>24199203</v>
      </c>
      <c r="D466" s="383">
        <f>D467+D468</f>
        <v>98373</v>
      </c>
      <c r="E466" s="370"/>
      <c r="F466" s="371"/>
      <c r="G466" s="371"/>
      <c r="H466" s="1788"/>
    </row>
    <row r="467" spans="2:8">
      <c r="B467" s="470" t="s">
        <v>25</v>
      </c>
      <c r="C467" s="1214">
        <v>17073328</v>
      </c>
      <c r="D467" s="383">
        <v>73133</v>
      </c>
      <c r="E467" s="370"/>
      <c r="F467" s="371"/>
      <c r="G467" s="371"/>
      <c r="H467" s="1788"/>
    </row>
    <row r="468" spans="2:8">
      <c r="B468" s="470" t="s">
        <v>26</v>
      </c>
      <c r="C468" s="1214">
        <v>7125875</v>
      </c>
      <c r="D468" s="383">
        <v>25240</v>
      </c>
      <c r="E468" s="370"/>
      <c r="F468" s="371"/>
      <c r="G468" s="371"/>
      <c r="H468" s="1788"/>
    </row>
    <row r="469" spans="2:8" ht="25.5">
      <c r="B469" s="470" t="s">
        <v>22</v>
      </c>
      <c r="C469" s="1214">
        <v>4247807</v>
      </c>
      <c r="D469" s="383">
        <f>D470+D471</f>
        <v>0</v>
      </c>
      <c r="E469" s="370"/>
      <c r="F469" s="371"/>
      <c r="G469" s="371"/>
      <c r="H469" s="1788"/>
    </row>
    <row r="470" spans="2:8">
      <c r="B470" s="470" t="s">
        <v>24</v>
      </c>
      <c r="C470" s="1214">
        <v>3720366</v>
      </c>
      <c r="D470" s="383"/>
      <c r="E470" s="370"/>
      <c r="F470" s="371"/>
      <c r="G470" s="371"/>
      <c r="H470" s="1788"/>
    </row>
    <row r="471" spans="2:8">
      <c r="B471" s="470" t="s">
        <v>32</v>
      </c>
      <c r="C471" s="1214">
        <v>527441</v>
      </c>
      <c r="D471" s="383"/>
      <c r="E471" s="370"/>
      <c r="F471" s="371"/>
      <c r="G471" s="371"/>
      <c r="H471" s="1788"/>
    </row>
    <row r="472" spans="2:8" ht="25.5">
      <c r="B472" s="470" t="s">
        <v>45</v>
      </c>
      <c r="C472" s="1214">
        <v>90788</v>
      </c>
      <c r="D472" s="383">
        <f>D473</f>
        <v>0</v>
      </c>
      <c r="E472" s="363"/>
      <c r="F472" s="360"/>
      <c r="G472" s="360"/>
      <c r="H472" s="1786"/>
    </row>
    <row r="473" spans="2:8">
      <c r="B473" s="470" t="s">
        <v>46</v>
      </c>
      <c r="C473" s="1214">
        <v>90788</v>
      </c>
      <c r="D473" s="383"/>
      <c r="E473" s="363"/>
      <c r="F473" s="360"/>
      <c r="G473" s="360"/>
      <c r="H473" s="1786"/>
    </row>
    <row r="474" spans="2:8">
      <c r="B474" s="470" t="s">
        <v>27</v>
      </c>
      <c r="C474" s="1214">
        <v>1560862</v>
      </c>
      <c r="D474" s="383">
        <f>D475</f>
        <v>12108</v>
      </c>
      <c r="E474" s="363"/>
      <c r="F474" s="360"/>
      <c r="G474" s="360"/>
      <c r="H474" s="1786"/>
    </row>
    <row r="475" spans="2:8" ht="15.75" thickBot="1">
      <c r="B475" s="1241" t="s">
        <v>28</v>
      </c>
      <c r="C475" s="1215">
        <v>1560862</v>
      </c>
      <c r="D475" s="400">
        <v>12108</v>
      </c>
      <c r="E475" s="363"/>
      <c r="F475" s="360"/>
      <c r="G475" s="360"/>
      <c r="H475" s="1786"/>
    </row>
    <row r="476" spans="2:8">
      <c r="B476" s="678" t="s">
        <v>226</v>
      </c>
      <c r="C476" s="691"/>
      <c r="D476" s="686"/>
      <c r="E476" s="372"/>
      <c r="F476" s="373"/>
      <c r="G476" s="374"/>
      <c r="H476" s="1786"/>
    </row>
    <row r="477" spans="2:8">
      <c r="B477" s="454" t="s">
        <v>43</v>
      </c>
      <c r="C477" s="1239"/>
      <c r="D477" s="455"/>
      <c r="E477" s="375"/>
      <c r="F477" s="373"/>
      <c r="G477" s="374"/>
      <c r="H477" s="1786"/>
    </row>
    <row r="478" spans="2:8">
      <c r="B478" s="1224" t="s">
        <v>44</v>
      </c>
      <c r="C478" s="1240"/>
      <c r="D478" s="1236"/>
      <c r="E478" s="376"/>
      <c r="F478" s="377"/>
      <c r="G478" s="378"/>
      <c r="H478" s="1786"/>
    </row>
    <row r="479" spans="2:8">
      <c r="B479" s="1225" t="s">
        <v>42</v>
      </c>
      <c r="C479" s="1238"/>
      <c r="D479" s="1237"/>
      <c r="E479" s="376"/>
      <c r="F479" s="377"/>
      <c r="G479" s="378"/>
      <c r="H479" s="1786"/>
    </row>
    <row r="480" spans="2:8">
      <c r="B480" s="1233" t="s">
        <v>56</v>
      </c>
      <c r="C480" s="1213">
        <v>609936464</v>
      </c>
      <c r="D480" s="398">
        <f>D481+D482</f>
        <v>110481</v>
      </c>
      <c r="E480" s="376"/>
      <c r="F480" s="377"/>
      <c r="G480" s="378"/>
      <c r="H480" s="1786"/>
    </row>
    <row r="481" spans="2:8" ht="25.5">
      <c r="B481" s="454" t="s">
        <v>31</v>
      </c>
      <c r="C481" s="1214">
        <v>4916287</v>
      </c>
      <c r="D481" s="383">
        <v>110481</v>
      </c>
      <c r="E481" s="376"/>
      <c r="F481" s="377"/>
      <c r="G481" s="378"/>
      <c r="H481" s="1786"/>
    </row>
    <row r="482" spans="2:8">
      <c r="B482" s="454" t="s">
        <v>18</v>
      </c>
      <c r="C482" s="1214">
        <v>605020177</v>
      </c>
      <c r="D482" s="383">
        <f>D483</f>
        <v>0</v>
      </c>
      <c r="E482" s="376"/>
      <c r="F482" s="377"/>
      <c r="G482" s="378"/>
      <c r="H482" s="1786"/>
    </row>
    <row r="483" spans="2:8" ht="25.5">
      <c r="B483" s="454" t="s">
        <v>19</v>
      </c>
      <c r="C483" s="1214">
        <v>605020177</v>
      </c>
      <c r="D483" s="383"/>
      <c r="E483" s="376"/>
      <c r="F483" s="377"/>
      <c r="G483" s="378"/>
      <c r="H483" s="1786"/>
    </row>
    <row r="484" spans="2:8">
      <c r="B484" s="1233" t="s">
        <v>57</v>
      </c>
      <c r="C484" s="1213">
        <v>609936464</v>
      </c>
      <c r="D484" s="398">
        <f>D485+D501</f>
        <v>110481</v>
      </c>
      <c r="E484" s="376"/>
      <c r="F484" s="377"/>
      <c r="G484" s="378"/>
      <c r="H484" s="1786"/>
    </row>
    <row r="485" spans="2:8">
      <c r="B485" s="454" t="s">
        <v>21</v>
      </c>
      <c r="C485" s="1214">
        <v>597810903</v>
      </c>
      <c r="D485" s="383">
        <f>D486+D489+D492+D494</f>
        <v>98373</v>
      </c>
      <c r="E485" s="376"/>
      <c r="F485" s="377"/>
      <c r="G485" s="378"/>
      <c r="H485" s="1786"/>
    </row>
    <row r="486" spans="2:8">
      <c r="B486" s="454" t="s">
        <v>23</v>
      </c>
      <c r="C486" s="1214">
        <v>567144845</v>
      </c>
      <c r="D486" s="383">
        <f>D487+D488</f>
        <v>98373</v>
      </c>
      <c r="E486" s="376"/>
      <c r="F486" s="377"/>
      <c r="G486" s="378"/>
      <c r="H486" s="1786"/>
    </row>
    <row r="487" spans="2:8">
      <c r="B487" s="454" t="s">
        <v>25</v>
      </c>
      <c r="C487" s="1214">
        <v>424999361</v>
      </c>
      <c r="D487" s="383">
        <v>73133</v>
      </c>
      <c r="E487" s="376"/>
      <c r="F487" s="377"/>
      <c r="G487" s="378"/>
      <c r="H487" s="1786"/>
    </row>
    <row r="488" spans="2:8">
      <c r="B488" s="454" t="s">
        <v>26</v>
      </c>
      <c r="C488" s="1214">
        <v>142145484</v>
      </c>
      <c r="D488" s="383">
        <v>25240</v>
      </c>
      <c r="E488" s="376"/>
      <c r="F488" s="377"/>
      <c r="G488" s="378"/>
      <c r="H488" s="1786"/>
    </row>
    <row r="489" spans="2:8" ht="25.5">
      <c r="B489" s="454" t="s">
        <v>22</v>
      </c>
      <c r="C489" s="1214">
        <v>25015619</v>
      </c>
      <c r="D489" s="455">
        <f>D490+D491</f>
        <v>0</v>
      </c>
      <c r="E489" s="376"/>
      <c r="F489" s="377"/>
      <c r="G489" s="378"/>
      <c r="H489" s="1786"/>
    </row>
    <row r="490" spans="2:8">
      <c r="B490" s="454" t="s">
        <v>24</v>
      </c>
      <c r="C490" s="1214">
        <v>24754907</v>
      </c>
      <c r="D490" s="455"/>
      <c r="E490" s="376"/>
      <c r="F490" s="377"/>
      <c r="G490" s="378"/>
      <c r="H490" s="1786"/>
    </row>
    <row r="491" spans="2:8">
      <c r="B491" s="454" t="s">
        <v>32</v>
      </c>
      <c r="C491" s="1214">
        <v>260712</v>
      </c>
      <c r="D491" s="455"/>
      <c r="E491" s="376"/>
      <c r="F491" s="377"/>
      <c r="G491" s="378"/>
      <c r="H491" s="1786"/>
    </row>
    <row r="492" spans="2:8" ht="25.5">
      <c r="B492" s="454" t="s">
        <v>45</v>
      </c>
      <c r="C492" s="1214">
        <v>171693</v>
      </c>
      <c r="D492" s="455">
        <f>D493</f>
        <v>0</v>
      </c>
      <c r="E492" s="376"/>
      <c r="F492" s="377"/>
      <c r="G492" s="378"/>
      <c r="H492" s="1786"/>
    </row>
    <row r="493" spans="2:8">
      <c r="B493" s="454" t="s">
        <v>46</v>
      </c>
      <c r="C493" s="1214">
        <v>171693</v>
      </c>
      <c r="D493" s="455"/>
      <c r="E493" s="376"/>
      <c r="F493" s="377"/>
      <c r="G493" s="378"/>
      <c r="H493" s="1786"/>
    </row>
    <row r="494" spans="2:8" ht="25.5">
      <c r="B494" s="454" t="s">
        <v>33</v>
      </c>
      <c r="C494" s="1214">
        <v>5478746</v>
      </c>
      <c r="D494" s="455">
        <f>D495+D499</f>
        <v>0</v>
      </c>
      <c r="E494" s="376"/>
      <c r="F494" s="377"/>
      <c r="G494" s="378"/>
      <c r="H494" s="1786"/>
    </row>
    <row r="495" spans="2:8" ht="25.5">
      <c r="B495" s="454" t="s">
        <v>34</v>
      </c>
      <c r="C495" s="1214">
        <v>1750116</v>
      </c>
      <c r="D495" s="455">
        <f>D496+D497</f>
        <v>0</v>
      </c>
      <c r="E495" s="376"/>
      <c r="F495" s="377"/>
      <c r="G495" s="378"/>
      <c r="H495" s="1786"/>
    </row>
    <row r="496" spans="2:8" ht="25.5">
      <c r="B496" s="454" t="s">
        <v>35</v>
      </c>
      <c r="C496" s="1214">
        <v>7776</v>
      </c>
      <c r="D496" s="455"/>
      <c r="E496" s="376"/>
      <c r="F496" s="377"/>
      <c r="G496" s="378"/>
      <c r="H496" s="1786"/>
    </row>
    <row r="497" spans="2:8" ht="25.5">
      <c r="B497" s="454" t="s">
        <v>66</v>
      </c>
      <c r="C497" s="1214">
        <v>1742340</v>
      </c>
      <c r="D497" s="455">
        <f>D498</f>
        <v>0</v>
      </c>
      <c r="E497" s="376"/>
      <c r="F497" s="377"/>
      <c r="G497" s="378"/>
      <c r="H497" s="1786"/>
    </row>
    <row r="498" spans="2:8" ht="38.25">
      <c r="B498" s="454" t="s">
        <v>67</v>
      </c>
      <c r="C498" s="1214">
        <v>1742340</v>
      </c>
      <c r="D498" s="455"/>
      <c r="E498" s="376"/>
      <c r="F498" s="377"/>
      <c r="G498" s="378"/>
      <c r="H498" s="1786"/>
    </row>
    <row r="499" spans="2:8" ht="25.5">
      <c r="B499" s="454" t="s">
        <v>36</v>
      </c>
      <c r="C499" s="1214">
        <v>3728630</v>
      </c>
      <c r="D499" s="455">
        <f>D500</f>
        <v>0</v>
      </c>
      <c r="E499" s="376"/>
      <c r="F499" s="377"/>
      <c r="G499" s="378"/>
      <c r="H499" s="1786"/>
    </row>
    <row r="500" spans="2:8" ht="38.25">
      <c r="B500" s="454" t="s">
        <v>37</v>
      </c>
      <c r="C500" s="1214">
        <v>3728630</v>
      </c>
      <c r="D500" s="455"/>
      <c r="E500" s="376"/>
      <c r="F500" s="377"/>
      <c r="G500" s="378"/>
      <c r="H500" s="1786"/>
    </row>
    <row r="501" spans="2:8">
      <c r="B501" s="454" t="s">
        <v>27</v>
      </c>
      <c r="C501" s="1214">
        <v>12125561</v>
      </c>
      <c r="D501" s="383">
        <f>D502</f>
        <v>12108</v>
      </c>
      <c r="E501" s="376"/>
      <c r="F501" s="377"/>
      <c r="G501" s="378"/>
      <c r="H501" s="1786"/>
    </row>
    <row r="502" spans="2:8">
      <c r="B502" s="454" t="s">
        <v>28</v>
      </c>
      <c r="C502" s="1214">
        <v>12125561</v>
      </c>
      <c r="D502" s="383">
        <v>12108</v>
      </c>
      <c r="E502" s="376"/>
      <c r="F502" s="377"/>
      <c r="G502" s="378"/>
      <c r="H502" s="1786"/>
    </row>
    <row r="503" spans="2:8">
      <c r="B503" s="1225" t="s">
        <v>58</v>
      </c>
      <c r="C503" s="1238"/>
      <c r="D503" s="1282"/>
      <c r="E503" s="376"/>
      <c r="F503" s="377"/>
      <c r="G503" s="378"/>
      <c r="H503" s="1786"/>
    </row>
    <row r="504" spans="2:8">
      <c r="B504" s="1233" t="s">
        <v>56</v>
      </c>
      <c r="C504" s="1213">
        <v>583325288</v>
      </c>
      <c r="D504" s="398">
        <f>D505+D506</f>
        <v>110481</v>
      </c>
      <c r="E504" s="376"/>
      <c r="F504" s="377"/>
      <c r="G504" s="378"/>
      <c r="H504" s="1786"/>
    </row>
    <row r="505" spans="2:8" ht="25.5">
      <c r="B505" s="454" t="s">
        <v>31</v>
      </c>
      <c r="C505" s="1214">
        <v>4916287</v>
      </c>
      <c r="D505" s="383">
        <v>110481</v>
      </c>
      <c r="E505" s="376"/>
      <c r="F505" s="377"/>
      <c r="G505" s="378"/>
      <c r="H505" s="1786"/>
    </row>
    <row r="506" spans="2:8">
      <c r="B506" s="454" t="s">
        <v>18</v>
      </c>
      <c r="C506" s="1214">
        <v>578409001</v>
      </c>
      <c r="D506" s="383">
        <f>D507</f>
        <v>0</v>
      </c>
      <c r="E506" s="376"/>
      <c r="F506" s="377"/>
      <c r="G506" s="378"/>
      <c r="H506" s="1786"/>
    </row>
    <row r="507" spans="2:8" ht="25.5">
      <c r="B507" s="454" t="s">
        <v>19</v>
      </c>
      <c r="C507" s="1214">
        <v>578409001</v>
      </c>
      <c r="D507" s="383"/>
      <c r="E507" s="376"/>
      <c r="F507" s="377"/>
      <c r="G507" s="378"/>
      <c r="H507" s="1786"/>
    </row>
    <row r="508" spans="2:8">
      <c r="B508" s="1233" t="s">
        <v>57</v>
      </c>
      <c r="C508" s="1213">
        <v>583325288</v>
      </c>
      <c r="D508" s="398">
        <f>D509+D525</f>
        <v>110481</v>
      </c>
      <c r="E508" s="376"/>
      <c r="F508" s="377"/>
      <c r="G508" s="378"/>
      <c r="H508" s="1786"/>
    </row>
    <row r="509" spans="2:8">
      <c r="B509" s="454" t="s">
        <v>21</v>
      </c>
      <c r="C509" s="1214">
        <v>573322666</v>
      </c>
      <c r="D509" s="383">
        <f>D510+D513+D516+D518</f>
        <v>98373</v>
      </c>
      <c r="E509" s="376"/>
      <c r="F509" s="377"/>
      <c r="G509" s="378"/>
      <c r="H509" s="1786"/>
    </row>
    <row r="510" spans="2:8">
      <c r="B510" s="454" t="s">
        <v>23</v>
      </c>
      <c r="C510" s="1214">
        <v>566686189</v>
      </c>
      <c r="D510" s="383">
        <f>D511+D512</f>
        <v>98373</v>
      </c>
      <c r="E510" s="376"/>
      <c r="F510" s="377"/>
      <c r="G510" s="378"/>
      <c r="H510" s="1786"/>
    </row>
    <row r="511" spans="2:8">
      <c r="B511" s="454" t="s">
        <v>25</v>
      </c>
      <c r="C511" s="1214">
        <v>423924776</v>
      </c>
      <c r="D511" s="383">
        <v>73133</v>
      </c>
      <c r="E511" s="376"/>
      <c r="F511" s="377"/>
      <c r="G511" s="378"/>
      <c r="H511" s="1786"/>
    </row>
    <row r="512" spans="2:8">
      <c r="B512" s="454" t="s">
        <v>26</v>
      </c>
      <c r="C512" s="1214">
        <v>142761413</v>
      </c>
      <c r="D512" s="383">
        <v>25240</v>
      </c>
      <c r="E512" s="376"/>
      <c r="F512" s="377"/>
      <c r="G512" s="378"/>
      <c r="H512" s="1786"/>
    </row>
    <row r="513" spans="2:8" ht="25.5">
      <c r="B513" s="454" t="s">
        <v>22</v>
      </c>
      <c r="C513" s="1214">
        <v>1986038</v>
      </c>
      <c r="D513" s="455">
        <f>D514+D515</f>
        <v>0</v>
      </c>
      <c r="E513" s="376"/>
      <c r="F513" s="377"/>
      <c r="G513" s="378"/>
      <c r="H513" s="1786"/>
    </row>
    <row r="514" spans="2:8">
      <c r="B514" s="454" t="s">
        <v>24</v>
      </c>
      <c r="C514" s="1214">
        <v>1725326</v>
      </c>
      <c r="D514" s="455"/>
      <c r="E514" s="376"/>
      <c r="F514" s="377"/>
      <c r="G514" s="378"/>
      <c r="H514" s="1786"/>
    </row>
    <row r="515" spans="2:8">
      <c r="B515" s="454" t="s">
        <v>32</v>
      </c>
      <c r="C515" s="1214">
        <v>260712</v>
      </c>
      <c r="D515" s="455"/>
      <c r="E515" s="376"/>
      <c r="F515" s="377"/>
      <c r="G515" s="378"/>
      <c r="H515" s="1786"/>
    </row>
    <row r="516" spans="2:8" ht="25.5">
      <c r="B516" s="454" t="s">
        <v>45</v>
      </c>
      <c r="C516" s="1214">
        <v>171693</v>
      </c>
      <c r="D516" s="455">
        <f>D517</f>
        <v>0</v>
      </c>
      <c r="E516" s="376"/>
      <c r="F516" s="377"/>
      <c r="G516" s="378"/>
      <c r="H516" s="1786"/>
    </row>
    <row r="517" spans="2:8">
      <c r="B517" s="454" t="s">
        <v>46</v>
      </c>
      <c r="C517" s="1214">
        <v>171693</v>
      </c>
      <c r="D517" s="455"/>
      <c r="E517" s="376"/>
      <c r="F517" s="377"/>
      <c r="G517" s="378"/>
      <c r="H517" s="1786"/>
    </row>
    <row r="518" spans="2:8" ht="25.5">
      <c r="B518" s="454" t="s">
        <v>33</v>
      </c>
      <c r="C518" s="1214">
        <v>4478746</v>
      </c>
      <c r="D518" s="455">
        <f>D519+D523</f>
        <v>0</v>
      </c>
      <c r="E518" s="376"/>
      <c r="F518" s="377"/>
      <c r="G518" s="378"/>
      <c r="H518" s="1786"/>
    </row>
    <row r="519" spans="2:8" ht="25.5">
      <c r="B519" s="454" t="s">
        <v>34</v>
      </c>
      <c r="C519" s="1214">
        <v>750116</v>
      </c>
      <c r="D519" s="455">
        <f>D520+D521</f>
        <v>0</v>
      </c>
      <c r="E519" s="376"/>
      <c r="F519" s="377"/>
      <c r="G519" s="378"/>
      <c r="H519" s="1786"/>
    </row>
    <row r="520" spans="2:8" ht="25.5">
      <c r="B520" s="454" t="s">
        <v>35</v>
      </c>
      <c r="C520" s="1214">
        <v>7776</v>
      </c>
      <c r="D520" s="455"/>
      <c r="E520" s="376"/>
      <c r="F520" s="377"/>
      <c r="G520" s="378"/>
      <c r="H520" s="1786"/>
    </row>
    <row r="521" spans="2:8" ht="25.5">
      <c r="B521" s="454" t="s">
        <v>66</v>
      </c>
      <c r="C521" s="1214">
        <v>742340</v>
      </c>
      <c r="D521" s="455">
        <f>D522</f>
        <v>0</v>
      </c>
      <c r="E521" s="376"/>
      <c r="F521" s="377"/>
      <c r="G521" s="378"/>
      <c r="H521" s="1786"/>
    </row>
    <row r="522" spans="2:8" ht="38.25">
      <c r="B522" s="454" t="s">
        <v>67</v>
      </c>
      <c r="C522" s="1214">
        <v>742340</v>
      </c>
      <c r="D522" s="455"/>
      <c r="E522" s="376"/>
      <c r="F522" s="377"/>
      <c r="G522" s="378"/>
      <c r="H522" s="1786"/>
    </row>
    <row r="523" spans="2:8" ht="25.5">
      <c r="B523" s="454" t="s">
        <v>36</v>
      </c>
      <c r="C523" s="1214">
        <v>3728630</v>
      </c>
      <c r="D523" s="455">
        <f>D524</f>
        <v>0</v>
      </c>
      <c r="E523" s="376"/>
      <c r="F523" s="377"/>
      <c r="G523" s="378"/>
      <c r="H523" s="1786"/>
    </row>
    <row r="524" spans="2:8" ht="38.25">
      <c r="B524" s="454" t="s">
        <v>37</v>
      </c>
      <c r="C524" s="1214">
        <v>3728630</v>
      </c>
      <c r="D524" s="455"/>
      <c r="E524" s="376"/>
      <c r="F524" s="377"/>
      <c r="G524" s="378"/>
      <c r="H524" s="1786"/>
    </row>
    <row r="525" spans="2:8">
      <c r="B525" s="454" t="s">
        <v>27</v>
      </c>
      <c r="C525" s="1214">
        <v>10002622</v>
      </c>
      <c r="D525" s="383">
        <f>D526</f>
        <v>12108</v>
      </c>
      <c r="E525" s="376"/>
      <c r="F525" s="377"/>
      <c r="G525" s="378"/>
      <c r="H525" s="1786"/>
    </row>
    <row r="526" spans="2:8" ht="15.75" thickBot="1">
      <c r="B526" s="1234" t="s">
        <v>28</v>
      </c>
      <c r="C526" s="1215">
        <v>10002622</v>
      </c>
      <c r="D526" s="383">
        <v>12108</v>
      </c>
      <c r="E526" s="376"/>
      <c r="F526" s="377"/>
      <c r="G526" s="378"/>
      <c r="H526" s="1786"/>
    </row>
    <row r="527" spans="2:8" ht="117" customHeight="1" thickBot="1">
      <c r="B527" s="1973" t="s">
        <v>245</v>
      </c>
      <c r="C527" s="1974"/>
      <c r="D527" s="1975"/>
      <c r="E527" s="379"/>
      <c r="F527" s="379"/>
      <c r="G527" s="379"/>
      <c r="H527" s="1786"/>
    </row>
    <row r="528" spans="2:8" ht="15.75" thickBot="1">
      <c r="B528" s="380"/>
      <c r="C528" s="381"/>
      <c r="D528" s="382"/>
      <c r="E528" s="363"/>
      <c r="F528" s="360"/>
      <c r="G528" s="360"/>
      <c r="H528" s="1786"/>
    </row>
    <row r="529" spans="1:8">
      <c r="A529" s="1784">
        <f>A457+1</f>
        <v>24</v>
      </c>
      <c r="B529" s="260" t="s">
        <v>226</v>
      </c>
      <c r="C529" s="1210"/>
      <c r="D529" s="1208"/>
      <c r="E529" s="363"/>
      <c r="F529" s="360"/>
      <c r="G529" s="360"/>
      <c r="H529" s="1749" t="s">
        <v>295</v>
      </c>
    </row>
    <row r="530" spans="1:8">
      <c r="B530" s="470" t="s">
        <v>14</v>
      </c>
      <c r="C530" s="1221"/>
      <c r="D530" s="1209"/>
      <c r="E530" s="363"/>
      <c r="F530" s="360"/>
      <c r="G530" s="360"/>
      <c r="H530" s="1786"/>
    </row>
    <row r="531" spans="1:8">
      <c r="B531" s="1223" t="s">
        <v>235</v>
      </c>
      <c r="C531" s="890"/>
      <c r="D531" s="1218"/>
      <c r="E531" s="363"/>
      <c r="F531" s="360"/>
      <c r="G531" s="360"/>
      <c r="H531" s="1786"/>
    </row>
    <row r="532" spans="1:8">
      <c r="B532" s="406" t="s">
        <v>56</v>
      </c>
      <c r="C532" s="1213">
        <v>30098660</v>
      </c>
      <c r="D532" s="398">
        <f>D533+D534</f>
        <v>0</v>
      </c>
      <c r="E532" s="370"/>
      <c r="F532" s="371"/>
      <c r="G532" s="371"/>
      <c r="H532" s="1788"/>
    </row>
    <row r="533" spans="1:8" ht="25.5">
      <c r="B533" s="470" t="s">
        <v>31</v>
      </c>
      <c r="C533" s="1214">
        <v>463364</v>
      </c>
      <c r="D533" s="383"/>
      <c r="E533" s="370"/>
      <c r="F533" s="371"/>
      <c r="G533" s="371"/>
      <c r="H533" s="1788"/>
    </row>
    <row r="534" spans="1:8">
      <c r="B534" s="470" t="s">
        <v>18</v>
      </c>
      <c r="C534" s="1214">
        <v>29635296</v>
      </c>
      <c r="D534" s="383">
        <f>D535</f>
        <v>0</v>
      </c>
      <c r="E534" s="370"/>
      <c r="F534" s="371"/>
      <c r="G534" s="371"/>
      <c r="H534" s="1788"/>
    </row>
    <row r="535" spans="1:8" ht="25.5">
      <c r="B535" s="470" t="s">
        <v>19</v>
      </c>
      <c r="C535" s="1214">
        <v>29635296</v>
      </c>
      <c r="D535" s="383"/>
      <c r="E535" s="370"/>
      <c r="F535" s="371"/>
      <c r="G535" s="371"/>
      <c r="H535" s="1788"/>
    </row>
    <row r="536" spans="1:8">
      <c r="B536" s="406" t="s">
        <v>57</v>
      </c>
      <c r="C536" s="1213">
        <v>30098660</v>
      </c>
      <c r="D536" s="398">
        <f>D537+D546</f>
        <v>0</v>
      </c>
      <c r="E536" s="370"/>
      <c r="F536" s="371"/>
      <c r="G536" s="371"/>
      <c r="H536" s="1788"/>
    </row>
    <row r="537" spans="1:8">
      <c r="B537" s="470" t="s">
        <v>21</v>
      </c>
      <c r="C537" s="1214">
        <v>28537798</v>
      </c>
      <c r="D537" s="383">
        <f>D538+D541+D544</f>
        <v>-545000</v>
      </c>
      <c r="E537" s="370"/>
      <c r="F537" s="371"/>
      <c r="G537" s="371"/>
      <c r="H537" s="1788"/>
    </row>
    <row r="538" spans="1:8">
      <c r="B538" s="470" t="s">
        <v>23</v>
      </c>
      <c r="C538" s="1214">
        <v>24199203</v>
      </c>
      <c r="D538" s="383">
        <f>D539+D540</f>
        <v>-545000</v>
      </c>
      <c r="E538" s="370"/>
      <c r="F538" s="371"/>
      <c r="G538" s="371"/>
      <c r="H538" s="1788"/>
    </row>
    <row r="539" spans="1:8">
      <c r="B539" s="470" t="s">
        <v>25</v>
      </c>
      <c r="C539" s="1214">
        <v>17073328</v>
      </c>
      <c r="D539" s="383"/>
      <c r="E539" s="370"/>
      <c r="F539" s="371"/>
      <c r="G539" s="371"/>
      <c r="H539" s="1788"/>
    </row>
    <row r="540" spans="1:8">
      <c r="B540" s="470" t="s">
        <v>26</v>
      </c>
      <c r="C540" s="1214">
        <v>7125875</v>
      </c>
      <c r="D540" s="383">
        <v>-545000</v>
      </c>
      <c r="E540" s="370"/>
      <c r="F540" s="371"/>
      <c r="G540" s="371"/>
      <c r="H540" s="1788"/>
    </row>
    <row r="541" spans="1:8" ht="25.5">
      <c r="B541" s="470" t="s">
        <v>22</v>
      </c>
      <c r="C541" s="1214">
        <v>4247807</v>
      </c>
      <c r="D541" s="383">
        <f>D542+D543</f>
        <v>0</v>
      </c>
      <c r="E541" s="370"/>
      <c r="F541" s="371"/>
      <c r="G541" s="371"/>
      <c r="H541" s="1788"/>
    </row>
    <row r="542" spans="1:8">
      <c r="B542" s="470" t="s">
        <v>24</v>
      </c>
      <c r="C542" s="1214">
        <v>3720366</v>
      </c>
      <c r="D542" s="383"/>
      <c r="E542" s="370"/>
      <c r="F542" s="371"/>
      <c r="G542" s="371"/>
      <c r="H542" s="1788"/>
    </row>
    <row r="543" spans="1:8">
      <c r="B543" s="470" t="s">
        <v>32</v>
      </c>
      <c r="C543" s="1214">
        <v>527441</v>
      </c>
      <c r="D543" s="383"/>
      <c r="E543" s="370"/>
      <c r="F543" s="371"/>
      <c r="G543" s="371"/>
      <c r="H543" s="1788"/>
    </row>
    <row r="544" spans="1:8" ht="25.5">
      <c r="B544" s="470" t="s">
        <v>45</v>
      </c>
      <c r="C544" s="1214">
        <v>90788</v>
      </c>
      <c r="D544" s="383">
        <f>D545</f>
        <v>0</v>
      </c>
      <c r="E544" s="363"/>
      <c r="F544" s="360"/>
      <c r="G544" s="360"/>
      <c r="H544" s="1786"/>
    </row>
    <row r="545" spans="2:8">
      <c r="B545" s="470" t="s">
        <v>46</v>
      </c>
      <c r="C545" s="1214">
        <v>90788</v>
      </c>
      <c r="D545" s="383"/>
      <c r="E545" s="363"/>
      <c r="F545" s="360"/>
      <c r="G545" s="360"/>
      <c r="H545" s="1786"/>
    </row>
    <row r="546" spans="2:8">
      <c r="B546" s="470" t="s">
        <v>27</v>
      </c>
      <c r="C546" s="1214">
        <v>1560862</v>
      </c>
      <c r="D546" s="383">
        <f>D547</f>
        <v>545000</v>
      </c>
      <c r="E546" s="363"/>
      <c r="F546" s="360"/>
      <c r="G546" s="360"/>
      <c r="H546" s="1786"/>
    </row>
    <row r="547" spans="2:8" ht="15.75" thickBot="1">
      <c r="B547" s="470" t="s">
        <v>28</v>
      </c>
      <c r="C547" s="1214">
        <v>1560862</v>
      </c>
      <c r="D547" s="383">
        <v>545000</v>
      </c>
      <c r="E547" s="363"/>
      <c r="F547" s="360"/>
      <c r="G547" s="360"/>
      <c r="H547" s="1786"/>
    </row>
    <row r="548" spans="2:8">
      <c r="B548" s="1263" t="s">
        <v>50</v>
      </c>
      <c r="C548" s="1210"/>
      <c r="D548" s="1208"/>
      <c r="E548" s="363"/>
      <c r="F548" s="360"/>
      <c r="G548" s="360"/>
      <c r="H548" s="1786"/>
    </row>
    <row r="549" spans="2:8">
      <c r="B549" s="1264" t="s">
        <v>226</v>
      </c>
      <c r="C549" s="1273"/>
      <c r="D549" s="1267"/>
      <c r="E549" s="363"/>
      <c r="F549" s="360"/>
      <c r="G549" s="360"/>
      <c r="H549" s="1786"/>
    </row>
    <row r="550" spans="2:8">
      <c r="B550" s="1265" t="s">
        <v>235</v>
      </c>
      <c r="C550" s="1274"/>
      <c r="D550" s="1268"/>
      <c r="E550" s="363"/>
      <c r="F550" s="360"/>
      <c r="G550" s="360"/>
      <c r="H550" s="1786"/>
    </row>
    <row r="551" spans="2:8">
      <c r="B551" s="794" t="s">
        <v>52</v>
      </c>
      <c r="C551" s="1275"/>
      <c r="D551" s="1269"/>
      <c r="E551" s="363"/>
      <c r="F551" s="360"/>
      <c r="G551" s="360"/>
      <c r="H551" s="1786"/>
    </row>
    <row r="552" spans="2:8">
      <c r="B552" s="795" t="s">
        <v>53</v>
      </c>
      <c r="C552" s="1276"/>
      <c r="D552" s="1270"/>
      <c r="E552" s="363"/>
      <c r="F552" s="360"/>
      <c r="G552" s="360"/>
      <c r="H552" s="1786"/>
    </row>
    <row r="553" spans="2:8" ht="38.25">
      <c r="B553" s="1225" t="s">
        <v>446</v>
      </c>
      <c r="C553" s="1277"/>
      <c r="D553" s="1271"/>
      <c r="E553" s="363"/>
      <c r="F553" s="360"/>
      <c r="G553" s="360"/>
      <c r="H553" s="1786"/>
    </row>
    <row r="554" spans="2:8">
      <c r="B554" s="1266" t="s">
        <v>55</v>
      </c>
      <c r="C554" s="1278"/>
      <c r="D554" s="1272"/>
      <c r="E554" s="363"/>
      <c r="F554" s="360"/>
      <c r="G554" s="360"/>
      <c r="H554" s="1786"/>
    </row>
    <row r="555" spans="2:8">
      <c r="B555" s="1283" t="s">
        <v>56</v>
      </c>
      <c r="C555" s="1213">
        <v>8813343</v>
      </c>
      <c r="D555" s="1286">
        <f>D556</f>
        <v>0</v>
      </c>
      <c r="E555" s="363"/>
      <c r="F555" s="360"/>
      <c r="G555" s="360"/>
      <c r="H555" s="1786"/>
    </row>
    <row r="556" spans="2:8">
      <c r="B556" s="1284" t="s">
        <v>18</v>
      </c>
      <c r="C556" s="1214">
        <v>8813343</v>
      </c>
      <c r="D556" s="1287">
        <f>D557</f>
        <v>0</v>
      </c>
      <c r="E556" s="363"/>
      <c r="F556" s="360"/>
      <c r="G556" s="360"/>
      <c r="H556" s="1786"/>
    </row>
    <row r="557" spans="2:8" ht="26.25">
      <c r="B557" s="1284" t="s">
        <v>19</v>
      </c>
      <c r="C557" s="1214">
        <v>8813343</v>
      </c>
      <c r="D557" s="383"/>
      <c r="E557" s="363"/>
      <c r="F557" s="360"/>
      <c r="G557" s="360"/>
      <c r="H557" s="1786"/>
    </row>
    <row r="558" spans="2:8">
      <c r="B558" s="1283" t="s">
        <v>57</v>
      </c>
      <c r="C558" s="1213">
        <v>8813343</v>
      </c>
      <c r="D558" s="1286">
        <f>D559+D564</f>
        <v>0</v>
      </c>
      <c r="E558" s="363"/>
      <c r="F558" s="360"/>
      <c r="G558" s="360"/>
      <c r="H558" s="1786"/>
    </row>
    <row r="559" spans="2:8">
      <c r="B559" s="1284" t="s">
        <v>21</v>
      </c>
      <c r="C559" s="1214">
        <v>7899440</v>
      </c>
      <c r="D559" s="1287">
        <f>D560+D562</f>
        <v>-545000</v>
      </c>
      <c r="E559" s="363"/>
      <c r="F559" s="360"/>
      <c r="G559" s="360"/>
      <c r="H559" s="1786"/>
    </row>
    <row r="560" spans="2:8">
      <c r="B560" s="1284" t="s">
        <v>23</v>
      </c>
      <c r="C560" s="1214">
        <v>4179074</v>
      </c>
      <c r="D560" s="1288">
        <f>D561</f>
        <v>-545000</v>
      </c>
      <c r="E560" s="363"/>
      <c r="F560" s="360"/>
      <c r="G560" s="360"/>
      <c r="H560" s="1786"/>
    </row>
    <row r="561" spans="1:8">
      <c r="B561" s="1284" t="s">
        <v>26</v>
      </c>
      <c r="C561" s="1214">
        <v>4179074</v>
      </c>
      <c r="D561" s="1288">
        <v>-545000</v>
      </c>
      <c r="E561" s="363"/>
      <c r="F561" s="360"/>
      <c r="G561" s="360"/>
      <c r="H561" s="1786"/>
    </row>
    <row r="562" spans="1:8" ht="26.25">
      <c r="B562" s="1284" t="s">
        <v>22</v>
      </c>
      <c r="C562" s="1214">
        <v>3720366</v>
      </c>
      <c r="D562" s="1287">
        <f>D563</f>
        <v>0</v>
      </c>
      <c r="E562" s="363"/>
      <c r="F562" s="360"/>
      <c r="G562" s="360"/>
      <c r="H562" s="1786"/>
    </row>
    <row r="563" spans="1:8">
      <c r="B563" s="1284" t="s">
        <v>24</v>
      </c>
      <c r="C563" s="1214">
        <v>3720366</v>
      </c>
      <c r="D563" s="383"/>
      <c r="E563" s="363"/>
      <c r="F563" s="360"/>
      <c r="G563" s="360"/>
      <c r="H563" s="1786"/>
    </row>
    <row r="564" spans="1:8">
      <c r="B564" s="1284" t="s">
        <v>27</v>
      </c>
      <c r="C564" s="1214">
        <v>913903</v>
      </c>
      <c r="D564" s="1288">
        <f>D565</f>
        <v>545000</v>
      </c>
      <c r="E564" s="363"/>
      <c r="F564" s="360"/>
      <c r="G564" s="360"/>
      <c r="H564" s="1786"/>
    </row>
    <row r="565" spans="1:8" ht="15.75" thickBot="1">
      <c r="B565" s="1285" t="s">
        <v>28</v>
      </c>
      <c r="C565" s="1215">
        <v>913903</v>
      </c>
      <c r="D565" s="1289">
        <v>545000</v>
      </c>
      <c r="E565" s="363"/>
      <c r="F565" s="360"/>
      <c r="G565" s="360"/>
      <c r="H565" s="1786"/>
    </row>
    <row r="566" spans="1:8" ht="108" customHeight="1" thickBot="1">
      <c r="B566" s="1968" t="s">
        <v>447</v>
      </c>
      <c r="C566" s="1971"/>
      <c r="D566" s="1972"/>
      <c r="E566" s="363"/>
      <c r="F566" s="360"/>
      <c r="G566" s="360"/>
      <c r="H566" s="1786"/>
    </row>
    <row r="567" spans="1:8" ht="15.75" thickBot="1">
      <c r="B567" s="380"/>
      <c r="C567" s="381"/>
      <c r="D567" s="382"/>
      <c r="E567" s="363"/>
      <c r="F567" s="360"/>
      <c r="G567" s="360"/>
      <c r="H567" s="1786"/>
    </row>
    <row r="568" spans="1:8">
      <c r="A568" s="1784">
        <f>A529+1</f>
        <v>25</v>
      </c>
      <c r="B568" s="260" t="s">
        <v>73</v>
      </c>
      <c r="C568" s="1210"/>
      <c r="D568" s="1208"/>
      <c r="E568" s="260" t="s">
        <v>226</v>
      </c>
      <c r="F568" s="1210"/>
      <c r="G568" s="1208"/>
      <c r="H568" s="1749" t="s">
        <v>295</v>
      </c>
    </row>
    <row r="569" spans="1:8">
      <c r="B569" s="386" t="s">
        <v>74</v>
      </c>
      <c r="C569" s="1211"/>
      <c r="D569" s="1209"/>
      <c r="E569" s="470" t="s">
        <v>14</v>
      </c>
      <c r="F569" s="1221"/>
      <c r="G569" s="1209"/>
      <c r="H569" s="1789"/>
    </row>
    <row r="570" spans="1:8" ht="27">
      <c r="B570" s="1290" t="s">
        <v>75</v>
      </c>
      <c r="C570" s="890"/>
      <c r="D570" s="361"/>
      <c r="E570" s="1223" t="s">
        <v>235</v>
      </c>
      <c r="F570" s="890"/>
      <c r="G570" s="1218"/>
      <c r="H570" s="1789"/>
    </row>
    <row r="571" spans="1:8" ht="25.5">
      <c r="B571" s="470" t="s">
        <v>246</v>
      </c>
      <c r="C571" s="1229">
        <v>305367963</v>
      </c>
      <c r="D571" s="398">
        <v>1480068</v>
      </c>
      <c r="E571" s="406" t="s">
        <v>56</v>
      </c>
      <c r="F571" s="1213">
        <v>30098660</v>
      </c>
      <c r="G571" s="398">
        <f>G572+G573</f>
        <v>1480068</v>
      </c>
      <c r="H571" s="1789"/>
    </row>
    <row r="572" spans="1:8" ht="25.5">
      <c r="B572" s="470"/>
      <c r="C572" s="1230"/>
      <c r="D572" s="383"/>
      <c r="E572" s="470" t="s">
        <v>31</v>
      </c>
      <c r="F572" s="1214">
        <v>463364</v>
      </c>
      <c r="G572" s="383"/>
      <c r="H572" s="1789"/>
    </row>
    <row r="573" spans="1:8">
      <c r="B573" s="470"/>
      <c r="C573" s="1230"/>
      <c r="D573" s="383"/>
      <c r="E573" s="470" t="s">
        <v>18</v>
      </c>
      <c r="F573" s="1214">
        <v>29635296</v>
      </c>
      <c r="G573" s="383">
        <f>G574</f>
        <v>1480068</v>
      </c>
      <c r="H573" s="1789"/>
    </row>
    <row r="574" spans="1:8" ht="25.5">
      <c r="B574" s="470"/>
      <c r="C574" s="1230"/>
      <c r="D574" s="383"/>
      <c r="E574" s="470" t="s">
        <v>19</v>
      </c>
      <c r="F574" s="1214">
        <v>29635296</v>
      </c>
      <c r="G574" s="383">
        <v>1480068</v>
      </c>
      <c r="H574" s="1789"/>
    </row>
    <row r="575" spans="1:8">
      <c r="B575" s="406"/>
      <c r="C575" s="1229"/>
      <c r="D575" s="398"/>
      <c r="E575" s="406" t="s">
        <v>57</v>
      </c>
      <c r="F575" s="1213">
        <v>30098660</v>
      </c>
      <c r="G575" s="398">
        <f>G576+G585</f>
        <v>1480068</v>
      </c>
      <c r="H575" s="1789"/>
    </row>
    <row r="576" spans="1:8">
      <c r="B576" s="470"/>
      <c r="C576" s="1230"/>
      <c r="D576" s="383"/>
      <c r="E576" s="470" t="s">
        <v>21</v>
      </c>
      <c r="F576" s="1214">
        <v>28537798</v>
      </c>
      <c r="G576" s="383">
        <f>G577+G580+G583</f>
        <v>1480068</v>
      </c>
      <c r="H576" s="1789"/>
    </row>
    <row r="577" spans="2:8">
      <c r="B577" s="470"/>
      <c r="C577" s="1230"/>
      <c r="D577" s="383"/>
      <c r="E577" s="470" t="s">
        <v>23</v>
      </c>
      <c r="F577" s="1214">
        <v>24199203</v>
      </c>
      <c r="G577" s="383">
        <f>G578+G579</f>
        <v>0</v>
      </c>
      <c r="H577" s="1789"/>
    </row>
    <row r="578" spans="2:8">
      <c r="B578" s="470"/>
      <c r="C578" s="1230"/>
      <c r="D578" s="383"/>
      <c r="E578" s="470" t="s">
        <v>25</v>
      </c>
      <c r="F578" s="1214">
        <v>17073328</v>
      </c>
      <c r="G578" s="383"/>
      <c r="H578" s="1789"/>
    </row>
    <row r="579" spans="2:8">
      <c r="B579" s="470"/>
      <c r="C579" s="1230"/>
      <c r="D579" s="383"/>
      <c r="E579" s="470" t="s">
        <v>26</v>
      </c>
      <c r="F579" s="1214">
        <v>7125875</v>
      </c>
      <c r="G579" s="383"/>
      <c r="H579" s="1789"/>
    </row>
    <row r="580" spans="2:8" ht="25.5">
      <c r="B580" s="470"/>
      <c r="C580" s="1230"/>
      <c r="D580" s="383"/>
      <c r="E580" s="470" t="s">
        <v>22</v>
      </c>
      <c r="F580" s="1214">
        <v>4247807</v>
      </c>
      <c r="G580" s="383">
        <f>G581+G582</f>
        <v>1480068</v>
      </c>
      <c r="H580" s="1789"/>
    </row>
    <row r="581" spans="2:8">
      <c r="B581" s="470"/>
      <c r="C581" s="1230"/>
      <c r="D581" s="383"/>
      <c r="E581" s="470" t="s">
        <v>24</v>
      </c>
      <c r="F581" s="1214">
        <v>3720366</v>
      </c>
      <c r="G581" s="383">
        <v>1480068</v>
      </c>
      <c r="H581" s="1789"/>
    </row>
    <row r="582" spans="2:8">
      <c r="B582" s="470"/>
      <c r="C582" s="1230"/>
      <c r="D582" s="383"/>
      <c r="E582" s="470" t="s">
        <v>32</v>
      </c>
      <c r="F582" s="1214">
        <v>527441</v>
      </c>
      <c r="G582" s="383"/>
      <c r="H582" s="1789"/>
    </row>
    <row r="583" spans="2:8" ht="25.5">
      <c r="B583" s="470"/>
      <c r="C583" s="1230"/>
      <c r="D583" s="383"/>
      <c r="E583" s="470" t="s">
        <v>45</v>
      </c>
      <c r="F583" s="1214">
        <v>90788</v>
      </c>
      <c r="G583" s="383">
        <f>G584</f>
        <v>0</v>
      </c>
      <c r="H583" s="1789"/>
    </row>
    <row r="584" spans="2:8">
      <c r="B584" s="470"/>
      <c r="C584" s="1230"/>
      <c r="D584" s="383"/>
      <c r="E584" s="470" t="s">
        <v>46</v>
      </c>
      <c r="F584" s="1214">
        <v>90788</v>
      </c>
      <c r="G584" s="383"/>
      <c r="H584" s="1789"/>
    </row>
    <row r="585" spans="2:8">
      <c r="B585" s="470"/>
      <c r="C585" s="1230"/>
      <c r="D585" s="383"/>
      <c r="E585" s="470" t="s">
        <v>27</v>
      </c>
      <c r="F585" s="1214">
        <v>1560862</v>
      </c>
      <c r="G585" s="383">
        <f>G586</f>
        <v>0</v>
      </c>
      <c r="H585" s="1789"/>
    </row>
    <row r="586" spans="2:8" ht="15.75" thickBot="1">
      <c r="B586" s="1241"/>
      <c r="C586" s="1232"/>
      <c r="D586" s="400"/>
      <c r="E586" s="1226" t="s">
        <v>28</v>
      </c>
      <c r="F586" s="1294">
        <v>1560862</v>
      </c>
      <c r="G586" s="1228"/>
      <c r="H586" s="1789"/>
    </row>
    <row r="587" spans="2:8">
      <c r="B587" s="260" t="s">
        <v>73</v>
      </c>
      <c r="C587" s="1210"/>
      <c r="D587" s="1208"/>
      <c r="E587" s="678" t="s">
        <v>226</v>
      </c>
      <c r="F587" s="691"/>
      <c r="G587" s="686"/>
      <c r="H587" s="1789"/>
    </row>
    <row r="588" spans="2:8">
      <c r="B588" s="386" t="s">
        <v>74</v>
      </c>
      <c r="C588" s="1211"/>
      <c r="D588" s="1209"/>
      <c r="E588" s="454" t="s">
        <v>43</v>
      </c>
      <c r="F588" s="1239"/>
      <c r="G588" s="455"/>
      <c r="H588" s="1789"/>
    </row>
    <row r="589" spans="2:8">
      <c r="B589" s="1290" t="s">
        <v>75</v>
      </c>
      <c r="C589" s="1240"/>
      <c r="D589" s="1236"/>
      <c r="E589" s="1224" t="s">
        <v>44</v>
      </c>
      <c r="F589" s="1240"/>
      <c r="G589" s="1236"/>
      <c r="H589" s="1789"/>
    </row>
    <row r="590" spans="2:8">
      <c r="B590" s="1225" t="s">
        <v>42</v>
      </c>
      <c r="C590" s="1240"/>
      <c r="D590" s="1236"/>
      <c r="E590" s="1225" t="s">
        <v>42</v>
      </c>
      <c r="F590" s="1238"/>
      <c r="G590" s="1237"/>
      <c r="H590" s="1789"/>
    </row>
    <row r="591" spans="2:8" ht="25.5">
      <c r="B591" s="470" t="s">
        <v>246</v>
      </c>
      <c r="C591" s="1229">
        <v>208064660</v>
      </c>
      <c r="D591" s="398">
        <v>1842155</v>
      </c>
      <c r="E591" s="1233" t="s">
        <v>56</v>
      </c>
      <c r="F591" s="1213">
        <v>609936464</v>
      </c>
      <c r="G591" s="1258">
        <f>G592+G593</f>
        <v>1842155</v>
      </c>
      <c r="H591" s="1789"/>
    </row>
    <row r="592" spans="2:8" ht="25.5">
      <c r="B592" s="470"/>
      <c r="C592" s="1253"/>
      <c r="D592" s="388"/>
      <c r="E592" s="454" t="s">
        <v>31</v>
      </c>
      <c r="F592" s="1214">
        <v>4916287</v>
      </c>
      <c r="G592" s="1259"/>
      <c r="H592" s="1789"/>
    </row>
    <row r="593" spans="2:8">
      <c r="B593" s="470"/>
      <c r="C593" s="1253"/>
      <c r="D593" s="388"/>
      <c r="E593" s="454" t="s">
        <v>18</v>
      </c>
      <c r="F593" s="1214">
        <v>605020177</v>
      </c>
      <c r="G593" s="1259">
        <f>G594</f>
        <v>1842155</v>
      </c>
      <c r="H593" s="1789"/>
    </row>
    <row r="594" spans="2:8" ht="25.5">
      <c r="B594" s="470"/>
      <c r="C594" s="1253"/>
      <c r="D594" s="388"/>
      <c r="E594" s="454" t="s">
        <v>19</v>
      </c>
      <c r="F594" s="1214">
        <v>605020177</v>
      </c>
      <c r="G594" s="1259">
        <v>1842155</v>
      </c>
      <c r="H594" s="1789"/>
    </row>
    <row r="595" spans="2:8">
      <c r="B595" s="470"/>
      <c r="C595" s="1253"/>
      <c r="D595" s="388"/>
      <c r="E595" s="1233" t="s">
        <v>57</v>
      </c>
      <c r="F595" s="1213">
        <v>609936464</v>
      </c>
      <c r="G595" s="398">
        <f>G596+G612</f>
        <v>1842155</v>
      </c>
      <c r="H595" s="1789"/>
    </row>
    <row r="596" spans="2:8">
      <c r="B596" s="470"/>
      <c r="C596" s="1253"/>
      <c r="D596" s="388"/>
      <c r="E596" s="454" t="s">
        <v>21</v>
      </c>
      <c r="F596" s="1214">
        <v>597810903</v>
      </c>
      <c r="G596" s="383">
        <f>G597+G600+G603+G605</f>
        <v>1842155</v>
      </c>
      <c r="H596" s="1789"/>
    </row>
    <row r="597" spans="2:8">
      <c r="B597" s="470"/>
      <c r="C597" s="1253"/>
      <c r="D597" s="388"/>
      <c r="E597" s="454" t="s">
        <v>23</v>
      </c>
      <c r="F597" s="1214">
        <v>567144845</v>
      </c>
      <c r="G597" s="383">
        <f>G598+G599</f>
        <v>0</v>
      </c>
      <c r="H597" s="1789"/>
    </row>
    <row r="598" spans="2:8">
      <c r="B598" s="470"/>
      <c r="C598" s="1253"/>
      <c r="D598" s="388"/>
      <c r="E598" s="454" t="s">
        <v>25</v>
      </c>
      <c r="F598" s="1214">
        <v>424999361</v>
      </c>
      <c r="G598" s="455"/>
      <c r="H598" s="1789"/>
    </row>
    <row r="599" spans="2:8">
      <c r="B599" s="470"/>
      <c r="C599" s="1253"/>
      <c r="D599" s="388"/>
      <c r="E599" s="454" t="s">
        <v>26</v>
      </c>
      <c r="F599" s="1214">
        <v>142145484</v>
      </c>
      <c r="G599" s="383"/>
      <c r="H599" s="1789"/>
    </row>
    <row r="600" spans="2:8" ht="25.5">
      <c r="B600" s="470"/>
      <c r="C600" s="1253"/>
      <c r="D600" s="388"/>
      <c r="E600" s="454" t="s">
        <v>22</v>
      </c>
      <c r="F600" s="1214">
        <v>25015619</v>
      </c>
      <c r="G600" s="1259">
        <f>G601+G602</f>
        <v>1842155</v>
      </c>
      <c r="H600" s="1789"/>
    </row>
    <row r="601" spans="2:8">
      <c r="B601" s="470"/>
      <c r="C601" s="1253"/>
      <c r="D601" s="388"/>
      <c r="E601" s="454" t="s">
        <v>24</v>
      </c>
      <c r="F601" s="1214">
        <v>24754907</v>
      </c>
      <c r="G601" s="1259">
        <v>1842155</v>
      </c>
      <c r="H601" s="1789"/>
    </row>
    <row r="602" spans="2:8">
      <c r="B602" s="470"/>
      <c r="C602" s="1253"/>
      <c r="D602" s="388"/>
      <c r="E602" s="454" t="s">
        <v>32</v>
      </c>
      <c r="F602" s="1214">
        <v>260712</v>
      </c>
      <c r="G602" s="455"/>
      <c r="H602" s="1789"/>
    </row>
    <row r="603" spans="2:8" ht="25.5">
      <c r="B603" s="470"/>
      <c r="C603" s="1253"/>
      <c r="D603" s="388"/>
      <c r="E603" s="454" t="s">
        <v>45</v>
      </c>
      <c r="F603" s="1214">
        <v>171693</v>
      </c>
      <c r="G603" s="455">
        <f>G604</f>
        <v>0</v>
      </c>
      <c r="H603" s="1789"/>
    </row>
    <row r="604" spans="2:8">
      <c r="B604" s="470"/>
      <c r="C604" s="1253"/>
      <c r="D604" s="388"/>
      <c r="E604" s="454" t="s">
        <v>46</v>
      </c>
      <c r="F604" s="1214">
        <v>171693</v>
      </c>
      <c r="G604" s="455"/>
      <c r="H604" s="1789"/>
    </row>
    <row r="605" spans="2:8" ht="38.25">
      <c r="B605" s="470"/>
      <c r="C605" s="1253"/>
      <c r="D605" s="388"/>
      <c r="E605" s="454" t="s">
        <v>33</v>
      </c>
      <c r="F605" s="1214">
        <v>5478746</v>
      </c>
      <c r="G605" s="455">
        <f>G606+G610</f>
        <v>0</v>
      </c>
      <c r="H605" s="1789"/>
    </row>
    <row r="606" spans="2:8" ht="25.5">
      <c r="B606" s="470"/>
      <c r="C606" s="1253"/>
      <c r="D606" s="388"/>
      <c r="E606" s="454" t="s">
        <v>34</v>
      </c>
      <c r="F606" s="1214">
        <v>1750116</v>
      </c>
      <c r="G606" s="455">
        <f>G607+G608</f>
        <v>0</v>
      </c>
      <c r="H606" s="1789"/>
    </row>
    <row r="607" spans="2:8" ht="25.5">
      <c r="B607" s="470"/>
      <c r="C607" s="1253"/>
      <c r="D607" s="388"/>
      <c r="E607" s="454" t="s">
        <v>35</v>
      </c>
      <c r="F607" s="1214">
        <v>7776</v>
      </c>
      <c r="G607" s="455"/>
      <c r="H607" s="1789"/>
    </row>
    <row r="608" spans="2:8" ht="25.5">
      <c r="B608" s="470"/>
      <c r="C608" s="1253"/>
      <c r="D608" s="388"/>
      <c r="E608" s="454" t="s">
        <v>66</v>
      </c>
      <c r="F608" s="1214">
        <v>1742340</v>
      </c>
      <c r="G608" s="455">
        <f>G609</f>
        <v>0</v>
      </c>
      <c r="H608" s="1789"/>
    </row>
    <row r="609" spans="2:8" ht="38.25">
      <c r="B609" s="470"/>
      <c r="C609" s="1253"/>
      <c r="D609" s="388"/>
      <c r="E609" s="454" t="s">
        <v>67</v>
      </c>
      <c r="F609" s="1214">
        <v>1742340</v>
      </c>
      <c r="G609" s="455"/>
      <c r="H609" s="1789"/>
    </row>
    <row r="610" spans="2:8" ht="25.5">
      <c r="B610" s="470"/>
      <c r="C610" s="1253"/>
      <c r="D610" s="388"/>
      <c r="E610" s="454" t="s">
        <v>36</v>
      </c>
      <c r="F610" s="1214">
        <v>3728630</v>
      </c>
      <c r="G610" s="455">
        <f>G611</f>
        <v>0</v>
      </c>
      <c r="H610" s="1789"/>
    </row>
    <row r="611" spans="2:8" ht="51">
      <c r="B611" s="470"/>
      <c r="C611" s="1253"/>
      <c r="D611" s="388"/>
      <c r="E611" s="454" t="s">
        <v>37</v>
      </c>
      <c r="F611" s="1214">
        <v>3728630</v>
      </c>
      <c r="G611" s="455"/>
      <c r="H611" s="1789"/>
    </row>
    <row r="612" spans="2:8">
      <c r="B612" s="470"/>
      <c r="C612" s="1253"/>
      <c r="D612" s="388"/>
      <c r="E612" s="454" t="s">
        <v>27</v>
      </c>
      <c r="F612" s="1214">
        <v>12125561</v>
      </c>
      <c r="G612" s="383">
        <f>G613</f>
        <v>0</v>
      </c>
      <c r="H612" s="1789"/>
    </row>
    <row r="613" spans="2:8" ht="15.75" thickBot="1">
      <c r="B613" s="1226"/>
      <c r="C613" s="1292"/>
      <c r="D613" s="389"/>
      <c r="E613" s="1234" t="s">
        <v>28</v>
      </c>
      <c r="F613" s="1294">
        <v>12125561</v>
      </c>
      <c r="G613" s="1228"/>
      <c r="H613" s="1789"/>
    </row>
    <row r="614" spans="2:8">
      <c r="B614" s="1291"/>
      <c r="C614" s="1293"/>
      <c r="D614" s="390"/>
      <c r="E614" s="1263" t="s">
        <v>50</v>
      </c>
      <c r="F614" s="1210"/>
      <c r="G614" s="1208"/>
      <c r="H614" s="1786"/>
    </row>
    <row r="615" spans="2:8">
      <c r="B615" s="470"/>
      <c r="C615" s="1230"/>
      <c r="D615" s="383"/>
      <c r="E615" s="1264" t="s">
        <v>226</v>
      </c>
      <c r="F615" s="1273"/>
      <c r="G615" s="1267"/>
      <c r="H615" s="1786"/>
    </row>
    <row r="616" spans="2:8" ht="27">
      <c r="B616" s="470"/>
      <c r="C616" s="1230"/>
      <c r="D616" s="383"/>
      <c r="E616" s="1265" t="s">
        <v>235</v>
      </c>
      <c r="F616" s="1274"/>
      <c r="G616" s="1268"/>
      <c r="H616" s="1786"/>
    </row>
    <row r="617" spans="2:8">
      <c r="B617" s="470"/>
      <c r="C617" s="1230"/>
      <c r="D617" s="383"/>
      <c r="E617" s="794" t="s">
        <v>52</v>
      </c>
      <c r="F617" s="1275"/>
      <c r="G617" s="1269"/>
      <c r="H617" s="1786"/>
    </row>
    <row r="618" spans="2:8">
      <c r="B618" s="470"/>
      <c r="C618" s="1230"/>
      <c r="D618" s="383"/>
      <c r="E618" s="795" t="s">
        <v>53</v>
      </c>
      <c r="F618" s="1276"/>
      <c r="G618" s="1270"/>
      <c r="H618" s="1786"/>
    </row>
    <row r="619" spans="2:8" ht="38.25">
      <c r="B619" s="470"/>
      <c r="C619" s="1230"/>
      <c r="D619" s="383"/>
      <c r="E619" s="1225" t="s">
        <v>446</v>
      </c>
      <c r="F619" s="1277"/>
      <c r="G619" s="1271"/>
      <c r="H619" s="1786"/>
    </row>
    <row r="620" spans="2:8">
      <c r="B620" s="470"/>
      <c r="C620" s="1230"/>
      <c r="D620" s="383"/>
      <c r="E620" s="1266" t="s">
        <v>55</v>
      </c>
      <c r="F620" s="1278"/>
      <c r="G620" s="1272"/>
      <c r="H620" s="1786"/>
    </row>
    <row r="621" spans="2:8">
      <c r="B621" s="470"/>
      <c r="C621" s="1230"/>
      <c r="D621" s="383"/>
      <c r="E621" s="1283" t="s">
        <v>56</v>
      </c>
      <c r="F621" s="1213">
        <v>8813343</v>
      </c>
      <c r="G621" s="1286">
        <f>G622</f>
        <v>1480068</v>
      </c>
      <c r="H621" s="1786"/>
    </row>
    <row r="622" spans="2:8">
      <c r="B622" s="470"/>
      <c r="C622" s="1230"/>
      <c r="D622" s="383"/>
      <c r="E622" s="1284" t="s">
        <v>18</v>
      </c>
      <c r="F622" s="1214">
        <v>8813343</v>
      </c>
      <c r="G622" s="1287">
        <f>G623</f>
        <v>1480068</v>
      </c>
      <c r="H622" s="1786"/>
    </row>
    <row r="623" spans="2:8" ht="26.25">
      <c r="B623" s="470"/>
      <c r="C623" s="1230"/>
      <c r="D623" s="383"/>
      <c r="E623" s="1284" t="s">
        <v>19</v>
      </c>
      <c r="F623" s="1214">
        <v>8813343</v>
      </c>
      <c r="G623" s="383">
        <v>1480068</v>
      </c>
      <c r="H623" s="1786"/>
    </row>
    <row r="624" spans="2:8">
      <c r="B624" s="470"/>
      <c r="C624" s="1230"/>
      <c r="D624" s="383"/>
      <c r="E624" s="1283" t="s">
        <v>57</v>
      </c>
      <c r="F624" s="1213">
        <v>8813343</v>
      </c>
      <c r="G624" s="1286">
        <f>G625+G630</f>
        <v>1480068</v>
      </c>
      <c r="H624" s="1786"/>
    </row>
    <row r="625" spans="2:8">
      <c r="B625" s="470"/>
      <c r="C625" s="1230"/>
      <c r="D625" s="383"/>
      <c r="E625" s="1284" t="s">
        <v>21</v>
      </c>
      <c r="F625" s="1214">
        <v>7899440</v>
      </c>
      <c r="G625" s="1287">
        <f>G626+G628</f>
        <v>1480068</v>
      </c>
      <c r="H625" s="1786"/>
    </row>
    <row r="626" spans="2:8">
      <c r="B626" s="470"/>
      <c r="C626" s="1230"/>
      <c r="D626" s="383"/>
      <c r="E626" s="1284" t="s">
        <v>23</v>
      </c>
      <c r="F626" s="1214">
        <v>4179074</v>
      </c>
      <c r="G626" s="1288">
        <f>G627</f>
        <v>0</v>
      </c>
      <c r="H626" s="1786"/>
    </row>
    <row r="627" spans="2:8">
      <c r="B627" s="470"/>
      <c r="C627" s="1230"/>
      <c r="D627" s="383"/>
      <c r="E627" s="1284" t="s">
        <v>26</v>
      </c>
      <c r="F627" s="1214">
        <v>4179074</v>
      </c>
      <c r="G627" s="1288"/>
      <c r="H627" s="1786"/>
    </row>
    <row r="628" spans="2:8" ht="26.25">
      <c r="B628" s="470"/>
      <c r="C628" s="1230"/>
      <c r="D628" s="383"/>
      <c r="E628" s="1284" t="s">
        <v>22</v>
      </c>
      <c r="F628" s="1214">
        <v>3720366</v>
      </c>
      <c r="G628" s="1287">
        <f>G629</f>
        <v>1480068</v>
      </c>
      <c r="H628" s="1786"/>
    </row>
    <row r="629" spans="2:8">
      <c r="B629" s="470"/>
      <c r="C629" s="1230"/>
      <c r="D629" s="383"/>
      <c r="E629" s="1284" t="s">
        <v>24</v>
      </c>
      <c r="F629" s="1214">
        <v>3720366</v>
      </c>
      <c r="G629" s="383">
        <v>1480068</v>
      </c>
      <c r="H629" s="1786"/>
    </row>
    <row r="630" spans="2:8">
      <c r="B630" s="470"/>
      <c r="C630" s="1230"/>
      <c r="D630" s="383"/>
      <c r="E630" s="1284" t="s">
        <v>27</v>
      </c>
      <c r="F630" s="1214">
        <v>913903</v>
      </c>
      <c r="G630" s="1288">
        <f>G631</f>
        <v>0</v>
      </c>
      <c r="H630" s="1786"/>
    </row>
    <row r="631" spans="2:8" ht="15.75" thickBot="1">
      <c r="B631" s="470"/>
      <c r="C631" s="1230"/>
      <c r="D631" s="383"/>
      <c r="E631" s="1285" t="s">
        <v>28</v>
      </c>
      <c r="F631" s="1215">
        <v>913903</v>
      </c>
      <c r="G631" s="1289"/>
      <c r="H631" s="1786"/>
    </row>
    <row r="632" spans="2:8">
      <c r="B632" s="470"/>
      <c r="C632" s="1230"/>
      <c r="D632" s="383"/>
      <c r="E632" s="1266" t="s">
        <v>42</v>
      </c>
      <c r="F632" s="1278"/>
      <c r="G632" s="1272"/>
      <c r="H632" s="1786"/>
    </row>
    <row r="633" spans="2:8">
      <c r="B633" s="470"/>
      <c r="C633" s="1230"/>
      <c r="D633" s="383"/>
      <c r="E633" s="1283" t="s">
        <v>56</v>
      </c>
      <c r="F633" s="1213">
        <v>7309414</v>
      </c>
      <c r="G633" s="1286">
        <f>G634</f>
        <v>1842155</v>
      </c>
      <c r="H633" s="1786"/>
    </row>
    <row r="634" spans="2:8">
      <c r="B634" s="470"/>
      <c r="C634" s="1230"/>
      <c r="D634" s="383"/>
      <c r="E634" s="1284" t="s">
        <v>18</v>
      </c>
      <c r="F634" s="1214">
        <v>7309414</v>
      </c>
      <c r="G634" s="1287">
        <f>G635</f>
        <v>1842155</v>
      </c>
      <c r="H634" s="1786"/>
    </row>
    <row r="635" spans="2:8" ht="26.25">
      <c r="B635" s="470"/>
      <c r="C635" s="1230"/>
      <c r="D635" s="383"/>
      <c r="E635" s="1284" t="s">
        <v>19</v>
      </c>
      <c r="F635" s="1214">
        <v>7309414</v>
      </c>
      <c r="G635" s="383">
        <v>1842155</v>
      </c>
      <c r="H635" s="1786"/>
    </row>
    <row r="636" spans="2:8">
      <c r="B636" s="470"/>
      <c r="C636" s="1230"/>
      <c r="D636" s="383"/>
      <c r="E636" s="1283" t="s">
        <v>57</v>
      </c>
      <c r="F636" s="1213">
        <v>7309414</v>
      </c>
      <c r="G636" s="1286">
        <f>G637+G642</f>
        <v>1842155</v>
      </c>
      <c r="H636" s="1786"/>
    </row>
    <row r="637" spans="2:8">
      <c r="B637" s="470"/>
      <c r="C637" s="1230"/>
      <c r="D637" s="383"/>
      <c r="E637" s="1284" t="s">
        <v>21</v>
      </c>
      <c r="F637" s="1214">
        <v>6577011</v>
      </c>
      <c r="G637" s="1287">
        <f>G638+G640</f>
        <v>1842155</v>
      </c>
      <c r="H637" s="1786"/>
    </row>
    <row r="638" spans="2:8">
      <c r="B638" s="470"/>
      <c r="C638" s="1230"/>
      <c r="D638" s="383"/>
      <c r="E638" s="1284" t="s">
        <v>23</v>
      </c>
      <c r="F638" s="1214">
        <v>2856645</v>
      </c>
      <c r="G638" s="1288">
        <f>G639</f>
        <v>0</v>
      </c>
      <c r="H638" s="1786"/>
    </row>
    <row r="639" spans="2:8">
      <c r="B639" s="470"/>
      <c r="C639" s="1230"/>
      <c r="D639" s="383"/>
      <c r="E639" s="1284" t="s">
        <v>26</v>
      </c>
      <c r="F639" s="1214">
        <v>2856645</v>
      </c>
      <c r="G639" s="1288"/>
      <c r="H639" s="1786"/>
    </row>
    <row r="640" spans="2:8" ht="26.25">
      <c r="B640" s="470"/>
      <c r="C640" s="1230"/>
      <c r="D640" s="383"/>
      <c r="E640" s="1284" t="s">
        <v>22</v>
      </c>
      <c r="F640" s="1214">
        <v>3720366</v>
      </c>
      <c r="G640" s="1287">
        <f>G641</f>
        <v>1842155</v>
      </c>
      <c r="H640" s="1786"/>
    </row>
    <row r="641" spans="1:8">
      <c r="B641" s="470"/>
      <c r="C641" s="1230"/>
      <c r="D641" s="383"/>
      <c r="E641" s="1284" t="s">
        <v>24</v>
      </c>
      <c r="F641" s="1214">
        <v>3720366</v>
      </c>
      <c r="G641" s="383">
        <v>1842155</v>
      </c>
      <c r="H641" s="1786"/>
    </row>
    <row r="642" spans="1:8">
      <c r="B642" s="470"/>
      <c r="C642" s="1230"/>
      <c r="D642" s="383"/>
      <c r="E642" s="1284" t="s">
        <v>27</v>
      </c>
      <c r="F642" s="1214">
        <v>732403</v>
      </c>
      <c r="G642" s="1288">
        <f>G643</f>
        <v>0</v>
      </c>
      <c r="H642" s="1786"/>
    </row>
    <row r="643" spans="1:8" ht="15.75" thickBot="1">
      <c r="B643" s="470"/>
      <c r="C643" s="1232"/>
      <c r="D643" s="383"/>
      <c r="E643" s="1285" t="s">
        <v>28</v>
      </c>
      <c r="F643" s="1215">
        <v>732403</v>
      </c>
      <c r="G643" s="1289"/>
      <c r="H643" s="1786"/>
    </row>
    <row r="644" spans="1:8" ht="81.75" customHeight="1" thickBot="1">
      <c r="B644" s="1980" t="s">
        <v>247</v>
      </c>
      <c r="C644" s="1981"/>
      <c r="D644" s="1981"/>
      <c r="E644" s="1981"/>
      <c r="F644" s="1981"/>
      <c r="G644" s="1982"/>
      <c r="H644" s="1789"/>
    </row>
    <row r="645" spans="1:8" ht="15.75" thickBot="1">
      <c r="B645" s="363"/>
      <c r="C645" s="360"/>
      <c r="D645" s="360"/>
      <c r="E645" s="363"/>
      <c r="F645" s="360"/>
      <c r="G645" s="360"/>
      <c r="H645" s="1786"/>
    </row>
    <row r="646" spans="1:8" ht="27">
      <c r="A646" s="1784">
        <f>A568+1</f>
        <v>26</v>
      </c>
      <c r="B646" s="260" t="s">
        <v>227</v>
      </c>
      <c r="C646" s="1210"/>
      <c r="D646" s="1208"/>
      <c r="E646" s="260" t="s">
        <v>226</v>
      </c>
      <c r="F646" s="1210"/>
      <c r="G646" s="1208"/>
      <c r="H646" s="1749" t="s">
        <v>295</v>
      </c>
    </row>
    <row r="647" spans="1:8">
      <c r="B647" s="470" t="s">
        <v>14</v>
      </c>
      <c r="C647" s="1211"/>
      <c r="D647" s="1209"/>
      <c r="E647" s="470" t="s">
        <v>14</v>
      </c>
      <c r="F647" s="1221"/>
      <c r="G647" s="1209"/>
      <c r="H647" s="1786"/>
    </row>
    <row r="648" spans="1:8" ht="27">
      <c r="B648" s="1223" t="s">
        <v>232</v>
      </c>
      <c r="C648" s="1114"/>
      <c r="D648" s="735"/>
      <c r="E648" s="1207" t="s">
        <v>238</v>
      </c>
      <c r="F648" s="1212"/>
      <c r="G648" s="1246"/>
      <c r="H648" s="1786"/>
    </row>
    <row r="649" spans="1:8">
      <c r="B649" s="406" t="s">
        <v>56</v>
      </c>
      <c r="C649" s="1229">
        <v>389536526</v>
      </c>
      <c r="D649" s="398">
        <f>D650</f>
        <v>-19276860</v>
      </c>
      <c r="E649" s="406" t="s">
        <v>56</v>
      </c>
      <c r="F649" s="1213">
        <v>83338511</v>
      </c>
      <c r="G649" s="398">
        <f>G650+G651</f>
        <v>19276860</v>
      </c>
      <c r="H649" s="1786"/>
    </row>
    <row r="650" spans="1:8" ht="25.5">
      <c r="B650" s="470" t="s">
        <v>18</v>
      </c>
      <c r="C650" s="1230">
        <v>389536526</v>
      </c>
      <c r="D650" s="383">
        <f>D651</f>
        <v>-19276860</v>
      </c>
      <c r="E650" s="470" t="s">
        <v>31</v>
      </c>
      <c r="F650" s="1214">
        <v>1675763</v>
      </c>
      <c r="G650" s="383"/>
      <c r="H650" s="1786"/>
    </row>
    <row r="651" spans="1:8" ht="25.5">
      <c r="B651" s="470" t="s">
        <v>19</v>
      </c>
      <c r="C651" s="1230">
        <v>389536526</v>
      </c>
      <c r="D651" s="383">
        <v>-19276860</v>
      </c>
      <c r="E651" s="470" t="s">
        <v>18</v>
      </c>
      <c r="F651" s="1214">
        <v>81662748</v>
      </c>
      <c r="G651" s="383">
        <f>G652</f>
        <v>19276860</v>
      </c>
      <c r="H651" s="1786"/>
    </row>
    <row r="652" spans="1:8" ht="25.5">
      <c r="B652" s="406" t="s">
        <v>57</v>
      </c>
      <c r="C652" s="1229">
        <v>389536526</v>
      </c>
      <c r="D652" s="398">
        <f>D653</f>
        <v>-19276860</v>
      </c>
      <c r="E652" s="470" t="s">
        <v>19</v>
      </c>
      <c r="F652" s="1214">
        <v>81662748</v>
      </c>
      <c r="G652" s="383">
        <v>19276860</v>
      </c>
      <c r="H652" s="1786"/>
    </row>
    <row r="653" spans="1:8">
      <c r="B653" s="470" t="s">
        <v>21</v>
      </c>
      <c r="C653" s="1230">
        <v>389536526</v>
      </c>
      <c r="D653" s="383">
        <f>D654</f>
        <v>-19276860</v>
      </c>
      <c r="E653" s="406" t="s">
        <v>57</v>
      </c>
      <c r="F653" s="1213">
        <v>83338511</v>
      </c>
      <c r="G653" s="398">
        <f>G654+G659</f>
        <v>19276860</v>
      </c>
      <c r="H653" s="1786"/>
    </row>
    <row r="654" spans="1:8" ht="25.5">
      <c r="B654" s="470" t="s">
        <v>22</v>
      </c>
      <c r="C654" s="1230">
        <v>389536526</v>
      </c>
      <c r="D654" s="383">
        <f>D655</f>
        <v>-19276860</v>
      </c>
      <c r="E654" s="470" t="s">
        <v>21</v>
      </c>
      <c r="F654" s="1214">
        <v>53233293</v>
      </c>
      <c r="G654" s="383">
        <f>G655+G657</f>
        <v>0</v>
      </c>
      <c r="H654" s="1786"/>
    </row>
    <row r="655" spans="1:8">
      <c r="B655" s="470" t="s">
        <v>24</v>
      </c>
      <c r="C655" s="1230">
        <v>389536526</v>
      </c>
      <c r="D655" s="383">
        <v>-19276860</v>
      </c>
      <c r="E655" s="470" t="s">
        <v>23</v>
      </c>
      <c r="F655" s="1214">
        <v>28742079</v>
      </c>
      <c r="G655" s="383">
        <f>G656</f>
        <v>0</v>
      </c>
      <c r="H655" s="1786"/>
    </row>
    <row r="656" spans="1:8">
      <c r="B656" s="470"/>
      <c r="C656" s="1230"/>
      <c r="D656" s="383"/>
      <c r="E656" s="470" t="s">
        <v>26</v>
      </c>
      <c r="F656" s="1214">
        <v>28742079</v>
      </c>
      <c r="G656" s="383"/>
      <c r="H656" s="1786"/>
    </row>
    <row r="657" spans="2:8" ht="25.5">
      <c r="B657" s="470"/>
      <c r="C657" s="1230"/>
      <c r="D657" s="383"/>
      <c r="E657" s="470" t="s">
        <v>22</v>
      </c>
      <c r="F657" s="1214">
        <v>24491214</v>
      </c>
      <c r="G657" s="383">
        <f>G658</f>
        <v>0</v>
      </c>
      <c r="H657" s="1786"/>
    </row>
    <row r="658" spans="2:8">
      <c r="B658" s="470"/>
      <c r="C658" s="1230"/>
      <c r="D658" s="383"/>
      <c r="E658" s="470" t="s">
        <v>24</v>
      </c>
      <c r="F658" s="1214">
        <v>24491214</v>
      </c>
      <c r="G658" s="383"/>
      <c r="H658" s="1786"/>
    </row>
    <row r="659" spans="2:8">
      <c r="B659" s="470"/>
      <c r="C659" s="1230"/>
      <c r="D659" s="383"/>
      <c r="E659" s="470" t="s">
        <v>27</v>
      </c>
      <c r="F659" s="1214">
        <v>30105218</v>
      </c>
      <c r="G659" s="383">
        <f>G660</f>
        <v>19276860</v>
      </c>
      <c r="H659" s="1786"/>
    </row>
    <row r="660" spans="2:8" ht="15.75" thickBot="1">
      <c r="B660" s="470"/>
      <c r="C660" s="1230"/>
      <c r="D660" s="383"/>
      <c r="E660" s="470" t="s">
        <v>28</v>
      </c>
      <c r="F660" s="1214">
        <v>30105218</v>
      </c>
      <c r="G660" s="383">
        <v>19276860</v>
      </c>
      <c r="H660" s="1786"/>
    </row>
    <row r="661" spans="2:8">
      <c r="B661" s="470"/>
      <c r="C661" s="1230"/>
      <c r="D661" s="383"/>
      <c r="E661" s="1263" t="s">
        <v>50</v>
      </c>
      <c r="F661" s="1210"/>
      <c r="G661" s="1208"/>
      <c r="H661" s="1786"/>
    </row>
    <row r="662" spans="2:8">
      <c r="B662" s="470"/>
      <c r="C662" s="1230"/>
      <c r="D662" s="383"/>
      <c r="E662" s="1264" t="s">
        <v>226</v>
      </c>
      <c r="F662" s="1273"/>
      <c r="G662" s="1267"/>
      <c r="H662" s="1786"/>
    </row>
    <row r="663" spans="2:8" ht="30" customHeight="1">
      <c r="B663" s="470"/>
      <c r="C663" s="1230"/>
      <c r="D663" s="383"/>
      <c r="E663" s="1295" t="s">
        <v>238</v>
      </c>
      <c r="F663" s="1274"/>
      <c r="G663" s="1268"/>
      <c r="H663" s="1786"/>
    </row>
    <row r="664" spans="2:8">
      <c r="B664" s="470"/>
      <c r="C664" s="1230"/>
      <c r="D664" s="383"/>
      <c r="E664" s="794" t="s">
        <v>52</v>
      </c>
      <c r="F664" s="1275"/>
      <c r="G664" s="1269"/>
      <c r="H664" s="1786"/>
    </row>
    <row r="665" spans="2:8">
      <c r="B665" s="470"/>
      <c r="C665" s="1230"/>
      <c r="D665" s="383"/>
      <c r="E665" s="795" t="s">
        <v>53</v>
      </c>
      <c r="F665" s="1276"/>
      <c r="G665" s="1270"/>
      <c r="H665" s="1786"/>
    </row>
    <row r="666" spans="2:8" ht="38.25">
      <c r="B666" s="470"/>
      <c r="C666" s="1230"/>
      <c r="D666" s="383"/>
      <c r="E666" s="1225" t="s">
        <v>448</v>
      </c>
      <c r="F666" s="1277"/>
      <c r="G666" s="1271"/>
      <c r="H666" s="1786"/>
    </row>
    <row r="667" spans="2:8">
      <c r="B667" s="470"/>
      <c r="C667" s="1230"/>
      <c r="D667" s="383"/>
      <c r="E667" s="1266" t="s">
        <v>55</v>
      </c>
      <c r="F667" s="1278"/>
      <c r="G667" s="1270"/>
      <c r="H667" s="1786"/>
    </row>
    <row r="668" spans="2:8">
      <c r="B668" s="470"/>
      <c r="C668" s="1230"/>
      <c r="D668" s="383"/>
      <c r="E668" s="883" t="s">
        <v>56</v>
      </c>
      <c r="F668" s="1296">
        <v>22609644</v>
      </c>
      <c r="G668" s="1269">
        <f>G669</f>
        <v>19276860</v>
      </c>
      <c r="H668" s="1786"/>
    </row>
    <row r="669" spans="2:8">
      <c r="B669" s="470"/>
      <c r="C669" s="1230"/>
      <c r="D669" s="383"/>
      <c r="E669" s="1142" t="s">
        <v>18</v>
      </c>
      <c r="F669" s="1278">
        <v>22609644</v>
      </c>
      <c r="G669" s="1270">
        <f>G670</f>
        <v>19276860</v>
      </c>
      <c r="H669" s="1786"/>
    </row>
    <row r="670" spans="2:8" ht="26.25">
      <c r="B670" s="470"/>
      <c r="C670" s="1230"/>
      <c r="D670" s="383"/>
      <c r="E670" s="1142" t="s">
        <v>19</v>
      </c>
      <c r="F670" s="1278">
        <v>22609644</v>
      </c>
      <c r="G670" s="1270">
        <v>19276860</v>
      </c>
      <c r="H670" s="1786"/>
    </row>
    <row r="671" spans="2:8">
      <c r="B671" s="470"/>
      <c r="C671" s="1230"/>
      <c r="D671" s="383"/>
      <c r="E671" s="883" t="s">
        <v>57</v>
      </c>
      <c r="F671" s="1296">
        <v>22609644</v>
      </c>
      <c r="G671" s="1269">
        <f>G672</f>
        <v>19276860</v>
      </c>
      <c r="H671" s="1786"/>
    </row>
    <row r="672" spans="2:8">
      <c r="B672" s="470"/>
      <c r="C672" s="1230"/>
      <c r="D672" s="383"/>
      <c r="E672" s="1142" t="s">
        <v>27</v>
      </c>
      <c r="F672" s="1278">
        <v>22609644</v>
      </c>
      <c r="G672" s="1270">
        <f>G673</f>
        <v>19276860</v>
      </c>
      <c r="H672" s="1786"/>
    </row>
    <row r="673" spans="1:8" ht="15.75" thickBot="1">
      <c r="B673" s="470"/>
      <c r="C673" s="1232"/>
      <c r="D673" s="383"/>
      <c r="E673" s="1244" t="s">
        <v>28</v>
      </c>
      <c r="F673" s="1297">
        <v>22609644</v>
      </c>
      <c r="G673" s="1270">
        <v>19276860</v>
      </c>
      <c r="H673" s="1786"/>
    </row>
    <row r="674" spans="1:8" s="1762" customFormat="1" ht="56.25" customHeight="1" thickBot="1">
      <c r="A674" s="724"/>
      <c r="B674" s="1973" t="s">
        <v>449</v>
      </c>
      <c r="C674" s="1974"/>
      <c r="D674" s="1974"/>
      <c r="E674" s="1974"/>
      <c r="F674" s="1974"/>
      <c r="G674" s="1975"/>
      <c r="H674" s="1019"/>
    </row>
    <row r="675" spans="1:8" ht="15.75" thickBot="1">
      <c r="B675" s="368"/>
      <c r="C675" s="368"/>
      <c r="D675" s="368"/>
      <c r="E675" s="368"/>
      <c r="F675" s="368"/>
      <c r="G675" s="368"/>
      <c r="H675" s="1786"/>
    </row>
    <row r="676" spans="1:8">
      <c r="A676" s="1784">
        <f>A646+1</f>
        <v>27</v>
      </c>
      <c r="B676" s="260" t="s">
        <v>226</v>
      </c>
      <c r="C676" s="1210"/>
      <c r="D676" s="1208"/>
      <c r="E676" s="260" t="s">
        <v>226</v>
      </c>
      <c r="F676" s="1210"/>
      <c r="G676" s="1208"/>
      <c r="H676" s="1749" t="s">
        <v>295</v>
      </c>
    </row>
    <row r="677" spans="1:8">
      <c r="B677" s="470" t="s">
        <v>14</v>
      </c>
      <c r="C677" s="1221"/>
      <c r="D677" s="1209"/>
      <c r="E677" s="470" t="s">
        <v>14</v>
      </c>
      <c r="F677" s="1221"/>
      <c r="G677" s="1209"/>
      <c r="H677" s="1786"/>
    </row>
    <row r="678" spans="1:8" ht="27">
      <c r="B678" s="1207" t="s">
        <v>236</v>
      </c>
      <c r="C678" s="1212"/>
      <c r="D678" s="1246"/>
      <c r="E678" s="1207" t="s">
        <v>238</v>
      </c>
      <c r="F678" s="1212"/>
      <c r="G678" s="1246"/>
      <c r="H678" s="1786"/>
    </row>
    <row r="679" spans="1:8">
      <c r="B679" s="406" t="s">
        <v>56</v>
      </c>
      <c r="C679" s="1213">
        <v>8827066</v>
      </c>
      <c r="D679" s="398">
        <f>D680+D681</f>
        <v>-300000</v>
      </c>
      <c r="E679" s="406" t="s">
        <v>56</v>
      </c>
      <c r="F679" s="1213">
        <v>83338511</v>
      </c>
      <c r="G679" s="398">
        <f>G680+G681</f>
        <v>300000</v>
      </c>
      <c r="H679" s="1786"/>
    </row>
    <row r="680" spans="1:8" ht="25.5">
      <c r="B680" s="470" t="s">
        <v>31</v>
      </c>
      <c r="C680" s="1214">
        <v>30264</v>
      </c>
      <c r="D680" s="383"/>
      <c r="E680" s="470" t="s">
        <v>31</v>
      </c>
      <c r="F680" s="1214">
        <v>1675763</v>
      </c>
      <c r="G680" s="383"/>
      <c r="H680" s="1786"/>
    </row>
    <row r="681" spans="1:8">
      <c r="B681" s="470" t="s">
        <v>18</v>
      </c>
      <c r="C681" s="1214">
        <v>8796802</v>
      </c>
      <c r="D681" s="383">
        <f>D682</f>
        <v>-300000</v>
      </c>
      <c r="E681" s="470" t="s">
        <v>18</v>
      </c>
      <c r="F681" s="1214">
        <v>81662748</v>
      </c>
      <c r="G681" s="383">
        <f>G682</f>
        <v>300000</v>
      </c>
      <c r="H681" s="1786"/>
    </row>
    <row r="682" spans="1:8" ht="25.5">
      <c r="B682" s="470" t="s">
        <v>19</v>
      </c>
      <c r="C682" s="1214">
        <v>8796802</v>
      </c>
      <c r="D682" s="383">
        <v>-300000</v>
      </c>
      <c r="E682" s="470" t="s">
        <v>19</v>
      </c>
      <c r="F682" s="1214">
        <v>81662748</v>
      </c>
      <c r="G682" s="383">
        <v>300000</v>
      </c>
      <c r="H682" s="1786"/>
    </row>
    <row r="683" spans="1:8">
      <c r="B683" s="406" t="s">
        <v>57</v>
      </c>
      <c r="C683" s="1213">
        <v>8827066</v>
      </c>
      <c r="D683" s="398">
        <f>D684+D691</f>
        <v>-300000</v>
      </c>
      <c r="E683" s="406" t="s">
        <v>57</v>
      </c>
      <c r="F683" s="1213">
        <v>83338511</v>
      </c>
      <c r="G683" s="398">
        <f>G684+G689</f>
        <v>300000</v>
      </c>
      <c r="H683" s="1786"/>
    </row>
    <row r="684" spans="1:8">
      <c r="B684" s="470" t="s">
        <v>21</v>
      </c>
      <c r="C684" s="1214">
        <v>8821650</v>
      </c>
      <c r="D684" s="383">
        <f>D685+D688</f>
        <v>-300000</v>
      </c>
      <c r="E684" s="470" t="s">
        <v>21</v>
      </c>
      <c r="F684" s="1214">
        <v>53233293</v>
      </c>
      <c r="G684" s="383">
        <f>G685+G687</f>
        <v>300000</v>
      </c>
      <c r="H684" s="1786"/>
    </row>
    <row r="685" spans="1:8">
      <c r="B685" s="470" t="s">
        <v>23</v>
      </c>
      <c r="C685" s="1214">
        <v>7575183</v>
      </c>
      <c r="D685" s="383">
        <f>D686+D687</f>
        <v>-300000</v>
      </c>
      <c r="E685" s="470" t="s">
        <v>23</v>
      </c>
      <c r="F685" s="1214">
        <v>28742079</v>
      </c>
      <c r="G685" s="383">
        <f>G686</f>
        <v>300000</v>
      </c>
      <c r="H685" s="1786"/>
    </row>
    <row r="686" spans="1:8">
      <c r="B686" s="470" t="s">
        <v>25</v>
      </c>
      <c r="C686" s="1214">
        <v>6721482</v>
      </c>
      <c r="D686" s="383">
        <v>-300000</v>
      </c>
      <c r="E686" s="470" t="s">
        <v>26</v>
      </c>
      <c r="F686" s="1214">
        <v>28742079</v>
      </c>
      <c r="G686" s="383">
        <v>300000</v>
      </c>
      <c r="H686" s="1786"/>
    </row>
    <row r="687" spans="1:8" ht="25.5">
      <c r="B687" s="470" t="s">
        <v>26</v>
      </c>
      <c r="C687" s="1214">
        <v>853701</v>
      </c>
      <c r="D687" s="383"/>
      <c r="E687" s="470" t="s">
        <v>22</v>
      </c>
      <c r="F687" s="1214">
        <v>24491214</v>
      </c>
      <c r="G687" s="383">
        <f>G688</f>
        <v>0</v>
      </c>
      <c r="H687" s="1786"/>
    </row>
    <row r="688" spans="1:8" ht="25.5">
      <c r="B688" s="470" t="s">
        <v>22</v>
      </c>
      <c r="C688" s="1214">
        <v>1246467</v>
      </c>
      <c r="D688" s="383">
        <f>D689+D690</f>
        <v>0</v>
      </c>
      <c r="E688" s="470" t="s">
        <v>24</v>
      </c>
      <c r="F688" s="1214">
        <v>24491214</v>
      </c>
      <c r="G688" s="383"/>
      <c r="H688" s="1786"/>
    </row>
    <row r="689" spans="1:8">
      <c r="B689" s="470" t="s">
        <v>24</v>
      </c>
      <c r="C689" s="1214">
        <v>1170797</v>
      </c>
      <c r="D689" s="383"/>
      <c r="E689" s="470" t="s">
        <v>27</v>
      </c>
      <c r="F689" s="1214">
        <v>30105218</v>
      </c>
      <c r="G689" s="383">
        <f>G690</f>
        <v>0</v>
      </c>
      <c r="H689" s="1786"/>
    </row>
    <row r="690" spans="1:8">
      <c r="B690" s="470" t="s">
        <v>32</v>
      </c>
      <c r="C690" s="1214">
        <v>75670</v>
      </c>
      <c r="D690" s="383"/>
      <c r="E690" s="470" t="s">
        <v>28</v>
      </c>
      <c r="F690" s="1214">
        <v>30105218</v>
      </c>
      <c r="G690" s="383"/>
      <c r="H690" s="1786"/>
    </row>
    <row r="691" spans="1:8">
      <c r="B691" s="470" t="s">
        <v>27</v>
      </c>
      <c r="C691" s="1214">
        <v>5416</v>
      </c>
      <c r="D691" s="383">
        <f>D692</f>
        <v>0</v>
      </c>
      <c r="E691" s="1298"/>
      <c r="F691" s="1300"/>
      <c r="G691" s="1299"/>
      <c r="H691" s="1786"/>
    </row>
    <row r="692" spans="1:8" ht="15.75" thickBot="1">
      <c r="B692" s="470" t="s">
        <v>28</v>
      </c>
      <c r="C692" s="1215">
        <v>5416</v>
      </c>
      <c r="D692" s="383"/>
      <c r="E692" s="1298"/>
      <c r="F692" s="1301"/>
      <c r="G692" s="1299"/>
      <c r="H692" s="1786"/>
    </row>
    <row r="693" spans="1:8" s="1762" customFormat="1" ht="98.25" customHeight="1" thickBot="1">
      <c r="A693" s="724"/>
      <c r="B693" s="1973" t="s">
        <v>248</v>
      </c>
      <c r="C693" s="1974"/>
      <c r="D693" s="1974"/>
      <c r="E693" s="1974"/>
      <c r="F693" s="1974"/>
      <c r="G693" s="1975"/>
      <c r="H693" s="1019"/>
    </row>
    <row r="694" spans="1:8" ht="15.75" thickBot="1">
      <c r="B694" s="362"/>
      <c r="C694" s="362"/>
      <c r="D694" s="362"/>
      <c r="E694" s="362"/>
      <c r="F694" s="362"/>
      <c r="G694" s="362"/>
      <c r="H694" s="1786"/>
    </row>
    <row r="695" spans="1:8">
      <c r="A695" s="1784">
        <f>A676+1</f>
        <v>28</v>
      </c>
      <c r="B695" s="1263" t="s">
        <v>50</v>
      </c>
      <c r="C695" s="1210"/>
      <c r="D695" s="1208"/>
      <c r="E695" s="1263" t="s">
        <v>50</v>
      </c>
      <c r="F695" s="1210"/>
      <c r="G695" s="1208"/>
      <c r="H695" s="1749" t="s">
        <v>295</v>
      </c>
    </row>
    <row r="696" spans="1:8">
      <c r="B696" s="1264" t="s">
        <v>226</v>
      </c>
      <c r="C696" s="1273"/>
      <c r="D696" s="1267"/>
      <c r="E696" s="1264" t="s">
        <v>226</v>
      </c>
      <c r="F696" s="1273"/>
      <c r="G696" s="1267"/>
      <c r="H696" s="1786"/>
    </row>
    <row r="697" spans="1:8" ht="27">
      <c r="B697" s="1265" t="s">
        <v>238</v>
      </c>
      <c r="C697" s="1309"/>
      <c r="D697" s="1305"/>
      <c r="E697" s="1265" t="s">
        <v>238</v>
      </c>
      <c r="F697" s="1274"/>
      <c r="G697" s="1268"/>
      <c r="H697" s="1786"/>
    </row>
    <row r="698" spans="1:8">
      <c r="B698" s="794" t="s">
        <v>52</v>
      </c>
      <c r="C698" s="1275"/>
      <c r="D698" s="1269"/>
      <c r="E698" s="794" t="s">
        <v>52</v>
      </c>
      <c r="F698" s="1275"/>
      <c r="G698" s="1269"/>
      <c r="H698" s="1786"/>
    </row>
    <row r="699" spans="1:8">
      <c r="B699" s="795" t="s">
        <v>53</v>
      </c>
      <c r="C699" s="1276"/>
      <c r="D699" s="1270"/>
      <c r="E699" s="795" t="s">
        <v>53</v>
      </c>
      <c r="F699" s="1276"/>
      <c r="G699" s="1270"/>
      <c r="H699" s="1786"/>
    </row>
    <row r="700" spans="1:8" ht="25.5">
      <c r="B700" s="1225" t="s">
        <v>450</v>
      </c>
      <c r="C700" s="1277"/>
      <c r="D700" s="1271"/>
      <c r="E700" s="1225" t="s">
        <v>451</v>
      </c>
      <c r="F700" s="1277"/>
      <c r="G700" s="1271"/>
      <c r="H700" s="1786"/>
    </row>
    <row r="701" spans="1:8">
      <c r="B701" s="1266" t="s">
        <v>55</v>
      </c>
      <c r="C701" s="1275"/>
      <c r="D701" s="1272"/>
      <c r="E701" s="1266" t="s">
        <v>55</v>
      </c>
      <c r="F701" s="1278"/>
      <c r="G701" s="1272"/>
      <c r="H701" s="1786"/>
    </row>
    <row r="702" spans="1:8">
      <c r="B702" s="1266" t="s">
        <v>56</v>
      </c>
      <c r="C702" s="1275">
        <v>9335578</v>
      </c>
      <c r="D702" s="1306">
        <f>D703</f>
        <v>-265288</v>
      </c>
      <c r="E702" s="1266" t="s">
        <v>56</v>
      </c>
      <c r="F702" s="1296">
        <v>379497</v>
      </c>
      <c r="G702" s="1306">
        <f>G703</f>
        <v>77860</v>
      </c>
      <c r="H702" s="1786"/>
    </row>
    <row r="703" spans="1:8">
      <c r="B703" s="1302" t="s">
        <v>18</v>
      </c>
      <c r="C703" s="1310">
        <v>9335578</v>
      </c>
      <c r="D703" s="1272">
        <f>D704</f>
        <v>-265288</v>
      </c>
      <c r="E703" s="1302" t="s">
        <v>18</v>
      </c>
      <c r="F703" s="1278">
        <v>379497</v>
      </c>
      <c r="G703" s="1272">
        <f>G704</f>
        <v>77860</v>
      </c>
      <c r="H703" s="1786"/>
    </row>
    <row r="704" spans="1:8" ht="25.5">
      <c r="B704" s="1302" t="s">
        <v>19</v>
      </c>
      <c r="C704" s="1310">
        <v>9335578</v>
      </c>
      <c r="D704" s="1272">
        <f>-77860-3524-2565-181339</f>
        <v>-265288</v>
      </c>
      <c r="E704" s="1302" t="s">
        <v>19</v>
      </c>
      <c r="F704" s="1278">
        <v>379497</v>
      </c>
      <c r="G704" s="1272">
        <v>77860</v>
      </c>
      <c r="H704" s="1786"/>
    </row>
    <row r="705" spans="2:8">
      <c r="B705" s="1266" t="s">
        <v>57</v>
      </c>
      <c r="C705" s="1275">
        <v>9335578</v>
      </c>
      <c r="D705" s="1306">
        <f>D706</f>
        <v>-265288</v>
      </c>
      <c r="E705" s="1266" t="s">
        <v>57</v>
      </c>
      <c r="F705" s="1296">
        <v>379497</v>
      </c>
      <c r="G705" s="1306">
        <f>G706</f>
        <v>77860</v>
      </c>
      <c r="H705" s="1786"/>
    </row>
    <row r="706" spans="2:8">
      <c r="B706" s="1302" t="s">
        <v>21</v>
      </c>
      <c r="C706" s="1310">
        <v>9335578</v>
      </c>
      <c r="D706" s="1272">
        <f>D707</f>
        <v>-265288</v>
      </c>
      <c r="E706" s="1302" t="s">
        <v>21</v>
      </c>
      <c r="F706" s="1278">
        <v>379497</v>
      </c>
      <c r="G706" s="1272">
        <f>G707</f>
        <v>77860</v>
      </c>
      <c r="H706" s="1786"/>
    </row>
    <row r="707" spans="2:8">
      <c r="B707" s="1302" t="s">
        <v>23</v>
      </c>
      <c r="C707" s="1310">
        <v>9335578</v>
      </c>
      <c r="D707" s="1272">
        <f>D708</f>
        <v>-265288</v>
      </c>
      <c r="E707" s="1302" t="s">
        <v>23</v>
      </c>
      <c r="F707" s="1278">
        <v>379497</v>
      </c>
      <c r="G707" s="1272">
        <f>G708</f>
        <v>77860</v>
      </c>
      <c r="H707" s="1786"/>
    </row>
    <row r="708" spans="2:8">
      <c r="B708" s="1303" t="s">
        <v>26</v>
      </c>
      <c r="C708" s="1311">
        <v>9335578</v>
      </c>
      <c r="D708" s="1307">
        <f>-77860-3524-2565-181339</f>
        <v>-265288</v>
      </c>
      <c r="E708" s="1303" t="s">
        <v>26</v>
      </c>
      <c r="F708" s="1315">
        <v>379497</v>
      </c>
      <c r="G708" s="1307">
        <v>77860</v>
      </c>
      <c r="H708" s="1786"/>
    </row>
    <row r="709" spans="2:8" ht="25.5">
      <c r="B709" s="1303"/>
      <c r="C709" s="1311"/>
      <c r="D709" s="1307"/>
      <c r="E709" s="1225" t="s">
        <v>452</v>
      </c>
      <c r="F709" s="1316"/>
      <c r="G709" s="1314"/>
      <c r="H709" s="1786"/>
    </row>
    <row r="710" spans="2:8">
      <c r="B710" s="1303"/>
      <c r="C710" s="1311"/>
      <c r="D710" s="1307"/>
      <c r="E710" s="1266" t="s">
        <v>55</v>
      </c>
      <c r="F710" s="1315"/>
      <c r="G710" s="1307"/>
      <c r="H710" s="1786"/>
    </row>
    <row r="711" spans="2:8">
      <c r="B711" s="1303"/>
      <c r="C711" s="1311"/>
      <c r="D711" s="1307"/>
      <c r="E711" s="1266" t="s">
        <v>56</v>
      </c>
      <c r="F711" s="1296">
        <v>483490</v>
      </c>
      <c r="G711" s="1306">
        <f>G712</f>
        <v>3524</v>
      </c>
      <c r="H711" s="1786"/>
    </row>
    <row r="712" spans="2:8">
      <c r="B712" s="1303"/>
      <c r="C712" s="1311"/>
      <c r="D712" s="1307"/>
      <c r="E712" s="1302" t="s">
        <v>18</v>
      </c>
      <c r="F712" s="1278">
        <v>483490</v>
      </c>
      <c r="G712" s="1272">
        <f>G713</f>
        <v>3524</v>
      </c>
      <c r="H712" s="1786"/>
    </row>
    <row r="713" spans="2:8" ht="25.5">
      <c r="B713" s="1303"/>
      <c r="C713" s="1311"/>
      <c r="D713" s="1307"/>
      <c r="E713" s="1302" t="s">
        <v>19</v>
      </c>
      <c r="F713" s="1278">
        <v>483490</v>
      </c>
      <c r="G713" s="1272">
        <v>3524</v>
      </c>
      <c r="H713" s="1786"/>
    </row>
    <row r="714" spans="2:8">
      <c r="B714" s="1303"/>
      <c r="C714" s="1311"/>
      <c r="D714" s="1307"/>
      <c r="E714" s="1266" t="s">
        <v>57</v>
      </c>
      <c r="F714" s="1296">
        <v>483490</v>
      </c>
      <c r="G714" s="1306">
        <f>G715</f>
        <v>3524</v>
      </c>
      <c r="H714" s="1786"/>
    </row>
    <row r="715" spans="2:8">
      <c r="B715" s="1303"/>
      <c r="C715" s="1311"/>
      <c r="D715" s="1307"/>
      <c r="E715" s="1302" t="s">
        <v>21</v>
      </c>
      <c r="F715" s="1278">
        <v>483490</v>
      </c>
      <c r="G715" s="1272">
        <f>G716</f>
        <v>3524</v>
      </c>
      <c r="H715" s="1786"/>
    </row>
    <row r="716" spans="2:8">
      <c r="B716" s="1303"/>
      <c r="C716" s="1311"/>
      <c r="D716" s="1307"/>
      <c r="E716" s="1302" t="s">
        <v>23</v>
      </c>
      <c r="F716" s="1278">
        <v>483490</v>
      </c>
      <c r="G716" s="1272">
        <f>G717</f>
        <v>3524</v>
      </c>
      <c r="H716" s="1786"/>
    </row>
    <row r="717" spans="2:8">
      <c r="B717" s="1303"/>
      <c r="C717" s="1311"/>
      <c r="D717" s="1307"/>
      <c r="E717" s="1303" t="s">
        <v>26</v>
      </c>
      <c r="F717" s="1315">
        <v>483490</v>
      </c>
      <c r="G717" s="1307">
        <v>3524</v>
      </c>
      <c r="H717" s="1786"/>
    </row>
    <row r="718" spans="2:8" ht="25.5">
      <c r="B718" s="1303"/>
      <c r="C718" s="1311"/>
      <c r="D718" s="1307"/>
      <c r="E718" s="1225" t="s">
        <v>453</v>
      </c>
      <c r="F718" s="1316"/>
      <c r="G718" s="1314"/>
      <c r="H718" s="1786"/>
    </row>
    <row r="719" spans="2:8">
      <c r="B719" s="1303"/>
      <c r="C719" s="1311"/>
      <c r="D719" s="1307"/>
      <c r="E719" s="1266" t="s">
        <v>55</v>
      </c>
      <c r="F719" s="1315"/>
      <c r="G719" s="1307"/>
      <c r="H719" s="1786"/>
    </row>
    <row r="720" spans="2:8">
      <c r="B720" s="1303"/>
      <c r="C720" s="1311"/>
      <c r="D720" s="1307"/>
      <c r="E720" s="1266" t="s">
        <v>56</v>
      </c>
      <c r="F720" s="1296">
        <v>1880272</v>
      </c>
      <c r="G720" s="1306">
        <f>G721</f>
        <v>2565</v>
      </c>
      <c r="H720" s="1786"/>
    </row>
    <row r="721" spans="2:8">
      <c r="B721" s="1303"/>
      <c r="C721" s="1311"/>
      <c r="D721" s="1307"/>
      <c r="E721" s="1302" t="s">
        <v>18</v>
      </c>
      <c r="F721" s="1278">
        <v>1880272</v>
      </c>
      <c r="G721" s="1272">
        <f>G722</f>
        <v>2565</v>
      </c>
      <c r="H721" s="1786"/>
    </row>
    <row r="722" spans="2:8" ht="25.5">
      <c r="B722" s="1303"/>
      <c r="C722" s="1311"/>
      <c r="D722" s="1307"/>
      <c r="E722" s="1302" t="s">
        <v>19</v>
      </c>
      <c r="F722" s="1278">
        <v>1880272</v>
      </c>
      <c r="G722" s="1272">
        <v>2565</v>
      </c>
      <c r="H722" s="1786"/>
    </row>
    <row r="723" spans="2:8">
      <c r="B723" s="1303"/>
      <c r="C723" s="1311"/>
      <c r="D723" s="1307"/>
      <c r="E723" s="1266" t="s">
        <v>57</v>
      </c>
      <c r="F723" s="1296">
        <v>1880272</v>
      </c>
      <c r="G723" s="1306">
        <f>G724</f>
        <v>2565</v>
      </c>
      <c r="H723" s="1786"/>
    </row>
    <row r="724" spans="2:8">
      <c r="B724" s="1303"/>
      <c r="C724" s="1311"/>
      <c r="D724" s="1307"/>
      <c r="E724" s="1302" t="s">
        <v>21</v>
      </c>
      <c r="F724" s="1278">
        <v>1880272</v>
      </c>
      <c r="G724" s="1272">
        <f>G725</f>
        <v>2565</v>
      </c>
      <c r="H724" s="1786"/>
    </row>
    <row r="725" spans="2:8">
      <c r="B725" s="1303"/>
      <c r="C725" s="1311"/>
      <c r="D725" s="1307"/>
      <c r="E725" s="1302" t="s">
        <v>23</v>
      </c>
      <c r="F725" s="1278">
        <v>1880272</v>
      </c>
      <c r="G725" s="1272">
        <f>G726</f>
        <v>2565</v>
      </c>
      <c r="H725" s="1786"/>
    </row>
    <row r="726" spans="2:8">
      <c r="B726" s="1303"/>
      <c r="C726" s="1311"/>
      <c r="D726" s="1307"/>
      <c r="E726" s="1303" t="s">
        <v>26</v>
      </c>
      <c r="F726" s="1315">
        <v>1880272</v>
      </c>
      <c r="G726" s="1307">
        <v>2565</v>
      </c>
      <c r="H726" s="1786"/>
    </row>
    <row r="727" spans="2:8" ht="25.5">
      <c r="B727" s="1303"/>
      <c r="C727" s="1311"/>
      <c r="D727" s="1307"/>
      <c r="E727" s="1225" t="s">
        <v>82</v>
      </c>
      <c r="F727" s="1316"/>
      <c r="G727" s="1314"/>
      <c r="H727" s="1786"/>
    </row>
    <row r="728" spans="2:8">
      <c r="B728" s="1303"/>
      <c r="C728" s="1311"/>
      <c r="D728" s="1307"/>
      <c r="E728" s="1266" t="s">
        <v>55</v>
      </c>
      <c r="F728" s="1315"/>
      <c r="G728" s="1307"/>
      <c r="H728" s="1786"/>
    </row>
    <row r="729" spans="2:8">
      <c r="B729" s="1303"/>
      <c r="C729" s="1311"/>
      <c r="D729" s="1307"/>
      <c r="E729" s="1266" t="s">
        <v>56</v>
      </c>
      <c r="F729" s="1296"/>
      <c r="G729" s="1306">
        <f>G730</f>
        <v>181339</v>
      </c>
      <c r="H729" s="1786"/>
    </row>
    <row r="730" spans="2:8">
      <c r="B730" s="1303"/>
      <c r="C730" s="1311"/>
      <c r="D730" s="1307"/>
      <c r="E730" s="1302" t="s">
        <v>18</v>
      </c>
      <c r="F730" s="1278"/>
      <c r="G730" s="1272">
        <f>G731</f>
        <v>181339</v>
      </c>
      <c r="H730" s="1786"/>
    </row>
    <row r="731" spans="2:8" ht="25.5">
      <c r="B731" s="1303"/>
      <c r="C731" s="1311"/>
      <c r="D731" s="1307"/>
      <c r="E731" s="1302" t="s">
        <v>19</v>
      </c>
      <c r="F731" s="1278"/>
      <c r="G731" s="1272">
        <v>181339</v>
      </c>
      <c r="H731" s="1786"/>
    </row>
    <row r="732" spans="2:8">
      <c r="B732" s="1303"/>
      <c r="C732" s="1311"/>
      <c r="D732" s="1307"/>
      <c r="E732" s="1266" t="s">
        <v>57</v>
      </c>
      <c r="F732" s="1296"/>
      <c r="G732" s="1306">
        <f>G733</f>
        <v>181339</v>
      </c>
      <c r="H732" s="1786"/>
    </row>
    <row r="733" spans="2:8">
      <c r="B733" s="1303"/>
      <c r="C733" s="1311"/>
      <c r="D733" s="1307"/>
      <c r="E733" s="1302" t="s">
        <v>21</v>
      </c>
      <c r="F733" s="1278"/>
      <c r="G733" s="1272">
        <f>G734</f>
        <v>181339</v>
      </c>
      <c r="H733" s="1786"/>
    </row>
    <row r="734" spans="2:8">
      <c r="B734" s="1303"/>
      <c r="C734" s="1311"/>
      <c r="D734" s="1307"/>
      <c r="E734" s="1302" t="s">
        <v>23</v>
      </c>
      <c r="F734" s="1278"/>
      <c r="G734" s="1272">
        <f>G735</f>
        <v>181339</v>
      </c>
      <c r="H734" s="1786"/>
    </row>
    <row r="735" spans="2:8" ht="15.75" thickBot="1">
      <c r="B735" s="1303"/>
      <c r="C735" s="1311"/>
      <c r="D735" s="1307"/>
      <c r="E735" s="1303" t="s">
        <v>26</v>
      </c>
      <c r="F735" s="1315"/>
      <c r="G735" s="1307">
        <v>181339</v>
      </c>
      <c r="H735" s="1786"/>
    </row>
    <row r="736" spans="2:8" ht="25.5">
      <c r="B736" s="1304" t="s">
        <v>450</v>
      </c>
      <c r="C736" s="1312"/>
      <c r="D736" s="1308"/>
      <c r="E736" s="1304" t="s">
        <v>452</v>
      </c>
      <c r="F736" s="1312"/>
      <c r="G736" s="1308"/>
      <c r="H736" s="1786"/>
    </row>
    <row r="737" spans="2:8">
      <c r="B737" s="1266" t="s">
        <v>42</v>
      </c>
      <c r="C737" s="1275"/>
      <c r="D737" s="1272"/>
      <c r="E737" s="1266" t="s">
        <v>42</v>
      </c>
      <c r="F737" s="1315"/>
      <c r="G737" s="1307"/>
      <c r="H737" s="1786"/>
    </row>
    <row r="738" spans="2:8">
      <c r="B738" s="1266" t="s">
        <v>56</v>
      </c>
      <c r="C738" s="1275">
        <v>9335578</v>
      </c>
      <c r="D738" s="1306">
        <f>D739</f>
        <v>-265288</v>
      </c>
      <c r="E738" s="1266" t="s">
        <v>56</v>
      </c>
      <c r="F738" s="1296">
        <v>483490</v>
      </c>
      <c r="G738" s="1306">
        <f>G739</f>
        <v>3524</v>
      </c>
      <c r="H738" s="1786"/>
    </row>
    <row r="739" spans="2:8">
      <c r="B739" s="1302" t="s">
        <v>18</v>
      </c>
      <c r="C739" s="1310">
        <v>9335578</v>
      </c>
      <c r="D739" s="1272">
        <f>D740</f>
        <v>-265288</v>
      </c>
      <c r="E739" s="1302" t="s">
        <v>18</v>
      </c>
      <c r="F739" s="1278">
        <v>483490</v>
      </c>
      <c r="G739" s="1272">
        <f>G740</f>
        <v>3524</v>
      </c>
      <c r="H739" s="1786"/>
    </row>
    <row r="740" spans="2:8" ht="25.5">
      <c r="B740" s="1302" t="s">
        <v>19</v>
      </c>
      <c r="C740" s="1310">
        <v>9335578</v>
      </c>
      <c r="D740" s="1272">
        <f>-3524-2565-259199</f>
        <v>-265288</v>
      </c>
      <c r="E740" s="1302" t="s">
        <v>19</v>
      </c>
      <c r="F740" s="1278">
        <v>483490</v>
      </c>
      <c r="G740" s="1272">
        <v>3524</v>
      </c>
      <c r="H740" s="1786"/>
    </row>
    <row r="741" spans="2:8">
      <c r="B741" s="1266" t="s">
        <v>57</v>
      </c>
      <c r="C741" s="1275">
        <v>9335578</v>
      </c>
      <c r="D741" s="1306">
        <f>D742</f>
        <v>-265288</v>
      </c>
      <c r="E741" s="1266" t="s">
        <v>57</v>
      </c>
      <c r="F741" s="1296">
        <v>483490</v>
      </c>
      <c r="G741" s="1306">
        <f>G742</f>
        <v>3524</v>
      </c>
      <c r="H741" s="1786"/>
    </row>
    <row r="742" spans="2:8">
      <c r="B742" s="1302" t="s">
        <v>21</v>
      </c>
      <c r="C742" s="1310">
        <v>9335578</v>
      </c>
      <c r="D742" s="1272">
        <f>D743</f>
        <v>-265288</v>
      </c>
      <c r="E742" s="1302" t="s">
        <v>21</v>
      </c>
      <c r="F742" s="1278">
        <v>483490</v>
      </c>
      <c r="G742" s="1272">
        <f>G743</f>
        <v>3524</v>
      </c>
      <c r="H742" s="1786"/>
    </row>
    <row r="743" spans="2:8">
      <c r="B743" s="1302" t="s">
        <v>23</v>
      </c>
      <c r="C743" s="1310">
        <v>9335578</v>
      </c>
      <c r="D743" s="1272">
        <f>D744</f>
        <v>-265288</v>
      </c>
      <c r="E743" s="1302" t="s">
        <v>23</v>
      </c>
      <c r="F743" s="1278">
        <v>483490</v>
      </c>
      <c r="G743" s="1272">
        <f>G744</f>
        <v>3524</v>
      </c>
      <c r="H743" s="1786"/>
    </row>
    <row r="744" spans="2:8">
      <c r="B744" s="1303" t="s">
        <v>26</v>
      </c>
      <c r="C744" s="1311">
        <v>9335578</v>
      </c>
      <c r="D744" s="1307">
        <f>-3524-2565-259199</f>
        <v>-265288</v>
      </c>
      <c r="E744" s="1303" t="s">
        <v>26</v>
      </c>
      <c r="F744" s="1315">
        <v>483490</v>
      </c>
      <c r="G744" s="1307">
        <v>3524</v>
      </c>
      <c r="H744" s="1786"/>
    </row>
    <row r="745" spans="2:8" ht="25.5">
      <c r="B745" s="1303"/>
      <c r="C745" s="1311"/>
      <c r="D745" s="1307"/>
      <c r="E745" s="1225" t="s">
        <v>453</v>
      </c>
      <c r="F745" s="1316"/>
      <c r="G745" s="1314"/>
      <c r="H745" s="1786"/>
    </row>
    <row r="746" spans="2:8">
      <c r="B746" s="1303"/>
      <c r="C746" s="1311"/>
      <c r="D746" s="1307"/>
      <c r="E746" s="1266" t="s">
        <v>42</v>
      </c>
      <c r="F746" s="1315"/>
      <c r="G746" s="1307"/>
      <c r="H746" s="1786"/>
    </row>
    <row r="747" spans="2:8">
      <c r="B747" s="1303"/>
      <c r="C747" s="1311"/>
      <c r="D747" s="1307"/>
      <c r="E747" s="1266" t="s">
        <v>56</v>
      </c>
      <c r="F747" s="1296">
        <v>1880272</v>
      </c>
      <c r="G747" s="1306">
        <f>G748</f>
        <v>2565</v>
      </c>
      <c r="H747" s="1786"/>
    </row>
    <row r="748" spans="2:8">
      <c r="B748" s="1303"/>
      <c r="C748" s="1311"/>
      <c r="D748" s="1307"/>
      <c r="E748" s="1302" t="s">
        <v>18</v>
      </c>
      <c r="F748" s="1278">
        <v>1880272</v>
      </c>
      <c r="G748" s="1272">
        <f>G749</f>
        <v>2565</v>
      </c>
      <c r="H748" s="1786"/>
    </row>
    <row r="749" spans="2:8" ht="25.5">
      <c r="B749" s="1303"/>
      <c r="C749" s="1311"/>
      <c r="D749" s="1307"/>
      <c r="E749" s="1302" t="s">
        <v>19</v>
      </c>
      <c r="F749" s="1278">
        <v>1880272</v>
      </c>
      <c r="G749" s="1272">
        <v>2565</v>
      </c>
      <c r="H749" s="1786"/>
    </row>
    <row r="750" spans="2:8">
      <c r="B750" s="1303"/>
      <c r="C750" s="1311"/>
      <c r="D750" s="1307"/>
      <c r="E750" s="1266" t="s">
        <v>57</v>
      </c>
      <c r="F750" s="1296">
        <v>1880272</v>
      </c>
      <c r="G750" s="1306">
        <f>G751</f>
        <v>2565</v>
      </c>
      <c r="H750" s="1786"/>
    </row>
    <row r="751" spans="2:8">
      <c r="B751" s="1303"/>
      <c r="C751" s="1311"/>
      <c r="D751" s="1307"/>
      <c r="E751" s="1302" t="s">
        <v>21</v>
      </c>
      <c r="F751" s="1278">
        <v>1880272</v>
      </c>
      <c r="G751" s="1272">
        <f>G752</f>
        <v>2565</v>
      </c>
      <c r="H751" s="1786"/>
    </row>
    <row r="752" spans="2:8">
      <c r="B752" s="1303"/>
      <c r="C752" s="1311"/>
      <c r="D752" s="1307"/>
      <c r="E752" s="1302" t="s">
        <v>23</v>
      </c>
      <c r="F752" s="1278">
        <v>1880272</v>
      </c>
      <c r="G752" s="1272">
        <f>G753</f>
        <v>2565</v>
      </c>
      <c r="H752" s="1786"/>
    </row>
    <row r="753" spans="2:8">
      <c r="B753" s="1266"/>
      <c r="C753" s="1275"/>
      <c r="D753" s="1306"/>
      <c r="E753" s="1303" t="s">
        <v>26</v>
      </c>
      <c r="F753" s="1315">
        <v>1880272</v>
      </c>
      <c r="G753" s="1307">
        <v>2565</v>
      </c>
      <c r="H753" s="1786"/>
    </row>
    <row r="754" spans="2:8" ht="25.5">
      <c r="B754" s="1303"/>
      <c r="C754" s="1311"/>
      <c r="D754" s="1307"/>
      <c r="E754" s="1225" t="s">
        <v>82</v>
      </c>
      <c r="F754" s="1316"/>
      <c r="G754" s="1314"/>
      <c r="H754" s="1786"/>
    </row>
    <row r="755" spans="2:8">
      <c r="B755" s="1303"/>
      <c r="C755" s="1311"/>
      <c r="D755" s="1307"/>
      <c r="E755" s="1266" t="s">
        <v>42</v>
      </c>
      <c r="F755" s="1315"/>
      <c r="G755" s="1307"/>
      <c r="H755" s="1786"/>
    </row>
    <row r="756" spans="2:8">
      <c r="B756" s="1303"/>
      <c r="C756" s="1311"/>
      <c r="D756" s="1307"/>
      <c r="E756" s="1266" t="s">
        <v>56</v>
      </c>
      <c r="F756" s="1296"/>
      <c r="G756" s="1306">
        <f>G757</f>
        <v>259199</v>
      </c>
      <c r="H756" s="1786"/>
    </row>
    <row r="757" spans="2:8">
      <c r="B757" s="1303"/>
      <c r="C757" s="1311"/>
      <c r="D757" s="1307"/>
      <c r="E757" s="1302" t="s">
        <v>18</v>
      </c>
      <c r="F757" s="1278"/>
      <c r="G757" s="1272">
        <f>G758</f>
        <v>259199</v>
      </c>
      <c r="H757" s="1786"/>
    </row>
    <row r="758" spans="2:8" ht="25.5">
      <c r="B758" s="1303"/>
      <c r="C758" s="1311"/>
      <c r="D758" s="1307"/>
      <c r="E758" s="1302" t="s">
        <v>19</v>
      </c>
      <c r="F758" s="1278"/>
      <c r="G758" s="1272">
        <v>259199</v>
      </c>
      <c r="H758" s="1786"/>
    </row>
    <row r="759" spans="2:8">
      <c r="B759" s="1303"/>
      <c r="C759" s="1311"/>
      <c r="D759" s="1307"/>
      <c r="E759" s="1266" t="s">
        <v>57</v>
      </c>
      <c r="F759" s="1296"/>
      <c r="G759" s="1306">
        <f>G760</f>
        <v>259199</v>
      </c>
      <c r="H759" s="1786"/>
    </row>
    <row r="760" spans="2:8">
      <c r="B760" s="1303"/>
      <c r="C760" s="1311"/>
      <c r="D760" s="1307"/>
      <c r="E760" s="1302" t="s">
        <v>21</v>
      </c>
      <c r="F760" s="1278"/>
      <c r="G760" s="1272">
        <f>G761</f>
        <v>259199</v>
      </c>
      <c r="H760" s="1786"/>
    </row>
    <row r="761" spans="2:8">
      <c r="B761" s="1303"/>
      <c r="C761" s="1311"/>
      <c r="D761" s="1307"/>
      <c r="E761" s="1302" t="s">
        <v>23</v>
      </c>
      <c r="F761" s="1278"/>
      <c r="G761" s="1272">
        <f>G762</f>
        <v>259199</v>
      </c>
      <c r="H761" s="1786"/>
    </row>
    <row r="762" spans="2:8" ht="15.75" thickBot="1">
      <c r="B762" s="1303"/>
      <c r="C762" s="1311"/>
      <c r="D762" s="1307"/>
      <c r="E762" s="1303" t="s">
        <v>26</v>
      </c>
      <c r="F762" s="1315"/>
      <c r="G762" s="1307">
        <v>259199</v>
      </c>
      <c r="H762" s="1786"/>
    </row>
    <row r="763" spans="2:8" ht="25.5">
      <c r="B763" s="1304" t="s">
        <v>450</v>
      </c>
      <c r="C763" s="1312"/>
      <c r="D763" s="1308"/>
      <c r="E763" s="1304" t="s">
        <v>452</v>
      </c>
      <c r="F763" s="1312"/>
      <c r="G763" s="1308"/>
      <c r="H763" s="1786"/>
    </row>
    <row r="764" spans="2:8">
      <c r="B764" s="1266" t="s">
        <v>58</v>
      </c>
      <c r="C764" s="1275"/>
      <c r="D764" s="1272"/>
      <c r="E764" s="1266" t="s">
        <v>58</v>
      </c>
      <c r="F764" s="1315"/>
      <c r="G764" s="1307"/>
      <c r="H764" s="1786"/>
    </row>
    <row r="765" spans="2:8">
      <c r="B765" s="1266" t="s">
        <v>56</v>
      </c>
      <c r="C765" s="1275">
        <v>9335578</v>
      </c>
      <c r="D765" s="1306">
        <f>D766</f>
        <v>-265288</v>
      </c>
      <c r="E765" s="1266" t="s">
        <v>56</v>
      </c>
      <c r="F765" s="1296">
        <v>483490</v>
      </c>
      <c r="G765" s="1306">
        <f>G766</f>
        <v>3524</v>
      </c>
      <c r="H765" s="1786"/>
    </row>
    <row r="766" spans="2:8">
      <c r="B766" s="1302" t="s">
        <v>18</v>
      </c>
      <c r="C766" s="1310">
        <v>9335578</v>
      </c>
      <c r="D766" s="1272">
        <f>D767</f>
        <v>-265288</v>
      </c>
      <c r="E766" s="1302" t="s">
        <v>18</v>
      </c>
      <c r="F766" s="1278">
        <v>483490</v>
      </c>
      <c r="G766" s="1272">
        <f>G767</f>
        <v>3524</v>
      </c>
      <c r="H766" s="1786"/>
    </row>
    <row r="767" spans="2:8" ht="25.5">
      <c r="B767" s="1302" t="s">
        <v>19</v>
      </c>
      <c r="C767" s="1310">
        <v>9335578</v>
      </c>
      <c r="D767" s="1307">
        <f>-3524-2565-259199</f>
        <v>-265288</v>
      </c>
      <c r="E767" s="1302" t="s">
        <v>19</v>
      </c>
      <c r="F767" s="1278">
        <v>483490</v>
      </c>
      <c r="G767" s="1272">
        <v>3524</v>
      </c>
      <c r="H767" s="1786"/>
    </row>
    <row r="768" spans="2:8">
      <c r="B768" s="1266" t="s">
        <v>57</v>
      </c>
      <c r="C768" s="1275">
        <v>9335578</v>
      </c>
      <c r="D768" s="1306">
        <f>D769</f>
        <v>-265288</v>
      </c>
      <c r="E768" s="1266" t="s">
        <v>57</v>
      </c>
      <c r="F768" s="1296">
        <v>483490</v>
      </c>
      <c r="G768" s="1306">
        <f>G769</f>
        <v>3524</v>
      </c>
      <c r="H768" s="1786"/>
    </row>
    <row r="769" spans="2:8">
      <c r="B769" s="1302" t="s">
        <v>21</v>
      </c>
      <c r="C769" s="1310">
        <v>9335578</v>
      </c>
      <c r="D769" s="1272">
        <f>D770</f>
        <v>-265288</v>
      </c>
      <c r="E769" s="1302" t="s">
        <v>21</v>
      </c>
      <c r="F769" s="1278">
        <v>483490</v>
      </c>
      <c r="G769" s="1272">
        <f>G770</f>
        <v>3524</v>
      </c>
      <c r="H769" s="1786"/>
    </row>
    <row r="770" spans="2:8">
      <c r="B770" s="1302" t="s">
        <v>23</v>
      </c>
      <c r="C770" s="1310">
        <v>9335578</v>
      </c>
      <c r="D770" s="1272">
        <f>D771</f>
        <v>-265288</v>
      </c>
      <c r="E770" s="1302" t="s">
        <v>23</v>
      </c>
      <c r="F770" s="1278">
        <v>483490</v>
      </c>
      <c r="G770" s="1272">
        <f>G771</f>
        <v>3524</v>
      </c>
      <c r="H770" s="1786"/>
    </row>
    <row r="771" spans="2:8">
      <c r="B771" s="1303" t="s">
        <v>26</v>
      </c>
      <c r="C771" s="1311">
        <v>9335578</v>
      </c>
      <c r="D771" s="1307">
        <f>-3524-2565-259199</f>
        <v>-265288</v>
      </c>
      <c r="E771" s="1303" t="s">
        <v>26</v>
      </c>
      <c r="F771" s="1315">
        <v>483490</v>
      </c>
      <c r="G771" s="1307">
        <v>3524</v>
      </c>
      <c r="H771" s="1786"/>
    </row>
    <row r="772" spans="2:8" ht="25.5">
      <c r="B772" s="1303"/>
      <c r="C772" s="1311"/>
      <c r="D772" s="1307"/>
      <c r="E772" s="1225" t="s">
        <v>453</v>
      </c>
      <c r="F772" s="1316"/>
      <c r="G772" s="1314"/>
      <c r="H772" s="1786"/>
    </row>
    <row r="773" spans="2:8">
      <c r="B773" s="1303"/>
      <c r="C773" s="1311"/>
      <c r="D773" s="1307"/>
      <c r="E773" s="1266" t="s">
        <v>58</v>
      </c>
      <c r="F773" s="1315"/>
      <c r="G773" s="1307"/>
      <c r="H773" s="1786"/>
    </row>
    <row r="774" spans="2:8">
      <c r="B774" s="1303"/>
      <c r="C774" s="1311"/>
      <c r="D774" s="1307"/>
      <c r="E774" s="1266" t="s">
        <v>56</v>
      </c>
      <c r="F774" s="1296">
        <v>1880272</v>
      </c>
      <c r="G774" s="1306">
        <f>G775</f>
        <v>2565</v>
      </c>
      <c r="H774" s="1786"/>
    </row>
    <row r="775" spans="2:8">
      <c r="B775" s="1303"/>
      <c r="C775" s="1311"/>
      <c r="D775" s="1307"/>
      <c r="E775" s="1302" t="s">
        <v>18</v>
      </c>
      <c r="F775" s="1278">
        <v>1880272</v>
      </c>
      <c r="G775" s="1272">
        <f>G776</f>
        <v>2565</v>
      </c>
      <c r="H775" s="1786"/>
    </row>
    <row r="776" spans="2:8" ht="25.5">
      <c r="B776" s="1303"/>
      <c r="C776" s="1311"/>
      <c r="D776" s="1307"/>
      <c r="E776" s="1302" t="s">
        <v>19</v>
      </c>
      <c r="F776" s="1278">
        <v>1880272</v>
      </c>
      <c r="G776" s="1272">
        <v>2565</v>
      </c>
      <c r="H776" s="1786"/>
    </row>
    <row r="777" spans="2:8">
      <c r="B777" s="1303"/>
      <c r="C777" s="1311"/>
      <c r="D777" s="1307"/>
      <c r="E777" s="1266" t="s">
        <v>57</v>
      </c>
      <c r="F777" s="1296">
        <v>1880272</v>
      </c>
      <c r="G777" s="1306">
        <f>G778</f>
        <v>2565</v>
      </c>
      <c r="H777" s="1786"/>
    </row>
    <row r="778" spans="2:8">
      <c r="B778" s="1303"/>
      <c r="C778" s="1311"/>
      <c r="D778" s="1307"/>
      <c r="E778" s="1302" t="s">
        <v>21</v>
      </c>
      <c r="F778" s="1278">
        <v>1880272</v>
      </c>
      <c r="G778" s="1272">
        <f>G779</f>
        <v>2565</v>
      </c>
      <c r="H778" s="1786"/>
    </row>
    <row r="779" spans="2:8">
      <c r="B779" s="1303"/>
      <c r="C779" s="1311"/>
      <c r="D779" s="1307"/>
      <c r="E779" s="1302" t="s">
        <v>23</v>
      </c>
      <c r="F779" s="1278">
        <v>1880272</v>
      </c>
      <c r="G779" s="1272">
        <f>G780</f>
        <v>2565</v>
      </c>
      <c r="H779" s="1786"/>
    </row>
    <row r="780" spans="2:8">
      <c r="B780" s="1303"/>
      <c r="C780" s="1311"/>
      <c r="D780" s="1307"/>
      <c r="E780" s="1303" t="s">
        <v>26</v>
      </c>
      <c r="F780" s="1315">
        <v>1880272</v>
      </c>
      <c r="G780" s="1307">
        <v>2565</v>
      </c>
      <c r="H780" s="1786"/>
    </row>
    <row r="781" spans="2:8" ht="25.5">
      <c r="B781" s="1303"/>
      <c r="C781" s="1311"/>
      <c r="D781" s="1307"/>
      <c r="E781" s="1225" t="s">
        <v>82</v>
      </c>
      <c r="F781" s="1316"/>
      <c r="G781" s="1314"/>
      <c r="H781" s="1786"/>
    </row>
    <row r="782" spans="2:8">
      <c r="B782" s="1303"/>
      <c r="C782" s="1311"/>
      <c r="D782" s="1307"/>
      <c r="E782" s="1266" t="s">
        <v>58</v>
      </c>
      <c r="F782" s="1315"/>
      <c r="G782" s="1307"/>
      <c r="H782" s="1786"/>
    </row>
    <row r="783" spans="2:8">
      <c r="B783" s="1303"/>
      <c r="C783" s="1311"/>
      <c r="D783" s="1307"/>
      <c r="E783" s="1266" t="s">
        <v>56</v>
      </c>
      <c r="F783" s="1296"/>
      <c r="G783" s="1306">
        <f>G784</f>
        <v>259199</v>
      </c>
      <c r="H783" s="1786"/>
    </row>
    <row r="784" spans="2:8">
      <c r="B784" s="1303"/>
      <c r="C784" s="1311"/>
      <c r="D784" s="1307"/>
      <c r="E784" s="1302" t="s">
        <v>18</v>
      </c>
      <c r="F784" s="1278"/>
      <c r="G784" s="1272">
        <f>G785</f>
        <v>259199</v>
      </c>
      <c r="H784" s="1786"/>
    </row>
    <row r="785" spans="1:8" ht="25.5">
      <c r="B785" s="1303"/>
      <c r="C785" s="1311"/>
      <c r="D785" s="1307"/>
      <c r="E785" s="1302" t="s">
        <v>19</v>
      </c>
      <c r="F785" s="1278"/>
      <c r="G785" s="1272">
        <v>259199</v>
      </c>
      <c r="H785" s="1786"/>
    </row>
    <row r="786" spans="1:8">
      <c r="B786" s="1303"/>
      <c r="C786" s="1311"/>
      <c r="D786" s="1307"/>
      <c r="E786" s="1266" t="s">
        <v>57</v>
      </c>
      <c r="F786" s="1296"/>
      <c r="G786" s="1306">
        <f>G787</f>
        <v>259199</v>
      </c>
      <c r="H786" s="1786"/>
    </row>
    <row r="787" spans="1:8">
      <c r="B787" s="1303"/>
      <c r="C787" s="1311"/>
      <c r="D787" s="1307"/>
      <c r="E787" s="1302" t="s">
        <v>21</v>
      </c>
      <c r="F787" s="1278"/>
      <c r="G787" s="1272">
        <f>G788</f>
        <v>259199</v>
      </c>
      <c r="H787" s="1786"/>
    </row>
    <row r="788" spans="1:8">
      <c r="B788" s="1303"/>
      <c r="C788" s="1311"/>
      <c r="D788" s="1307"/>
      <c r="E788" s="1302" t="s">
        <v>23</v>
      </c>
      <c r="F788" s="1278"/>
      <c r="G788" s="1272">
        <f>G789</f>
        <v>259199</v>
      </c>
      <c r="H788" s="1786"/>
    </row>
    <row r="789" spans="1:8" ht="15.75" thickBot="1">
      <c r="B789" s="1303"/>
      <c r="C789" s="1313"/>
      <c r="D789" s="1307"/>
      <c r="E789" s="1303" t="s">
        <v>26</v>
      </c>
      <c r="F789" s="1297"/>
      <c r="G789" s="1307">
        <v>259199</v>
      </c>
      <c r="H789" s="1786"/>
    </row>
    <row r="790" spans="1:8" ht="147" customHeight="1" thickBot="1">
      <c r="B790" s="1968" t="s">
        <v>454</v>
      </c>
      <c r="C790" s="1969"/>
      <c r="D790" s="1969"/>
      <c r="E790" s="1969"/>
      <c r="F790" s="1969"/>
      <c r="G790" s="1970"/>
      <c r="H790" s="1786"/>
    </row>
    <row r="791" spans="1:8" ht="15.75" thickBot="1">
      <c r="B791" s="393"/>
      <c r="C791" s="394"/>
      <c r="D791" s="394"/>
      <c r="E791" s="394"/>
      <c r="F791" s="394"/>
      <c r="G791" s="394"/>
      <c r="H791" s="1786"/>
    </row>
    <row r="792" spans="1:8">
      <c r="A792" s="1784">
        <f>A695+1</f>
        <v>29</v>
      </c>
      <c r="B792" s="1263" t="s">
        <v>50</v>
      </c>
      <c r="C792" s="1210"/>
      <c r="D792" s="1208"/>
      <c r="E792" s="1263" t="s">
        <v>50</v>
      </c>
      <c r="F792" s="1210"/>
      <c r="G792" s="1208"/>
      <c r="H792" s="1749" t="s">
        <v>295</v>
      </c>
    </row>
    <row r="793" spans="1:8">
      <c r="B793" s="1264" t="s">
        <v>226</v>
      </c>
      <c r="C793" s="1273"/>
      <c r="D793" s="1267"/>
      <c r="E793" s="1264" t="s">
        <v>226</v>
      </c>
      <c r="F793" s="1273"/>
      <c r="G793" s="1267"/>
      <c r="H793" s="1786"/>
    </row>
    <row r="794" spans="1:8" ht="27">
      <c r="B794" s="1265" t="s">
        <v>238</v>
      </c>
      <c r="C794" s="1309"/>
      <c r="D794" s="1305"/>
      <c r="E794" s="1265" t="s">
        <v>238</v>
      </c>
      <c r="F794" s="1274"/>
      <c r="G794" s="1268"/>
      <c r="H794" s="1786"/>
    </row>
    <row r="795" spans="1:8">
      <c r="B795" s="794" t="s">
        <v>52</v>
      </c>
      <c r="C795" s="1275"/>
      <c r="D795" s="1269"/>
      <c r="E795" s="794" t="s">
        <v>52</v>
      </c>
      <c r="F795" s="1275"/>
      <c r="G795" s="1269"/>
      <c r="H795" s="1786"/>
    </row>
    <row r="796" spans="1:8">
      <c r="B796" s="795" t="s">
        <v>53</v>
      </c>
      <c r="C796" s="1276"/>
      <c r="D796" s="1270"/>
      <c r="E796" s="795" t="s">
        <v>53</v>
      </c>
      <c r="F796" s="1276"/>
      <c r="G796" s="1270"/>
      <c r="H796" s="1786"/>
    </row>
    <row r="797" spans="1:8" ht="25.5">
      <c r="B797" s="1225" t="s">
        <v>455</v>
      </c>
      <c r="C797" s="1320"/>
      <c r="D797" s="1314"/>
      <c r="E797" s="1225" t="s">
        <v>452</v>
      </c>
      <c r="F797" s="1316"/>
      <c r="G797" s="1314"/>
      <c r="H797" s="1786"/>
    </row>
    <row r="798" spans="1:8">
      <c r="B798" s="1266" t="s">
        <v>55</v>
      </c>
      <c r="C798" s="1311"/>
      <c r="D798" s="1307"/>
      <c r="E798" s="1266" t="s">
        <v>55</v>
      </c>
      <c r="F798" s="1315"/>
      <c r="G798" s="1307"/>
      <c r="H798" s="1786"/>
    </row>
    <row r="799" spans="1:8">
      <c r="B799" s="1266" t="s">
        <v>56</v>
      </c>
      <c r="C799" s="1321">
        <v>1380671</v>
      </c>
      <c r="D799" s="1306">
        <f>D800</f>
        <v>-84958</v>
      </c>
      <c r="E799" s="1266" t="s">
        <v>56</v>
      </c>
      <c r="F799" s="1296">
        <v>483490</v>
      </c>
      <c r="G799" s="1306">
        <f>G800</f>
        <v>84958</v>
      </c>
      <c r="H799" s="1786"/>
    </row>
    <row r="800" spans="1:8">
      <c r="B800" s="1302" t="s">
        <v>18</v>
      </c>
      <c r="C800" s="1322">
        <v>1380671</v>
      </c>
      <c r="D800" s="1272">
        <f>D801</f>
        <v>-84958</v>
      </c>
      <c r="E800" s="1302" t="s">
        <v>18</v>
      </c>
      <c r="F800" s="1278">
        <v>483490</v>
      </c>
      <c r="G800" s="1272">
        <f>G801</f>
        <v>84958</v>
      </c>
      <c r="H800" s="1786"/>
    </row>
    <row r="801" spans="2:8" ht="25.5">
      <c r="B801" s="1302" t="s">
        <v>19</v>
      </c>
      <c r="C801" s="1322">
        <v>1380671</v>
      </c>
      <c r="D801" s="1272">
        <v>-84958</v>
      </c>
      <c r="E801" s="1302" t="s">
        <v>19</v>
      </c>
      <c r="F801" s="1278">
        <v>483490</v>
      </c>
      <c r="G801" s="1272">
        <v>84958</v>
      </c>
      <c r="H801" s="1786"/>
    </row>
    <row r="802" spans="2:8">
      <c r="B802" s="1266" t="s">
        <v>57</v>
      </c>
      <c r="C802" s="1296">
        <v>1380671</v>
      </c>
      <c r="D802" s="1306">
        <f>D803</f>
        <v>-84958</v>
      </c>
      <c r="E802" s="1266" t="s">
        <v>57</v>
      </c>
      <c r="F802" s="1296">
        <v>483490</v>
      </c>
      <c r="G802" s="1306">
        <f>G803</f>
        <v>84958</v>
      </c>
      <c r="H802" s="1786"/>
    </row>
    <row r="803" spans="2:8">
      <c r="B803" s="1302" t="s">
        <v>21</v>
      </c>
      <c r="C803" s="1322">
        <v>1380671</v>
      </c>
      <c r="D803" s="1272">
        <f>D804</f>
        <v>-84958</v>
      </c>
      <c r="E803" s="1302" t="s">
        <v>21</v>
      </c>
      <c r="F803" s="1278">
        <v>483490</v>
      </c>
      <c r="G803" s="1272">
        <f>G804</f>
        <v>84958</v>
      </c>
      <c r="H803" s="1786"/>
    </row>
    <row r="804" spans="2:8">
      <c r="B804" s="1302" t="s">
        <v>23</v>
      </c>
      <c r="C804" s="1322">
        <v>1380671</v>
      </c>
      <c r="D804" s="1272">
        <f>D805</f>
        <v>-84958</v>
      </c>
      <c r="E804" s="1302" t="s">
        <v>23</v>
      </c>
      <c r="F804" s="1278">
        <v>483490</v>
      </c>
      <c r="G804" s="1272">
        <f>G805</f>
        <v>84958</v>
      </c>
      <c r="H804" s="1786"/>
    </row>
    <row r="805" spans="2:8" ht="15.75" thickBot="1">
      <c r="B805" s="1303" t="s">
        <v>26</v>
      </c>
      <c r="C805" s="1323">
        <v>1380671</v>
      </c>
      <c r="D805" s="1307">
        <v>-84958</v>
      </c>
      <c r="E805" s="1303" t="s">
        <v>26</v>
      </c>
      <c r="F805" s="1315">
        <v>483490</v>
      </c>
      <c r="G805" s="1307">
        <v>84958</v>
      </c>
      <c r="H805" s="1786"/>
    </row>
    <row r="806" spans="2:8">
      <c r="B806" s="1317" t="s">
        <v>42</v>
      </c>
      <c r="C806" s="1324"/>
      <c r="D806" s="1318"/>
      <c r="E806" s="1317" t="s">
        <v>42</v>
      </c>
      <c r="F806" s="1327"/>
      <c r="G806" s="1318"/>
      <c r="H806" s="1786"/>
    </row>
    <row r="807" spans="2:8">
      <c r="B807" s="1266" t="s">
        <v>56</v>
      </c>
      <c r="C807" s="1321">
        <v>1380671</v>
      </c>
      <c r="D807" s="1306">
        <f>D808</f>
        <v>-84958</v>
      </c>
      <c r="E807" s="1266" t="s">
        <v>56</v>
      </c>
      <c r="F807" s="1296">
        <v>483490</v>
      </c>
      <c r="G807" s="1306">
        <f>G808</f>
        <v>84958</v>
      </c>
      <c r="H807" s="1786"/>
    </row>
    <row r="808" spans="2:8">
      <c r="B808" s="1302" t="s">
        <v>18</v>
      </c>
      <c r="C808" s="1322">
        <v>1380671</v>
      </c>
      <c r="D808" s="1272">
        <f>D809</f>
        <v>-84958</v>
      </c>
      <c r="E808" s="1302" t="s">
        <v>18</v>
      </c>
      <c r="F808" s="1278">
        <v>483490</v>
      </c>
      <c r="G808" s="1272">
        <f>G809</f>
        <v>84958</v>
      </c>
      <c r="H808" s="1786"/>
    </row>
    <row r="809" spans="2:8" ht="25.5">
      <c r="B809" s="1302" t="s">
        <v>19</v>
      </c>
      <c r="C809" s="1322">
        <v>1380671</v>
      </c>
      <c r="D809" s="1272">
        <v>-84958</v>
      </c>
      <c r="E809" s="1302" t="s">
        <v>19</v>
      </c>
      <c r="F809" s="1278">
        <v>483490</v>
      </c>
      <c r="G809" s="1272">
        <v>84958</v>
      </c>
      <c r="H809" s="1786"/>
    </row>
    <row r="810" spans="2:8">
      <c r="B810" s="1266" t="s">
        <v>57</v>
      </c>
      <c r="C810" s="1296">
        <v>1380671</v>
      </c>
      <c r="D810" s="1306">
        <f>D811</f>
        <v>-84958</v>
      </c>
      <c r="E810" s="1266" t="s">
        <v>57</v>
      </c>
      <c r="F810" s="1296">
        <v>483490</v>
      </c>
      <c r="G810" s="1306">
        <f>G811</f>
        <v>84958</v>
      </c>
      <c r="H810" s="1786"/>
    </row>
    <row r="811" spans="2:8">
      <c r="B811" s="1302" t="s">
        <v>21</v>
      </c>
      <c r="C811" s="1322">
        <v>1380671</v>
      </c>
      <c r="D811" s="1272">
        <f>D812</f>
        <v>-84958</v>
      </c>
      <c r="E811" s="1302" t="s">
        <v>21</v>
      </c>
      <c r="F811" s="1278">
        <v>483490</v>
      </c>
      <c r="G811" s="1272">
        <f>G812</f>
        <v>84958</v>
      </c>
      <c r="H811" s="1786"/>
    </row>
    <row r="812" spans="2:8">
      <c r="B812" s="1302" t="s">
        <v>23</v>
      </c>
      <c r="C812" s="1322">
        <v>1380671</v>
      </c>
      <c r="D812" s="1272">
        <f>D813</f>
        <v>-84958</v>
      </c>
      <c r="E812" s="1302" t="s">
        <v>23</v>
      </c>
      <c r="F812" s="1278">
        <v>483490</v>
      </c>
      <c r="G812" s="1272">
        <f>G813</f>
        <v>84958</v>
      </c>
      <c r="H812" s="1786"/>
    </row>
    <row r="813" spans="2:8" ht="15.75" thickBot="1">
      <c r="B813" s="1303" t="s">
        <v>26</v>
      </c>
      <c r="C813" s="1323">
        <v>1380671</v>
      </c>
      <c r="D813" s="1307">
        <v>-84958</v>
      </c>
      <c r="E813" s="1303" t="s">
        <v>26</v>
      </c>
      <c r="F813" s="1315">
        <v>483490</v>
      </c>
      <c r="G813" s="1307">
        <v>84958</v>
      </c>
      <c r="H813" s="1786"/>
    </row>
    <row r="814" spans="2:8">
      <c r="B814" s="1317" t="s">
        <v>58</v>
      </c>
      <c r="C814" s="1325"/>
      <c r="D814" s="1319"/>
      <c r="E814" s="1317" t="s">
        <v>58</v>
      </c>
      <c r="F814" s="1328"/>
      <c r="G814" s="1319"/>
      <c r="H814" s="1786"/>
    </row>
    <row r="815" spans="2:8">
      <c r="B815" s="1266" t="s">
        <v>56</v>
      </c>
      <c r="C815" s="1296">
        <v>1380671</v>
      </c>
      <c r="D815" s="1306">
        <f>D816</f>
        <v>-84958</v>
      </c>
      <c r="E815" s="1266" t="s">
        <v>56</v>
      </c>
      <c r="F815" s="1296">
        <v>483490</v>
      </c>
      <c r="G815" s="1306">
        <f>G816</f>
        <v>84958</v>
      </c>
      <c r="H815" s="1786"/>
    </row>
    <row r="816" spans="2:8">
      <c r="B816" s="1302" t="s">
        <v>18</v>
      </c>
      <c r="C816" s="1322">
        <v>1380671</v>
      </c>
      <c r="D816" s="1272">
        <f>D817</f>
        <v>-84958</v>
      </c>
      <c r="E816" s="1302" t="s">
        <v>18</v>
      </c>
      <c r="F816" s="1278">
        <v>483490</v>
      </c>
      <c r="G816" s="1272">
        <f>G817</f>
        <v>84958</v>
      </c>
      <c r="H816" s="1786"/>
    </row>
    <row r="817" spans="2:8" ht="25.5">
      <c r="B817" s="1302" t="s">
        <v>19</v>
      </c>
      <c r="C817" s="1322">
        <v>1380671</v>
      </c>
      <c r="D817" s="1272">
        <v>-84958</v>
      </c>
      <c r="E817" s="1302" t="s">
        <v>19</v>
      </c>
      <c r="F817" s="1278">
        <v>483490</v>
      </c>
      <c r="G817" s="1272">
        <v>84958</v>
      </c>
      <c r="H817" s="1786"/>
    </row>
    <row r="818" spans="2:8">
      <c r="B818" s="1266" t="s">
        <v>57</v>
      </c>
      <c r="C818" s="1296">
        <v>1380671</v>
      </c>
      <c r="D818" s="1306">
        <f>D819</f>
        <v>-84958</v>
      </c>
      <c r="E818" s="1266" t="s">
        <v>57</v>
      </c>
      <c r="F818" s="1296">
        <v>483490</v>
      </c>
      <c r="G818" s="1306">
        <f>G819</f>
        <v>84958</v>
      </c>
      <c r="H818" s="1786"/>
    </row>
    <row r="819" spans="2:8">
      <c r="B819" s="1302" t="s">
        <v>21</v>
      </c>
      <c r="C819" s="1322">
        <v>1380671</v>
      </c>
      <c r="D819" s="1272">
        <f>D820</f>
        <v>-84958</v>
      </c>
      <c r="E819" s="1302" t="s">
        <v>21</v>
      </c>
      <c r="F819" s="1278">
        <v>483490</v>
      </c>
      <c r="G819" s="1272">
        <f>G820</f>
        <v>84958</v>
      </c>
      <c r="H819" s="1786"/>
    </row>
    <row r="820" spans="2:8">
      <c r="B820" s="1302" t="s">
        <v>23</v>
      </c>
      <c r="C820" s="1322">
        <v>1380671</v>
      </c>
      <c r="D820" s="1272">
        <f>D821</f>
        <v>-84958</v>
      </c>
      <c r="E820" s="1302" t="s">
        <v>23</v>
      </c>
      <c r="F820" s="1278">
        <v>483490</v>
      </c>
      <c r="G820" s="1272">
        <f>G821</f>
        <v>84958</v>
      </c>
      <c r="H820" s="1786"/>
    </row>
    <row r="821" spans="2:8" ht="15.75" thickBot="1">
      <c r="B821" s="1303" t="s">
        <v>26</v>
      </c>
      <c r="C821" s="1322">
        <v>1380671</v>
      </c>
      <c r="D821" s="1307">
        <v>-84958</v>
      </c>
      <c r="E821" s="1303" t="s">
        <v>26</v>
      </c>
      <c r="F821" s="1315">
        <v>483490</v>
      </c>
      <c r="G821" s="1307">
        <v>84958</v>
      </c>
      <c r="H821" s="1786"/>
    </row>
    <row r="822" spans="2:8">
      <c r="B822" s="1317" t="s">
        <v>83</v>
      </c>
      <c r="C822" s="1325"/>
      <c r="D822" s="1319"/>
      <c r="E822" s="1317" t="s">
        <v>83</v>
      </c>
      <c r="F822" s="1328"/>
      <c r="G822" s="1319"/>
      <c r="H822" s="1786"/>
    </row>
    <row r="823" spans="2:8">
      <c r="B823" s="1266" t="s">
        <v>56</v>
      </c>
      <c r="C823" s="1296">
        <v>1380671</v>
      </c>
      <c r="D823" s="1306">
        <f>D824</f>
        <v>-84958</v>
      </c>
      <c r="E823" s="1266" t="s">
        <v>56</v>
      </c>
      <c r="F823" s="1296">
        <v>483490</v>
      </c>
      <c r="G823" s="1306">
        <f>G824</f>
        <v>84958</v>
      </c>
      <c r="H823" s="1786"/>
    </row>
    <row r="824" spans="2:8">
      <c r="B824" s="1302" t="s">
        <v>18</v>
      </c>
      <c r="C824" s="1322">
        <v>1380671</v>
      </c>
      <c r="D824" s="1272">
        <f>D825</f>
        <v>-84958</v>
      </c>
      <c r="E824" s="1302" t="s">
        <v>18</v>
      </c>
      <c r="F824" s="1278">
        <v>483490</v>
      </c>
      <c r="G824" s="1272">
        <f>G825</f>
        <v>84958</v>
      </c>
      <c r="H824" s="1786"/>
    </row>
    <row r="825" spans="2:8" ht="25.5">
      <c r="B825" s="1302" t="s">
        <v>19</v>
      </c>
      <c r="C825" s="1322">
        <v>1380671</v>
      </c>
      <c r="D825" s="1272">
        <v>-84958</v>
      </c>
      <c r="E825" s="1302" t="s">
        <v>19</v>
      </c>
      <c r="F825" s="1278">
        <v>483490</v>
      </c>
      <c r="G825" s="1272">
        <v>84958</v>
      </c>
      <c r="H825" s="1786"/>
    </row>
    <row r="826" spans="2:8">
      <c r="B826" s="1266" t="s">
        <v>57</v>
      </c>
      <c r="C826" s="1296">
        <v>1380671</v>
      </c>
      <c r="D826" s="1306">
        <f>D827</f>
        <v>-84958</v>
      </c>
      <c r="E826" s="1266" t="s">
        <v>57</v>
      </c>
      <c r="F826" s="1296">
        <v>483490</v>
      </c>
      <c r="G826" s="1306">
        <f>G827</f>
        <v>84958</v>
      </c>
      <c r="H826" s="1786"/>
    </row>
    <row r="827" spans="2:8">
      <c r="B827" s="1302" t="s">
        <v>21</v>
      </c>
      <c r="C827" s="1322">
        <v>1380671</v>
      </c>
      <c r="D827" s="1272">
        <f>D828</f>
        <v>-84958</v>
      </c>
      <c r="E827" s="1302" t="s">
        <v>21</v>
      </c>
      <c r="F827" s="1278">
        <v>483490</v>
      </c>
      <c r="G827" s="1272">
        <f>G828</f>
        <v>84958</v>
      </c>
      <c r="H827" s="1786"/>
    </row>
    <row r="828" spans="2:8">
      <c r="B828" s="1302" t="s">
        <v>23</v>
      </c>
      <c r="C828" s="1322">
        <v>1380671</v>
      </c>
      <c r="D828" s="1272">
        <f>D829</f>
        <v>-84958</v>
      </c>
      <c r="E828" s="1302" t="s">
        <v>23</v>
      </c>
      <c r="F828" s="1278">
        <v>483490</v>
      </c>
      <c r="G828" s="1272">
        <f>G829</f>
        <v>84958</v>
      </c>
      <c r="H828" s="1786"/>
    </row>
    <row r="829" spans="2:8" ht="15.75" thickBot="1">
      <c r="B829" s="1303" t="s">
        <v>26</v>
      </c>
      <c r="C829" s="1322">
        <v>1380671</v>
      </c>
      <c r="D829" s="1272">
        <v>-84958</v>
      </c>
      <c r="E829" s="1303" t="s">
        <v>26</v>
      </c>
      <c r="F829" s="1315">
        <v>483490</v>
      </c>
      <c r="G829" s="1272">
        <v>84958</v>
      </c>
      <c r="H829" s="1786"/>
    </row>
    <row r="830" spans="2:8" ht="25.5" customHeight="1">
      <c r="B830" s="1317" t="s">
        <v>84</v>
      </c>
      <c r="C830" s="1325"/>
      <c r="D830" s="1319"/>
      <c r="E830" s="1317" t="s">
        <v>84</v>
      </c>
      <c r="F830" s="1328"/>
      <c r="G830" s="1319"/>
      <c r="H830" s="1786"/>
    </row>
    <row r="831" spans="2:8">
      <c r="B831" s="1266" t="s">
        <v>56</v>
      </c>
      <c r="C831" s="1296">
        <v>19809392</v>
      </c>
      <c r="D831" s="1306">
        <f>D832</f>
        <v>-1220090</v>
      </c>
      <c r="E831" s="1266" t="s">
        <v>56</v>
      </c>
      <c r="F831" s="1296">
        <v>7723400</v>
      </c>
      <c r="G831" s="1306">
        <f>G832</f>
        <v>1220090</v>
      </c>
      <c r="H831" s="1786"/>
    </row>
    <row r="832" spans="2:8">
      <c r="B832" s="1302" t="s">
        <v>18</v>
      </c>
      <c r="C832" s="1322">
        <v>19809392</v>
      </c>
      <c r="D832" s="1272">
        <f>D833</f>
        <v>-1220090</v>
      </c>
      <c r="E832" s="1302" t="s">
        <v>18</v>
      </c>
      <c r="F832" s="1278">
        <v>7723400</v>
      </c>
      <c r="G832" s="1272">
        <f>G833</f>
        <v>1220090</v>
      </c>
      <c r="H832" s="1786"/>
    </row>
    <row r="833" spans="1:8" ht="25.5">
      <c r="B833" s="1302" t="s">
        <v>19</v>
      </c>
      <c r="C833" s="1322">
        <v>19809392</v>
      </c>
      <c r="D833" s="1272">
        <v>-1220090</v>
      </c>
      <c r="E833" s="1302" t="s">
        <v>19</v>
      </c>
      <c r="F833" s="1278">
        <v>7723400</v>
      </c>
      <c r="G833" s="1272">
        <f>84958*14+30678</f>
        <v>1220090</v>
      </c>
      <c r="H833" s="1786"/>
    </row>
    <row r="834" spans="1:8">
      <c r="B834" s="1266" t="s">
        <v>57</v>
      </c>
      <c r="C834" s="1296">
        <v>19809392</v>
      </c>
      <c r="D834" s="1306">
        <f>D835</f>
        <v>-1220090</v>
      </c>
      <c r="E834" s="1266" t="s">
        <v>57</v>
      </c>
      <c r="F834" s="1296">
        <v>7723400</v>
      </c>
      <c r="G834" s="1306">
        <f>G835</f>
        <v>1220090</v>
      </c>
      <c r="H834" s="1786"/>
    </row>
    <row r="835" spans="1:8">
      <c r="B835" s="1302" t="s">
        <v>21</v>
      </c>
      <c r="C835" s="1322">
        <v>19809392</v>
      </c>
      <c r="D835" s="1272">
        <f>D836</f>
        <v>-1220090</v>
      </c>
      <c r="E835" s="1302" t="s">
        <v>21</v>
      </c>
      <c r="F835" s="1278">
        <v>7723400</v>
      </c>
      <c r="G835" s="1272">
        <f>G836</f>
        <v>1220090</v>
      </c>
      <c r="H835" s="1786"/>
    </row>
    <row r="836" spans="1:8">
      <c r="B836" s="1302" t="s">
        <v>23</v>
      </c>
      <c r="C836" s="1322">
        <v>19809392</v>
      </c>
      <c r="D836" s="1272">
        <f>D837</f>
        <v>-1220090</v>
      </c>
      <c r="E836" s="1302" t="s">
        <v>23</v>
      </c>
      <c r="F836" s="1278">
        <v>7723400</v>
      </c>
      <c r="G836" s="1272">
        <f>G837</f>
        <v>1220090</v>
      </c>
      <c r="H836" s="1786"/>
    </row>
    <row r="837" spans="1:8" ht="15.75" thickBot="1">
      <c r="B837" s="1303" t="s">
        <v>26</v>
      </c>
      <c r="C837" s="1326">
        <v>19809392</v>
      </c>
      <c r="D837" s="1307">
        <v>-1220090</v>
      </c>
      <c r="E837" s="1303" t="s">
        <v>26</v>
      </c>
      <c r="F837" s="1297">
        <v>7723400</v>
      </c>
      <c r="G837" s="1272">
        <f>84958*14+30678</f>
        <v>1220090</v>
      </c>
      <c r="H837" s="1786"/>
    </row>
    <row r="838" spans="1:8" ht="100.5" customHeight="1" thickBot="1">
      <c r="B838" s="1968" t="s">
        <v>456</v>
      </c>
      <c r="C838" s="1969"/>
      <c r="D838" s="1969"/>
      <c r="E838" s="1969"/>
      <c r="F838" s="1969"/>
      <c r="G838" s="1970"/>
      <c r="H838" s="1786"/>
    </row>
    <row r="839" spans="1:8" ht="15.75" thickBot="1">
      <c r="B839" s="380"/>
      <c r="C839" s="381"/>
      <c r="D839" s="382"/>
      <c r="E839" s="363"/>
      <c r="F839" s="360"/>
      <c r="G839" s="360"/>
      <c r="H839" s="1786"/>
    </row>
    <row r="840" spans="1:8" ht="25.5">
      <c r="A840" s="1784">
        <f>A792+1</f>
        <v>30</v>
      </c>
      <c r="B840" s="260" t="s">
        <v>249</v>
      </c>
      <c r="C840" s="1210"/>
      <c r="D840" s="1208"/>
      <c r="E840" s="260" t="s">
        <v>226</v>
      </c>
      <c r="F840" s="1210"/>
      <c r="G840" s="1208"/>
      <c r="H840" s="1833" t="s">
        <v>534</v>
      </c>
    </row>
    <row r="841" spans="1:8">
      <c r="B841" s="470" t="s">
        <v>14</v>
      </c>
      <c r="C841" s="1221"/>
      <c r="D841" s="1209"/>
      <c r="E841" s="470" t="s">
        <v>14</v>
      </c>
      <c r="F841" s="1221"/>
      <c r="G841" s="1209"/>
      <c r="H841" s="1749" t="s">
        <v>557</v>
      </c>
    </row>
    <row r="842" spans="1:8" ht="27">
      <c r="B842" s="1207" t="s">
        <v>250</v>
      </c>
      <c r="C842" s="1212"/>
      <c r="D842" s="1256"/>
      <c r="E842" s="1207" t="s">
        <v>238</v>
      </c>
      <c r="F842" s="1212"/>
      <c r="G842" s="1256"/>
      <c r="H842" s="1779" t="s">
        <v>556</v>
      </c>
    </row>
    <row r="843" spans="1:8">
      <c r="B843" s="406" t="s">
        <v>56</v>
      </c>
      <c r="C843" s="1213">
        <v>179922189</v>
      </c>
      <c r="D843" s="1219">
        <f>D850</f>
        <v>-272333</v>
      </c>
      <c r="E843" s="406" t="s">
        <v>56</v>
      </c>
      <c r="F843" s="1213">
        <v>83338511</v>
      </c>
      <c r="G843" s="398">
        <f>G844+G845</f>
        <v>272333</v>
      </c>
      <c r="H843" s="1749" t="s">
        <v>537</v>
      </c>
    </row>
    <row r="844" spans="1:8" ht="25.5">
      <c r="B844" s="470" t="s">
        <v>31</v>
      </c>
      <c r="C844" s="1214">
        <v>332691</v>
      </c>
      <c r="D844" s="1220"/>
      <c r="E844" s="470" t="s">
        <v>31</v>
      </c>
      <c r="F844" s="1214">
        <v>1675763</v>
      </c>
      <c r="G844" s="383"/>
      <c r="H844" s="1779">
        <f>FM!A66</f>
        <v>14</v>
      </c>
    </row>
    <row r="845" spans="1:8">
      <c r="B845" s="470" t="s">
        <v>61</v>
      </c>
      <c r="C845" s="1214">
        <v>88337</v>
      </c>
      <c r="D845" s="1220"/>
      <c r="E845" s="470" t="s">
        <v>18</v>
      </c>
      <c r="F845" s="1214">
        <v>81662748</v>
      </c>
      <c r="G845" s="383">
        <f>G846</f>
        <v>272333</v>
      </c>
      <c r="H845" s="1749" t="s">
        <v>514</v>
      </c>
    </row>
    <row r="846" spans="1:8" ht="25.5">
      <c r="B846" s="470" t="s">
        <v>62</v>
      </c>
      <c r="C846" s="1214">
        <v>88337</v>
      </c>
      <c r="D846" s="1220"/>
      <c r="E846" s="470" t="s">
        <v>19</v>
      </c>
      <c r="F846" s="1214">
        <v>81662748</v>
      </c>
      <c r="G846" s="383">
        <v>272333</v>
      </c>
      <c r="H846" s="1786"/>
    </row>
    <row r="847" spans="1:8">
      <c r="B847" s="470" t="s">
        <v>63</v>
      </c>
      <c r="C847" s="1214">
        <v>88337</v>
      </c>
      <c r="D847" s="1220"/>
      <c r="E847" s="406" t="s">
        <v>57</v>
      </c>
      <c r="F847" s="1213">
        <v>83338511</v>
      </c>
      <c r="G847" s="398">
        <f>G848+G853</f>
        <v>272333</v>
      </c>
      <c r="H847" s="1786"/>
    </row>
    <row r="848" spans="1:8" ht="25.5">
      <c r="B848" s="470" t="s">
        <v>64</v>
      </c>
      <c r="C848" s="1214">
        <v>88337</v>
      </c>
      <c r="D848" s="1220"/>
      <c r="E848" s="470" t="s">
        <v>21</v>
      </c>
      <c r="F848" s="1214">
        <v>53233293</v>
      </c>
      <c r="G848" s="383">
        <f>G849+G851</f>
        <v>272333</v>
      </c>
      <c r="H848" s="1786"/>
    </row>
    <row r="849" spans="2:8" ht="38.25">
      <c r="B849" s="470" t="s">
        <v>65</v>
      </c>
      <c r="C849" s="1214">
        <v>88337</v>
      </c>
      <c r="D849" s="1220"/>
      <c r="E849" s="470" t="s">
        <v>23</v>
      </c>
      <c r="F849" s="1214">
        <v>28742079</v>
      </c>
      <c r="G849" s="383">
        <f>G850</f>
        <v>272333</v>
      </c>
      <c r="H849" s="1786"/>
    </row>
    <row r="850" spans="2:8">
      <c r="B850" s="470" t="s">
        <v>18</v>
      </c>
      <c r="C850" s="1214">
        <v>179501161</v>
      </c>
      <c r="D850" s="1220">
        <f>D851</f>
        <v>-272333</v>
      </c>
      <c r="E850" s="470" t="s">
        <v>26</v>
      </c>
      <c r="F850" s="1214">
        <v>28742079</v>
      </c>
      <c r="G850" s="383">
        <v>272333</v>
      </c>
      <c r="H850" s="1786"/>
    </row>
    <row r="851" spans="2:8" ht="25.5">
      <c r="B851" s="470" t="s">
        <v>19</v>
      </c>
      <c r="C851" s="1214">
        <v>179501161</v>
      </c>
      <c r="D851" s="1220">
        <v>-272333</v>
      </c>
      <c r="E851" s="470" t="s">
        <v>22</v>
      </c>
      <c r="F851" s="1214">
        <v>24491214</v>
      </c>
      <c r="G851" s="383">
        <f>G852</f>
        <v>0</v>
      </c>
      <c r="H851" s="1786"/>
    </row>
    <row r="852" spans="2:8">
      <c r="B852" s="406" t="s">
        <v>57</v>
      </c>
      <c r="C852" s="1213">
        <v>179922189</v>
      </c>
      <c r="D852" s="1219">
        <f>D853+D864</f>
        <v>-272333</v>
      </c>
      <c r="E852" s="470" t="s">
        <v>24</v>
      </c>
      <c r="F852" s="1214">
        <v>24491214</v>
      </c>
      <c r="G852" s="383"/>
      <c r="H852" s="1786"/>
    </row>
    <row r="853" spans="2:8">
      <c r="B853" s="470" t="s">
        <v>21</v>
      </c>
      <c r="C853" s="1214">
        <v>163587730</v>
      </c>
      <c r="D853" s="1220">
        <f>D854</f>
        <v>-272333</v>
      </c>
      <c r="E853" s="470" t="s">
        <v>27</v>
      </c>
      <c r="F853" s="1214">
        <v>30105218</v>
      </c>
      <c r="G853" s="383">
        <f>G854</f>
        <v>0</v>
      </c>
      <c r="H853" s="1786"/>
    </row>
    <row r="854" spans="2:8">
      <c r="B854" s="470" t="s">
        <v>23</v>
      </c>
      <c r="C854" s="1214">
        <v>143040801</v>
      </c>
      <c r="D854" s="1220">
        <f>D855+D856</f>
        <v>-272333</v>
      </c>
      <c r="E854" s="470" t="s">
        <v>28</v>
      </c>
      <c r="F854" s="1214">
        <v>30105218</v>
      </c>
      <c r="G854" s="383"/>
      <c r="H854" s="1786"/>
    </row>
    <row r="855" spans="2:8">
      <c r="B855" s="470" t="s">
        <v>25</v>
      </c>
      <c r="C855" s="1214">
        <v>104459950</v>
      </c>
      <c r="D855" s="1220"/>
      <c r="E855" s="470"/>
      <c r="F855" s="1214"/>
      <c r="G855" s="1299"/>
      <c r="H855" s="1786"/>
    </row>
    <row r="856" spans="2:8">
      <c r="B856" s="470" t="s">
        <v>26</v>
      </c>
      <c r="C856" s="1214">
        <v>38580851</v>
      </c>
      <c r="D856" s="1220">
        <v>-272333</v>
      </c>
      <c r="E856" s="1217"/>
      <c r="F856" s="892"/>
      <c r="G856" s="1209"/>
      <c r="H856" s="1786"/>
    </row>
    <row r="857" spans="2:8" ht="25.5">
      <c r="B857" s="470" t="s">
        <v>22</v>
      </c>
      <c r="C857" s="1214">
        <v>20456000</v>
      </c>
      <c r="D857" s="1220"/>
      <c r="E857" s="470"/>
      <c r="F857" s="1214"/>
      <c r="G857" s="1299"/>
      <c r="H857" s="1786"/>
    </row>
    <row r="858" spans="2:8">
      <c r="B858" s="470" t="s">
        <v>32</v>
      </c>
      <c r="C858" s="1214">
        <v>20456000</v>
      </c>
      <c r="D858" s="1220"/>
      <c r="E858" s="470"/>
      <c r="F858" s="1214"/>
      <c r="G858" s="1299"/>
      <c r="H858" s="1786"/>
    </row>
    <row r="859" spans="2:8" ht="25.5">
      <c r="B859" s="470" t="s">
        <v>33</v>
      </c>
      <c r="C859" s="1214">
        <v>90929</v>
      </c>
      <c r="D859" s="1220"/>
      <c r="E859" s="1217"/>
      <c r="F859" s="892"/>
      <c r="G859" s="1209"/>
      <c r="H859" s="1786"/>
    </row>
    <row r="860" spans="2:8" ht="25.5">
      <c r="B860" s="470" t="s">
        <v>34</v>
      </c>
      <c r="C860" s="1214">
        <v>2592</v>
      </c>
      <c r="D860" s="1220"/>
      <c r="E860" s="1217"/>
      <c r="F860" s="892"/>
      <c r="G860" s="1209"/>
      <c r="H860" s="1786"/>
    </row>
    <row r="861" spans="2:8" ht="25.5">
      <c r="B861" s="470" t="s">
        <v>35</v>
      </c>
      <c r="C861" s="1214">
        <v>2592</v>
      </c>
      <c r="D861" s="1220"/>
      <c r="E861" s="1217"/>
      <c r="F861" s="892"/>
      <c r="G861" s="1209"/>
      <c r="H861" s="1786"/>
    </row>
    <row r="862" spans="2:8" ht="25.5">
      <c r="B862" s="470" t="s">
        <v>36</v>
      </c>
      <c r="C862" s="1214">
        <v>88337</v>
      </c>
      <c r="D862" s="1220"/>
      <c r="E862" s="470"/>
      <c r="F862" s="1221"/>
      <c r="G862" s="1209"/>
      <c r="H862" s="1786"/>
    </row>
    <row r="863" spans="2:8" ht="38.25">
      <c r="B863" s="470" t="s">
        <v>37</v>
      </c>
      <c r="C863" s="1214">
        <v>88337</v>
      </c>
      <c r="D863" s="1220"/>
      <c r="E863" s="470"/>
      <c r="F863" s="1221"/>
      <c r="G863" s="1209"/>
      <c r="H863" s="1786"/>
    </row>
    <row r="864" spans="2:8">
      <c r="B864" s="470" t="s">
        <v>27</v>
      </c>
      <c r="C864" s="1214">
        <v>16334459</v>
      </c>
      <c r="D864" s="1220"/>
      <c r="E864" s="470"/>
      <c r="F864" s="1221"/>
      <c r="G864" s="1209"/>
      <c r="H864" s="1786"/>
    </row>
    <row r="865" spans="2:8" ht="15.75" thickBot="1">
      <c r="B865" s="470" t="s">
        <v>28</v>
      </c>
      <c r="C865" s="1214">
        <v>16334459</v>
      </c>
      <c r="D865" s="1220"/>
      <c r="E865" s="470"/>
      <c r="F865" s="1221"/>
      <c r="G865" s="1209"/>
      <c r="H865" s="1786"/>
    </row>
    <row r="866" spans="2:8">
      <c r="B866" s="678" t="s">
        <v>249</v>
      </c>
      <c r="C866" s="691"/>
      <c r="D866" s="686"/>
      <c r="E866" s="678" t="s">
        <v>226</v>
      </c>
      <c r="F866" s="691"/>
      <c r="G866" s="686"/>
      <c r="H866" s="1786"/>
    </row>
    <row r="867" spans="2:8">
      <c r="B867" s="454" t="s">
        <v>43</v>
      </c>
      <c r="C867" s="1239"/>
      <c r="D867" s="455"/>
      <c r="E867" s="454" t="s">
        <v>43</v>
      </c>
      <c r="F867" s="1239"/>
      <c r="G867" s="455"/>
      <c r="H867" s="1786"/>
    </row>
    <row r="868" spans="2:8">
      <c r="B868" s="1224" t="s">
        <v>44</v>
      </c>
      <c r="C868" s="1240"/>
      <c r="D868" s="1236"/>
      <c r="E868" s="1224" t="s">
        <v>44</v>
      </c>
      <c r="F868" s="1240"/>
      <c r="G868" s="1236"/>
      <c r="H868" s="1786"/>
    </row>
    <row r="869" spans="2:8">
      <c r="B869" s="1225" t="s">
        <v>42</v>
      </c>
      <c r="C869" s="1238"/>
      <c r="D869" s="1237"/>
      <c r="E869" s="1225" t="s">
        <v>42</v>
      </c>
      <c r="F869" s="1238"/>
      <c r="G869" s="1237"/>
      <c r="H869" s="1786"/>
    </row>
    <row r="870" spans="2:8">
      <c r="B870" s="1233" t="s">
        <v>56</v>
      </c>
      <c r="C870" s="1213">
        <v>1379554695</v>
      </c>
      <c r="D870" s="1219">
        <f>D880</f>
        <v>-183685</v>
      </c>
      <c r="E870" s="1233" t="s">
        <v>56</v>
      </c>
      <c r="F870" s="1213">
        <v>609936464</v>
      </c>
      <c r="G870" s="1258">
        <f>G871+G872</f>
        <v>183685</v>
      </c>
      <c r="H870" s="1786"/>
    </row>
    <row r="871" spans="2:8" ht="25.5">
      <c r="B871" s="454" t="s">
        <v>31</v>
      </c>
      <c r="C871" s="1214">
        <v>837884</v>
      </c>
      <c r="D871" s="455"/>
      <c r="E871" s="454" t="s">
        <v>31</v>
      </c>
      <c r="F871" s="1214">
        <v>4916287</v>
      </c>
      <c r="G871" s="1259"/>
      <c r="H871" s="1786"/>
    </row>
    <row r="872" spans="2:8">
      <c r="B872" s="454" t="s">
        <v>61</v>
      </c>
      <c r="C872" s="1214">
        <v>250435</v>
      </c>
      <c r="D872" s="383"/>
      <c r="E872" s="454" t="s">
        <v>18</v>
      </c>
      <c r="F872" s="1214">
        <v>605020177</v>
      </c>
      <c r="G872" s="1259">
        <f>G873</f>
        <v>183685</v>
      </c>
      <c r="H872" s="1786"/>
    </row>
    <row r="873" spans="2:8" ht="25.5">
      <c r="B873" s="454" t="s">
        <v>62</v>
      </c>
      <c r="C873" s="1214">
        <v>198499</v>
      </c>
      <c r="D873" s="455"/>
      <c r="E873" s="454" t="s">
        <v>19</v>
      </c>
      <c r="F873" s="1214">
        <v>605020177</v>
      </c>
      <c r="G873" s="1259">
        <v>183685</v>
      </c>
      <c r="H873" s="1786"/>
    </row>
    <row r="874" spans="2:8">
      <c r="B874" s="454" t="s">
        <v>63</v>
      </c>
      <c r="C874" s="1214">
        <v>198499</v>
      </c>
      <c r="D874" s="455"/>
      <c r="E874" s="1233" t="s">
        <v>57</v>
      </c>
      <c r="F874" s="1213">
        <v>609936464</v>
      </c>
      <c r="G874" s="398">
        <f>G875+G891</f>
        <v>183685</v>
      </c>
      <c r="H874" s="1786"/>
    </row>
    <row r="875" spans="2:8" ht="25.5">
      <c r="B875" s="454" t="s">
        <v>64</v>
      </c>
      <c r="C875" s="1214">
        <v>198499</v>
      </c>
      <c r="D875" s="383"/>
      <c r="E875" s="454" t="s">
        <v>21</v>
      </c>
      <c r="F875" s="1214">
        <v>597810903</v>
      </c>
      <c r="G875" s="383">
        <f>G876+G879+G882+G884</f>
        <v>183685</v>
      </c>
      <c r="H875" s="1786"/>
    </row>
    <row r="876" spans="2:8" ht="25.5">
      <c r="B876" s="454" t="s">
        <v>251</v>
      </c>
      <c r="C876" s="1214">
        <v>198499</v>
      </c>
      <c r="D876" s="455"/>
      <c r="E876" s="454" t="s">
        <v>23</v>
      </c>
      <c r="F876" s="1214">
        <v>567144845</v>
      </c>
      <c r="G876" s="383">
        <f>G877+G878</f>
        <v>183685</v>
      </c>
      <c r="H876" s="1786"/>
    </row>
    <row r="877" spans="2:8" ht="25.5">
      <c r="B877" s="454" t="s">
        <v>252</v>
      </c>
      <c r="C877" s="1214">
        <v>51936</v>
      </c>
      <c r="D877" s="383"/>
      <c r="E877" s="454" t="s">
        <v>25</v>
      </c>
      <c r="F877" s="1214">
        <v>424999361</v>
      </c>
      <c r="G877" s="1220"/>
      <c r="H877" s="1786"/>
    </row>
    <row r="878" spans="2:8" ht="38.25">
      <c r="B878" s="454" t="s">
        <v>153</v>
      </c>
      <c r="C878" s="1214">
        <v>51936</v>
      </c>
      <c r="D878" s="455"/>
      <c r="E878" s="454" t="s">
        <v>26</v>
      </c>
      <c r="F878" s="1214">
        <v>142145484</v>
      </c>
      <c r="G878" s="1220">
        <v>183685</v>
      </c>
      <c r="H878" s="1786"/>
    </row>
    <row r="879" spans="2:8" ht="51">
      <c r="B879" s="454" t="s">
        <v>154</v>
      </c>
      <c r="C879" s="1214">
        <v>51936</v>
      </c>
      <c r="D879" s="455"/>
      <c r="E879" s="454" t="s">
        <v>22</v>
      </c>
      <c r="F879" s="1214">
        <v>25015619</v>
      </c>
      <c r="G879" s="455">
        <f>G880+G881</f>
        <v>0</v>
      </c>
      <c r="H879" s="1786"/>
    </row>
    <row r="880" spans="2:8">
      <c r="B880" s="454" t="s">
        <v>18</v>
      </c>
      <c r="C880" s="1214">
        <v>1378466376</v>
      </c>
      <c r="D880" s="383">
        <f>D881</f>
        <v>-183685</v>
      </c>
      <c r="E880" s="454" t="s">
        <v>24</v>
      </c>
      <c r="F880" s="1214">
        <v>24754907</v>
      </c>
      <c r="G880" s="455"/>
      <c r="H880" s="1786"/>
    </row>
    <row r="881" spans="2:8" ht="25.5">
      <c r="B881" s="454" t="s">
        <v>19</v>
      </c>
      <c r="C881" s="1214">
        <v>1378466376</v>
      </c>
      <c r="D881" s="383">
        <v>-183685</v>
      </c>
      <c r="E881" s="454" t="s">
        <v>32</v>
      </c>
      <c r="F881" s="1214">
        <v>260712</v>
      </c>
      <c r="G881" s="455"/>
      <c r="H881" s="1786"/>
    </row>
    <row r="882" spans="2:8" ht="25.5">
      <c r="B882" s="1233" t="s">
        <v>57</v>
      </c>
      <c r="C882" s="1213">
        <v>1271412629</v>
      </c>
      <c r="D882" s="1219">
        <f>D883</f>
        <v>-183685</v>
      </c>
      <c r="E882" s="454" t="s">
        <v>45</v>
      </c>
      <c r="F882" s="1214">
        <v>171693</v>
      </c>
      <c r="G882" s="455">
        <f>G883</f>
        <v>0</v>
      </c>
      <c r="H882" s="1786"/>
    </row>
    <row r="883" spans="2:8">
      <c r="B883" s="454" t="s">
        <v>21</v>
      </c>
      <c r="C883" s="1214">
        <v>1239615316</v>
      </c>
      <c r="D883" s="383">
        <f>D884</f>
        <v>-183685</v>
      </c>
      <c r="E883" s="454" t="s">
        <v>46</v>
      </c>
      <c r="F883" s="1214">
        <v>171693</v>
      </c>
      <c r="G883" s="455"/>
      <c r="H883" s="1786"/>
    </row>
    <row r="884" spans="2:8" ht="38.25">
      <c r="B884" s="454" t="s">
        <v>23</v>
      </c>
      <c r="C884" s="1214">
        <v>188152911</v>
      </c>
      <c r="D884" s="1220">
        <f>D885+D886</f>
        <v>-183685</v>
      </c>
      <c r="E884" s="454" t="s">
        <v>33</v>
      </c>
      <c r="F884" s="1214">
        <v>5478746</v>
      </c>
      <c r="G884" s="455">
        <f>G885+G889</f>
        <v>0</v>
      </c>
      <c r="H884" s="1786"/>
    </row>
    <row r="885" spans="2:8" ht="25.5">
      <c r="B885" s="454" t="s">
        <v>25</v>
      </c>
      <c r="C885" s="1214">
        <v>136867772</v>
      </c>
      <c r="D885" s="1220"/>
      <c r="E885" s="454" t="s">
        <v>34</v>
      </c>
      <c r="F885" s="1214">
        <v>1750116</v>
      </c>
      <c r="G885" s="455">
        <f>G886+G887</f>
        <v>0</v>
      </c>
      <c r="H885" s="1786"/>
    </row>
    <row r="886" spans="2:8" ht="25.5">
      <c r="B886" s="454" t="s">
        <v>26</v>
      </c>
      <c r="C886" s="1214">
        <v>51285139</v>
      </c>
      <c r="D886" s="1220">
        <v>-183685</v>
      </c>
      <c r="E886" s="454" t="s">
        <v>35</v>
      </c>
      <c r="F886" s="1214">
        <v>7776</v>
      </c>
      <c r="G886" s="455"/>
      <c r="H886" s="1786"/>
    </row>
    <row r="887" spans="2:8" ht="25.5">
      <c r="B887" s="454" t="s">
        <v>253</v>
      </c>
      <c r="C887" s="1214">
        <v>604177248</v>
      </c>
      <c r="D887" s="455"/>
      <c r="E887" s="454" t="s">
        <v>66</v>
      </c>
      <c r="F887" s="1214">
        <v>1742340</v>
      </c>
      <c r="G887" s="455">
        <f>G888</f>
        <v>0</v>
      </c>
      <c r="H887" s="1786"/>
    </row>
    <row r="888" spans="2:8" ht="38.25">
      <c r="B888" s="454" t="s">
        <v>22</v>
      </c>
      <c r="C888" s="1214">
        <v>4393372</v>
      </c>
      <c r="D888" s="455"/>
      <c r="E888" s="454" t="s">
        <v>67</v>
      </c>
      <c r="F888" s="1214">
        <v>1742340</v>
      </c>
      <c r="G888" s="455"/>
      <c r="H888" s="1786"/>
    </row>
    <row r="889" spans="2:8" ht="25.5">
      <c r="B889" s="454" t="s">
        <v>24</v>
      </c>
      <c r="C889" s="1214">
        <v>4086722</v>
      </c>
      <c r="D889" s="383"/>
      <c r="E889" s="454" t="s">
        <v>36</v>
      </c>
      <c r="F889" s="1214">
        <v>3728630</v>
      </c>
      <c r="G889" s="455">
        <f>G890</f>
        <v>0</v>
      </c>
      <c r="H889" s="1786"/>
    </row>
    <row r="890" spans="2:8" ht="51">
      <c r="B890" s="454" t="s">
        <v>32</v>
      </c>
      <c r="C890" s="1214">
        <v>306650</v>
      </c>
      <c r="D890" s="455"/>
      <c r="E890" s="454" t="s">
        <v>37</v>
      </c>
      <c r="F890" s="1214">
        <v>3728630</v>
      </c>
      <c r="G890" s="455"/>
      <c r="H890" s="1786"/>
    </row>
    <row r="891" spans="2:8" ht="25.5">
      <c r="B891" s="454" t="s">
        <v>45</v>
      </c>
      <c r="C891" s="1214">
        <v>442822491</v>
      </c>
      <c r="D891" s="455"/>
      <c r="E891" s="454" t="s">
        <v>27</v>
      </c>
      <c r="F891" s="1214">
        <v>12125561</v>
      </c>
      <c r="G891" s="383">
        <f>G892</f>
        <v>0</v>
      </c>
      <c r="H891" s="1786"/>
    </row>
    <row r="892" spans="2:8">
      <c r="B892" s="454" t="s">
        <v>156</v>
      </c>
      <c r="C892" s="1214">
        <v>440997000</v>
      </c>
      <c r="D892" s="383"/>
      <c r="E892" s="454" t="s">
        <v>28</v>
      </c>
      <c r="F892" s="1214">
        <v>12125561</v>
      </c>
      <c r="G892" s="383"/>
      <c r="H892" s="1786"/>
    </row>
    <row r="893" spans="2:8">
      <c r="B893" s="454" t="s">
        <v>46</v>
      </c>
      <c r="C893" s="1214">
        <v>1825491</v>
      </c>
      <c r="D893" s="455"/>
      <c r="E893" s="1234"/>
      <c r="F893" s="1294"/>
      <c r="G893" s="383"/>
      <c r="H893" s="1786"/>
    </row>
    <row r="894" spans="2:8" ht="25.5">
      <c r="B894" s="454" t="s">
        <v>33</v>
      </c>
      <c r="C894" s="1214">
        <v>69294</v>
      </c>
      <c r="D894" s="455"/>
      <c r="E894" s="1234"/>
      <c r="F894" s="1294"/>
      <c r="G894" s="383"/>
      <c r="H894" s="1786"/>
    </row>
    <row r="895" spans="2:8" ht="25.5">
      <c r="B895" s="454" t="s">
        <v>34</v>
      </c>
      <c r="C895" s="1214">
        <v>18144</v>
      </c>
      <c r="D895" s="383"/>
      <c r="E895" s="1234"/>
      <c r="F895" s="1294"/>
      <c r="G895" s="383"/>
      <c r="H895" s="1786"/>
    </row>
    <row r="896" spans="2:8" ht="25.5">
      <c r="B896" s="454" t="s">
        <v>35</v>
      </c>
      <c r="C896" s="1214">
        <v>18144</v>
      </c>
      <c r="D896" s="455"/>
      <c r="E896" s="1234"/>
      <c r="F896" s="1294"/>
      <c r="G896" s="383"/>
      <c r="H896" s="1786"/>
    </row>
    <row r="897" spans="2:8" ht="25.5">
      <c r="B897" s="454" t="s">
        <v>36</v>
      </c>
      <c r="C897" s="1214">
        <v>51150</v>
      </c>
      <c r="D897" s="455"/>
      <c r="E897" s="1234"/>
      <c r="F897" s="1294"/>
      <c r="G897" s="383"/>
      <c r="H897" s="1786"/>
    </row>
    <row r="898" spans="2:8" ht="38.25">
      <c r="B898" s="454" t="s">
        <v>37</v>
      </c>
      <c r="C898" s="1214">
        <v>51150</v>
      </c>
      <c r="D898" s="383"/>
      <c r="E898" s="1234"/>
      <c r="F898" s="1294"/>
      <c r="G898" s="383"/>
      <c r="H898" s="1786"/>
    </row>
    <row r="899" spans="2:8">
      <c r="B899" s="454" t="s">
        <v>27</v>
      </c>
      <c r="C899" s="1214">
        <v>31797313</v>
      </c>
      <c r="D899" s="455"/>
      <c r="E899" s="1234"/>
      <c r="F899" s="1294"/>
      <c r="G899" s="383"/>
      <c r="H899" s="1786"/>
    </row>
    <row r="900" spans="2:8">
      <c r="B900" s="454" t="s">
        <v>28</v>
      </c>
      <c r="C900" s="1214">
        <v>31797313</v>
      </c>
      <c r="D900" s="455"/>
      <c r="E900" s="1234"/>
      <c r="F900" s="1294"/>
      <c r="G900" s="383"/>
      <c r="H900" s="1786"/>
    </row>
    <row r="901" spans="2:8">
      <c r="B901" s="454" t="s">
        <v>38</v>
      </c>
      <c r="C901" s="1214">
        <v>108142066</v>
      </c>
      <c r="D901" s="383"/>
      <c r="E901" s="1234"/>
      <c r="F901" s="1294"/>
      <c r="G901" s="383"/>
      <c r="H901" s="1786"/>
    </row>
    <row r="902" spans="2:8">
      <c r="B902" s="454" t="s">
        <v>39</v>
      </c>
      <c r="C902" s="1214">
        <v>-108142066</v>
      </c>
      <c r="D902" s="455"/>
      <c r="E902" s="1234"/>
      <c r="F902" s="1294"/>
      <c r="G902" s="383"/>
      <c r="H902" s="1786"/>
    </row>
    <row r="903" spans="2:8">
      <c r="B903" s="454" t="s">
        <v>254</v>
      </c>
      <c r="C903" s="1214">
        <v>-334457337</v>
      </c>
      <c r="D903" s="455"/>
      <c r="E903" s="1234"/>
      <c r="F903" s="1294"/>
      <c r="G903" s="383"/>
      <c r="H903" s="1786"/>
    </row>
    <row r="904" spans="2:8">
      <c r="B904" s="454" t="s">
        <v>40</v>
      </c>
      <c r="C904" s="1214">
        <v>334457337</v>
      </c>
      <c r="D904" s="383"/>
      <c r="E904" s="1234"/>
      <c r="F904" s="1294"/>
      <c r="G904" s="383"/>
      <c r="H904" s="1786"/>
    </row>
    <row r="905" spans="2:8" ht="25.5">
      <c r="B905" s="454" t="s">
        <v>255</v>
      </c>
      <c r="C905" s="1214">
        <v>334457337</v>
      </c>
      <c r="D905" s="455"/>
      <c r="E905" s="1234"/>
      <c r="F905" s="1294"/>
      <c r="G905" s="383"/>
      <c r="H905" s="1786"/>
    </row>
    <row r="906" spans="2:8">
      <c r="B906" s="454" t="s">
        <v>71</v>
      </c>
      <c r="C906" s="1214">
        <v>-108142066</v>
      </c>
      <c r="D906" s="455"/>
      <c r="E906" s="1234"/>
      <c r="F906" s="1294"/>
      <c r="G906" s="383"/>
      <c r="H906" s="1786"/>
    </row>
    <row r="907" spans="2:8">
      <c r="B907" s="1225" t="s">
        <v>58</v>
      </c>
      <c r="C907" s="1238"/>
      <c r="D907" s="1237"/>
      <c r="E907" s="1225" t="s">
        <v>58</v>
      </c>
      <c r="F907" s="1238"/>
      <c r="G907" s="1237"/>
      <c r="H907" s="1786"/>
    </row>
    <row r="908" spans="2:8">
      <c r="B908" s="1233" t="s">
        <v>56</v>
      </c>
      <c r="C908" s="1332">
        <v>1351399660</v>
      </c>
      <c r="D908" s="1219">
        <f>D918</f>
        <v>-121885</v>
      </c>
      <c r="E908" s="1233" t="s">
        <v>56</v>
      </c>
      <c r="F908" s="1213">
        <v>583325288</v>
      </c>
      <c r="G908" s="398">
        <f>G909+G910</f>
        <v>121885</v>
      </c>
      <c r="H908" s="1786"/>
    </row>
    <row r="909" spans="2:8" ht="25.5">
      <c r="B909" s="454" t="s">
        <v>31</v>
      </c>
      <c r="C909" s="1214">
        <v>335708</v>
      </c>
      <c r="D909" s="383"/>
      <c r="E909" s="454" t="s">
        <v>31</v>
      </c>
      <c r="F909" s="1214">
        <v>4916287</v>
      </c>
      <c r="G909" s="383"/>
      <c r="H909" s="1786"/>
    </row>
    <row r="910" spans="2:8">
      <c r="B910" s="454" t="s">
        <v>61</v>
      </c>
      <c r="C910" s="1214">
        <v>250435</v>
      </c>
      <c r="D910" s="383"/>
      <c r="E910" s="454" t="s">
        <v>18</v>
      </c>
      <c r="F910" s="1214">
        <v>578409001</v>
      </c>
      <c r="G910" s="383">
        <f>G911</f>
        <v>121885</v>
      </c>
      <c r="H910" s="1786"/>
    </row>
    <row r="911" spans="2:8" ht="25.5">
      <c r="B911" s="454" t="s">
        <v>62</v>
      </c>
      <c r="C911" s="1214">
        <v>198499</v>
      </c>
      <c r="D911" s="383"/>
      <c r="E911" s="454" t="s">
        <v>19</v>
      </c>
      <c r="F911" s="1214">
        <v>578409001</v>
      </c>
      <c r="G911" s="383">
        <v>121885</v>
      </c>
      <c r="H911" s="1786"/>
    </row>
    <row r="912" spans="2:8">
      <c r="B912" s="454" t="s">
        <v>63</v>
      </c>
      <c r="C912" s="1214">
        <v>198499</v>
      </c>
      <c r="D912" s="383"/>
      <c r="E912" s="1233" t="s">
        <v>57</v>
      </c>
      <c r="F912" s="1213">
        <v>583325288</v>
      </c>
      <c r="G912" s="398">
        <f>G913+G929</f>
        <v>121885</v>
      </c>
      <c r="H912" s="1786"/>
    </row>
    <row r="913" spans="2:8" ht="25.5">
      <c r="B913" s="454" t="s">
        <v>64</v>
      </c>
      <c r="C913" s="1214">
        <v>198499</v>
      </c>
      <c r="D913" s="455"/>
      <c r="E913" s="454" t="s">
        <v>21</v>
      </c>
      <c r="F913" s="1214">
        <v>573322666</v>
      </c>
      <c r="G913" s="383">
        <f>G914+G917+G920+G922</f>
        <v>121885</v>
      </c>
      <c r="H913" s="1786"/>
    </row>
    <row r="914" spans="2:8" ht="25.5">
      <c r="B914" s="454" t="s">
        <v>251</v>
      </c>
      <c r="C914" s="1214">
        <v>198499</v>
      </c>
      <c r="D914" s="383"/>
      <c r="E914" s="454" t="s">
        <v>23</v>
      </c>
      <c r="F914" s="1214">
        <v>566686189</v>
      </c>
      <c r="G914" s="383">
        <f>G915+G916</f>
        <v>121885</v>
      </c>
      <c r="H914" s="1786"/>
    </row>
    <row r="915" spans="2:8" ht="25.5">
      <c r="B915" s="454" t="s">
        <v>252</v>
      </c>
      <c r="C915" s="1214">
        <v>51936</v>
      </c>
      <c r="D915" s="383"/>
      <c r="E915" s="454" t="s">
        <v>25</v>
      </c>
      <c r="F915" s="1214">
        <v>423924776</v>
      </c>
      <c r="G915" s="455"/>
      <c r="H915" s="1786"/>
    </row>
    <row r="916" spans="2:8" ht="38.25">
      <c r="B916" s="454" t="s">
        <v>153</v>
      </c>
      <c r="C916" s="1214">
        <v>51936</v>
      </c>
      <c r="D916" s="383"/>
      <c r="E916" s="454" t="s">
        <v>26</v>
      </c>
      <c r="F916" s="1214">
        <v>142761413</v>
      </c>
      <c r="G916" s="383">
        <v>121885</v>
      </c>
      <c r="H916" s="1786"/>
    </row>
    <row r="917" spans="2:8" ht="51">
      <c r="B917" s="454" t="s">
        <v>154</v>
      </c>
      <c r="C917" s="1214">
        <v>51936</v>
      </c>
      <c r="D917" s="383"/>
      <c r="E917" s="454" t="s">
        <v>22</v>
      </c>
      <c r="F917" s="1214">
        <v>1986038</v>
      </c>
      <c r="G917" s="455">
        <f>G918+G919</f>
        <v>0</v>
      </c>
      <c r="H917" s="1786"/>
    </row>
    <row r="918" spans="2:8">
      <c r="B918" s="454" t="s">
        <v>18</v>
      </c>
      <c r="C918" s="1214">
        <v>1350813517</v>
      </c>
      <c r="D918" s="383">
        <f>D919</f>
        <v>-121885</v>
      </c>
      <c r="E918" s="454" t="s">
        <v>24</v>
      </c>
      <c r="F918" s="1214">
        <v>1725326</v>
      </c>
      <c r="G918" s="455"/>
      <c r="H918" s="1786"/>
    </row>
    <row r="919" spans="2:8" ht="25.5">
      <c r="B919" s="454" t="s">
        <v>19</v>
      </c>
      <c r="C919" s="1214">
        <v>1350813517</v>
      </c>
      <c r="D919" s="383">
        <v>-121885</v>
      </c>
      <c r="E919" s="454" t="s">
        <v>32</v>
      </c>
      <c r="F919" s="1214">
        <v>260712</v>
      </c>
      <c r="G919" s="455"/>
      <c r="H919" s="1786"/>
    </row>
    <row r="920" spans="2:8" ht="25.5">
      <c r="B920" s="1233" t="s">
        <v>57</v>
      </c>
      <c r="C920" s="1332">
        <v>1351269660</v>
      </c>
      <c r="D920" s="398">
        <f>D921+D937</f>
        <v>-121885</v>
      </c>
      <c r="E920" s="454" t="s">
        <v>45</v>
      </c>
      <c r="F920" s="1214">
        <v>171693</v>
      </c>
      <c r="G920" s="455">
        <f>G921</f>
        <v>0</v>
      </c>
      <c r="H920" s="1786"/>
    </row>
    <row r="921" spans="2:8">
      <c r="B921" s="454" t="s">
        <v>21</v>
      </c>
      <c r="C921" s="1214">
        <v>1338817342</v>
      </c>
      <c r="D921" s="455">
        <f>D922</f>
        <v>-121885</v>
      </c>
      <c r="E921" s="454" t="s">
        <v>46</v>
      </c>
      <c r="F921" s="1214">
        <v>171693</v>
      </c>
      <c r="G921" s="455"/>
      <c r="H921" s="1786"/>
    </row>
    <row r="922" spans="2:8" ht="38.25">
      <c r="B922" s="454" t="s">
        <v>23</v>
      </c>
      <c r="C922" s="1214">
        <v>196070300</v>
      </c>
      <c r="D922" s="1220">
        <f>D923+D924</f>
        <v>-121885</v>
      </c>
      <c r="E922" s="454" t="s">
        <v>33</v>
      </c>
      <c r="F922" s="1214">
        <v>4478746</v>
      </c>
      <c r="G922" s="455">
        <f>G923+G927</f>
        <v>0</v>
      </c>
      <c r="H922" s="1786"/>
    </row>
    <row r="923" spans="2:8" ht="25.5">
      <c r="B923" s="454" t="s">
        <v>25</v>
      </c>
      <c r="C923" s="1214">
        <v>136691367</v>
      </c>
      <c r="D923" s="1220"/>
      <c r="E923" s="454" t="s">
        <v>34</v>
      </c>
      <c r="F923" s="1214">
        <v>750116</v>
      </c>
      <c r="G923" s="455">
        <f>G924+G925</f>
        <v>0</v>
      </c>
      <c r="H923" s="1786"/>
    </row>
    <row r="924" spans="2:8" ht="25.5">
      <c r="B924" s="1234" t="s">
        <v>26</v>
      </c>
      <c r="C924" s="1294">
        <v>59378933</v>
      </c>
      <c r="D924" s="383">
        <v>-121885</v>
      </c>
      <c r="E924" s="454" t="s">
        <v>35</v>
      </c>
      <c r="F924" s="1214">
        <v>7776</v>
      </c>
      <c r="G924" s="455"/>
      <c r="H924" s="1786"/>
    </row>
    <row r="925" spans="2:8" ht="25.5">
      <c r="B925" s="454" t="s">
        <v>253</v>
      </c>
      <c r="C925" s="1214">
        <v>662028885</v>
      </c>
      <c r="D925" s="455"/>
      <c r="E925" s="454" t="s">
        <v>66</v>
      </c>
      <c r="F925" s="1214">
        <v>742340</v>
      </c>
      <c r="G925" s="455">
        <f>G926</f>
        <v>0</v>
      </c>
      <c r="H925" s="1786"/>
    </row>
    <row r="926" spans="2:8" ht="38.25">
      <c r="B926" s="454" t="s">
        <v>22</v>
      </c>
      <c r="C926" s="1214">
        <v>4393372</v>
      </c>
      <c r="D926" s="455"/>
      <c r="E926" s="454" t="s">
        <v>67</v>
      </c>
      <c r="F926" s="1214">
        <v>742340</v>
      </c>
      <c r="G926" s="455"/>
      <c r="H926" s="1786"/>
    </row>
    <row r="927" spans="2:8" ht="25.5">
      <c r="B927" s="454" t="s">
        <v>24</v>
      </c>
      <c r="C927" s="1214">
        <v>4086722</v>
      </c>
      <c r="D927" s="383"/>
      <c r="E927" s="454" t="s">
        <v>36</v>
      </c>
      <c r="F927" s="1214">
        <v>3728630</v>
      </c>
      <c r="G927" s="455">
        <f>G928</f>
        <v>0</v>
      </c>
      <c r="H927" s="1786"/>
    </row>
    <row r="928" spans="2:8" ht="51">
      <c r="B928" s="1234" t="s">
        <v>32</v>
      </c>
      <c r="C928" s="1294">
        <v>306650</v>
      </c>
      <c r="D928" s="383"/>
      <c r="E928" s="454" t="s">
        <v>37</v>
      </c>
      <c r="F928" s="1214">
        <v>3728630</v>
      </c>
      <c r="G928" s="455"/>
      <c r="H928" s="1786"/>
    </row>
    <row r="929" spans="2:8" ht="25.5">
      <c r="B929" s="454" t="s">
        <v>45</v>
      </c>
      <c r="C929" s="1214">
        <v>476255491</v>
      </c>
      <c r="D929" s="455"/>
      <c r="E929" s="454" t="s">
        <v>27</v>
      </c>
      <c r="F929" s="1214">
        <v>10002622</v>
      </c>
      <c r="G929" s="383">
        <f>G930</f>
        <v>0</v>
      </c>
      <c r="H929" s="1786"/>
    </row>
    <row r="930" spans="2:8">
      <c r="B930" s="454" t="s">
        <v>156</v>
      </c>
      <c r="C930" s="1214">
        <v>474430000</v>
      </c>
      <c r="D930" s="455"/>
      <c r="E930" s="1234" t="s">
        <v>28</v>
      </c>
      <c r="F930" s="1294">
        <v>10002622</v>
      </c>
      <c r="G930" s="383"/>
      <c r="H930" s="1786"/>
    </row>
    <row r="931" spans="2:8">
      <c r="B931" s="454" t="s">
        <v>46</v>
      </c>
      <c r="C931" s="1214">
        <v>1825491</v>
      </c>
      <c r="D931" s="383"/>
      <c r="E931" s="1234"/>
      <c r="F931" s="1294"/>
      <c r="G931" s="383"/>
      <c r="H931" s="1786"/>
    </row>
    <row r="932" spans="2:8" ht="25.5">
      <c r="B932" s="1234" t="s">
        <v>33</v>
      </c>
      <c r="C932" s="1294">
        <v>69294</v>
      </c>
      <c r="D932" s="383"/>
      <c r="E932" s="1234"/>
      <c r="F932" s="1294"/>
      <c r="G932" s="383"/>
      <c r="H932" s="1786"/>
    </row>
    <row r="933" spans="2:8" ht="25.5">
      <c r="B933" s="454" t="s">
        <v>34</v>
      </c>
      <c r="C933" s="1214">
        <v>18144</v>
      </c>
      <c r="D933" s="455"/>
      <c r="E933" s="1234"/>
      <c r="F933" s="1294"/>
      <c r="G933" s="383"/>
      <c r="H933" s="1786"/>
    </row>
    <row r="934" spans="2:8" ht="25.5">
      <c r="B934" s="454" t="s">
        <v>35</v>
      </c>
      <c r="C934" s="1214">
        <v>18144</v>
      </c>
      <c r="D934" s="455"/>
      <c r="E934" s="1234"/>
      <c r="F934" s="1294"/>
      <c r="G934" s="383"/>
      <c r="H934" s="1786"/>
    </row>
    <row r="935" spans="2:8" ht="25.5">
      <c r="B935" s="454" t="s">
        <v>36</v>
      </c>
      <c r="C935" s="1214">
        <v>51150</v>
      </c>
      <c r="D935" s="383"/>
      <c r="E935" s="1234"/>
      <c r="F935" s="1294"/>
      <c r="G935" s="383"/>
      <c r="H935" s="1786"/>
    </row>
    <row r="936" spans="2:8" ht="38.25">
      <c r="B936" s="1234" t="s">
        <v>37</v>
      </c>
      <c r="C936" s="1294">
        <v>51150</v>
      </c>
      <c r="D936" s="383"/>
      <c r="E936" s="1234"/>
      <c r="F936" s="1294"/>
      <c r="G936" s="383"/>
      <c r="H936" s="1786"/>
    </row>
    <row r="937" spans="2:8">
      <c r="B937" s="454" t="s">
        <v>27</v>
      </c>
      <c r="C937" s="1214">
        <v>12452318</v>
      </c>
      <c r="D937" s="455"/>
      <c r="E937" s="1234"/>
      <c r="F937" s="1294"/>
      <c r="G937" s="383"/>
      <c r="H937" s="1786"/>
    </row>
    <row r="938" spans="2:8">
      <c r="B938" s="454" t="s">
        <v>28</v>
      </c>
      <c r="C938" s="1214">
        <v>12452318</v>
      </c>
      <c r="D938" s="455"/>
      <c r="E938" s="1234"/>
      <c r="F938" s="1294"/>
      <c r="G938" s="383"/>
      <c r="H938" s="1786"/>
    </row>
    <row r="939" spans="2:8">
      <c r="B939" s="454" t="s">
        <v>38</v>
      </c>
      <c r="C939" s="1214">
        <v>130000</v>
      </c>
      <c r="D939" s="383"/>
      <c r="E939" s="1234"/>
      <c r="F939" s="1294"/>
      <c r="G939" s="383"/>
      <c r="H939" s="1786"/>
    </row>
    <row r="940" spans="2:8">
      <c r="B940" s="1234" t="s">
        <v>39</v>
      </c>
      <c r="C940" s="1294">
        <v>-130000</v>
      </c>
      <c r="D940" s="383"/>
      <c r="E940" s="1234"/>
      <c r="F940" s="1294"/>
      <c r="G940" s="383"/>
      <c r="H940" s="1786"/>
    </row>
    <row r="941" spans="2:8">
      <c r="B941" s="454" t="s">
        <v>254</v>
      </c>
      <c r="C941" s="1214">
        <v>-334457337</v>
      </c>
      <c r="D941" s="455"/>
      <c r="E941" s="1234"/>
      <c r="F941" s="1294"/>
      <c r="G941" s="383"/>
      <c r="H941" s="1786"/>
    </row>
    <row r="942" spans="2:8">
      <c r="B942" s="454" t="s">
        <v>40</v>
      </c>
      <c r="C942" s="1214">
        <v>334457337</v>
      </c>
      <c r="D942" s="455"/>
      <c r="E942" s="1234"/>
      <c r="F942" s="1294"/>
      <c r="G942" s="383"/>
      <c r="H942" s="1786"/>
    </row>
    <row r="943" spans="2:8" ht="25.5">
      <c r="B943" s="454" t="s">
        <v>255</v>
      </c>
      <c r="C943" s="1214">
        <v>334457337</v>
      </c>
      <c r="D943" s="383"/>
      <c r="E943" s="1234"/>
      <c r="F943" s="1294"/>
      <c r="G943" s="383"/>
      <c r="H943" s="1786"/>
    </row>
    <row r="944" spans="2:8" ht="15.75" thickBot="1">
      <c r="B944" s="1234" t="s">
        <v>71</v>
      </c>
      <c r="C944" s="1294">
        <v>-130000</v>
      </c>
      <c r="D944" s="383"/>
      <c r="E944" s="1234"/>
      <c r="F944" s="1294"/>
      <c r="G944" s="383"/>
      <c r="H944" s="1786"/>
    </row>
    <row r="945" spans="2:8">
      <c r="B945" s="1263" t="s">
        <v>50</v>
      </c>
      <c r="C945" s="1210"/>
      <c r="D945" s="1208"/>
      <c r="E945" s="1263" t="s">
        <v>50</v>
      </c>
      <c r="F945" s="1210"/>
      <c r="G945" s="1208"/>
      <c r="H945" s="1786"/>
    </row>
    <row r="946" spans="2:8">
      <c r="B946" s="1264" t="s">
        <v>249</v>
      </c>
      <c r="C946" s="1273"/>
      <c r="D946" s="1267"/>
      <c r="E946" s="1264" t="s">
        <v>226</v>
      </c>
      <c r="F946" s="1273"/>
      <c r="G946" s="1267"/>
      <c r="H946" s="1786"/>
    </row>
    <row r="947" spans="2:8" ht="27">
      <c r="B947" s="1329" t="s">
        <v>250</v>
      </c>
      <c r="C947" s="1333"/>
      <c r="D947" s="1331"/>
      <c r="E947" s="1329" t="s">
        <v>238</v>
      </c>
      <c r="F947" s="1339"/>
      <c r="G947" s="1338"/>
      <c r="H947" s="1786"/>
    </row>
    <row r="948" spans="2:8">
      <c r="B948" s="794" t="s">
        <v>52</v>
      </c>
      <c r="C948" s="1275"/>
      <c r="D948" s="1269"/>
      <c r="E948" s="794" t="s">
        <v>52</v>
      </c>
      <c r="F948" s="1275"/>
      <c r="G948" s="1269"/>
      <c r="H948" s="1786"/>
    </row>
    <row r="949" spans="2:8">
      <c r="B949" s="795" t="s">
        <v>53</v>
      </c>
      <c r="C949" s="1276"/>
      <c r="D949" s="1270"/>
      <c r="E949" s="795" t="s">
        <v>53</v>
      </c>
      <c r="F949" s="1276"/>
      <c r="G949" s="1270"/>
      <c r="H949" s="1786"/>
    </row>
    <row r="950" spans="2:8" ht="25.5">
      <c r="B950" s="1330" t="s">
        <v>188</v>
      </c>
      <c r="C950" s="1311"/>
      <c r="D950" s="1307"/>
      <c r="E950" s="1330" t="s">
        <v>82</v>
      </c>
      <c r="F950" s="1315"/>
      <c r="G950" s="1307"/>
      <c r="H950" s="1786"/>
    </row>
    <row r="951" spans="2:8">
      <c r="B951" s="1266" t="s">
        <v>55</v>
      </c>
      <c r="C951" s="1310"/>
      <c r="D951" s="1307"/>
      <c r="E951" s="1266" t="s">
        <v>55</v>
      </c>
      <c r="F951" s="1315"/>
      <c r="G951" s="1307"/>
      <c r="H951" s="1786"/>
    </row>
    <row r="952" spans="2:8">
      <c r="B952" s="1266" t="s">
        <v>56</v>
      </c>
      <c r="C952" s="1334">
        <v>6367743</v>
      </c>
      <c r="D952" s="1306">
        <f>D953</f>
        <v>-272333</v>
      </c>
      <c r="E952" s="1266" t="s">
        <v>56</v>
      </c>
      <c r="F952" s="1296"/>
      <c r="G952" s="1306">
        <f>G953</f>
        <v>272333</v>
      </c>
      <c r="H952" s="1786"/>
    </row>
    <row r="953" spans="2:8">
      <c r="B953" s="1302" t="s">
        <v>18</v>
      </c>
      <c r="C953" s="1335">
        <v>6367743</v>
      </c>
      <c r="D953" s="1272">
        <f>D954</f>
        <v>-272333</v>
      </c>
      <c r="E953" s="1302" t="s">
        <v>18</v>
      </c>
      <c r="F953" s="1278"/>
      <c r="G953" s="1272">
        <f>G954</f>
        <v>272333</v>
      </c>
      <c r="H953" s="1786"/>
    </row>
    <row r="954" spans="2:8" ht="25.5">
      <c r="B954" s="1302" t="s">
        <v>19</v>
      </c>
      <c r="C954" s="1335">
        <v>6367743</v>
      </c>
      <c r="D954" s="1272">
        <v>-272333</v>
      </c>
      <c r="E954" s="1302" t="s">
        <v>19</v>
      </c>
      <c r="F954" s="1278"/>
      <c r="G954" s="1272">
        <v>272333</v>
      </c>
      <c r="H954" s="1786"/>
    </row>
    <row r="955" spans="2:8">
      <c r="B955" s="1266" t="s">
        <v>57</v>
      </c>
      <c r="C955" s="1334">
        <v>6367743</v>
      </c>
      <c r="D955" s="1306">
        <f>D956</f>
        <v>-272333</v>
      </c>
      <c r="E955" s="1266" t="s">
        <v>57</v>
      </c>
      <c r="F955" s="1296"/>
      <c r="G955" s="1306">
        <f>G956</f>
        <v>272333</v>
      </c>
      <c r="H955" s="1786"/>
    </row>
    <row r="956" spans="2:8">
      <c r="B956" s="1302" t="s">
        <v>21</v>
      </c>
      <c r="C956" s="1335">
        <v>6367743</v>
      </c>
      <c r="D956" s="1272">
        <f>D957</f>
        <v>-272333</v>
      </c>
      <c r="E956" s="1302" t="s">
        <v>21</v>
      </c>
      <c r="F956" s="1278"/>
      <c r="G956" s="1272">
        <f>G957</f>
        <v>272333</v>
      </c>
      <c r="H956" s="1786"/>
    </row>
    <row r="957" spans="2:8">
      <c r="B957" s="1302" t="s">
        <v>23</v>
      </c>
      <c r="C957" s="1335">
        <v>6367743</v>
      </c>
      <c r="D957" s="1272">
        <f>D958</f>
        <v>-272333</v>
      </c>
      <c r="E957" s="1302" t="s">
        <v>23</v>
      </c>
      <c r="F957" s="1278"/>
      <c r="G957" s="1272">
        <f>G958</f>
        <v>272333</v>
      </c>
      <c r="H957" s="1786"/>
    </row>
    <row r="958" spans="2:8" ht="15.75" thickBot="1">
      <c r="B958" s="1303" t="s">
        <v>26</v>
      </c>
      <c r="C958" s="1336">
        <v>6367743</v>
      </c>
      <c r="D958" s="1307">
        <v>-272333</v>
      </c>
      <c r="E958" s="1303" t="s">
        <v>26</v>
      </c>
      <c r="F958" s="1315"/>
      <c r="G958" s="1307">
        <v>272333</v>
      </c>
      <c r="H958" s="1786"/>
    </row>
    <row r="959" spans="2:8">
      <c r="B959" s="1317" t="s">
        <v>42</v>
      </c>
      <c r="C959" s="1337"/>
      <c r="D959" s="1318"/>
      <c r="E959" s="1317" t="s">
        <v>42</v>
      </c>
      <c r="F959" s="1327"/>
      <c r="G959" s="1318"/>
      <c r="H959" s="1786"/>
    </row>
    <row r="960" spans="2:8">
      <c r="B960" s="1266" t="s">
        <v>56</v>
      </c>
      <c r="C960" s="1334">
        <v>6367743</v>
      </c>
      <c r="D960" s="1306">
        <f>D961</f>
        <v>-183685</v>
      </c>
      <c r="E960" s="1266" t="s">
        <v>56</v>
      </c>
      <c r="F960" s="1296"/>
      <c r="G960" s="1306">
        <f>G961</f>
        <v>183685</v>
      </c>
      <c r="H960" s="1786"/>
    </row>
    <row r="961" spans="2:8">
      <c r="B961" s="1302" t="s">
        <v>18</v>
      </c>
      <c r="C961" s="1335">
        <v>6367743</v>
      </c>
      <c r="D961" s="1272">
        <f>D962</f>
        <v>-183685</v>
      </c>
      <c r="E961" s="1302" t="s">
        <v>18</v>
      </c>
      <c r="F961" s="1278"/>
      <c r="G961" s="1272">
        <f>G962</f>
        <v>183685</v>
      </c>
      <c r="H961" s="1786"/>
    </row>
    <row r="962" spans="2:8" ht="25.5">
      <c r="B962" s="1302" t="s">
        <v>19</v>
      </c>
      <c r="C962" s="1335">
        <v>6367743</v>
      </c>
      <c r="D962" s="1272">
        <v>-183685</v>
      </c>
      <c r="E962" s="1302" t="s">
        <v>19</v>
      </c>
      <c r="F962" s="1278"/>
      <c r="G962" s="1272">
        <v>183685</v>
      </c>
      <c r="H962" s="1786"/>
    </row>
    <row r="963" spans="2:8">
      <c r="B963" s="1266" t="s">
        <v>57</v>
      </c>
      <c r="C963" s="1334">
        <v>6367743</v>
      </c>
      <c r="D963" s="1306">
        <f>D964</f>
        <v>-183685</v>
      </c>
      <c r="E963" s="1266" t="s">
        <v>57</v>
      </c>
      <c r="F963" s="1296"/>
      <c r="G963" s="1306">
        <f>G964</f>
        <v>183685</v>
      </c>
      <c r="H963" s="1786"/>
    </row>
    <row r="964" spans="2:8">
      <c r="B964" s="1302" t="s">
        <v>21</v>
      </c>
      <c r="C964" s="1335">
        <v>6367743</v>
      </c>
      <c r="D964" s="1272">
        <f>D965</f>
        <v>-183685</v>
      </c>
      <c r="E964" s="1302" t="s">
        <v>21</v>
      </c>
      <c r="F964" s="1278"/>
      <c r="G964" s="1272">
        <f>G965</f>
        <v>183685</v>
      </c>
      <c r="H964" s="1786"/>
    </row>
    <row r="965" spans="2:8">
      <c r="B965" s="1302" t="s">
        <v>23</v>
      </c>
      <c r="C965" s="1335">
        <v>6367743</v>
      </c>
      <c r="D965" s="1272">
        <f>D966</f>
        <v>-183685</v>
      </c>
      <c r="E965" s="1302" t="s">
        <v>23</v>
      </c>
      <c r="F965" s="1278"/>
      <c r="G965" s="1272">
        <f>G966</f>
        <v>183685</v>
      </c>
      <c r="H965" s="1786"/>
    </row>
    <row r="966" spans="2:8" ht="15.75" thickBot="1">
      <c r="B966" s="1303" t="s">
        <v>26</v>
      </c>
      <c r="C966" s="1336">
        <v>6367743</v>
      </c>
      <c r="D966" s="1307">
        <v>-183685</v>
      </c>
      <c r="E966" s="1303" t="s">
        <v>26</v>
      </c>
      <c r="F966" s="1315"/>
      <c r="G966" s="1272">
        <v>183685</v>
      </c>
      <c r="H966" s="1786"/>
    </row>
    <row r="967" spans="2:8">
      <c r="B967" s="1317" t="s">
        <v>58</v>
      </c>
      <c r="C967" s="1337"/>
      <c r="D967" s="1319"/>
      <c r="E967" s="1317" t="s">
        <v>58</v>
      </c>
      <c r="F967" s="1328"/>
      <c r="G967" s="1319"/>
      <c r="H967" s="1786"/>
    </row>
    <row r="968" spans="2:8">
      <c r="B968" s="1266" t="s">
        <v>56</v>
      </c>
      <c r="C968" s="1334">
        <v>6780683</v>
      </c>
      <c r="D968" s="1306">
        <f>D969</f>
        <v>-121885</v>
      </c>
      <c r="E968" s="1266" t="s">
        <v>56</v>
      </c>
      <c r="F968" s="1296"/>
      <c r="G968" s="1306">
        <f>G969</f>
        <v>121885</v>
      </c>
      <c r="H968" s="1786"/>
    </row>
    <row r="969" spans="2:8">
      <c r="B969" s="1302" t="s">
        <v>18</v>
      </c>
      <c r="C969" s="1335">
        <v>6780683</v>
      </c>
      <c r="D969" s="1272">
        <f>D970</f>
        <v>-121885</v>
      </c>
      <c r="E969" s="1302" t="s">
        <v>18</v>
      </c>
      <c r="F969" s="1278"/>
      <c r="G969" s="1272">
        <f>G970</f>
        <v>121885</v>
      </c>
      <c r="H969" s="1786"/>
    </row>
    <row r="970" spans="2:8" ht="25.5">
      <c r="B970" s="1302" t="s">
        <v>19</v>
      </c>
      <c r="C970" s="1335">
        <v>6780683</v>
      </c>
      <c r="D970" s="1272">
        <v>-121885</v>
      </c>
      <c r="E970" s="1302" t="s">
        <v>19</v>
      </c>
      <c r="F970" s="1278"/>
      <c r="G970" s="1272">
        <v>121885</v>
      </c>
      <c r="H970" s="1786"/>
    </row>
    <row r="971" spans="2:8">
      <c r="B971" s="1266" t="s">
        <v>57</v>
      </c>
      <c r="C971" s="1334">
        <v>6780683</v>
      </c>
      <c r="D971" s="1306">
        <f>D972</f>
        <v>-121885</v>
      </c>
      <c r="E971" s="1266" t="s">
        <v>57</v>
      </c>
      <c r="F971" s="1296"/>
      <c r="G971" s="1306">
        <f>G972</f>
        <v>121885</v>
      </c>
      <c r="H971" s="1786"/>
    </row>
    <row r="972" spans="2:8">
      <c r="B972" s="1302" t="s">
        <v>21</v>
      </c>
      <c r="C972" s="1335">
        <v>6780683</v>
      </c>
      <c r="D972" s="1272">
        <f>D973</f>
        <v>-121885</v>
      </c>
      <c r="E972" s="1302" t="s">
        <v>21</v>
      </c>
      <c r="F972" s="1278"/>
      <c r="G972" s="1272">
        <f>G973</f>
        <v>121885</v>
      </c>
      <c r="H972" s="1786"/>
    </row>
    <row r="973" spans="2:8">
      <c r="B973" s="1302" t="s">
        <v>23</v>
      </c>
      <c r="C973" s="1335">
        <v>6780683</v>
      </c>
      <c r="D973" s="1272">
        <f>D974</f>
        <v>-121885</v>
      </c>
      <c r="E973" s="1302" t="s">
        <v>23</v>
      </c>
      <c r="F973" s="1278"/>
      <c r="G973" s="1272">
        <f>G974</f>
        <v>121885</v>
      </c>
      <c r="H973" s="1786"/>
    </row>
    <row r="974" spans="2:8" ht="15.75" thickBot="1">
      <c r="B974" s="1303" t="s">
        <v>26</v>
      </c>
      <c r="C974" s="1336">
        <v>6780683</v>
      </c>
      <c r="D974" s="1307">
        <v>-121885</v>
      </c>
      <c r="E974" s="1303" t="s">
        <v>26</v>
      </c>
      <c r="F974" s="1315"/>
      <c r="G974" s="1307">
        <v>121885</v>
      </c>
      <c r="H974" s="1789"/>
    </row>
    <row r="975" spans="2:8">
      <c r="B975" s="1317" t="s">
        <v>83</v>
      </c>
      <c r="C975" s="1337"/>
      <c r="D975" s="1319"/>
      <c r="E975" s="1317" t="s">
        <v>83</v>
      </c>
      <c r="F975" s="1328"/>
      <c r="G975" s="1319"/>
      <c r="H975" s="1789"/>
    </row>
    <row r="976" spans="2:8">
      <c r="B976" s="1266" t="s">
        <v>56</v>
      </c>
      <c r="C976" s="1334">
        <v>6780683</v>
      </c>
      <c r="D976" s="1306">
        <f>D977</f>
        <v>-364884</v>
      </c>
      <c r="E976" s="1266" t="s">
        <v>56</v>
      </c>
      <c r="F976" s="1296"/>
      <c r="G976" s="1306">
        <f>G977</f>
        <v>364884</v>
      </c>
      <c r="H976" s="1789"/>
    </row>
    <row r="977" spans="2:8">
      <c r="B977" s="1302" t="s">
        <v>18</v>
      </c>
      <c r="C977" s="1335">
        <v>6780683</v>
      </c>
      <c r="D977" s="1272">
        <f>D978</f>
        <v>-364884</v>
      </c>
      <c r="E977" s="1302" t="s">
        <v>18</v>
      </c>
      <c r="F977" s="1278"/>
      <c r="G977" s="1272">
        <f>G978</f>
        <v>364884</v>
      </c>
      <c r="H977" s="1789"/>
    </row>
    <row r="978" spans="2:8" ht="25.5">
      <c r="B978" s="1302" t="s">
        <v>19</v>
      </c>
      <c r="C978" s="1335">
        <v>6780683</v>
      </c>
      <c r="D978" s="1272">
        <v>-364884</v>
      </c>
      <c r="E978" s="1302" t="s">
        <v>19</v>
      </c>
      <c r="F978" s="1278"/>
      <c r="G978" s="1272">
        <v>364884</v>
      </c>
      <c r="H978" s="1789"/>
    </row>
    <row r="979" spans="2:8">
      <c r="B979" s="1266" t="s">
        <v>57</v>
      </c>
      <c r="C979" s="1334">
        <v>6780683</v>
      </c>
      <c r="D979" s="1306">
        <f>D980</f>
        <v>-364884</v>
      </c>
      <c r="E979" s="1266" t="s">
        <v>57</v>
      </c>
      <c r="F979" s="1296"/>
      <c r="G979" s="1306">
        <f>G980</f>
        <v>364884</v>
      </c>
      <c r="H979" s="1789"/>
    </row>
    <row r="980" spans="2:8">
      <c r="B980" s="1302" t="s">
        <v>21</v>
      </c>
      <c r="C980" s="1335">
        <v>6780683</v>
      </c>
      <c r="D980" s="1272">
        <f>D981</f>
        <v>-364884</v>
      </c>
      <c r="E980" s="1302" t="s">
        <v>21</v>
      </c>
      <c r="F980" s="1278"/>
      <c r="G980" s="1272">
        <f>G981</f>
        <v>364884</v>
      </c>
      <c r="H980" s="1789"/>
    </row>
    <row r="981" spans="2:8">
      <c r="B981" s="1302" t="s">
        <v>23</v>
      </c>
      <c r="C981" s="1335">
        <v>6780683</v>
      </c>
      <c r="D981" s="1272">
        <f>D982</f>
        <v>-364884</v>
      </c>
      <c r="E981" s="1302" t="s">
        <v>23</v>
      </c>
      <c r="F981" s="1278"/>
      <c r="G981" s="1272">
        <f>G982</f>
        <v>364884</v>
      </c>
      <c r="H981" s="1789"/>
    </row>
    <row r="982" spans="2:8" ht="15.75" thickBot="1">
      <c r="B982" s="1303" t="s">
        <v>26</v>
      </c>
      <c r="C982" s="1336">
        <v>6780683</v>
      </c>
      <c r="D982" s="1272">
        <v>-364884</v>
      </c>
      <c r="E982" s="1303" t="s">
        <v>26</v>
      </c>
      <c r="F982" s="1315"/>
      <c r="G982" s="1272">
        <v>364884</v>
      </c>
      <c r="H982" s="1789"/>
    </row>
    <row r="983" spans="2:8" ht="24.75" customHeight="1">
      <c r="B983" s="1317" t="s">
        <v>84</v>
      </c>
      <c r="C983" s="1337"/>
      <c r="D983" s="1319"/>
      <c r="E983" s="1317" t="s">
        <v>84</v>
      </c>
      <c r="F983" s="1328"/>
      <c r="G983" s="1319"/>
      <c r="H983" s="1789"/>
    </row>
    <row r="984" spans="2:8">
      <c r="B984" s="1266" t="s">
        <v>56</v>
      </c>
      <c r="C984" s="1334">
        <v>103386581</v>
      </c>
      <c r="D984" s="1306">
        <f>D985</f>
        <v>-5594888</v>
      </c>
      <c r="E984" s="1266" t="s">
        <v>56</v>
      </c>
      <c r="F984" s="1296"/>
      <c r="G984" s="1306">
        <f>G985</f>
        <v>5594888</v>
      </c>
      <c r="H984" s="1789"/>
    </row>
    <row r="985" spans="2:8">
      <c r="B985" s="1302" t="s">
        <v>18</v>
      </c>
      <c r="C985" s="1335">
        <v>103386581</v>
      </c>
      <c r="D985" s="1272">
        <f>D986</f>
        <v>-5594888</v>
      </c>
      <c r="E985" s="1302" t="s">
        <v>18</v>
      </c>
      <c r="F985" s="1278"/>
      <c r="G985" s="1272">
        <f>G986</f>
        <v>5594888</v>
      </c>
      <c r="H985" s="1789"/>
    </row>
    <row r="986" spans="2:8" ht="25.5">
      <c r="B986" s="1302" t="s">
        <v>19</v>
      </c>
      <c r="C986" s="1335">
        <v>103386581</v>
      </c>
      <c r="D986" s="1272">
        <v>-5594888</v>
      </c>
      <c r="E986" s="1302" t="s">
        <v>19</v>
      </c>
      <c r="F986" s="1278"/>
      <c r="G986" s="1272">
        <f>364884*15+121628</f>
        <v>5594888</v>
      </c>
      <c r="H986" s="1789"/>
    </row>
    <row r="987" spans="2:8">
      <c r="B987" s="1266" t="s">
        <v>57</v>
      </c>
      <c r="C987" s="1334">
        <v>103386581</v>
      </c>
      <c r="D987" s="1306">
        <f>D988</f>
        <v>-5594888</v>
      </c>
      <c r="E987" s="1266" t="s">
        <v>57</v>
      </c>
      <c r="F987" s="1296"/>
      <c r="G987" s="1306">
        <f>G988</f>
        <v>5594888</v>
      </c>
      <c r="H987" s="1789"/>
    </row>
    <row r="988" spans="2:8">
      <c r="B988" s="1302" t="s">
        <v>21</v>
      </c>
      <c r="C988" s="1335">
        <v>103386581</v>
      </c>
      <c r="D988" s="1272">
        <f>D989</f>
        <v>-5594888</v>
      </c>
      <c r="E988" s="1302" t="s">
        <v>21</v>
      </c>
      <c r="F988" s="1278"/>
      <c r="G988" s="1272">
        <f>G989</f>
        <v>5594888</v>
      </c>
      <c r="H988" s="1789"/>
    </row>
    <row r="989" spans="2:8">
      <c r="B989" s="1302" t="s">
        <v>23</v>
      </c>
      <c r="C989" s="1335">
        <v>103386581</v>
      </c>
      <c r="D989" s="1272">
        <f>D990</f>
        <v>-5594888</v>
      </c>
      <c r="E989" s="1302" t="s">
        <v>23</v>
      </c>
      <c r="F989" s="1278"/>
      <c r="G989" s="1272">
        <f>G990</f>
        <v>5594888</v>
      </c>
      <c r="H989" s="1789"/>
    </row>
    <row r="990" spans="2:8" ht="15.75" thickBot="1">
      <c r="B990" s="1303" t="s">
        <v>26</v>
      </c>
      <c r="C990" s="1336">
        <v>103386581</v>
      </c>
      <c r="D990" s="1307">
        <v>-5594888</v>
      </c>
      <c r="E990" s="1303" t="s">
        <v>26</v>
      </c>
      <c r="F990" s="1297"/>
      <c r="G990" s="1272">
        <v>5594888</v>
      </c>
      <c r="H990" s="1789"/>
    </row>
    <row r="991" spans="2:8" ht="75.75" customHeight="1" thickBot="1">
      <c r="B991" s="1968" t="s">
        <v>256</v>
      </c>
      <c r="C991" s="1969"/>
      <c r="D991" s="1969"/>
      <c r="E991" s="1969"/>
      <c r="F991" s="1969"/>
      <c r="G991" s="1970"/>
      <c r="H991" s="1789"/>
    </row>
    <row r="992" spans="2:8" ht="15.75" thickBot="1">
      <c r="B992" s="384"/>
      <c r="C992" s="392"/>
      <c r="D992" s="392"/>
      <c r="E992" s="395"/>
      <c r="F992" s="395"/>
      <c r="G992" s="395"/>
      <c r="H992" s="1789"/>
    </row>
    <row r="993" spans="1:8">
      <c r="A993" s="1784">
        <f>A840+1</f>
        <v>31</v>
      </c>
      <c r="B993" s="260" t="s">
        <v>226</v>
      </c>
      <c r="C993" s="1210"/>
      <c r="D993" s="1208"/>
      <c r="E993" s="113"/>
      <c r="F993" s="90"/>
      <c r="G993" s="91"/>
      <c r="H993" s="1749" t="s">
        <v>295</v>
      </c>
    </row>
    <row r="994" spans="1:8">
      <c r="B994" s="470" t="s">
        <v>14</v>
      </c>
      <c r="C994" s="1221"/>
      <c r="D994" s="1209"/>
      <c r="E994" s="90"/>
      <c r="F994" s="90"/>
      <c r="G994" s="91"/>
      <c r="H994" s="1789"/>
    </row>
    <row r="995" spans="1:8" ht="27">
      <c r="B995" s="1207" t="s">
        <v>238</v>
      </c>
      <c r="C995" s="1212"/>
      <c r="D995" s="1246"/>
      <c r="E995" s="90"/>
      <c r="F995" s="90"/>
      <c r="G995" s="91"/>
      <c r="H995" s="1789"/>
    </row>
    <row r="996" spans="1:8">
      <c r="B996" s="406" t="s">
        <v>56</v>
      </c>
      <c r="C996" s="1213">
        <v>83338511</v>
      </c>
      <c r="D996" s="398">
        <f>D997+D998</f>
        <v>0</v>
      </c>
      <c r="E996" s="90"/>
      <c r="F996" s="90"/>
      <c r="G996" s="91"/>
      <c r="H996" s="1789"/>
    </row>
    <row r="997" spans="1:8" ht="25.5">
      <c r="B997" s="470" t="s">
        <v>31</v>
      </c>
      <c r="C997" s="1214">
        <v>1675763</v>
      </c>
      <c r="D997" s="383"/>
      <c r="E997" s="90"/>
      <c r="F997" s="90"/>
      <c r="G997" s="91"/>
      <c r="H997" s="1789"/>
    </row>
    <row r="998" spans="1:8">
      <c r="B998" s="470" t="s">
        <v>18</v>
      </c>
      <c r="C998" s="1214">
        <v>81662748</v>
      </c>
      <c r="D998" s="383">
        <f>D999</f>
        <v>0</v>
      </c>
      <c r="E998" s="90"/>
      <c r="F998" s="90"/>
      <c r="G998" s="91"/>
      <c r="H998" s="1789"/>
    </row>
    <row r="999" spans="1:8" ht="25.5">
      <c r="B999" s="470" t="s">
        <v>19</v>
      </c>
      <c r="C999" s="1214">
        <v>81662748</v>
      </c>
      <c r="D999" s="383"/>
      <c r="E999" s="90"/>
      <c r="F999" s="90"/>
      <c r="G999" s="91"/>
      <c r="H999" s="1789"/>
    </row>
    <row r="1000" spans="1:8">
      <c r="B1000" s="406" t="s">
        <v>57</v>
      </c>
      <c r="C1000" s="1213">
        <v>83338511</v>
      </c>
      <c r="D1000" s="398">
        <f>D1001+D1006</f>
        <v>0</v>
      </c>
      <c r="E1000" s="90"/>
      <c r="F1000" s="90"/>
      <c r="G1000" s="91"/>
      <c r="H1000" s="1789"/>
    </row>
    <row r="1001" spans="1:8">
      <c r="B1001" s="470" t="s">
        <v>21</v>
      </c>
      <c r="C1001" s="1214">
        <v>53233293</v>
      </c>
      <c r="D1001" s="383">
        <f>D1002+D1004</f>
        <v>1347000</v>
      </c>
      <c r="E1001" s="90"/>
      <c r="F1001" s="90"/>
      <c r="G1001" s="91"/>
      <c r="H1001" s="1789"/>
    </row>
    <row r="1002" spans="1:8">
      <c r="B1002" s="470" t="s">
        <v>23</v>
      </c>
      <c r="C1002" s="1214">
        <v>28742079</v>
      </c>
      <c r="D1002" s="383">
        <f>D1003</f>
        <v>1347000</v>
      </c>
      <c r="E1002" s="90"/>
      <c r="F1002" s="90"/>
      <c r="G1002" s="91"/>
      <c r="H1002" s="1789"/>
    </row>
    <row r="1003" spans="1:8">
      <c r="B1003" s="470" t="s">
        <v>26</v>
      </c>
      <c r="C1003" s="1214">
        <v>28742079</v>
      </c>
      <c r="D1003" s="383">
        <v>1347000</v>
      </c>
      <c r="E1003" s="90"/>
      <c r="F1003" s="90"/>
      <c r="G1003" s="91"/>
      <c r="H1003" s="1789"/>
    </row>
    <row r="1004" spans="1:8" ht="25.5">
      <c r="B1004" s="470" t="s">
        <v>22</v>
      </c>
      <c r="C1004" s="1214">
        <v>24491214</v>
      </c>
      <c r="D1004" s="383">
        <f>D1005</f>
        <v>0</v>
      </c>
      <c r="E1004" s="90"/>
      <c r="F1004" s="90"/>
      <c r="G1004" s="91"/>
      <c r="H1004" s="1789"/>
    </row>
    <row r="1005" spans="1:8">
      <c r="B1005" s="470" t="s">
        <v>24</v>
      </c>
      <c r="C1005" s="1214">
        <v>24491214</v>
      </c>
      <c r="D1005" s="383"/>
      <c r="E1005" s="90"/>
      <c r="F1005" s="90"/>
      <c r="G1005" s="91"/>
      <c r="H1005" s="1789"/>
    </row>
    <row r="1006" spans="1:8">
      <c r="B1006" s="470" t="s">
        <v>27</v>
      </c>
      <c r="C1006" s="1214">
        <v>30105218</v>
      </c>
      <c r="D1006" s="383">
        <f>D1007</f>
        <v>-1347000</v>
      </c>
      <c r="E1006" s="90"/>
      <c r="F1006" s="90"/>
      <c r="G1006" s="91"/>
      <c r="H1006" s="1789"/>
    </row>
    <row r="1007" spans="1:8" ht="15.75" thickBot="1">
      <c r="B1007" s="1226" t="s">
        <v>28</v>
      </c>
      <c r="C1007" s="1215">
        <v>30105218</v>
      </c>
      <c r="D1007" s="383">
        <f>-3679000+2332000</f>
        <v>-1347000</v>
      </c>
      <c r="E1007" s="90"/>
      <c r="F1007" s="90"/>
      <c r="G1007" s="91"/>
      <c r="H1007" s="1789"/>
    </row>
    <row r="1008" spans="1:8" s="1762" customFormat="1" ht="348" customHeight="1" thickBot="1">
      <c r="A1008" s="724"/>
      <c r="B1008" s="1968" t="s">
        <v>457</v>
      </c>
      <c r="C1008" s="1971"/>
      <c r="D1008" s="1972"/>
      <c r="E1008" s="1792"/>
      <c r="F1008" s="1792"/>
      <c r="G1008" s="1793"/>
      <c r="H1008" s="1020"/>
    </row>
    <row r="1009" spans="1:8" ht="15.75" thickBot="1">
      <c r="B1009" s="384"/>
      <c r="C1009" s="384"/>
      <c r="D1009" s="384"/>
      <c r="E1009" s="90"/>
      <c r="F1009" s="90"/>
      <c r="G1009" s="91"/>
      <c r="H1009" s="1789"/>
    </row>
    <row r="1010" spans="1:8">
      <c r="A1010" s="1784">
        <f>A993+1</f>
        <v>32</v>
      </c>
      <c r="B1010" s="260" t="s">
        <v>226</v>
      </c>
      <c r="C1010" s="1210"/>
      <c r="D1010" s="1208"/>
      <c r="E1010" s="260" t="s">
        <v>226</v>
      </c>
      <c r="F1010" s="1210"/>
      <c r="G1010" s="1208"/>
      <c r="H1010" s="1749" t="s">
        <v>295</v>
      </c>
    </row>
    <row r="1011" spans="1:8">
      <c r="B1011" s="470" t="s">
        <v>14</v>
      </c>
      <c r="C1011" s="1221"/>
      <c r="D1011" s="1209"/>
      <c r="E1011" s="470" t="s">
        <v>14</v>
      </c>
      <c r="F1011" s="1221"/>
      <c r="G1011" s="1209"/>
      <c r="H1011" s="1786"/>
    </row>
    <row r="1012" spans="1:8" ht="27">
      <c r="B1012" s="1207" t="s">
        <v>257</v>
      </c>
      <c r="C1012" s="1340"/>
      <c r="D1012" s="1246"/>
      <c r="E1012" s="1207" t="s">
        <v>238</v>
      </c>
      <c r="F1012" s="1238"/>
      <c r="G1012" s="1235"/>
      <c r="H1012" s="1786"/>
    </row>
    <row r="1013" spans="1:8">
      <c r="B1013" s="406" t="s">
        <v>56</v>
      </c>
      <c r="C1013" s="1213">
        <v>6938199</v>
      </c>
      <c r="D1013" s="398">
        <f>D1014+D1015</f>
        <v>-25000</v>
      </c>
      <c r="E1013" s="406" t="s">
        <v>56</v>
      </c>
      <c r="F1013" s="1213">
        <v>83338511</v>
      </c>
      <c r="G1013" s="398">
        <f>G1014+G1015</f>
        <v>25000</v>
      </c>
      <c r="H1013" s="1786"/>
    </row>
    <row r="1014" spans="1:8" ht="25.5">
      <c r="B1014" s="470" t="s">
        <v>31</v>
      </c>
      <c r="C1014" s="1214">
        <v>2500</v>
      </c>
      <c r="D1014" s="383"/>
      <c r="E1014" s="470" t="s">
        <v>31</v>
      </c>
      <c r="F1014" s="1214">
        <v>1675763</v>
      </c>
      <c r="G1014" s="383"/>
      <c r="H1014" s="1786"/>
    </row>
    <row r="1015" spans="1:8">
      <c r="B1015" s="470" t="s">
        <v>18</v>
      </c>
      <c r="C1015" s="1214">
        <v>6935699</v>
      </c>
      <c r="D1015" s="383">
        <f>D1016</f>
        <v>-25000</v>
      </c>
      <c r="E1015" s="470" t="s">
        <v>18</v>
      </c>
      <c r="F1015" s="1214">
        <v>81662748</v>
      </c>
      <c r="G1015" s="383">
        <f>G1016</f>
        <v>25000</v>
      </c>
      <c r="H1015" s="1786"/>
    </row>
    <row r="1016" spans="1:8" ht="25.5">
      <c r="B1016" s="470" t="s">
        <v>19</v>
      </c>
      <c r="C1016" s="1214">
        <v>6935699</v>
      </c>
      <c r="D1016" s="383">
        <v>-25000</v>
      </c>
      <c r="E1016" s="470" t="s">
        <v>19</v>
      </c>
      <c r="F1016" s="1214">
        <v>81662748</v>
      </c>
      <c r="G1016" s="383">
        <v>25000</v>
      </c>
      <c r="H1016" s="1786"/>
    </row>
    <row r="1017" spans="1:8">
      <c r="B1017" s="406" t="s">
        <v>57</v>
      </c>
      <c r="C1017" s="1213">
        <v>6938199</v>
      </c>
      <c r="D1017" s="398">
        <f>D1018+D1024</f>
        <v>-25000</v>
      </c>
      <c r="E1017" s="406" t="s">
        <v>57</v>
      </c>
      <c r="F1017" s="1213">
        <v>83338511</v>
      </c>
      <c r="G1017" s="398">
        <f>G1018+G1023</f>
        <v>25000</v>
      </c>
      <c r="H1017" s="1786"/>
    </row>
    <row r="1018" spans="1:8">
      <c r="B1018" s="470" t="s">
        <v>21</v>
      </c>
      <c r="C1018" s="1214">
        <v>6738225</v>
      </c>
      <c r="D1018" s="383"/>
      <c r="E1018" s="470" t="s">
        <v>21</v>
      </c>
      <c r="F1018" s="1214">
        <v>53233293</v>
      </c>
      <c r="G1018" s="383">
        <f>G1019+G1021</f>
        <v>25000</v>
      </c>
      <c r="H1018" s="1786"/>
    </row>
    <row r="1019" spans="1:8">
      <c r="B1019" s="470" t="s">
        <v>23</v>
      </c>
      <c r="C1019" s="1214">
        <v>6730225</v>
      </c>
      <c r="D1019" s="383"/>
      <c r="E1019" s="470" t="s">
        <v>23</v>
      </c>
      <c r="F1019" s="1214">
        <v>28742079</v>
      </c>
      <c r="G1019" s="383">
        <f>G1020</f>
        <v>25000</v>
      </c>
      <c r="H1019" s="1786"/>
    </row>
    <row r="1020" spans="1:8">
      <c r="B1020" s="470" t="s">
        <v>25</v>
      </c>
      <c r="C1020" s="1214">
        <v>4558449</v>
      </c>
      <c r="D1020" s="383"/>
      <c r="E1020" s="470" t="s">
        <v>26</v>
      </c>
      <c r="F1020" s="1214">
        <v>28742079</v>
      </c>
      <c r="G1020" s="383">
        <v>25000</v>
      </c>
      <c r="H1020" s="1786"/>
    </row>
    <row r="1021" spans="1:8" ht="25.5">
      <c r="B1021" s="470" t="s">
        <v>26</v>
      </c>
      <c r="C1021" s="1214">
        <v>2171776</v>
      </c>
      <c r="D1021" s="383"/>
      <c r="E1021" s="470" t="s">
        <v>22</v>
      </c>
      <c r="F1021" s="1214">
        <v>24491214</v>
      </c>
      <c r="G1021" s="383">
        <f>G1022</f>
        <v>0</v>
      </c>
      <c r="H1021" s="1786"/>
    </row>
    <row r="1022" spans="1:8" ht="25.5">
      <c r="B1022" s="470" t="s">
        <v>45</v>
      </c>
      <c r="C1022" s="1214">
        <v>8000</v>
      </c>
      <c r="D1022" s="383"/>
      <c r="E1022" s="470" t="s">
        <v>24</v>
      </c>
      <c r="F1022" s="1214">
        <v>24491214</v>
      </c>
      <c r="G1022" s="383"/>
      <c r="H1022" s="1786"/>
    </row>
    <row r="1023" spans="1:8">
      <c r="B1023" s="470" t="s">
        <v>46</v>
      </c>
      <c r="C1023" s="1214">
        <v>8000</v>
      </c>
      <c r="D1023" s="383"/>
      <c r="E1023" s="470" t="s">
        <v>27</v>
      </c>
      <c r="F1023" s="1214">
        <v>30105218</v>
      </c>
      <c r="G1023" s="383">
        <f>G1024</f>
        <v>0</v>
      </c>
      <c r="H1023" s="1786"/>
    </row>
    <row r="1024" spans="1:8">
      <c r="B1024" s="470" t="s">
        <v>27</v>
      </c>
      <c r="C1024" s="1214">
        <v>199974</v>
      </c>
      <c r="D1024" s="383">
        <f>D1025</f>
        <v>-25000</v>
      </c>
      <c r="E1024" s="470" t="s">
        <v>28</v>
      </c>
      <c r="F1024" s="1214">
        <v>30105218</v>
      </c>
      <c r="G1024" s="383"/>
      <c r="H1024" s="1786"/>
    </row>
    <row r="1025" spans="2:8" ht="15.75" thickBot="1">
      <c r="B1025" s="470" t="s">
        <v>28</v>
      </c>
      <c r="C1025" s="1214">
        <v>199974</v>
      </c>
      <c r="D1025" s="383">
        <v>-25000</v>
      </c>
      <c r="E1025" s="470"/>
      <c r="F1025" s="1214"/>
      <c r="G1025" s="383"/>
      <c r="H1025" s="1786"/>
    </row>
    <row r="1026" spans="2:8">
      <c r="B1026" s="678" t="s">
        <v>226</v>
      </c>
      <c r="C1026" s="691"/>
      <c r="D1026" s="686"/>
      <c r="E1026" s="678"/>
      <c r="F1026" s="691"/>
      <c r="G1026" s="686"/>
      <c r="H1026" s="1786"/>
    </row>
    <row r="1027" spans="2:8">
      <c r="B1027" s="454" t="s">
        <v>43</v>
      </c>
      <c r="C1027" s="1239"/>
      <c r="D1027" s="455"/>
      <c r="E1027" s="454"/>
      <c r="F1027" s="1239"/>
      <c r="G1027" s="455"/>
      <c r="H1027" s="1786"/>
    </row>
    <row r="1028" spans="2:8">
      <c r="B1028" s="1224" t="s">
        <v>44</v>
      </c>
      <c r="C1028" s="1240"/>
      <c r="D1028" s="1236"/>
      <c r="E1028" s="1251"/>
      <c r="F1028" s="1253"/>
      <c r="G1028" s="388"/>
      <c r="H1028" s="1786"/>
    </row>
    <row r="1029" spans="2:8">
      <c r="B1029" s="1225" t="s">
        <v>42</v>
      </c>
      <c r="C1029" s="1238"/>
      <c r="D1029" s="1237"/>
      <c r="E1029" s="1251"/>
      <c r="F1029" s="1253"/>
      <c r="G1029" s="388"/>
      <c r="H1029" s="1786"/>
    </row>
    <row r="1030" spans="2:8">
      <c r="B1030" s="1233" t="s">
        <v>56</v>
      </c>
      <c r="C1030" s="1213">
        <v>609936464</v>
      </c>
      <c r="D1030" s="455">
        <f>D1031+D1032</f>
        <v>0</v>
      </c>
      <c r="E1030" s="1251"/>
      <c r="F1030" s="1253"/>
      <c r="G1030" s="388"/>
      <c r="H1030" s="1786"/>
    </row>
    <row r="1031" spans="2:8" ht="25.5">
      <c r="B1031" s="454" t="s">
        <v>31</v>
      </c>
      <c r="C1031" s="1214">
        <v>4916287</v>
      </c>
      <c r="D1031" s="455"/>
      <c r="E1031" s="1251"/>
      <c r="F1031" s="1253"/>
      <c r="G1031" s="388"/>
      <c r="H1031" s="1786"/>
    </row>
    <row r="1032" spans="2:8">
      <c r="B1032" s="454" t="s">
        <v>18</v>
      </c>
      <c r="C1032" s="1214">
        <v>605020177</v>
      </c>
      <c r="D1032" s="455">
        <f>D1033</f>
        <v>0</v>
      </c>
      <c r="E1032" s="1251"/>
      <c r="F1032" s="1253"/>
      <c r="G1032" s="388"/>
      <c r="H1032" s="1786"/>
    </row>
    <row r="1033" spans="2:8" ht="25.5">
      <c r="B1033" s="454" t="s">
        <v>19</v>
      </c>
      <c r="C1033" s="1214">
        <v>605020177</v>
      </c>
      <c r="D1033" s="455"/>
      <c r="E1033" s="1251"/>
      <c r="F1033" s="1253"/>
      <c r="G1033" s="388"/>
      <c r="H1033" s="1786"/>
    </row>
    <row r="1034" spans="2:8">
      <c r="B1034" s="1233" t="s">
        <v>57</v>
      </c>
      <c r="C1034" s="1213">
        <v>609936464</v>
      </c>
      <c r="D1034" s="398">
        <f>D1035+D1051</f>
        <v>0</v>
      </c>
      <c r="E1034" s="1251"/>
      <c r="F1034" s="1253"/>
      <c r="G1034" s="388"/>
      <c r="H1034" s="1786"/>
    </row>
    <row r="1035" spans="2:8">
      <c r="B1035" s="454" t="s">
        <v>21</v>
      </c>
      <c r="C1035" s="1214">
        <v>597810903</v>
      </c>
      <c r="D1035" s="383">
        <f>D1036+D1039+D1042+D1044</f>
        <v>25000</v>
      </c>
      <c r="E1035" s="1251"/>
      <c r="F1035" s="1253"/>
      <c r="G1035" s="388"/>
      <c r="H1035" s="1786"/>
    </row>
    <row r="1036" spans="2:8">
      <c r="B1036" s="454" t="s">
        <v>23</v>
      </c>
      <c r="C1036" s="1214">
        <v>567144845</v>
      </c>
      <c r="D1036" s="383">
        <f>D1037+D1038</f>
        <v>25000</v>
      </c>
      <c r="E1036" s="1251"/>
      <c r="F1036" s="1253"/>
      <c r="G1036" s="388"/>
      <c r="H1036" s="1786"/>
    </row>
    <row r="1037" spans="2:8">
      <c r="B1037" s="454" t="s">
        <v>25</v>
      </c>
      <c r="C1037" s="1214">
        <v>424999361</v>
      </c>
      <c r="D1037" s="455"/>
      <c r="E1037" s="1251"/>
      <c r="F1037" s="1253"/>
      <c r="G1037" s="388"/>
      <c r="H1037" s="1786"/>
    </row>
    <row r="1038" spans="2:8">
      <c r="B1038" s="454" t="s">
        <v>26</v>
      </c>
      <c r="C1038" s="1214">
        <v>142145484</v>
      </c>
      <c r="D1038" s="383">
        <v>25000</v>
      </c>
      <c r="E1038" s="1251"/>
      <c r="F1038" s="1253"/>
      <c r="G1038" s="388"/>
      <c r="H1038" s="1786"/>
    </row>
    <row r="1039" spans="2:8" ht="25.5">
      <c r="B1039" s="454" t="s">
        <v>22</v>
      </c>
      <c r="C1039" s="1214">
        <v>25015619</v>
      </c>
      <c r="D1039" s="455">
        <f>D1040+D1041</f>
        <v>0</v>
      </c>
      <c r="E1039" s="1251"/>
      <c r="F1039" s="1253"/>
      <c r="G1039" s="388"/>
      <c r="H1039" s="1786"/>
    </row>
    <row r="1040" spans="2:8">
      <c r="B1040" s="454" t="s">
        <v>24</v>
      </c>
      <c r="C1040" s="1214">
        <v>24754907</v>
      </c>
      <c r="D1040" s="455"/>
      <c r="E1040" s="1251"/>
      <c r="F1040" s="1253"/>
      <c r="G1040" s="388"/>
      <c r="H1040" s="1786"/>
    </row>
    <row r="1041" spans="2:8">
      <c r="B1041" s="454" t="s">
        <v>32</v>
      </c>
      <c r="C1041" s="1214">
        <v>260712</v>
      </c>
      <c r="D1041" s="455"/>
      <c r="E1041" s="1251"/>
      <c r="F1041" s="1253"/>
      <c r="G1041" s="388"/>
      <c r="H1041" s="1786"/>
    </row>
    <row r="1042" spans="2:8" ht="25.5">
      <c r="B1042" s="454" t="s">
        <v>45</v>
      </c>
      <c r="C1042" s="1214">
        <v>171693</v>
      </c>
      <c r="D1042" s="455">
        <f>D1043</f>
        <v>0</v>
      </c>
      <c r="E1042" s="1251"/>
      <c r="F1042" s="1253"/>
      <c r="G1042" s="388"/>
      <c r="H1042" s="1786"/>
    </row>
    <row r="1043" spans="2:8">
      <c r="B1043" s="454" t="s">
        <v>46</v>
      </c>
      <c r="C1043" s="1214">
        <v>171693</v>
      </c>
      <c r="D1043" s="455"/>
      <c r="E1043" s="1251"/>
      <c r="F1043" s="1253"/>
      <c r="G1043" s="388"/>
      <c r="H1043" s="1786"/>
    </row>
    <row r="1044" spans="2:8" ht="25.5">
      <c r="B1044" s="454" t="s">
        <v>33</v>
      </c>
      <c r="C1044" s="1214">
        <v>5478746</v>
      </c>
      <c r="D1044" s="455">
        <f>D1045+D1049</f>
        <v>0</v>
      </c>
      <c r="E1044" s="1251"/>
      <c r="F1044" s="1253"/>
      <c r="G1044" s="388"/>
      <c r="H1044" s="1786"/>
    </row>
    <row r="1045" spans="2:8" ht="25.5">
      <c r="B1045" s="454" t="s">
        <v>34</v>
      </c>
      <c r="C1045" s="1214">
        <v>1750116</v>
      </c>
      <c r="D1045" s="455">
        <f>D1046+D1047</f>
        <v>0</v>
      </c>
      <c r="E1045" s="1251"/>
      <c r="F1045" s="1253"/>
      <c r="G1045" s="388"/>
      <c r="H1045" s="1786"/>
    </row>
    <row r="1046" spans="2:8" ht="25.5">
      <c r="B1046" s="454" t="s">
        <v>35</v>
      </c>
      <c r="C1046" s="1214">
        <v>7776</v>
      </c>
      <c r="D1046" s="455"/>
      <c r="E1046" s="1251"/>
      <c r="F1046" s="1253"/>
      <c r="G1046" s="388"/>
      <c r="H1046" s="1786"/>
    </row>
    <row r="1047" spans="2:8" ht="25.5">
      <c r="B1047" s="454" t="s">
        <v>66</v>
      </c>
      <c r="C1047" s="1214">
        <v>1742340</v>
      </c>
      <c r="D1047" s="455">
        <f>D1048</f>
        <v>0</v>
      </c>
      <c r="E1047" s="1251"/>
      <c r="F1047" s="1253"/>
      <c r="G1047" s="388"/>
      <c r="H1047" s="1786"/>
    </row>
    <row r="1048" spans="2:8" ht="38.25">
      <c r="B1048" s="454" t="s">
        <v>67</v>
      </c>
      <c r="C1048" s="1214">
        <v>1742340</v>
      </c>
      <c r="D1048" s="455"/>
      <c r="E1048" s="1251"/>
      <c r="F1048" s="1253"/>
      <c r="G1048" s="388"/>
      <c r="H1048" s="1786"/>
    </row>
    <row r="1049" spans="2:8" ht="25.5">
      <c r="B1049" s="454" t="s">
        <v>36</v>
      </c>
      <c r="C1049" s="1214">
        <v>3728630</v>
      </c>
      <c r="D1049" s="455">
        <f>D1050</f>
        <v>0</v>
      </c>
      <c r="E1049" s="1251"/>
      <c r="F1049" s="1253"/>
      <c r="G1049" s="388"/>
      <c r="H1049" s="1786"/>
    </row>
    <row r="1050" spans="2:8" ht="38.25">
      <c r="B1050" s="454" t="s">
        <v>37</v>
      </c>
      <c r="C1050" s="1214">
        <v>3728630</v>
      </c>
      <c r="D1050" s="455"/>
      <c r="E1050" s="1251"/>
      <c r="F1050" s="1253"/>
      <c r="G1050" s="388"/>
      <c r="H1050" s="1786"/>
    </row>
    <row r="1051" spans="2:8">
      <c r="B1051" s="454" t="s">
        <v>27</v>
      </c>
      <c r="C1051" s="1214">
        <v>12125561</v>
      </c>
      <c r="D1051" s="383">
        <f>D1052</f>
        <v>-25000</v>
      </c>
      <c r="E1051" s="1251"/>
      <c r="F1051" s="1253"/>
      <c r="G1051" s="388"/>
      <c r="H1051" s="1786"/>
    </row>
    <row r="1052" spans="2:8">
      <c r="B1052" s="454" t="s">
        <v>28</v>
      </c>
      <c r="C1052" s="1214">
        <v>12125561</v>
      </c>
      <c r="D1052" s="383">
        <v>-25000</v>
      </c>
      <c r="E1052" s="1251"/>
      <c r="F1052" s="1253"/>
      <c r="G1052" s="388"/>
      <c r="H1052" s="1786"/>
    </row>
    <row r="1053" spans="2:8">
      <c r="B1053" s="1225" t="s">
        <v>58</v>
      </c>
      <c r="C1053" s="1238"/>
      <c r="D1053" s="1237"/>
      <c r="E1053" s="1251"/>
      <c r="F1053" s="1253"/>
      <c r="G1053" s="388"/>
      <c r="H1053" s="1786"/>
    </row>
    <row r="1054" spans="2:8">
      <c r="B1054" s="1233" t="s">
        <v>56</v>
      </c>
      <c r="C1054" s="1213">
        <v>583325288</v>
      </c>
      <c r="D1054" s="455">
        <f>D1055+D1056</f>
        <v>0</v>
      </c>
      <c r="E1054" s="1251"/>
      <c r="F1054" s="1253"/>
      <c r="G1054" s="388"/>
      <c r="H1054" s="1786"/>
    </row>
    <row r="1055" spans="2:8" ht="25.5">
      <c r="B1055" s="454" t="s">
        <v>31</v>
      </c>
      <c r="C1055" s="1214">
        <v>4916287</v>
      </c>
      <c r="D1055" s="455"/>
      <c r="E1055" s="1251"/>
      <c r="F1055" s="1253"/>
      <c r="G1055" s="388"/>
      <c r="H1055" s="1786"/>
    </row>
    <row r="1056" spans="2:8">
      <c r="B1056" s="454" t="s">
        <v>18</v>
      </c>
      <c r="C1056" s="1214">
        <v>578409001</v>
      </c>
      <c r="D1056" s="455">
        <f>D1057</f>
        <v>0</v>
      </c>
      <c r="E1056" s="1251"/>
      <c r="F1056" s="1253"/>
      <c r="G1056" s="388"/>
      <c r="H1056" s="1786"/>
    </row>
    <row r="1057" spans="2:8" ht="25.5">
      <c r="B1057" s="454" t="s">
        <v>19</v>
      </c>
      <c r="C1057" s="1214">
        <v>578409001</v>
      </c>
      <c r="D1057" s="455"/>
      <c r="E1057" s="1251"/>
      <c r="F1057" s="1253"/>
      <c r="G1057" s="388"/>
      <c r="H1057" s="1786"/>
    </row>
    <row r="1058" spans="2:8">
      <c r="B1058" s="1233" t="s">
        <v>57</v>
      </c>
      <c r="C1058" s="1213">
        <v>583325288</v>
      </c>
      <c r="D1058" s="383">
        <f>D1059+D1075</f>
        <v>0</v>
      </c>
      <c r="E1058" s="1251"/>
      <c r="F1058" s="1253"/>
      <c r="G1058" s="388"/>
      <c r="H1058" s="1786"/>
    </row>
    <row r="1059" spans="2:8">
      <c r="B1059" s="454" t="s">
        <v>21</v>
      </c>
      <c r="C1059" s="1214">
        <v>573322666</v>
      </c>
      <c r="D1059" s="383">
        <f>D1060+D1063+D1066+D1068</f>
        <v>25000</v>
      </c>
      <c r="E1059" s="1251"/>
      <c r="F1059" s="1253"/>
      <c r="G1059" s="388"/>
      <c r="H1059" s="1786"/>
    </row>
    <row r="1060" spans="2:8">
      <c r="B1060" s="454" t="s">
        <v>23</v>
      </c>
      <c r="C1060" s="1214">
        <v>566686189</v>
      </c>
      <c r="D1060" s="383">
        <f>D1061+D1062</f>
        <v>25000</v>
      </c>
      <c r="E1060" s="1251"/>
      <c r="F1060" s="1253"/>
      <c r="G1060" s="388"/>
      <c r="H1060" s="1786"/>
    </row>
    <row r="1061" spans="2:8">
      <c r="B1061" s="454" t="s">
        <v>25</v>
      </c>
      <c r="C1061" s="1214">
        <v>423924776</v>
      </c>
      <c r="D1061" s="455"/>
      <c r="E1061" s="1251"/>
      <c r="F1061" s="1253"/>
      <c r="G1061" s="388"/>
      <c r="H1061" s="1786"/>
    </row>
    <row r="1062" spans="2:8">
      <c r="B1062" s="454" t="s">
        <v>26</v>
      </c>
      <c r="C1062" s="1214">
        <v>142761413</v>
      </c>
      <c r="D1062" s="383">
        <v>25000</v>
      </c>
      <c r="E1062" s="1251"/>
      <c r="F1062" s="1253"/>
      <c r="G1062" s="388"/>
      <c r="H1062" s="1786"/>
    </row>
    <row r="1063" spans="2:8" ht="25.5">
      <c r="B1063" s="454" t="s">
        <v>22</v>
      </c>
      <c r="C1063" s="1214">
        <v>1986038</v>
      </c>
      <c r="D1063" s="455">
        <f>D1064+D1065</f>
        <v>0</v>
      </c>
      <c r="E1063" s="1251"/>
      <c r="F1063" s="1253"/>
      <c r="G1063" s="388"/>
      <c r="H1063" s="1786"/>
    </row>
    <row r="1064" spans="2:8">
      <c r="B1064" s="454" t="s">
        <v>24</v>
      </c>
      <c r="C1064" s="1214">
        <v>1725326</v>
      </c>
      <c r="D1064" s="455"/>
      <c r="E1064" s="1251"/>
      <c r="F1064" s="1253"/>
      <c r="G1064" s="388"/>
      <c r="H1064" s="1786"/>
    </row>
    <row r="1065" spans="2:8">
      <c r="B1065" s="454" t="s">
        <v>32</v>
      </c>
      <c r="C1065" s="1214">
        <v>260712</v>
      </c>
      <c r="D1065" s="455"/>
      <c r="E1065" s="1251"/>
      <c r="F1065" s="1253"/>
      <c r="G1065" s="388"/>
      <c r="H1065" s="1786"/>
    </row>
    <row r="1066" spans="2:8" ht="25.5">
      <c r="B1066" s="454" t="s">
        <v>45</v>
      </c>
      <c r="C1066" s="1214">
        <v>171693</v>
      </c>
      <c r="D1066" s="455">
        <f>D1067</f>
        <v>0</v>
      </c>
      <c r="E1066" s="1251"/>
      <c r="F1066" s="1253"/>
      <c r="G1066" s="388"/>
      <c r="H1066" s="1786"/>
    </row>
    <row r="1067" spans="2:8">
      <c r="B1067" s="454" t="s">
        <v>46</v>
      </c>
      <c r="C1067" s="1214">
        <v>171693</v>
      </c>
      <c r="D1067" s="455"/>
      <c r="E1067" s="1251"/>
      <c r="F1067" s="1253"/>
      <c r="G1067" s="388"/>
      <c r="H1067" s="1786"/>
    </row>
    <row r="1068" spans="2:8" ht="25.5">
      <c r="B1068" s="454" t="s">
        <v>33</v>
      </c>
      <c r="C1068" s="1214">
        <v>4478746</v>
      </c>
      <c r="D1068" s="455">
        <f>D1069+D1073</f>
        <v>0</v>
      </c>
      <c r="E1068" s="1251"/>
      <c r="F1068" s="1253"/>
      <c r="G1068" s="388"/>
      <c r="H1068" s="1786"/>
    </row>
    <row r="1069" spans="2:8" ht="25.5">
      <c r="B1069" s="454" t="s">
        <v>34</v>
      </c>
      <c r="C1069" s="1214">
        <v>750116</v>
      </c>
      <c r="D1069" s="455">
        <f>D1070+D1071</f>
        <v>0</v>
      </c>
      <c r="E1069" s="1251"/>
      <c r="F1069" s="1253"/>
      <c r="G1069" s="388"/>
      <c r="H1069" s="1786"/>
    </row>
    <row r="1070" spans="2:8" ht="25.5">
      <c r="B1070" s="454" t="s">
        <v>35</v>
      </c>
      <c r="C1070" s="1214">
        <v>7776</v>
      </c>
      <c r="D1070" s="455"/>
      <c r="E1070" s="1251"/>
      <c r="F1070" s="1253"/>
      <c r="G1070" s="388"/>
      <c r="H1070" s="1786"/>
    </row>
    <row r="1071" spans="2:8" ht="25.5">
      <c r="B1071" s="454" t="s">
        <v>66</v>
      </c>
      <c r="C1071" s="1214">
        <v>742340</v>
      </c>
      <c r="D1071" s="455">
        <f>D1072</f>
        <v>0</v>
      </c>
      <c r="E1071" s="1251"/>
      <c r="F1071" s="1253"/>
      <c r="G1071" s="388"/>
      <c r="H1071" s="1786"/>
    </row>
    <row r="1072" spans="2:8" ht="38.25">
      <c r="B1072" s="454" t="s">
        <v>67</v>
      </c>
      <c r="C1072" s="1214">
        <v>742340</v>
      </c>
      <c r="D1072" s="455"/>
      <c r="E1072" s="1251"/>
      <c r="F1072" s="1253"/>
      <c r="G1072" s="388"/>
      <c r="H1072" s="1786"/>
    </row>
    <row r="1073" spans="1:8" ht="25.5">
      <c r="B1073" s="454" t="s">
        <v>36</v>
      </c>
      <c r="C1073" s="1214">
        <v>3728630</v>
      </c>
      <c r="D1073" s="455">
        <f>D1074</f>
        <v>0</v>
      </c>
      <c r="E1073" s="1251"/>
      <c r="F1073" s="1253"/>
      <c r="G1073" s="388"/>
      <c r="H1073" s="1786"/>
    </row>
    <row r="1074" spans="1:8" ht="38.25">
      <c r="B1074" s="454" t="s">
        <v>37</v>
      </c>
      <c r="C1074" s="1214">
        <v>3728630</v>
      </c>
      <c r="D1074" s="455"/>
      <c r="E1074" s="1251"/>
      <c r="F1074" s="1253"/>
      <c r="G1074" s="388"/>
      <c r="H1074" s="1786"/>
    </row>
    <row r="1075" spans="1:8">
      <c r="B1075" s="454" t="s">
        <v>27</v>
      </c>
      <c r="C1075" s="1214">
        <v>10002622</v>
      </c>
      <c r="D1075" s="383">
        <f>D1076</f>
        <v>-25000</v>
      </c>
      <c r="E1075" s="1251"/>
      <c r="F1075" s="1253"/>
      <c r="G1075" s="388"/>
      <c r="H1075" s="1786"/>
    </row>
    <row r="1076" spans="1:8" ht="15.75" thickBot="1">
      <c r="B1076" s="1234" t="s">
        <v>28</v>
      </c>
      <c r="C1076" s="1215">
        <v>10002622</v>
      </c>
      <c r="D1076" s="383">
        <v>-25000</v>
      </c>
      <c r="E1076" s="1252"/>
      <c r="F1076" s="1254"/>
      <c r="G1076" s="389"/>
      <c r="H1076" s="1786"/>
    </row>
    <row r="1077" spans="1:8" ht="87" customHeight="1" thickBot="1">
      <c r="B1077" s="1973" t="s">
        <v>258</v>
      </c>
      <c r="C1077" s="1974"/>
      <c r="D1077" s="1974"/>
      <c r="E1077" s="1974"/>
      <c r="F1077" s="1974"/>
      <c r="G1077" s="1975"/>
      <c r="H1077" s="1786"/>
    </row>
    <row r="1078" spans="1:8" ht="15.75" thickBot="1">
      <c r="B1078" s="362"/>
      <c r="C1078" s="362"/>
      <c r="D1078" s="362"/>
      <c r="E1078" s="369"/>
      <c r="F1078" s="369"/>
      <c r="G1078" s="369"/>
      <c r="H1078" s="1786"/>
    </row>
    <row r="1079" spans="1:8">
      <c r="A1079" s="1784">
        <f>A1010+1</f>
        <v>33</v>
      </c>
      <c r="B1079" s="260" t="s">
        <v>226</v>
      </c>
      <c r="C1079" s="1210"/>
      <c r="D1079" s="1208"/>
      <c r="E1079" s="387"/>
      <c r="F1079" s="387"/>
      <c r="G1079" s="387"/>
      <c r="H1079" s="1749" t="s">
        <v>295</v>
      </c>
    </row>
    <row r="1080" spans="1:8">
      <c r="B1080" s="470" t="s">
        <v>14</v>
      </c>
      <c r="C1080" s="1221"/>
      <c r="D1080" s="1209"/>
      <c r="E1080" s="387"/>
      <c r="F1080" s="387"/>
      <c r="G1080" s="387"/>
      <c r="H1080" s="1789"/>
    </row>
    <row r="1081" spans="1:8">
      <c r="B1081" s="1223" t="s">
        <v>217</v>
      </c>
      <c r="C1081" s="1114"/>
      <c r="D1081" s="1256"/>
      <c r="E1081" s="387"/>
      <c r="F1081" s="387"/>
      <c r="G1081" s="387"/>
      <c r="H1081" s="1789"/>
    </row>
    <row r="1082" spans="1:8">
      <c r="B1082" s="406" t="s">
        <v>56</v>
      </c>
      <c r="C1082" s="1229">
        <v>5933603</v>
      </c>
      <c r="D1082" s="398">
        <f>D1083</f>
        <v>-161</v>
      </c>
      <c r="E1082" s="387"/>
      <c r="F1082" s="387"/>
      <c r="G1082" s="387"/>
      <c r="H1082" s="1789"/>
    </row>
    <row r="1083" spans="1:8" ht="25.5">
      <c r="B1083" s="470" t="s">
        <v>31</v>
      </c>
      <c r="C1083" s="1230">
        <v>9401</v>
      </c>
      <c r="D1083" s="383">
        <v>-161</v>
      </c>
      <c r="E1083" s="387"/>
      <c r="F1083" s="387"/>
      <c r="G1083" s="387"/>
      <c r="H1083" s="1789"/>
    </row>
    <row r="1084" spans="1:8">
      <c r="B1084" s="470" t="s">
        <v>18</v>
      </c>
      <c r="C1084" s="1230">
        <v>5924202</v>
      </c>
      <c r="D1084" s="383"/>
      <c r="E1084" s="387"/>
      <c r="F1084" s="387"/>
      <c r="G1084" s="387"/>
      <c r="H1084" s="1789"/>
    </row>
    <row r="1085" spans="1:8" ht="25.5">
      <c r="B1085" s="470" t="s">
        <v>19</v>
      </c>
      <c r="C1085" s="1230">
        <v>5924202</v>
      </c>
      <c r="D1085" s="383"/>
      <c r="E1085" s="387"/>
      <c r="F1085" s="387"/>
      <c r="G1085" s="387"/>
      <c r="H1085" s="1789"/>
    </row>
    <row r="1086" spans="1:8">
      <c r="B1086" s="406" t="s">
        <v>57</v>
      </c>
      <c r="C1086" s="1229">
        <v>5933603</v>
      </c>
      <c r="D1086" s="398">
        <f>D1087</f>
        <v>-161</v>
      </c>
      <c r="E1086" s="387"/>
      <c r="F1086" s="387"/>
      <c r="G1086" s="387"/>
      <c r="H1086" s="1789"/>
    </row>
    <row r="1087" spans="1:8">
      <c r="B1087" s="470" t="s">
        <v>21</v>
      </c>
      <c r="C1087" s="1230">
        <v>5933603</v>
      </c>
      <c r="D1087" s="383">
        <f>D1088</f>
        <v>-161</v>
      </c>
      <c r="E1087" s="387"/>
      <c r="F1087" s="387"/>
      <c r="G1087" s="387"/>
      <c r="H1087" s="1789"/>
    </row>
    <row r="1088" spans="1:8">
      <c r="B1088" s="470" t="s">
        <v>23</v>
      </c>
      <c r="C1088" s="1230">
        <v>5917654</v>
      </c>
      <c r="D1088" s="383">
        <f>D1089+D1090</f>
        <v>-161</v>
      </c>
      <c r="E1088" s="387"/>
      <c r="F1088" s="387"/>
      <c r="G1088" s="387"/>
      <c r="H1088" s="1789"/>
    </row>
    <row r="1089" spans="2:8">
      <c r="B1089" s="470" t="s">
        <v>25</v>
      </c>
      <c r="C1089" s="1230">
        <v>5444082</v>
      </c>
      <c r="D1089" s="383">
        <v>-161</v>
      </c>
      <c r="E1089" s="387"/>
      <c r="F1089" s="387"/>
      <c r="G1089" s="387"/>
      <c r="H1089" s="1789"/>
    </row>
    <row r="1090" spans="2:8">
      <c r="B1090" s="470" t="s">
        <v>26</v>
      </c>
      <c r="C1090" s="1230">
        <v>473572</v>
      </c>
      <c r="D1090" s="383"/>
      <c r="E1090" s="387"/>
      <c r="F1090" s="387"/>
      <c r="G1090" s="387"/>
      <c r="H1090" s="1789"/>
    </row>
    <row r="1091" spans="2:8" ht="25.5">
      <c r="B1091" s="470" t="s">
        <v>22</v>
      </c>
      <c r="C1091" s="1230">
        <v>3185</v>
      </c>
      <c r="D1091" s="383"/>
      <c r="E1091" s="387"/>
      <c r="F1091" s="387"/>
      <c r="G1091" s="387"/>
      <c r="H1091" s="1789"/>
    </row>
    <row r="1092" spans="2:8">
      <c r="B1092" s="470" t="s">
        <v>32</v>
      </c>
      <c r="C1092" s="1230">
        <v>3185</v>
      </c>
      <c r="D1092" s="383"/>
      <c r="E1092" s="387"/>
      <c r="F1092" s="387"/>
      <c r="G1092" s="387"/>
      <c r="H1092" s="1789"/>
    </row>
    <row r="1093" spans="2:8" ht="25.5">
      <c r="B1093" s="470" t="s">
        <v>45</v>
      </c>
      <c r="C1093" s="1230">
        <v>12764</v>
      </c>
      <c r="D1093" s="383"/>
      <c r="E1093" s="387"/>
      <c r="F1093" s="387"/>
      <c r="G1093" s="387"/>
      <c r="H1093" s="1789"/>
    </row>
    <row r="1094" spans="2:8" ht="15.75" thickBot="1">
      <c r="B1094" s="397" t="s">
        <v>46</v>
      </c>
      <c r="C1094" s="1230">
        <v>12764</v>
      </c>
      <c r="D1094" s="398"/>
      <c r="E1094" s="387"/>
      <c r="F1094" s="387"/>
      <c r="G1094" s="387"/>
      <c r="H1094" s="1789"/>
    </row>
    <row r="1095" spans="2:8">
      <c r="B1095" s="678" t="s">
        <v>226</v>
      </c>
      <c r="C1095" s="691"/>
      <c r="D1095" s="686"/>
      <c r="E1095" s="391"/>
      <c r="F1095" s="391"/>
      <c r="G1095" s="391"/>
      <c r="H1095" s="1789"/>
    </row>
    <row r="1096" spans="2:8">
      <c r="B1096" s="454" t="s">
        <v>43</v>
      </c>
      <c r="C1096" s="1239"/>
      <c r="D1096" s="455"/>
      <c r="E1096" s="391"/>
      <c r="F1096" s="391"/>
      <c r="G1096" s="391"/>
      <c r="H1096" s="1789"/>
    </row>
    <row r="1097" spans="2:8">
      <c r="B1097" s="1224" t="s">
        <v>44</v>
      </c>
      <c r="C1097" s="1240"/>
      <c r="D1097" s="1236"/>
      <c r="E1097" s="391"/>
      <c r="F1097" s="391"/>
      <c r="G1097" s="391"/>
      <c r="H1097" s="1789"/>
    </row>
    <row r="1098" spans="2:8">
      <c r="B1098" s="1225" t="s">
        <v>42</v>
      </c>
      <c r="C1098" s="1238"/>
      <c r="D1098" s="1237"/>
      <c r="E1098" s="391"/>
      <c r="F1098" s="391"/>
      <c r="G1098" s="391"/>
      <c r="H1098" s="1789"/>
    </row>
    <row r="1099" spans="2:8">
      <c r="B1099" s="1341" t="s">
        <v>56</v>
      </c>
      <c r="C1099" s="556">
        <v>609936464</v>
      </c>
      <c r="D1099" s="398">
        <f>D1100</f>
        <v>-161</v>
      </c>
      <c r="E1099" s="391"/>
      <c r="F1099" s="391"/>
      <c r="G1099" s="391"/>
      <c r="H1099" s="1789"/>
    </row>
    <row r="1100" spans="2:8" ht="26.25">
      <c r="B1100" s="1342" t="s">
        <v>31</v>
      </c>
      <c r="C1100" s="557">
        <v>4916287</v>
      </c>
      <c r="D1100" s="383">
        <v>-161</v>
      </c>
      <c r="E1100" s="391"/>
      <c r="F1100" s="391"/>
      <c r="G1100" s="391"/>
      <c r="H1100" s="1789"/>
    </row>
    <row r="1101" spans="2:8">
      <c r="B1101" s="1342" t="s">
        <v>18</v>
      </c>
      <c r="C1101" s="557">
        <v>605020177</v>
      </c>
      <c r="D1101" s="398"/>
      <c r="E1101" s="391"/>
      <c r="F1101" s="391"/>
      <c r="G1101" s="391"/>
      <c r="H1101" s="1789"/>
    </row>
    <row r="1102" spans="2:8" ht="26.25">
      <c r="B1102" s="1342" t="s">
        <v>19</v>
      </c>
      <c r="C1102" s="557">
        <v>605020177</v>
      </c>
      <c r="D1102" s="398"/>
      <c r="E1102" s="391"/>
      <c r="F1102" s="391"/>
      <c r="G1102" s="391"/>
      <c r="H1102" s="1789"/>
    </row>
    <row r="1103" spans="2:8">
      <c r="B1103" s="1341" t="s">
        <v>57</v>
      </c>
      <c r="C1103" s="556">
        <v>609936464</v>
      </c>
      <c r="D1103" s="398">
        <f>D1104+D1120</f>
        <v>-161</v>
      </c>
      <c r="E1103" s="391"/>
      <c r="F1103" s="391"/>
      <c r="G1103" s="391"/>
      <c r="H1103" s="1789"/>
    </row>
    <row r="1104" spans="2:8">
      <c r="B1104" s="1342" t="s">
        <v>21</v>
      </c>
      <c r="C1104" s="557">
        <v>597810903</v>
      </c>
      <c r="D1104" s="383">
        <f>D1105</f>
        <v>-161</v>
      </c>
      <c r="E1104" s="391"/>
      <c r="F1104" s="391"/>
      <c r="G1104" s="391"/>
      <c r="H1104" s="1789"/>
    </row>
    <row r="1105" spans="2:8">
      <c r="B1105" s="1342" t="s">
        <v>23</v>
      </c>
      <c r="C1105" s="557">
        <v>567144845</v>
      </c>
      <c r="D1105" s="383">
        <f>D1106+D1107</f>
        <v>-161</v>
      </c>
      <c r="E1105" s="391"/>
      <c r="F1105" s="391"/>
      <c r="G1105" s="391"/>
      <c r="H1105" s="1789"/>
    </row>
    <row r="1106" spans="2:8">
      <c r="B1106" s="1342" t="s">
        <v>25</v>
      </c>
      <c r="C1106" s="557">
        <v>424999361</v>
      </c>
      <c r="D1106" s="383">
        <v>-161</v>
      </c>
      <c r="E1106" s="391"/>
      <c r="F1106" s="391"/>
      <c r="G1106" s="391"/>
      <c r="H1106" s="1789"/>
    </row>
    <row r="1107" spans="2:8">
      <c r="B1107" s="1342" t="s">
        <v>26</v>
      </c>
      <c r="C1107" s="557">
        <v>142145484</v>
      </c>
      <c r="D1107" s="383"/>
      <c r="E1107" s="391"/>
      <c r="F1107" s="391"/>
      <c r="G1107" s="391"/>
      <c r="H1107" s="1789"/>
    </row>
    <row r="1108" spans="2:8" ht="26.25">
      <c r="B1108" s="1342" t="s">
        <v>22</v>
      </c>
      <c r="C1108" s="557">
        <v>25015619</v>
      </c>
      <c r="D1108" s="398"/>
      <c r="E1108" s="391"/>
      <c r="F1108" s="391"/>
      <c r="G1108" s="391"/>
      <c r="H1108" s="1789"/>
    </row>
    <row r="1109" spans="2:8">
      <c r="B1109" s="1342" t="s">
        <v>24</v>
      </c>
      <c r="C1109" s="557">
        <v>24754907</v>
      </c>
      <c r="D1109" s="398"/>
      <c r="E1109" s="391"/>
      <c r="F1109" s="391"/>
      <c r="G1109" s="391"/>
      <c r="H1109" s="1789"/>
    </row>
    <row r="1110" spans="2:8">
      <c r="B1110" s="1342" t="s">
        <v>32</v>
      </c>
      <c r="C1110" s="557">
        <v>260712</v>
      </c>
      <c r="D1110" s="398"/>
      <c r="E1110" s="391"/>
      <c r="F1110" s="391"/>
      <c r="G1110" s="391"/>
      <c r="H1110" s="1789"/>
    </row>
    <row r="1111" spans="2:8" ht="26.25">
      <c r="B1111" s="1343" t="s">
        <v>45</v>
      </c>
      <c r="C1111" s="1346">
        <v>171693</v>
      </c>
      <c r="D1111" s="398"/>
      <c r="E1111" s="391"/>
      <c r="F1111" s="391"/>
      <c r="G1111" s="391"/>
      <c r="H1111" s="1789"/>
    </row>
    <row r="1112" spans="2:8">
      <c r="B1112" s="1343" t="s">
        <v>46</v>
      </c>
      <c r="C1112" s="1346">
        <v>171693</v>
      </c>
      <c r="D1112" s="398"/>
      <c r="E1112" s="391"/>
      <c r="F1112" s="391"/>
      <c r="G1112" s="391"/>
      <c r="H1112" s="1789"/>
    </row>
    <row r="1113" spans="2:8" ht="26.25">
      <c r="B1113" s="1343" t="s">
        <v>33</v>
      </c>
      <c r="C1113" s="1346">
        <v>5478746</v>
      </c>
      <c r="D1113" s="398"/>
      <c r="E1113" s="391"/>
      <c r="F1113" s="391"/>
      <c r="G1113" s="391"/>
      <c r="H1113" s="1789"/>
    </row>
    <row r="1114" spans="2:8" ht="26.25">
      <c r="B1114" s="1343" t="s">
        <v>34</v>
      </c>
      <c r="C1114" s="1346">
        <v>1750116</v>
      </c>
      <c r="D1114" s="383"/>
      <c r="E1114" s="391"/>
      <c r="F1114" s="391"/>
      <c r="G1114" s="391"/>
      <c r="H1114" s="1789"/>
    </row>
    <row r="1115" spans="2:8" ht="26.25">
      <c r="B1115" s="1343" t="s">
        <v>35</v>
      </c>
      <c r="C1115" s="1346">
        <v>7776</v>
      </c>
      <c r="D1115" s="383"/>
      <c r="E1115" s="391"/>
      <c r="F1115" s="391"/>
      <c r="G1115" s="391"/>
      <c r="H1115" s="1789"/>
    </row>
    <row r="1116" spans="2:8" ht="26.25">
      <c r="B1116" s="1343" t="s">
        <v>66</v>
      </c>
      <c r="C1116" s="1346">
        <v>1742340</v>
      </c>
      <c r="D1116" s="383"/>
      <c r="E1116" s="391"/>
      <c r="F1116" s="391"/>
      <c r="G1116" s="391"/>
      <c r="H1116" s="1789"/>
    </row>
    <row r="1117" spans="2:8" ht="39">
      <c r="B1117" s="1343" t="s">
        <v>67</v>
      </c>
      <c r="C1117" s="1346">
        <v>1742340</v>
      </c>
      <c r="D1117" s="383"/>
      <c r="E1117" s="391"/>
      <c r="F1117" s="391"/>
      <c r="G1117" s="391"/>
      <c r="H1117" s="1789"/>
    </row>
    <row r="1118" spans="2:8" ht="26.25">
      <c r="B1118" s="1343" t="s">
        <v>36</v>
      </c>
      <c r="C1118" s="1346">
        <v>3728630</v>
      </c>
      <c r="D1118" s="383"/>
      <c r="E1118" s="391"/>
      <c r="F1118" s="391"/>
      <c r="G1118" s="391"/>
      <c r="H1118" s="1789"/>
    </row>
    <row r="1119" spans="2:8" ht="39">
      <c r="B1119" s="1343" t="s">
        <v>37</v>
      </c>
      <c r="C1119" s="1346">
        <v>3728630</v>
      </c>
      <c r="D1119" s="383"/>
      <c r="E1119" s="391"/>
      <c r="F1119" s="391"/>
      <c r="G1119" s="391"/>
      <c r="H1119" s="1789"/>
    </row>
    <row r="1120" spans="2:8">
      <c r="B1120" s="1343" t="s">
        <v>27</v>
      </c>
      <c r="C1120" s="1346">
        <v>12125561</v>
      </c>
      <c r="D1120" s="383"/>
      <c r="E1120" s="391"/>
      <c r="F1120" s="391"/>
      <c r="G1120" s="391"/>
      <c r="H1120" s="1789"/>
    </row>
    <row r="1121" spans="2:8">
      <c r="B1121" s="1343" t="s">
        <v>28</v>
      </c>
      <c r="C1121" s="1346">
        <v>12125561</v>
      </c>
      <c r="D1121" s="383"/>
      <c r="E1121" s="391"/>
      <c r="F1121" s="391"/>
      <c r="G1121" s="391"/>
      <c r="H1121" s="1789"/>
    </row>
    <row r="1122" spans="2:8">
      <c r="B1122" s="1225" t="s">
        <v>58</v>
      </c>
      <c r="C1122" s="1238"/>
      <c r="D1122" s="1237"/>
      <c r="E1122" s="90"/>
      <c r="F1122" s="90"/>
      <c r="G1122" s="91"/>
      <c r="H1122" s="1789"/>
    </row>
    <row r="1123" spans="2:8">
      <c r="B1123" s="1341" t="s">
        <v>56</v>
      </c>
      <c r="C1123" s="1229">
        <v>583325288</v>
      </c>
      <c r="D1123" s="398">
        <f>D1124</f>
        <v>-161</v>
      </c>
      <c r="E1123" s="90"/>
      <c r="F1123" s="90"/>
      <c r="G1123" s="91"/>
      <c r="H1123" s="1789"/>
    </row>
    <row r="1124" spans="2:8" ht="26.25">
      <c r="B1124" s="1342" t="s">
        <v>31</v>
      </c>
      <c r="C1124" s="1230">
        <v>4916287</v>
      </c>
      <c r="D1124" s="383">
        <v>-161</v>
      </c>
      <c r="E1124" s="90"/>
      <c r="F1124" s="90"/>
      <c r="G1124" s="91"/>
      <c r="H1124" s="1789"/>
    </row>
    <row r="1125" spans="2:8">
      <c r="B1125" s="1343" t="s">
        <v>18</v>
      </c>
      <c r="C1125" s="1230">
        <v>578409001</v>
      </c>
      <c r="D1125" s="383"/>
      <c r="E1125" s="90"/>
      <c r="F1125" s="90"/>
      <c r="G1125" s="91"/>
      <c r="H1125" s="1789"/>
    </row>
    <row r="1126" spans="2:8" ht="26.25">
      <c r="B1126" s="1343" t="s">
        <v>19</v>
      </c>
      <c r="C1126" s="1230">
        <v>578409001</v>
      </c>
      <c r="D1126" s="383"/>
      <c r="E1126" s="90"/>
      <c r="F1126" s="90"/>
      <c r="G1126" s="91"/>
      <c r="H1126" s="1789"/>
    </row>
    <row r="1127" spans="2:8">
      <c r="B1127" s="1344" t="s">
        <v>57</v>
      </c>
      <c r="C1127" s="1229">
        <v>583325288</v>
      </c>
      <c r="D1127" s="398">
        <f>D1128+D1144</f>
        <v>-161</v>
      </c>
      <c r="E1127" s="90"/>
      <c r="F1127" s="90"/>
      <c r="G1127" s="91"/>
      <c r="H1127" s="1789"/>
    </row>
    <row r="1128" spans="2:8">
      <c r="B1128" s="1343" t="s">
        <v>21</v>
      </c>
      <c r="C1128" s="1230">
        <v>573322666</v>
      </c>
      <c r="D1128" s="383">
        <f>D1129</f>
        <v>-161</v>
      </c>
      <c r="E1128" s="90"/>
      <c r="F1128" s="90"/>
      <c r="G1128" s="91"/>
      <c r="H1128" s="1789"/>
    </row>
    <row r="1129" spans="2:8">
      <c r="B1129" s="1343" t="s">
        <v>23</v>
      </c>
      <c r="C1129" s="1230">
        <v>566686189</v>
      </c>
      <c r="D1129" s="383">
        <f>D1130+D1131</f>
        <v>-161</v>
      </c>
      <c r="E1129" s="90"/>
      <c r="F1129" s="90"/>
      <c r="G1129" s="91"/>
      <c r="H1129" s="1789"/>
    </row>
    <row r="1130" spans="2:8">
      <c r="B1130" s="1343" t="s">
        <v>25</v>
      </c>
      <c r="C1130" s="1230">
        <v>423924776</v>
      </c>
      <c r="D1130" s="383">
        <v>-161</v>
      </c>
      <c r="E1130" s="90"/>
      <c r="F1130" s="90"/>
      <c r="G1130" s="91"/>
      <c r="H1130" s="1789"/>
    </row>
    <row r="1131" spans="2:8">
      <c r="B1131" s="1343" t="s">
        <v>26</v>
      </c>
      <c r="C1131" s="1230">
        <v>142761413</v>
      </c>
      <c r="D1131" s="383"/>
      <c r="E1131" s="90"/>
      <c r="F1131" s="90"/>
      <c r="G1131" s="91"/>
      <c r="H1131" s="1789"/>
    </row>
    <row r="1132" spans="2:8" ht="26.25">
      <c r="B1132" s="1343" t="s">
        <v>22</v>
      </c>
      <c r="C1132" s="1230">
        <v>1986038</v>
      </c>
      <c r="D1132" s="383"/>
      <c r="E1132" s="90"/>
      <c r="F1132" s="90"/>
      <c r="G1132" s="91"/>
      <c r="H1132" s="1789"/>
    </row>
    <row r="1133" spans="2:8">
      <c r="B1133" s="1343" t="s">
        <v>24</v>
      </c>
      <c r="C1133" s="1230">
        <v>1725326</v>
      </c>
      <c r="D1133" s="383"/>
      <c r="E1133" s="90"/>
      <c r="F1133" s="90"/>
      <c r="G1133" s="91"/>
      <c r="H1133" s="1789"/>
    </row>
    <row r="1134" spans="2:8">
      <c r="B1134" s="1343" t="s">
        <v>32</v>
      </c>
      <c r="C1134" s="1230">
        <v>260712</v>
      </c>
      <c r="D1134" s="383"/>
      <c r="E1134" s="90"/>
      <c r="F1134" s="90"/>
      <c r="G1134" s="91"/>
      <c r="H1134" s="1789"/>
    </row>
    <row r="1135" spans="2:8" ht="26.25">
      <c r="B1135" s="1343" t="s">
        <v>45</v>
      </c>
      <c r="C1135" s="1230">
        <v>171693</v>
      </c>
      <c r="D1135" s="383"/>
      <c r="E1135" s="90"/>
      <c r="F1135" s="90"/>
      <c r="G1135" s="91"/>
      <c r="H1135" s="1789"/>
    </row>
    <row r="1136" spans="2:8">
      <c r="B1136" s="1343" t="s">
        <v>46</v>
      </c>
      <c r="C1136" s="1230">
        <v>171693</v>
      </c>
      <c r="D1136" s="383"/>
      <c r="E1136" s="90"/>
      <c r="F1136" s="90"/>
      <c r="G1136" s="91"/>
      <c r="H1136" s="1789"/>
    </row>
    <row r="1137" spans="1:8" ht="26.25">
      <c r="B1137" s="1343" t="s">
        <v>33</v>
      </c>
      <c r="C1137" s="1230">
        <v>4478746</v>
      </c>
      <c r="D1137" s="383"/>
      <c r="E1137" s="90"/>
      <c r="F1137" s="90"/>
      <c r="G1137" s="91"/>
      <c r="H1137" s="1789"/>
    </row>
    <row r="1138" spans="1:8" ht="26.25">
      <c r="B1138" s="1343" t="s">
        <v>34</v>
      </c>
      <c r="C1138" s="1230">
        <v>750116</v>
      </c>
      <c r="D1138" s="383"/>
      <c r="E1138" s="90"/>
      <c r="F1138" s="90"/>
      <c r="G1138" s="91"/>
      <c r="H1138" s="1789"/>
    </row>
    <row r="1139" spans="1:8" ht="26.25">
      <c r="B1139" s="1343" t="s">
        <v>35</v>
      </c>
      <c r="C1139" s="1230">
        <v>7776</v>
      </c>
      <c r="D1139" s="383"/>
      <c r="E1139" s="90"/>
      <c r="F1139" s="90"/>
      <c r="G1139" s="91"/>
      <c r="H1139" s="1789"/>
    </row>
    <row r="1140" spans="1:8" ht="26.25">
      <c r="B1140" s="1343" t="s">
        <v>66</v>
      </c>
      <c r="C1140" s="1230">
        <v>742340</v>
      </c>
      <c r="D1140" s="383"/>
      <c r="E1140" s="90"/>
      <c r="F1140" s="90"/>
      <c r="G1140" s="91"/>
      <c r="H1140" s="1789"/>
    </row>
    <row r="1141" spans="1:8" ht="39">
      <c r="B1141" s="1343" t="s">
        <v>67</v>
      </c>
      <c r="C1141" s="1230">
        <v>742340</v>
      </c>
      <c r="D1141" s="383"/>
      <c r="E1141" s="90"/>
      <c r="F1141" s="90"/>
      <c r="G1141" s="91"/>
      <c r="H1141" s="1789"/>
    </row>
    <row r="1142" spans="1:8" ht="26.25">
      <c r="B1142" s="1343" t="s">
        <v>36</v>
      </c>
      <c r="C1142" s="1230">
        <v>3728630</v>
      </c>
      <c r="D1142" s="383"/>
      <c r="E1142" s="90"/>
      <c r="F1142" s="90"/>
      <c r="G1142" s="91"/>
      <c r="H1142" s="1789"/>
    </row>
    <row r="1143" spans="1:8" ht="39">
      <c r="B1143" s="1343" t="s">
        <v>37</v>
      </c>
      <c r="C1143" s="1230">
        <v>3728630</v>
      </c>
      <c r="D1143" s="383"/>
      <c r="E1143" s="90"/>
      <c r="F1143" s="90"/>
      <c r="G1143" s="91"/>
      <c r="H1143" s="1789"/>
    </row>
    <row r="1144" spans="1:8">
      <c r="B1144" s="1343" t="s">
        <v>27</v>
      </c>
      <c r="C1144" s="1230">
        <v>10002622</v>
      </c>
      <c r="D1144" s="383"/>
      <c r="E1144" s="90"/>
      <c r="F1144" s="90"/>
      <c r="G1144" s="91"/>
      <c r="H1144" s="1789"/>
    </row>
    <row r="1145" spans="1:8" ht="15.75" thickBot="1">
      <c r="B1145" s="1345" t="s">
        <v>28</v>
      </c>
      <c r="C1145" s="1232">
        <v>10002622</v>
      </c>
      <c r="D1145" s="400"/>
      <c r="E1145" s="90"/>
      <c r="F1145" s="90"/>
      <c r="G1145" s="91"/>
      <c r="H1145" s="1789"/>
    </row>
    <row r="1146" spans="1:8" ht="65.25" customHeight="1" thickBot="1">
      <c r="B1146" s="1983" t="s">
        <v>259</v>
      </c>
      <c r="C1146" s="1984"/>
      <c r="D1146" s="1985"/>
      <c r="E1146" s="402"/>
      <c r="F1146" s="391"/>
      <c r="G1146" s="391"/>
      <c r="H1146" s="1789"/>
    </row>
    <row r="1147" spans="1:8" ht="15.75" thickBot="1">
      <c r="B1147" s="90"/>
      <c r="C1147" s="90"/>
      <c r="D1147" s="91"/>
      <c r="E1147" s="90"/>
      <c r="F1147" s="90"/>
      <c r="G1147" s="91"/>
      <c r="H1147" s="1789"/>
    </row>
    <row r="1148" spans="1:8">
      <c r="A1148" s="1784">
        <f>A1079+1</f>
        <v>34</v>
      </c>
      <c r="B1148" s="1291" t="s">
        <v>50</v>
      </c>
      <c r="C1148" s="1210"/>
      <c r="D1148" s="1208"/>
      <c r="E1148" s="1291" t="s">
        <v>50</v>
      </c>
      <c r="F1148" s="1371"/>
      <c r="G1148" s="1364"/>
      <c r="H1148" s="1749" t="s">
        <v>295</v>
      </c>
    </row>
    <row r="1149" spans="1:8" ht="27">
      <c r="B1149" s="1347" t="s">
        <v>12</v>
      </c>
      <c r="C1149" s="1356"/>
      <c r="D1149" s="1351"/>
      <c r="E1149" s="1361" t="s">
        <v>226</v>
      </c>
      <c r="F1149" s="1372"/>
      <c r="G1149" s="1365"/>
      <c r="H1149" s="1790"/>
    </row>
    <row r="1150" spans="1:8" ht="54">
      <c r="B1150" s="1348" t="s">
        <v>260</v>
      </c>
      <c r="C1150" s="1357"/>
      <c r="D1150" s="1352"/>
      <c r="E1150" s="1348" t="s">
        <v>261</v>
      </c>
      <c r="F1150" s="1238"/>
      <c r="G1150" s="1237"/>
      <c r="H1150" s="1786"/>
    </row>
    <row r="1151" spans="1:8" ht="58.5" customHeight="1">
      <c r="B1151" s="406" t="s">
        <v>262</v>
      </c>
      <c r="C1151" s="1358"/>
      <c r="D1151" s="399"/>
      <c r="E1151" s="406" t="s">
        <v>263</v>
      </c>
      <c r="F1151" s="1229"/>
      <c r="G1151" s="1366"/>
      <c r="H1151" s="1786"/>
    </row>
    <row r="1152" spans="1:8">
      <c r="B1152" s="403"/>
      <c r="C1152" s="1276"/>
      <c r="D1152" s="1353"/>
      <c r="E1152" s="404" t="s">
        <v>53</v>
      </c>
      <c r="F1152" s="1229"/>
      <c r="G1152" s="1366"/>
      <c r="H1152" s="1786"/>
    </row>
    <row r="1153" spans="2:8" ht="25.5">
      <c r="B1153" s="405"/>
      <c r="C1153" s="1276"/>
      <c r="D1153" s="1353"/>
      <c r="E1153" s="1225" t="s">
        <v>458</v>
      </c>
      <c r="F1153" s="1238"/>
      <c r="G1153" s="1237"/>
      <c r="H1153" s="1786"/>
    </row>
    <row r="1154" spans="2:8">
      <c r="B1154" s="403" t="s">
        <v>83</v>
      </c>
      <c r="C1154" s="1276"/>
      <c r="D1154" s="1353"/>
      <c r="E1154" s="403" t="s">
        <v>83</v>
      </c>
      <c r="F1154" s="1229"/>
      <c r="G1154" s="1366"/>
      <c r="H1154" s="1786"/>
    </row>
    <row r="1155" spans="2:8">
      <c r="B1155" s="1349" t="s">
        <v>56</v>
      </c>
      <c r="C1155" s="1359">
        <v>1098925701</v>
      </c>
      <c r="D1155" s="398">
        <f t="shared" ref="D1155:D1160" si="0">D1156</f>
        <v>201579</v>
      </c>
      <c r="E1155" s="406" t="s">
        <v>56</v>
      </c>
      <c r="F1155" s="1229">
        <v>393079</v>
      </c>
      <c r="G1155" s="1367">
        <f>G1156+G1158</f>
        <v>-201579</v>
      </c>
      <c r="H1155" s="1786"/>
    </row>
    <row r="1156" spans="2:8">
      <c r="B1156" s="1350" t="s">
        <v>18</v>
      </c>
      <c r="C1156" s="1346">
        <v>1098925701</v>
      </c>
      <c r="D1156" s="383">
        <f t="shared" si="0"/>
        <v>201579</v>
      </c>
      <c r="E1156" s="1362" t="s">
        <v>150</v>
      </c>
      <c r="F1156" s="1230">
        <v>191500</v>
      </c>
      <c r="G1156" s="1368"/>
      <c r="H1156" s="1786"/>
    </row>
    <row r="1157" spans="2:8" ht="26.25">
      <c r="B1157" s="1717" t="s">
        <v>19</v>
      </c>
      <c r="C1157" s="1346">
        <v>1098925701</v>
      </c>
      <c r="D1157" s="383">
        <f t="shared" si="0"/>
        <v>201579</v>
      </c>
      <c r="E1157" s="1362" t="s">
        <v>151</v>
      </c>
      <c r="F1157" s="1230">
        <v>191500</v>
      </c>
      <c r="G1157" s="1368"/>
      <c r="H1157" s="1786"/>
    </row>
    <row r="1158" spans="2:8">
      <c r="B1158" s="1349" t="s">
        <v>57</v>
      </c>
      <c r="C1158" s="1359">
        <v>1098925701</v>
      </c>
      <c r="D1158" s="398">
        <f t="shared" si="0"/>
        <v>201579</v>
      </c>
      <c r="E1158" s="1362" t="s">
        <v>18</v>
      </c>
      <c r="F1158" s="1230">
        <v>201579</v>
      </c>
      <c r="G1158" s="1368">
        <f>G1159</f>
        <v>-201579</v>
      </c>
      <c r="H1158" s="1786"/>
    </row>
    <row r="1159" spans="2:8" ht="26.25">
      <c r="B1159" s="1350" t="s">
        <v>21</v>
      </c>
      <c r="C1159" s="1346">
        <v>1098925701</v>
      </c>
      <c r="D1159" s="383">
        <f t="shared" si="0"/>
        <v>201579</v>
      </c>
      <c r="E1159" s="1362" t="s">
        <v>19</v>
      </c>
      <c r="F1159" s="1230">
        <v>201579</v>
      </c>
      <c r="G1159" s="1368">
        <v>-201579</v>
      </c>
      <c r="H1159" s="1786"/>
    </row>
    <row r="1160" spans="2:8" ht="25.5">
      <c r="B1160" s="1717" t="s">
        <v>22</v>
      </c>
      <c r="C1160" s="1346">
        <v>1098925701</v>
      </c>
      <c r="D1160" s="383">
        <f t="shared" si="0"/>
        <v>201579</v>
      </c>
      <c r="E1160" s="406" t="s">
        <v>57</v>
      </c>
      <c r="F1160" s="1229">
        <v>393079</v>
      </c>
      <c r="G1160" s="1367">
        <f>G1161+G1167</f>
        <v>-201579</v>
      </c>
      <c r="H1160" s="1786"/>
    </row>
    <row r="1161" spans="2:8">
      <c r="B1161" s="1350" t="s">
        <v>24</v>
      </c>
      <c r="C1161" s="1346">
        <v>1098925701</v>
      </c>
      <c r="D1161" s="383">
        <v>201579</v>
      </c>
      <c r="E1161" s="1362" t="s">
        <v>21</v>
      </c>
      <c r="F1161" s="1230">
        <v>378579</v>
      </c>
      <c r="G1161" s="1368">
        <f>G1162+G1165</f>
        <v>-187079</v>
      </c>
      <c r="H1161" s="1786"/>
    </row>
    <row r="1162" spans="2:8">
      <c r="B1162" s="470"/>
      <c r="C1162" s="1230"/>
      <c r="D1162" s="383"/>
      <c r="E1162" s="1362" t="s">
        <v>23</v>
      </c>
      <c r="F1162" s="1230">
        <v>187079</v>
      </c>
      <c r="G1162" s="1368">
        <f>G1163+G1164</f>
        <v>-187079</v>
      </c>
      <c r="H1162" s="1786"/>
    </row>
    <row r="1163" spans="2:8">
      <c r="B1163" s="470"/>
      <c r="C1163" s="1230"/>
      <c r="D1163" s="383"/>
      <c r="E1163" s="1362" t="s">
        <v>25</v>
      </c>
      <c r="F1163" s="1230">
        <v>152390</v>
      </c>
      <c r="G1163" s="1368">
        <v>-152390</v>
      </c>
      <c r="H1163" s="1786"/>
    </row>
    <row r="1164" spans="2:8">
      <c r="B1164" s="470"/>
      <c r="C1164" s="1230"/>
      <c r="D1164" s="383"/>
      <c r="E1164" s="1362" t="s">
        <v>26</v>
      </c>
      <c r="F1164" s="1230">
        <v>34689</v>
      </c>
      <c r="G1164" s="1368">
        <v>-34689</v>
      </c>
      <c r="H1164" s="1786"/>
    </row>
    <row r="1165" spans="2:8" ht="39">
      <c r="B1165" s="470"/>
      <c r="C1165" s="1230"/>
      <c r="D1165" s="383"/>
      <c r="E1165" s="1362" t="s">
        <v>33</v>
      </c>
      <c r="F1165" s="1230">
        <v>191500</v>
      </c>
      <c r="G1165" s="1368"/>
      <c r="H1165" s="1786"/>
    </row>
    <row r="1166" spans="2:8">
      <c r="B1166" s="470"/>
      <c r="C1166" s="1230"/>
      <c r="D1166" s="383"/>
      <c r="E1166" s="1362" t="s">
        <v>264</v>
      </c>
      <c r="F1166" s="1230">
        <v>191500</v>
      </c>
      <c r="G1166" s="1368"/>
      <c r="H1166" s="1786"/>
    </row>
    <row r="1167" spans="2:8">
      <c r="B1167" s="470"/>
      <c r="C1167" s="1230"/>
      <c r="D1167" s="1209"/>
      <c r="E1167" s="1362" t="s">
        <v>27</v>
      </c>
      <c r="F1167" s="1230">
        <v>14500</v>
      </c>
      <c r="G1167" s="1368">
        <f>G1168</f>
        <v>-14500</v>
      </c>
      <c r="H1167" s="1786"/>
    </row>
    <row r="1168" spans="2:8" ht="15.75" thickBot="1">
      <c r="B1168" s="1241"/>
      <c r="C1168" s="1232"/>
      <c r="D1168" s="1354"/>
      <c r="E1168" s="1363" t="s">
        <v>28</v>
      </c>
      <c r="F1168" s="1232">
        <v>14500</v>
      </c>
      <c r="G1168" s="1369">
        <v>-14500</v>
      </c>
      <c r="H1168" s="1786"/>
    </row>
    <row r="1169" spans="2:8">
      <c r="B1169" s="407" t="s">
        <v>84</v>
      </c>
      <c r="C1169" s="1360"/>
      <c r="D1169" s="1355"/>
      <c r="E1169" s="407" t="s">
        <v>84</v>
      </c>
      <c r="F1169" s="1373"/>
      <c r="G1169" s="1370"/>
      <c r="H1169" s="1786"/>
    </row>
    <row r="1170" spans="2:8">
      <c r="B1170" s="1349" t="s">
        <v>56</v>
      </c>
      <c r="C1170" s="1359"/>
      <c r="D1170" s="398">
        <f t="shared" ref="D1170:D1175" si="1">D1171</f>
        <v>201579</v>
      </c>
      <c r="E1170" s="406" t="s">
        <v>56</v>
      </c>
      <c r="F1170" s="1229">
        <v>393079</v>
      </c>
      <c r="G1170" s="1367">
        <f>G1171+G1173</f>
        <v>-201579</v>
      </c>
      <c r="H1170" s="1786"/>
    </row>
    <row r="1171" spans="2:8">
      <c r="B1171" s="1350" t="s">
        <v>18</v>
      </c>
      <c r="C1171" s="1346"/>
      <c r="D1171" s="383">
        <f t="shared" si="1"/>
        <v>201579</v>
      </c>
      <c r="E1171" s="1362" t="s">
        <v>150</v>
      </c>
      <c r="F1171" s="1230">
        <v>191500</v>
      </c>
      <c r="G1171" s="1368"/>
      <c r="H1171" s="1786"/>
    </row>
    <row r="1172" spans="2:8" ht="26.25">
      <c r="B1172" s="1717" t="s">
        <v>19</v>
      </c>
      <c r="C1172" s="1346"/>
      <c r="D1172" s="383">
        <f t="shared" si="1"/>
        <v>201579</v>
      </c>
      <c r="E1172" s="1362" t="s">
        <v>151</v>
      </c>
      <c r="F1172" s="1230">
        <v>191500</v>
      </c>
      <c r="G1172" s="1368"/>
      <c r="H1172" s="1786"/>
    </row>
    <row r="1173" spans="2:8">
      <c r="B1173" s="1349" t="s">
        <v>57</v>
      </c>
      <c r="C1173" s="1359"/>
      <c r="D1173" s="398">
        <f t="shared" si="1"/>
        <v>201579</v>
      </c>
      <c r="E1173" s="1362" t="s">
        <v>18</v>
      </c>
      <c r="F1173" s="1230">
        <v>201579</v>
      </c>
      <c r="G1173" s="1368">
        <f>G1174</f>
        <v>-201579</v>
      </c>
      <c r="H1173" s="1786"/>
    </row>
    <row r="1174" spans="2:8" ht="26.25">
      <c r="B1174" s="1350" t="s">
        <v>21</v>
      </c>
      <c r="C1174" s="1346"/>
      <c r="D1174" s="383">
        <f t="shared" si="1"/>
        <v>201579</v>
      </c>
      <c r="E1174" s="1362" t="s">
        <v>19</v>
      </c>
      <c r="F1174" s="1230">
        <v>201579</v>
      </c>
      <c r="G1174" s="1368">
        <v>-201579</v>
      </c>
      <c r="H1174" s="1786"/>
    </row>
    <row r="1175" spans="2:8" ht="25.5">
      <c r="B1175" s="1717" t="s">
        <v>22</v>
      </c>
      <c r="C1175" s="1346"/>
      <c r="D1175" s="383">
        <f t="shared" si="1"/>
        <v>201579</v>
      </c>
      <c r="E1175" s="406" t="s">
        <v>57</v>
      </c>
      <c r="F1175" s="1229">
        <v>393079</v>
      </c>
      <c r="G1175" s="1367">
        <f>G1176+G1182</f>
        <v>-201579</v>
      </c>
      <c r="H1175" s="1786"/>
    </row>
    <row r="1176" spans="2:8">
      <c r="B1176" s="1350" t="s">
        <v>24</v>
      </c>
      <c r="C1176" s="1346"/>
      <c r="D1176" s="383">
        <v>201579</v>
      </c>
      <c r="E1176" s="1362" t="s">
        <v>21</v>
      </c>
      <c r="F1176" s="1230">
        <v>378579</v>
      </c>
      <c r="G1176" s="1368">
        <f>G1177+G1180</f>
        <v>-187079</v>
      </c>
      <c r="H1176" s="1786"/>
    </row>
    <row r="1177" spans="2:8">
      <c r="B1177" s="470"/>
      <c r="C1177" s="1230"/>
      <c r="D1177" s="383"/>
      <c r="E1177" s="1362" t="s">
        <v>23</v>
      </c>
      <c r="F1177" s="1230">
        <v>187079</v>
      </c>
      <c r="G1177" s="1368">
        <f>G1178+G1179</f>
        <v>-187079</v>
      </c>
      <c r="H1177" s="1786"/>
    </row>
    <row r="1178" spans="2:8">
      <c r="B1178" s="470"/>
      <c r="C1178" s="1230"/>
      <c r="D1178" s="383"/>
      <c r="E1178" s="1362" t="s">
        <v>25</v>
      </c>
      <c r="F1178" s="1230">
        <v>152390</v>
      </c>
      <c r="G1178" s="1368">
        <v>-152390</v>
      </c>
      <c r="H1178" s="1786"/>
    </row>
    <row r="1179" spans="2:8">
      <c r="B1179" s="470"/>
      <c r="C1179" s="1230"/>
      <c r="D1179" s="383"/>
      <c r="E1179" s="1362" t="s">
        <v>26</v>
      </c>
      <c r="F1179" s="1230">
        <v>34689</v>
      </c>
      <c r="G1179" s="1368">
        <v>-34689</v>
      </c>
      <c r="H1179" s="1786"/>
    </row>
    <row r="1180" spans="2:8" ht="39">
      <c r="B1180" s="470"/>
      <c r="C1180" s="1230"/>
      <c r="D1180" s="383"/>
      <c r="E1180" s="1362" t="s">
        <v>33</v>
      </c>
      <c r="F1180" s="1230">
        <v>191500</v>
      </c>
      <c r="G1180" s="1368"/>
      <c r="H1180" s="1786"/>
    </row>
    <row r="1181" spans="2:8">
      <c r="B1181" s="470"/>
      <c r="C1181" s="1230"/>
      <c r="D1181" s="383"/>
      <c r="E1181" s="1362" t="s">
        <v>264</v>
      </c>
      <c r="F1181" s="1230">
        <v>191500</v>
      </c>
      <c r="G1181" s="1368"/>
      <c r="H1181" s="1786"/>
    </row>
    <row r="1182" spans="2:8">
      <c r="B1182" s="470"/>
      <c r="C1182" s="1230"/>
      <c r="D1182" s="1209"/>
      <c r="E1182" s="1362" t="s">
        <v>27</v>
      </c>
      <c r="F1182" s="1230">
        <v>14500</v>
      </c>
      <c r="G1182" s="1368">
        <f>G1183</f>
        <v>-14500</v>
      </c>
      <c r="H1182" s="1786"/>
    </row>
    <row r="1183" spans="2:8" ht="15.75" thickBot="1">
      <c r="B1183" s="470"/>
      <c r="C1183" s="1232"/>
      <c r="D1183" s="1209"/>
      <c r="E1183" s="1362" t="s">
        <v>28</v>
      </c>
      <c r="F1183" s="1232">
        <v>14500</v>
      </c>
      <c r="G1183" s="1368">
        <v>-14500</v>
      </c>
      <c r="H1183" s="1786"/>
    </row>
    <row r="1184" spans="2:8" ht="81.75" customHeight="1" thickBot="1">
      <c r="B1184" s="1986" t="s">
        <v>265</v>
      </c>
      <c r="C1184" s="1987"/>
      <c r="D1184" s="1987"/>
      <c r="E1184" s="1987"/>
      <c r="F1184" s="1987"/>
      <c r="G1184" s="1988"/>
      <c r="H1184" s="1786"/>
    </row>
    <row r="1185" spans="1:8" ht="15.75" thickBot="1">
      <c r="B1185" s="401"/>
      <c r="C1185" s="401"/>
      <c r="D1185" s="401"/>
      <c r="E1185" s="408"/>
      <c r="F1185" s="408"/>
      <c r="G1185" s="408"/>
      <c r="H1185" s="1786"/>
    </row>
    <row r="1186" spans="1:8">
      <c r="A1186" s="1784">
        <f>A1148+1</f>
        <v>35</v>
      </c>
      <c r="B1186" s="1374" t="s">
        <v>226</v>
      </c>
      <c r="C1186" s="1379"/>
      <c r="D1186" s="1370"/>
      <c r="E1186" s="391"/>
      <c r="F1186" s="391"/>
      <c r="G1186" s="409"/>
      <c r="H1186" s="1749" t="s">
        <v>295</v>
      </c>
    </row>
    <row r="1187" spans="1:8">
      <c r="B1187" s="454" t="s">
        <v>50</v>
      </c>
      <c r="C1187" s="1221"/>
      <c r="D1187" s="1376"/>
      <c r="E1187" s="410"/>
      <c r="F1187" s="373"/>
      <c r="G1187" s="374"/>
      <c r="H1187" s="1789"/>
    </row>
    <row r="1188" spans="1:8" ht="27">
      <c r="B1188" s="1348" t="s">
        <v>261</v>
      </c>
      <c r="C1188" s="1238"/>
      <c r="D1188" s="1237"/>
      <c r="E1188" s="374"/>
      <c r="F1188" s="396"/>
      <c r="G1188" s="411"/>
      <c r="H1188" s="1789"/>
    </row>
    <row r="1189" spans="1:8" ht="25.5">
      <c r="B1189" s="412" t="s">
        <v>263</v>
      </c>
      <c r="C1189" s="1278"/>
      <c r="D1189" s="1377"/>
      <c r="E1189" s="374"/>
      <c r="F1189" s="396"/>
      <c r="G1189" s="411"/>
      <c r="H1189" s="1789"/>
    </row>
    <row r="1190" spans="1:8">
      <c r="B1190" s="795" t="s">
        <v>53</v>
      </c>
      <c r="C1190" s="1221"/>
      <c r="D1190" s="1376"/>
      <c r="E1190" s="413"/>
      <c r="F1190" s="414"/>
      <c r="G1190" s="415"/>
      <c r="H1190" s="1789"/>
    </row>
    <row r="1191" spans="1:8" ht="25.5">
      <c r="B1191" s="1225" t="s">
        <v>458</v>
      </c>
      <c r="C1191" s="1238"/>
      <c r="D1191" s="1237"/>
      <c r="E1191" s="378"/>
      <c r="F1191" s="396"/>
      <c r="G1191" s="411"/>
      <c r="H1191" s="1789"/>
    </row>
    <row r="1192" spans="1:8" ht="25.5" customHeight="1">
      <c r="B1192" s="1375" t="s">
        <v>84</v>
      </c>
      <c r="C1192" s="1358"/>
      <c r="D1192" s="1378"/>
      <c r="E1192" s="416"/>
      <c r="F1192" s="396"/>
      <c r="G1192" s="411"/>
      <c r="H1192" s="1789"/>
    </row>
    <row r="1193" spans="1:8">
      <c r="B1193" s="883" t="s">
        <v>56</v>
      </c>
      <c r="C1193" s="1229">
        <v>393079</v>
      </c>
      <c r="D1193" s="1367">
        <f>D1194+D1196</f>
        <v>-191500</v>
      </c>
      <c r="E1193" s="417"/>
      <c r="F1193" s="387"/>
      <c r="G1193" s="387"/>
      <c r="H1193" s="1789"/>
    </row>
    <row r="1194" spans="1:8">
      <c r="B1194" s="1142" t="s">
        <v>150</v>
      </c>
      <c r="C1194" s="1230">
        <v>191500</v>
      </c>
      <c r="D1194" s="1368">
        <f>D1195</f>
        <v>-191500</v>
      </c>
      <c r="E1194" s="418"/>
      <c r="F1194" s="419"/>
      <c r="G1194" s="419"/>
      <c r="H1194" s="1789"/>
    </row>
    <row r="1195" spans="1:8" ht="26.25">
      <c r="B1195" s="1142" t="s">
        <v>151</v>
      </c>
      <c r="C1195" s="1230">
        <v>191500</v>
      </c>
      <c r="D1195" s="1368">
        <v>-191500</v>
      </c>
      <c r="E1195" s="418"/>
      <c r="F1195" s="419"/>
      <c r="G1195" s="419"/>
      <c r="H1195" s="1789"/>
    </row>
    <row r="1196" spans="1:8">
      <c r="B1196" s="1142" t="s">
        <v>18</v>
      </c>
      <c r="C1196" s="1230">
        <v>201579</v>
      </c>
      <c r="D1196" s="1368"/>
      <c r="E1196" s="418"/>
      <c r="F1196" s="419"/>
      <c r="G1196" s="419"/>
      <c r="H1196" s="1789"/>
    </row>
    <row r="1197" spans="1:8" ht="26.25">
      <c r="B1197" s="1142" t="s">
        <v>19</v>
      </c>
      <c r="C1197" s="1230">
        <v>201579</v>
      </c>
      <c r="D1197" s="1368"/>
      <c r="E1197" s="418"/>
      <c r="F1197" s="419"/>
      <c r="G1197" s="419"/>
      <c r="H1197" s="1789"/>
    </row>
    <row r="1198" spans="1:8">
      <c r="B1198" s="883" t="s">
        <v>57</v>
      </c>
      <c r="C1198" s="1229">
        <v>393079</v>
      </c>
      <c r="D1198" s="1367">
        <f>D1199+D1205</f>
        <v>-191500</v>
      </c>
      <c r="E1198" s="418"/>
      <c r="F1198" s="419"/>
      <c r="G1198" s="419"/>
      <c r="H1198" s="1789"/>
    </row>
    <row r="1199" spans="1:8">
      <c r="B1199" s="1142" t="s">
        <v>21</v>
      </c>
      <c r="C1199" s="1230">
        <v>378579</v>
      </c>
      <c r="D1199" s="1368">
        <f>D1200+D1203</f>
        <v>-191500</v>
      </c>
      <c r="E1199" s="418"/>
      <c r="F1199" s="419"/>
      <c r="G1199" s="419"/>
      <c r="H1199" s="1789"/>
    </row>
    <row r="1200" spans="1:8">
      <c r="B1200" s="1142" t="s">
        <v>23</v>
      </c>
      <c r="C1200" s="1230">
        <v>187079</v>
      </c>
      <c r="D1200" s="1368"/>
      <c r="E1200" s="418"/>
      <c r="F1200" s="419"/>
      <c r="G1200" s="419"/>
      <c r="H1200" s="1789"/>
    </row>
    <row r="1201" spans="1:8">
      <c r="B1201" s="1142" t="s">
        <v>25</v>
      </c>
      <c r="C1201" s="1230">
        <v>152390</v>
      </c>
      <c r="D1201" s="1368"/>
      <c r="E1201" s="418"/>
      <c r="F1201" s="419"/>
      <c r="G1201" s="419"/>
      <c r="H1201" s="1789"/>
    </row>
    <row r="1202" spans="1:8">
      <c r="B1202" s="1142" t="s">
        <v>26</v>
      </c>
      <c r="C1202" s="1230">
        <v>34689</v>
      </c>
      <c r="D1202" s="1368"/>
      <c r="E1202" s="418"/>
      <c r="F1202" s="419"/>
      <c r="G1202" s="419"/>
      <c r="H1202" s="1789"/>
    </row>
    <row r="1203" spans="1:8" ht="26.25">
      <c r="B1203" s="1142" t="s">
        <v>33</v>
      </c>
      <c r="C1203" s="1230">
        <v>191500</v>
      </c>
      <c r="D1203" s="1368">
        <f>D1204</f>
        <v>-191500</v>
      </c>
      <c r="E1203" s="420"/>
      <c r="F1203" s="421"/>
      <c r="G1203" s="421"/>
      <c r="H1203" s="1789"/>
    </row>
    <row r="1204" spans="1:8">
      <c r="B1204" s="1142" t="s">
        <v>264</v>
      </c>
      <c r="C1204" s="1230">
        <v>191500</v>
      </c>
      <c r="D1204" s="1368">
        <v>-191500</v>
      </c>
      <c r="E1204" s="421"/>
      <c r="F1204" s="421"/>
      <c r="G1204" s="421"/>
      <c r="H1204" s="1789"/>
    </row>
    <row r="1205" spans="1:8">
      <c r="B1205" s="1142" t="s">
        <v>27</v>
      </c>
      <c r="C1205" s="1230">
        <v>14500</v>
      </c>
      <c r="D1205" s="1368"/>
      <c r="E1205" s="107"/>
      <c r="F1205" s="422"/>
      <c r="G1205" s="422"/>
      <c r="H1205" s="1789"/>
    </row>
    <row r="1206" spans="1:8" ht="15.75" thickBot="1">
      <c r="B1206" s="1262" t="s">
        <v>28</v>
      </c>
      <c r="C1206" s="1336">
        <v>14500</v>
      </c>
      <c r="D1206" s="690"/>
      <c r="E1206" s="420"/>
      <c r="F1206" s="423"/>
      <c r="G1206" s="423"/>
      <c r="H1206" s="1789"/>
    </row>
    <row r="1207" spans="1:8" ht="119.25" customHeight="1" thickBot="1">
      <c r="B1207" s="1989" t="s">
        <v>266</v>
      </c>
      <c r="C1207" s="1990"/>
      <c r="D1207" s="1991"/>
      <c r="E1207" s="1992"/>
      <c r="F1207" s="1993"/>
      <c r="G1207" s="1993"/>
      <c r="H1207" s="1786"/>
    </row>
    <row r="1208" spans="1:8" ht="15.75" thickBot="1">
      <c r="B1208" s="424"/>
      <c r="C1208" s="425"/>
      <c r="D1208" s="425"/>
      <c r="E1208" s="425"/>
      <c r="F1208" s="425"/>
      <c r="G1208" s="425"/>
      <c r="H1208" s="1791"/>
    </row>
    <row r="1209" spans="1:8" ht="27">
      <c r="A1209" s="1784">
        <f>A1186+1</f>
        <v>36</v>
      </c>
      <c r="B1209" s="260" t="s">
        <v>227</v>
      </c>
      <c r="C1209" s="1210"/>
      <c r="D1209" s="1208"/>
      <c r="E1209" s="260" t="s">
        <v>226</v>
      </c>
      <c r="F1209" s="1210"/>
      <c r="G1209" s="1364"/>
      <c r="H1209" s="1749" t="s">
        <v>295</v>
      </c>
    </row>
    <row r="1210" spans="1:8">
      <c r="B1210" s="386" t="s">
        <v>14</v>
      </c>
      <c r="C1210" s="1211"/>
      <c r="D1210" s="1209"/>
      <c r="E1210" s="470" t="s">
        <v>14</v>
      </c>
      <c r="F1210" s="1221"/>
      <c r="G1210" s="1390"/>
      <c r="H1210" s="1786"/>
    </row>
    <row r="1211" spans="1:8" ht="54">
      <c r="B1211" s="1348" t="s">
        <v>260</v>
      </c>
      <c r="C1211" s="1357"/>
      <c r="D1211" s="1352"/>
      <c r="E1211" s="1348" t="s">
        <v>267</v>
      </c>
      <c r="F1211" s="1238"/>
      <c r="G1211" s="1237"/>
      <c r="H1211" s="1786"/>
    </row>
    <row r="1212" spans="1:8">
      <c r="B1212" s="406" t="s">
        <v>56</v>
      </c>
      <c r="C1212" s="1384">
        <v>982006477</v>
      </c>
      <c r="D1212" s="398">
        <f>D1215</f>
        <v>-12488</v>
      </c>
      <c r="E1212" s="1389" t="s">
        <v>56</v>
      </c>
      <c r="F1212" s="1229">
        <v>2716450</v>
      </c>
      <c r="G1212" s="1367">
        <f>G1216</f>
        <v>12488</v>
      </c>
      <c r="H1212" s="1786"/>
    </row>
    <row r="1213" spans="1:8">
      <c r="B1213" s="470" t="s">
        <v>18</v>
      </c>
      <c r="C1213" s="1385">
        <v>982006477</v>
      </c>
      <c r="D1213" s="383">
        <f>D1214</f>
        <v>-12488</v>
      </c>
      <c r="E1213" s="1362" t="s">
        <v>150</v>
      </c>
      <c r="F1213" s="1230">
        <v>2640332</v>
      </c>
      <c r="G1213" s="1367"/>
      <c r="H1213" s="1786"/>
    </row>
    <row r="1214" spans="1:8" ht="25.5">
      <c r="B1214" s="470" t="s">
        <v>19</v>
      </c>
      <c r="C1214" s="1385">
        <v>982006477</v>
      </c>
      <c r="D1214" s="383">
        <f>D1215</f>
        <v>-12488</v>
      </c>
      <c r="E1214" s="1362" t="s">
        <v>268</v>
      </c>
      <c r="F1214" s="1230">
        <v>2480830</v>
      </c>
      <c r="G1214" s="1367"/>
      <c r="H1214" s="1786"/>
    </row>
    <row r="1215" spans="1:8" ht="26.25">
      <c r="B1215" s="406" t="s">
        <v>57</v>
      </c>
      <c r="C1215" s="1384">
        <v>982006477</v>
      </c>
      <c r="D1215" s="398">
        <f>D1216</f>
        <v>-12488</v>
      </c>
      <c r="E1215" s="1362" t="s">
        <v>151</v>
      </c>
      <c r="F1215" s="1230">
        <v>159502</v>
      </c>
      <c r="G1215" s="1368"/>
      <c r="H1215" s="1786"/>
    </row>
    <row r="1216" spans="1:8">
      <c r="B1216" s="470" t="s">
        <v>21</v>
      </c>
      <c r="C1216" s="1385">
        <v>982006477</v>
      </c>
      <c r="D1216" s="383">
        <f>D1217</f>
        <v>-12488</v>
      </c>
      <c r="E1216" s="1362" t="s">
        <v>18</v>
      </c>
      <c r="F1216" s="1230">
        <v>76118</v>
      </c>
      <c r="G1216" s="1368">
        <f>G1217</f>
        <v>12488</v>
      </c>
      <c r="H1216" s="1786"/>
    </row>
    <row r="1217" spans="2:8" ht="26.25">
      <c r="B1217" s="470" t="s">
        <v>22</v>
      </c>
      <c r="C1217" s="1385">
        <v>982006477</v>
      </c>
      <c r="D1217" s="383">
        <f>D1218</f>
        <v>-12488</v>
      </c>
      <c r="E1217" s="1362" t="s">
        <v>19</v>
      </c>
      <c r="F1217" s="1230">
        <v>76118</v>
      </c>
      <c r="G1217" s="1368">
        <v>12488</v>
      </c>
      <c r="H1217" s="1786"/>
    </row>
    <row r="1218" spans="2:8">
      <c r="B1218" s="470" t="s">
        <v>24</v>
      </c>
      <c r="C1218" s="1385">
        <v>982006477</v>
      </c>
      <c r="D1218" s="383">
        <v>-12488</v>
      </c>
      <c r="E1218" s="1389" t="s">
        <v>57</v>
      </c>
      <c r="F1218" s="1391">
        <v>2743185</v>
      </c>
      <c r="G1218" s="1367">
        <f>G1219</f>
        <v>12488</v>
      </c>
      <c r="H1218" s="1749"/>
    </row>
    <row r="1219" spans="2:8">
      <c r="B1219" s="470"/>
      <c r="C1219" s="1385"/>
      <c r="D1219" s="383"/>
      <c r="E1219" s="1362" t="s">
        <v>21</v>
      </c>
      <c r="F1219" s="1392">
        <v>1959282</v>
      </c>
      <c r="G1219" s="1368">
        <f>G1220</f>
        <v>12488</v>
      </c>
      <c r="H1219" s="1749"/>
    </row>
    <row r="1220" spans="2:8">
      <c r="B1220" s="470"/>
      <c r="C1220" s="1385"/>
      <c r="D1220" s="383"/>
      <c r="E1220" s="1362" t="s">
        <v>23</v>
      </c>
      <c r="F1220" s="1392">
        <v>1503106</v>
      </c>
      <c r="G1220" s="1368">
        <f>G1221+G1222</f>
        <v>12488</v>
      </c>
      <c r="H1220" s="1749"/>
    </row>
    <row r="1221" spans="2:8">
      <c r="B1221" s="470"/>
      <c r="C1221" s="1385"/>
      <c r="D1221" s="383"/>
      <c r="E1221" s="1362" t="s">
        <v>25</v>
      </c>
      <c r="F1221" s="1392">
        <v>88934</v>
      </c>
      <c r="G1221" s="1368">
        <v>10500</v>
      </c>
      <c r="H1221" s="1749"/>
    </row>
    <row r="1222" spans="2:8">
      <c r="B1222" s="470"/>
      <c r="C1222" s="1385"/>
      <c r="D1222" s="383"/>
      <c r="E1222" s="1362" t="s">
        <v>26</v>
      </c>
      <c r="F1222" s="1392">
        <v>1414172</v>
      </c>
      <c r="G1222" s="1368">
        <v>1988</v>
      </c>
      <c r="H1222" s="1749"/>
    </row>
    <row r="1223" spans="2:8" ht="39">
      <c r="B1223" s="470"/>
      <c r="C1223" s="1385"/>
      <c r="D1223" s="383"/>
      <c r="E1223" s="1362" t="s">
        <v>33</v>
      </c>
      <c r="F1223" s="1392">
        <v>456176</v>
      </c>
      <c r="G1223" s="1368"/>
      <c r="H1223" s="1749"/>
    </row>
    <row r="1224" spans="2:8" ht="26.25">
      <c r="B1224" s="470"/>
      <c r="C1224" s="1385"/>
      <c r="D1224" s="383"/>
      <c r="E1224" s="1389" t="s">
        <v>34</v>
      </c>
      <c r="F1224" s="1392">
        <v>155174</v>
      </c>
      <c r="G1224" s="1368"/>
      <c r="H1224" s="1749"/>
    </row>
    <row r="1225" spans="2:8" ht="26.25">
      <c r="B1225" s="470"/>
      <c r="C1225" s="1385"/>
      <c r="D1225" s="383"/>
      <c r="E1225" s="1362" t="s">
        <v>66</v>
      </c>
      <c r="F1225" s="1392">
        <v>155174</v>
      </c>
      <c r="G1225" s="1368"/>
      <c r="H1225" s="1749"/>
    </row>
    <row r="1226" spans="2:8" ht="39">
      <c r="B1226" s="470"/>
      <c r="C1226" s="1385"/>
      <c r="D1226" s="383"/>
      <c r="E1226" s="1362" t="s">
        <v>269</v>
      </c>
      <c r="F1226" s="1392">
        <v>155174</v>
      </c>
      <c r="G1226" s="1368"/>
      <c r="H1226" s="1749"/>
    </row>
    <row r="1227" spans="2:8" ht="51.75">
      <c r="B1227" s="470"/>
      <c r="C1227" s="1385"/>
      <c r="D1227" s="383"/>
      <c r="E1227" s="1362" t="s">
        <v>159</v>
      </c>
      <c r="F1227" s="1392">
        <v>141500</v>
      </c>
      <c r="G1227" s="1368"/>
      <c r="H1227" s="1749"/>
    </row>
    <row r="1228" spans="2:8" ht="51.75">
      <c r="B1228" s="470"/>
      <c r="C1228" s="1385"/>
      <c r="D1228" s="383"/>
      <c r="E1228" s="1362" t="s">
        <v>160</v>
      </c>
      <c r="F1228" s="1392">
        <v>141500</v>
      </c>
      <c r="G1228" s="1368"/>
      <c r="H1228" s="1749"/>
    </row>
    <row r="1229" spans="2:8">
      <c r="B1229" s="470"/>
      <c r="C1229" s="1385"/>
      <c r="D1229" s="383"/>
      <c r="E1229" s="1362" t="s">
        <v>264</v>
      </c>
      <c r="F1229" s="1392">
        <v>159502</v>
      </c>
      <c r="G1229" s="1368"/>
      <c r="H1229" s="1749"/>
    </row>
    <row r="1230" spans="2:8">
      <c r="B1230" s="470"/>
      <c r="C1230" s="1385"/>
      <c r="D1230" s="383"/>
      <c r="E1230" s="1362" t="s">
        <v>27</v>
      </c>
      <c r="F1230" s="1392">
        <v>783903</v>
      </c>
      <c r="G1230" s="1368"/>
      <c r="H1230" s="1749"/>
    </row>
    <row r="1231" spans="2:8">
      <c r="B1231" s="470"/>
      <c r="C1231" s="1385"/>
      <c r="D1231" s="383"/>
      <c r="E1231" s="1362" t="s">
        <v>28</v>
      </c>
      <c r="F1231" s="1392">
        <v>783903</v>
      </c>
      <c r="G1231" s="1368"/>
      <c r="H1231" s="1749"/>
    </row>
    <row r="1232" spans="2:8">
      <c r="B1232" s="470"/>
      <c r="C1232" s="1385"/>
      <c r="D1232" s="383"/>
      <c r="E1232" s="1362" t="s">
        <v>38</v>
      </c>
      <c r="F1232" s="1392">
        <v>-26735</v>
      </c>
      <c r="G1232" s="1368"/>
      <c r="H1232" s="1749"/>
    </row>
    <row r="1233" spans="2:8">
      <c r="B1233" s="470"/>
      <c r="C1233" s="1385"/>
      <c r="D1233" s="383"/>
      <c r="E1233" s="1362" t="s">
        <v>39</v>
      </c>
      <c r="F1233" s="1392">
        <v>26735</v>
      </c>
      <c r="G1233" s="1368"/>
      <c r="H1233" s="1749"/>
    </row>
    <row r="1234" spans="2:8">
      <c r="B1234" s="470"/>
      <c r="C1234" s="1385"/>
      <c r="D1234" s="383"/>
      <c r="E1234" s="1362" t="s">
        <v>40</v>
      </c>
      <c r="F1234" s="1392">
        <v>26735</v>
      </c>
      <c r="G1234" s="1368"/>
      <c r="H1234" s="1749"/>
    </row>
    <row r="1235" spans="2:8" ht="39.75" thickBot="1">
      <c r="B1235" s="470"/>
      <c r="C1235" s="1385"/>
      <c r="D1235" s="383"/>
      <c r="E1235" s="1362" t="s">
        <v>164</v>
      </c>
      <c r="F1235" s="1392">
        <v>26735</v>
      </c>
      <c r="G1235" s="1368"/>
      <c r="H1235" s="1749"/>
    </row>
    <row r="1236" spans="2:8">
      <c r="B1236" s="1291" t="s">
        <v>50</v>
      </c>
      <c r="C1236" s="1386"/>
      <c r="D1236" s="1208"/>
      <c r="E1236" s="1291" t="s">
        <v>50</v>
      </c>
      <c r="F1236" s="1371"/>
      <c r="G1236" s="1364"/>
      <c r="H1236" s="1786"/>
    </row>
    <row r="1237" spans="2:8" ht="27">
      <c r="B1237" s="1380" t="s">
        <v>12</v>
      </c>
      <c r="C1237" s="1387"/>
      <c r="D1237" s="1381"/>
      <c r="E1237" s="1361" t="s">
        <v>174</v>
      </c>
      <c r="F1237" s="1229"/>
      <c r="G1237" s="426"/>
      <c r="H1237" s="1786"/>
    </row>
    <row r="1238" spans="2:8" ht="54">
      <c r="B1238" s="1348" t="s">
        <v>260</v>
      </c>
      <c r="C1238" s="1357"/>
      <c r="D1238" s="1352"/>
      <c r="E1238" s="1348" t="s">
        <v>267</v>
      </c>
      <c r="F1238" s="1238"/>
      <c r="G1238" s="1237"/>
      <c r="H1238" s="1786"/>
    </row>
    <row r="1239" spans="2:8" ht="54" customHeight="1">
      <c r="B1239" s="406" t="s">
        <v>270</v>
      </c>
      <c r="C1239" s="1388"/>
      <c r="D1239" s="399"/>
      <c r="E1239" s="427" t="s">
        <v>263</v>
      </c>
      <c r="F1239" s="1229"/>
      <c r="G1239" s="1366"/>
      <c r="H1239" s="1786"/>
    </row>
    <row r="1240" spans="2:8">
      <c r="B1240" s="403"/>
      <c r="C1240" s="1276"/>
      <c r="D1240" s="1353"/>
      <c r="E1240" s="404" t="s">
        <v>53</v>
      </c>
      <c r="F1240" s="1229"/>
      <c r="G1240" s="1366"/>
      <c r="H1240" s="1786"/>
    </row>
    <row r="1241" spans="2:8" ht="38.25">
      <c r="B1241" s="405"/>
      <c r="C1241" s="1276"/>
      <c r="D1241" s="1353"/>
      <c r="E1241" s="1225" t="s">
        <v>459</v>
      </c>
      <c r="F1241" s="1238"/>
      <c r="G1241" s="1237"/>
      <c r="H1241" s="1786"/>
    </row>
    <row r="1242" spans="2:8">
      <c r="B1242" s="403" t="s">
        <v>55</v>
      </c>
      <c r="C1242" s="1276"/>
      <c r="D1242" s="1382"/>
      <c r="E1242" s="403" t="s">
        <v>55</v>
      </c>
      <c r="F1242" s="1229"/>
      <c r="G1242" s="1366"/>
      <c r="H1242" s="1786"/>
    </row>
    <row r="1243" spans="2:8">
      <c r="B1243" s="428" t="s">
        <v>56</v>
      </c>
      <c r="C1243" s="1384">
        <v>982006477</v>
      </c>
      <c r="D1243" s="1383">
        <f t="shared" ref="D1243:D1248" si="2">D1244</f>
        <v>-12488</v>
      </c>
      <c r="E1243" s="1389" t="s">
        <v>56</v>
      </c>
      <c r="F1243" s="1229"/>
      <c r="G1243" s="1367">
        <f>G1247</f>
        <v>12488</v>
      </c>
      <c r="H1243" s="1786"/>
    </row>
    <row r="1244" spans="2:8">
      <c r="B1244" s="470" t="s">
        <v>18</v>
      </c>
      <c r="C1244" s="1385">
        <v>982006477</v>
      </c>
      <c r="D1244" s="383">
        <f t="shared" si="2"/>
        <v>-12488</v>
      </c>
      <c r="E1244" s="1362" t="s">
        <v>18</v>
      </c>
      <c r="F1244" s="1230"/>
      <c r="G1244" s="1368">
        <f>G1245</f>
        <v>12488</v>
      </c>
      <c r="H1244" s="1786"/>
    </row>
    <row r="1245" spans="2:8" ht="26.25">
      <c r="B1245" s="470" t="s">
        <v>19</v>
      </c>
      <c r="C1245" s="1385">
        <v>982006477</v>
      </c>
      <c r="D1245" s="383">
        <f t="shared" si="2"/>
        <v>-12488</v>
      </c>
      <c r="E1245" s="1362" t="s">
        <v>19</v>
      </c>
      <c r="F1245" s="1230"/>
      <c r="G1245" s="1368">
        <v>12488</v>
      </c>
      <c r="H1245" s="1786"/>
    </row>
    <row r="1246" spans="2:8">
      <c r="B1246" s="428" t="s">
        <v>57</v>
      </c>
      <c r="C1246" s="1384">
        <v>982006477</v>
      </c>
      <c r="D1246" s="1383">
        <f t="shared" si="2"/>
        <v>-12488</v>
      </c>
      <c r="E1246" s="1389" t="s">
        <v>57</v>
      </c>
      <c r="F1246" s="1391"/>
      <c r="G1246" s="1367">
        <f>G1247</f>
        <v>12488</v>
      </c>
      <c r="H1246" s="1786"/>
    </row>
    <row r="1247" spans="2:8">
      <c r="B1247" s="470" t="s">
        <v>21</v>
      </c>
      <c r="C1247" s="1385">
        <v>982006477</v>
      </c>
      <c r="D1247" s="383">
        <f t="shared" si="2"/>
        <v>-12488</v>
      </c>
      <c r="E1247" s="1362" t="s">
        <v>21</v>
      </c>
      <c r="F1247" s="1392"/>
      <c r="G1247" s="1368">
        <f>G1248</f>
        <v>12488</v>
      </c>
      <c r="H1247" s="1786"/>
    </row>
    <row r="1248" spans="2:8" ht="25.5">
      <c r="B1248" s="470" t="s">
        <v>22</v>
      </c>
      <c r="C1248" s="1385">
        <v>982006477</v>
      </c>
      <c r="D1248" s="383">
        <f t="shared" si="2"/>
        <v>-12488</v>
      </c>
      <c r="E1248" s="1362" t="s">
        <v>23</v>
      </c>
      <c r="F1248" s="1392"/>
      <c r="G1248" s="1368">
        <f>G1249+G1250</f>
        <v>12488</v>
      </c>
      <c r="H1248" s="1786"/>
    </row>
    <row r="1249" spans="1:8">
      <c r="B1249" s="470" t="s">
        <v>24</v>
      </c>
      <c r="C1249" s="1385">
        <v>982006477</v>
      </c>
      <c r="D1249" s="383">
        <v>-12488</v>
      </c>
      <c r="E1249" s="1362" t="s">
        <v>25</v>
      </c>
      <c r="F1249" s="1392"/>
      <c r="G1249" s="1368">
        <v>10500</v>
      </c>
      <c r="H1249" s="1786"/>
    </row>
    <row r="1250" spans="1:8" ht="15.75" thickBot="1">
      <c r="B1250" s="470"/>
      <c r="C1250" s="1232"/>
      <c r="D1250" s="1209"/>
      <c r="E1250" s="1362" t="s">
        <v>26</v>
      </c>
      <c r="F1250" s="1393"/>
      <c r="G1250" s="1368">
        <v>1988</v>
      </c>
      <c r="H1250" s="1786"/>
    </row>
    <row r="1251" spans="1:8" ht="134.25" customHeight="1" thickBot="1">
      <c r="B1251" s="1994" t="s">
        <v>271</v>
      </c>
      <c r="C1251" s="1995"/>
      <c r="D1251" s="1995"/>
      <c r="E1251" s="1995"/>
      <c r="F1251" s="1995"/>
      <c r="G1251" s="1996"/>
      <c r="H1251" s="1786"/>
    </row>
    <row r="1252" spans="1:8" ht="15.75" thickBot="1">
      <c r="B1252" s="408"/>
      <c r="C1252" s="408"/>
      <c r="D1252" s="408"/>
      <c r="E1252" s="408"/>
      <c r="F1252" s="408"/>
      <c r="G1252" s="408"/>
      <c r="H1252" s="1786"/>
    </row>
    <row r="1253" spans="1:8">
      <c r="A1253" s="1784">
        <f>A1209+1</f>
        <v>37</v>
      </c>
      <c r="B1253" s="678" t="s">
        <v>174</v>
      </c>
      <c r="C1253" s="691"/>
      <c r="D1253" s="686"/>
      <c r="E1253" s="373"/>
      <c r="F1253" s="391"/>
      <c r="G1253" s="391"/>
      <c r="H1253" s="1749" t="s">
        <v>295</v>
      </c>
    </row>
    <row r="1254" spans="1:8">
      <c r="B1254" s="454" t="s">
        <v>14</v>
      </c>
      <c r="C1254" s="1221"/>
      <c r="D1254" s="1376"/>
      <c r="E1254" s="372"/>
      <c r="F1254" s="373"/>
      <c r="G1254" s="374"/>
      <c r="H1254" s="1789"/>
    </row>
    <row r="1255" spans="1:8" ht="42" customHeight="1">
      <c r="B1255" s="1718" t="s">
        <v>267</v>
      </c>
      <c r="C1255" s="1719"/>
      <c r="D1255" s="1720"/>
      <c r="E1255" s="375"/>
      <c r="F1255" s="396"/>
      <c r="G1255" s="411"/>
      <c r="H1255" s="1789"/>
    </row>
    <row r="1256" spans="1:8">
      <c r="B1256" s="1389" t="s">
        <v>56</v>
      </c>
      <c r="C1256" s="1229">
        <v>2716450</v>
      </c>
      <c r="D1256" s="364">
        <f>D1257</f>
        <v>14876</v>
      </c>
      <c r="E1256" s="429"/>
      <c r="F1256" s="387"/>
      <c r="G1256" s="387"/>
      <c r="H1256" s="1789"/>
    </row>
    <row r="1257" spans="1:8">
      <c r="B1257" s="1362" t="s">
        <v>150</v>
      </c>
      <c r="C1257" s="1230">
        <v>2640332</v>
      </c>
      <c r="D1257" s="365">
        <f>D1258+D1259</f>
        <v>14876</v>
      </c>
      <c r="E1257" s="430"/>
      <c r="F1257" s="419"/>
      <c r="G1257" s="419"/>
      <c r="H1257" s="1789"/>
    </row>
    <row r="1258" spans="1:8">
      <c r="B1258" s="1362" t="s">
        <v>268</v>
      </c>
      <c r="C1258" s="1230">
        <v>2480830</v>
      </c>
      <c r="D1258" s="365">
        <v>2388</v>
      </c>
      <c r="E1258" s="431"/>
      <c r="F1258" s="421"/>
      <c r="G1258" s="421"/>
      <c r="H1258" s="1789"/>
    </row>
    <row r="1259" spans="1:8" ht="26.25">
      <c r="B1259" s="1362" t="s">
        <v>151</v>
      </c>
      <c r="C1259" s="1230">
        <v>159502</v>
      </c>
      <c r="D1259" s="365">
        <v>12488</v>
      </c>
      <c r="E1259" s="431"/>
      <c r="F1259" s="421"/>
      <c r="G1259" s="421"/>
      <c r="H1259" s="1789"/>
    </row>
    <row r="1260" spans="1:8">
      <c r="B1260" s="1362" t="s">
        <v>18</v>
      </c>
      <c r="C1260" s="1230">
        <v>76118</v>
      </c>
      <c r="D1260" s="365"/>
      <c r="E1260" s="430"/>
      <c r="F1260" s="422"/>
      <c r="G1260" s="422"/>
      <c r="H1260" s="1789"/>
    </row>
    <row r="1261" spans="1:8" ht="26.25">
      <c r="B1261" s="1362" t="s">
        <v>19</v>
      </c>
      <c r="C1261" s="1230">
        <v>76118</v>
      </c>
      <c r="D1261" s="365"/>
      <c r="E1261" s="431"/>
      <c r="F1261" s="423"/>
      <c r="G1261" s="423"/>
      <c r="H1261" s="1789"/>
    </row>
    <row r="1262" spans="1:8">
      <c r="B1262" s="1389" t="s">
        <v>57</v>
      </c>
      <c r="C1262" s="1391">
        <v>2743185</v>
      </c>
      <c r="D1262" s="1396">
        <f>D1263</f>
        <v>14876</v>
      </c>
      <c r="E1262" s="430"/>
      <c r="F1262" s="419"/>
      <c r="G1262" s="419"/>
      <c r="H1262" s="1789"/>
    </row>
    <row r="1263" spans="1:8">
      <c r="B1263" s="1362" t="s">
        <v>21</v>
      </c>
      <c r="C1263" s="1392">
        <v>1959282</v>
      </c>
      <c r="D1263" s="1397">
        <f>D1264+D1267</f>
        <v>14876</v>
      </c>
      <c r="E1263" s="431"/>
      <c r="F1263" s="421"/>
      <c r="G1263" s="421"/>
      <c r="H1263" s="1789"/>
    </row>
    <row r="1264" spans="1:8">
      <c r="B1264" s="1362" t="s">
        <v>23</v>
      </c>
      <c r="C1264" s="1392">
        <v>1503106</v>
      </c>
      <c r="D1264" s="1397">
        <f>D1265+D1266</f>
        <v>2388</v>
      </c>
      <c r="E1264" s="431"/>
      <c r="F1264" s="421"/>
      <c r="G1264" s="421"/>
      <c r="H1264" s="1789"/>
    </row>
    <row r="1265" spans="2:8">
      <c r="B1265" s="1362" t="s">
        <v>25</v>
      </c>
      <c r="C1265" s="1392">
        <v>88934</v>
      </c>
      <c r="D1265" s="1397"/>
      <c r="E1265" s="430"/>
      <c r="F1265" s="422"/>
      <c r="G1265" s="422"/>
      <c r="H1265" s="1789"/>
    </row>
    <row r="1266" spans="2:8">
      <c r="B1266" s="1362" t="s">
        <v>26</v>
      </c>
      <c r="C1266" s="1392">
        <v>1414172</v>
      </c>
      <c r="D1266" s="1397">
        <v>2388</v>
      </c>
      <c r="E1266" s="431"/>
      <c r="F1266" s="423"/>
      <c r="G1266" s="423"/>
      <c r="H1266" s="1789"/>
    </row>
    <row r="1267" spans="2:8" ht="26.25">
      <c r="B1267" s="1362" t="s">
        <v>33</v>
      </c>
      <c r="C1267" s="1392">
        <v>456176</v>
      </c>
      <c r="D1267" s="1397">
        <f>D1273</f>
        <v>12488</v>
      </c>
      <c r="E1267" s="430"/>
      <c r="F1267" s="423"/>
      <c r="G1267" s="423"/>
      <c r="H1267" s="1789"/>
    </row>
    <row r="1268" spans="2:8" ht="26.25">
      <c r="B1268" s="1362" t="s">
        <v>34</v>
      </c>
      <c r="C1268" s="1392">
        <v>155174</v>
      </c>
      <c r="D1268" s="1397"/>
      <c r="E1268" s="429"/>
      <c r="F1268" s="387"/>
      <c r="G1268" s="387"/>
      <c r="H1268" s="1789"/>
    </row>
    <row r="1269" spans="2:8" ht="26.25">
      <c r="B1269" s="1362" t="s">
        <v>66</v>
      </c>
      <c r="C1269" s="1392">
        <v>155174</v>
      </c>
      <c r="D1269" s="1397"/>
      <c r="E1269" s="430"/>
      <c r="F1269" s="419"/>
      <c r="G1269" s="419"/>
      <c r="H1269" s="1789"/>
    </row>
    <row r="1270" spans="2:8" ht="39">
      <c r="B1270" s="1362" t="s">
        <v>269</v>
      </c>
      <c r="C1270" s="1392">
        <v>155174</v>
      </c>
      <c r="D1270" s="1397"/>
      <c r="E1270" s="431"/>
      <c r="F1270" s="421"/>
      <c r="G1270" s="421"/>
      <c r="H1270" s="1789"/>
    </row>
    <row r="1271" spans="2:8" ht="51.75">
      <c r="B1271" s="1362" t="s">
        <v>159</v>
      </c>
      <c r="C1271" s="1392">
        <v>141500</v>
      </c>
      <c r="D1271" s="1397"/>
      <c r="E1271" s="431"/>
      <c r="F1271" s="421"/>
      <c r="G1271" s="421"/>
      <c r="H1271" s="1789"/>
    </row>
    <row r="1272" spans="2:8" ht="51.75">
      <c r="B1272" s="1362" t="s">
        <v>160</v>
      </c>
      <c r="C1272" s="1392">
        <v>141500</v>
      </c>
      <c r="D1272" s="1397"/>
      <c r="E1272" s="430"/>
      <c r="F1272" s="422"/>
      <c r="G1272" s="422"/>
      <c r="H1272" s="1789"/>
    </row>
    <row r="1273" spans="2:8">
      <c r="B1273" s="1362" t="s">
        <v>264</v>
      </c>
      <c r="C1273" s="1392">
        <v>159502</v>
      </c>
      <c r="D1273" s="1397">
        <v>12488</v>
      </c>
      <c r="E1273" s="431"/>
      <c r="F1273" s="423"/>
      <c r="G1273" s="423"/>
      <c r="H1273" s="1789"/>
    </row>
    <row r="1274" spans="2:8">
      <c r="B1274" s="1362" t="s">
        <v>27</v>
      </c>
      <c r="C1274" s="1392">
        <v>783903</v>
      </c>
      <c r="D1274" s="1397"/>
      <c r="E1274" s="430"/>
      <c r="F1274" s="419"/>
      <c r="G1274" s="419"/>
      <c r="H1274" s="1789"/>
    </row>
    <row r="1275" spans="2:8">
      <c r="B1275" s="1362" t="s">
        <v>28</v>
      </c>
      <c r="C1275" s="1392">
        <v>783903</v>
      </c>
      <c r="D1275" s="1397"/>
      <c r="E1275" s="431"/>
      <c r="F1275" s="421"/>
      <c r="G1275" s="421"/>
      <c r="H1275" s="1789"/>
    </row>
    <row r="1276" spans="2:8">
      <c r="B1276" s="1362" t="s">
        <v>38</v>
      </c>
      <c r="C1276" s="1392">
        <v>-26735</v>
      </c>
      <c r="D1276" s="1397"/>
      <c r="E1276" s="431"/>
      <c r="F1276" s="421"/>
      <c r="G1276" s="421"/>
      <c r="H1276" s="1789"/>
    </row>
    <row r="1277" spans="2:8">
      <c r="B1277" s="1362" t="s">
        <v>39</v>
      </c>
      <c r="C1277" s="1392">
        <v>26735</v>
      </c>
      <c r="D1277" s="1397"/>
      <c r="E1277" s="430"/>
      <c r="F1277" s="422"/>
      <c r="G1277" s="422"/>
      <c r="H1277" s="1789"/>
    </row>
    <row r="1278" spans="2:8">
      <c r="B1278" s="1362" t="s">
        <v>40</v>
      </c>
      <c r="C1278" s="1392">
        <v>26735</v>
      </c>
      <c r="D1278" s="1397"/>
      <c r="E1278" s="431"/>
      <c r="F1278" s="423"/>
      <c r="G1278" s="423"/>
      <c r="H1278" s="1789"/>
    </row>
    <row r="1279" spans="2:8" ht="27" thickBot="1">
      <c r="B1279" s="1362" t="s">
        <v>164</v>
      </c>
      <c r="C1279" s="1392">
        <v>26735</v>
      </c>
      <c r="D1279" s="1397"/>
      <c r="E1279" s="431"/>
      <c r="F1279" s="423"/>
      <c r="G1279" s="423"/>
      <c r="H1279" s="1789"/>
    </row>
    <row r="1280" spans="2:8">
      <c r="B1280" s="1394" t="s">
        <v>226</v>
      </c>
      <c r="C1280" s="1379"/>
      <c r="D1280" s="1398"/>
      <c r="E1280" s="391"/>
      <c r="F1280" s="391"/>
      <c r="G1280" s="409"/>
      <c r="H1280" s="1789"/>
    </row>
    <row r="1281" spans="2:8">
      <c r="B1281" s="454" t="s">
        <v>50</v>
      </c>
      <c r="C1281" s="1221"/>
      <c r="D1281" s="1376"/>
      <c r="E1281" s="410"/>
      <c r="F1281" s="373"/>
      <c r="G1281" s="374"/>
      <c r="H1281" s="1789"/>
    </row>
    <row r="1282" spans="2:8" ht="27">
      <c r="B1282" s="1718" t="s">
        <v>272</v>
      </c>
      <c r="C1282" s="1719"/>
      <c r="D1282" s="1721"/>
      <c r="E1282" s="374"/>
      <c r="F1282" s="396"/>
      <c r="G1282" s="411"/>
      <c r="H1282" s="1789"/>
    </row>
    <row r="1283" spans="2:8">
      <c r="B1283" s="795" t="s">
        <v>53</v>
      </c>
      <c r="C1283" s="1221"/>
      <c r="D1283" s="1376"/>
      <c r="E1283" s="413"/>
      <c r="F1283" s="414"/>
      <c r="G1283" s="415"/>
      <c r="H1283" s="1789"/>
    </row>
    <row r="1284" spans="2:8" ht="25.5">
      <c r="B1284" s="1225" t="s">
        <v>459</v>
      </c>
      <c r="C1284" s="1238"/>
      <c r="D1284" s="1237"/>
      <c r="E1284" s="378"/>
      <c r="F1284" s="396"/>
      <c r="G1284" s="411"/>
      <c r="H1284" s="1789"/>
    </row>
    <row r="1285" spans="2:8">
      <c r="B1285" s="1395" t="s">
        <v>55</v>
      </c>
      <c r="C1285" s="1400"/>
      <c r="D1285" s="1399"/>
      <c r="E1285" s="420"/>
      <c r="F1285" s="423"/>
      <c r="G1285" s="423"/>
      <c r="H1285" s="1789"/>
    </row>
    <row r="1286" spans="2:8">
      <c r="B1286" s="1389" t="s">
        <v>56</v>
      </c>
      <c r="C1286" s="1229"/>
      <c r="D1286" s="364">
        <f>D1287</f>
        <v>14876</v>
      </c>
      <c r="E1286" s="429"/>
      <c r="F1286" s="387"/>
      <c r="G1286" s="387"/>
      <c r="H1286" s="1789"/>
    </row>
    <row r="1287" spans="2:8">
      <c r="B1287" s="1362" t="s">
        <v>150</v>
      </c>
      <c r="C1287" s="1230"/>
      <c r="D1287" s="365">
        <f>D1288+D1289</f>
        <v>14876</v>
      </c>
      <c r="E1287" s="430"/>
      <c r="F1287" s="419"/>
      <c r="G1287" s="419"/>
      <c r="H1287" s="1789"/>
    </row>
    <row r="1288" spans="2:8">
      <c r="B1288" s="1362" t="s">
        <v>268</v>
      </c>
      <c r="C1288" s="1230"/>
      <c r="D1288" s="365">
        <v>2388</v>
      </c>
      <c r="E1288" s="431"/>
      <c r="F1288" s="421"/>
      <c r="G1288" s="421"/>
      <c r="H1288" s="1789"/>
    </row>
    <row r="1289" spans="2:8" ht="26.25">
      <c r="B1289" s="1362" t="s">
        <v>151</v>
      </c>
      <c r="C1289" s="1230"/>
      <c r="D1289" s="365">
        <v>12488</v>
      </c>
      <c r="E1289" s="431"/>
      <c r="F1289" s="421"/>
      <c r="G1289" s="421"/>
      <c r="H1289" s="1789"/>
    </row>
    <row r="1290" spans="2:8">
      <c r="B1290" s="1389" t="s">
        <v>57</v>
      </c>
      <c r="C1290" s="1391"/>
      <c r="D1290" s="1396">
        <f>D1291</f>
        <v>14876</v>
      </c>
      <c r="E1290" s="430"/>
      <c r="F1290" s="419"/>
      <c r="G1290" s="419"/>
      <c r="H1290" s="1789"/>
    </row>
    <row r="1291" spans="2:8">
      <c r="B1291" s="1362" t="s">
        <v>21</v>
      </c>
      <c r="C1291" s="1392"/>
      <c r="D1291" s="1397">
        <f>D1292+D1294</f>
        <v>14876</v>
      </c>
      <c r="E1291" s="431"/>
      <c r="F1291" s="421"/>
      <c r="G1291" s="421"/>
      <c r="H1291" s="1789"/>
    </row>
    <row r="1292" spans="2:8">
      <c r="B1292" s="1362" t="s">
        <v>23</v>
      </c>
      <c r="C1292" s="1392"/>
      <c r="D1292" s="1397">
        <f>D1293</f>
        <v>2388</v>
      </c>
      <c r="E1292" s="431"/>
      <c r="F1292" s="421"/>
      <c r="G1292" s="421"/>
      <c r="H1292" s="1789"/>
    </row>
    <row r="1293" spans="2:8">
      <c r="B1293" s="1362" t="s">
        <v>26</v>
      </c>
      <c r="C1293" s="1392"/>
      <c r="D1293" s="1397">
        <v>2388</v>
      </c>
      <c r="E1293" s="431"/>
      <c r="F1293" s="423"/>
      <c r="G1293" s="423"/>
      <c r="H1293" s="1789"/>
    </row>
    <row r="1294" spans="2:8" ht="26.25">
      <c r="B1294" s="1362" t="s">
        <v>33</v>
      </c>
      <c r="C1294" s="1392"/>
      <c r="D1294" s="1397">
        <f>D1295</f>
        <v>12488</v>
      </c>
      <c r="E1294" s="430"/>
      <c r="F1294" s="423"/>
      <c r="G1294" s="423"/>
      <c r="H1294" s="1789"/>
    </row>
    <row r="1295" spans="2:8" ht="15.75" thickBot="1">
      <c r="B1295" s="1362" t="s">
        <v>264</v>
      </c>
      <c r="C1295" s="1393"/>
      <c r="D1295" s="1397">
        <v>12488</v>
      </c>
      <c r="E1295" s="431"/>
      <c r="F1295" s="423"/>
      <c r="G1295" s="423"/>
      <c r="H1295" s="1789"/>
    </row>
    <row r="1296" spans="2:8" ht="111" customHeight="1" thickBot="1">
      <c r="B1296" s="1997" t="s">
        <v>273</v>
      </c>
      <c r="C1296" s="1998"/>
      <c r="D1296" s="1999"/>
      <c r="E1296" s="1993"/>
      <c r="F1296" s="1993"/>
      <c r="G1296" s="1993"/>
      <c r="H1296" s="1789"/>
    </row>
    <row r="1297" spans="1:8" ht="15.75" thickBot="1">
      <c r="B1297" s="408"/>
      <c r="C1297" s="408"/>
      <c r="D1297" s="408"/>
      <c r="E1297" s="408"/>
      <c r="F1297" s="408"/>
      <c r="G1297" s="408"/>
      <c r="H1297" s="1786"/>
    </row>
    <row r="1298" spans="1:8">
      <c r="A1298" s="1784">
        <f>A1253+1</f>
        <v>38</v>
      </c>
      <c r="B1298" s="678" t="s">
        <v>174</v>
      </c>
      <c r="C1298" s="691"/>
      <c r="D1298" s="686"/>
      <c r="E1298" s="373"/>
      <c r="F1298" s="391"/>
      <c r="G1298" s="391"/>
      <c r="H1298" s="1749" t="s">
        <v>295</v>
      </c>
    </row>
    <row r="1299" spans="1:8">
      <c r="B1299" s="454" t="s">
        <v>14</v>
      </c>
      <c r="C1299" s="1221"/>
      <c r="D1299" s="1376"/>
      <c r="E1299" s="372"/>
      <c r="F1299" s="373"/>
      <c r="G1299" s="374"/>
      <c r="H1299" s="1789"/>
    </row>
    <row r="1300" spans="1:8" ht="59.25" customHeight="1">
      <c r="B1300" s="1718" t="s">
        <v>274</v>
      </c>
      <c r="C1300" s="1277"/>
      <c r="D1300" s="1721"/>
      <c r="E1300" s="375"/>
      <c r="F1300" s="396"/>
      <c r="G1300" s="411"/>
      <c r="H1300" s="1789"/>
    </row>
    <row r="1301" spans="1:8">
      <c r="B1301" s="1389" t="s">
        <v>56</v>
      </c>
      <c r="C1301" s="1229"/>
      <c r="D1301" s="364">
        <f>D1302</f>
        <v>52973</v>
      </c>
      <c r="E1301" s="429"/>
      <c r="F1301" s="387"/>
      <c r="G1301" s="387"/>
      <c r="H1301" s="1789"/>
    </row>
    <row r="1302" spans="1:8">
      <c r="B1302" s="1362" t="s">
        <v>150</v>
      </c>
      <c r="C1302" s="1230"/>
      <c r="D1302" s="365">
        <f>D1303</f>
        <v>52973</v>
      </c>
      <c r="E1302" s="430"/>
      <c r="F1302" s="419"/>
      <c r="G1302" s="419"/>
      <c r="H1302" s="1789"/>
    </row>
    <row r="1303" spans="1:8">
      <c r="B1303" s="1362" t="s">
        <v>268</v>
      </c>
      <c r="C1303" s="1230"/>
      <c r="D1303" s="365">
        <v>52973</v>
      </c>
      <c r="E1303" s="431"/>
      <c r="F1303" s="421"/>
      <c r="G1303" s="421"/>
      <c r="H1303" s="1789"/>
    </row>
    <row r="1304" spans="1:8">
      <c r="B1304" s="1389" t="s">
        <v>57</v>
      </c>
      <c r="C1304" s="1391"/>
      <c r="D1304" s="1396">
        <f>D1305</f>
        <v>52973</v>
      </c>
      <c r="E1304" s="430"/>
      <c r="F1304" s="419"/>
      <c r="G1304" s="419"/>
      <c r="H1304" s="1789"/>
    </row>
    <row r="1305" spans="1:8">
      <c r="B1305" s="1362" t="s">
        <v>21</v>
      </c>
      <c r="C1305" s="1392"/>
      <c r="D1305" s="1397">
        <f>D1306</f>
        <v>52973</v>
      </c>
      <c r="E1305" s="431"/>
      <c r="F1305" s="421"/>
      <c r="G1305" s="421"/>
      <c r="H1305" s="1789"/>
    </row>
    <row r="1306" spans="1:8">
      <c r="B1306" s="1362" t="s">
        <v>23</v>
      </c>
      <c r="C1306" s="1392"/>
      <c r="D1306" s="1397">
        <f>D1307+D1308</f>
        <v>52973</v>
      </c>
      <c r="E1306" s="431"/>
      <c r="F1306" s="421"/>
      <c r="G1306" s="421"/>
      <c r="H1306" s="1789"/>
    </row>
    <row r="1307" spans="1:8">
      <c r="B1307" s="1362" t="s">
        <v>25</v>
      </c>
      <c r="C1307" s="1392"/>
      <c r="D1307" s="1397">
        <v>27369</v>
      </c>
      <c r="E1307" s="430"/>
      <c r="F1307" s="422"/>
      <c r="G1307" s="422"/>
      <c r="H1307" s="1789"/>
    </row>
    <row r="1308" spans="1:8" ht="15.75" thickBot="1">
      <c r="B1308" s="1362" t="s">
        <v>26</v>
      </c>
      <c r="C1308" s="1392"/>
      <c r="D1308" s="1397">
        <v>25604</v>
      </c>
      <c r="E1308" s="431"/>
      <c r="F1308" s="423"/>
      <c r="G1308" s="423"/>
      <c r="H1308" s="1789"/>
    </row>
    <row r="1309" spans="1:8">
      <c r="B1309" s="678" t="s">
        <v>174</v>
      </c>
      <c r="C1309" s="691"/>
      <c r="D1309" s="686"/>
      <c r="E1309" s="373"/>
      <c r="F1309" s="391"/>
      <c r="G1309" s="391"/>
      <c r="H1309" s="1789"/>
    </row>
    <row r="1310" spans="1:8">
      <c r="B1310" s="454" t="s">
        <v>43</v>
      </c>
      <c r="C1310" s="1221"/>
      <c r="D1310" s="1376"/>
      <c r="E1310" s="372"/>
      <c r="F1310" s="373"/>
      <c r="G1310" s="374"/>
      <c r="H1310" s="1789"/>
    </row>
    <row r="1311" spans="1:8" ht="38.25">
      <c r="B1311" s="1224" t="s">
        <v>275</v>
      </c>
      <c r="C1311" s="1240"/>
      <c r="D1311" s="1236"/>
      <c r="E1311" s="372"/>
      <c r="F1311" s="373"/>
      <c r="G1311" s="374"/>
      <c r="H1311" s="1789"/>
    </row>
    <row r="1312" spans="1:8">
      <c r="B1312" s="1225" t="s">
        <v>42</v>
      </c>
      <c r="C1312" s="1238"/>
      <c r="D1312" s="1237"/>
      <c r="E1312" s="372"/>
      <c r="F1312" s="373"/>
      <c r="G1312" s="374"/>
      <c r="H1312" s="1789"/>
    </row>
    <row r="1313" spans="2:8">
      <c r="B1313" s="1389" t="s">
        <v>56</v>
      </c>
      <c r="C1313" s="1359">
        <v>86947088</v>
      </c>
      <c r="D1313" s="432">
        <f>D1314</f>
        <v>22065</v>
      </c>
      <c r="E1313" s="372"/>
      <c r="F1313" s="373"/>
      <c r="G1313" s="374"/>
      <c r="H1313" s="1789"/>
    </row>
    <row r="1314" spans="2:8">
      <c r="B1314" s="1362" t="s">
        <v>150</v>
      </c>
      <c r="C1314" s="1346">
        <v>54419973</v>
      </c>
      <c r="D1314" s="433">
        <f>D1315</f>
        <v>22065</v>
      </c>
      <c r="E1314" s="372"/>
      <c r="F1314" s="373"/>
      <c r="G1314" s="374"/>
      <c r="H1314" s="1789"/>
    </row>
    <row r="1315" spans="2:8">
      <c r="B1315" s="1362" t="s">
        <v>268</v>
      </c>
      <c r="C1315" s="1346">
        <v>8769557</v>
      </c>
      <c r="D1315" s="433">
        <v>22065</v>
      </c>
      <c r="E1315" s="372"/>
      <c r="F1315" s="373"/>
      <c r="G1315" s="374"/>
      <c r="H1315" s="1789"/>
    </row>
    <row r="1316" spans="2:8" ht="26.25">
      <c r="B1316" s="1362" t="s">
        <v>151</v>
      </c>
      <c r="C1316" s="1346">
        <v>45650416</v>
      </c>
      <c r="D1316" s="433"/>
      <c r="E1316" s="372"/>
      <c r="F1316" s="373"/>
      <c r="G1316" s="374"/>
      <c r="H1316" s="1789"/>
    </row>
    <row r="1317" spans="2:8">
      <c r="B1317" s="1362" t="s">
        <v>61</v>
      </c>
      <c r="C1317" s="1346">
        <v>620303</v>
      </c>
      <c r="D1317" s="433"/>
      <c r="E1317" s="372"/>
      <c r="F1317" s="373"/>
      <c r="G1317" s="374"/>
      <c r="H1317" s="1789"/>
    </row>
    <row r="1318" spans="2:8">
      <c r="B1318" s="1362" t="s">
        <v>62</v>
      </c>
      <c r="C1318" s="1346">
        <v>620303</v>
      </c>
      <c r="D1318" s="433"/>
      <c r="E1318" s="372"/>
      <c r="F1318" s="373"/>
      <c r="G1318" s="374"/>
      <c r="H1318" s="1789"/>
    </row>
    <row r="1319" spans="2:8">
      <c r="B1319" s="1362" t="s">
        <v>63</v>
      </c>
      <c r="C1319" s="1346">
        <v>620303</v>
      </c>
      <c r="D1319" s="433"/>
      <c r="E1319" s="372"/>
      <c r="F1319" s="373"/>
      <c r="G1319" s="374"/>
      <c r="H1319" s="1789"/>
    </row>
    <row r="1320" spans="2:8" ht="26.25">
      <c r="B1320" s="1362" t="s">
        <v>64</v>
      </c>
      <c r="C1320" s="1346">
        <v>620303</v>
      </c>
      <c r="D1320" s="433"/>
      <c r="E1320" s="372"/>
      <c r="F1320" s="373"/>
      <c r="G1320" s="374"/>
      <c r="H1320" s="1789"/>
    </row>
    <row r="1321" spans="2:8" ht="26.25">
      <c r="B1321" s="1362" t="s">
        <v>152</v>
      </c>
      <c r="C1321" s="1346">
        <v>620303</v>
      </c>
      <c r="D1321" s="433"/>
      <c r="E1321" s="372"/>
      <c r="F1321" s="373"/>
      <c r="G1321" s="374"/>
      <c r="H1321" s="1789"/>
    </row>
    <row r="1322" spans="2:8">
      <c r="B1322" s="1362" t="s">
        <v>18</v>
      </c>
      <c r="C1322" s="1346">
        <v>31906812</v>
      </c>
      <c r="D1322" s="433"/>
      <c r="E1322" s="372"/>
      <c r="F1322" s="373"/>
      <c r="G1322" s="374"/>
      <c r="H1322" s="1789"/>
    </row>
    <row r="1323" spans="2:8" ht="26.25">
      <c r="B1323" s="1362" t="s">
        <v>19</v>
      </c>
      <c r="C1323" s="1346">
        <v>31906812</v>
      </c>
      <c r="D1323" s="433"/>
      <c r="E1323" s="372"/>
      <c r="F1323" s="373"/>
      <c r="G1323" s="374"/>
      <c r="H1323" s="1789"/>
    </row>
    <row r="1324" spans="2:8">
      <c r="B1324" s="1389" t="s">
        <v>57</v>
      </c>
      <c r="C1324" s="1359">
        <v>86977119</v>
      </c>
      <c r="D1324" s="432">
        <f>D1325</f>
        <v>22065</v>
      </c>
      <c r="E1324" s="372"/>
      <c r="F1324" s="373"/>
      <c r="G1324" s="374"/>
      <c r="H1324" s="1789"/>
    </row>
    <row r="1325" spans="2:8">
      <c r="B1325" s="1362" t="s">
        <v>21</v>
      </c>
      <c r="C1325" s="1346">
        <v>79155460</v>
      </c>
      <c r="D1325" s="433">
        <f>D1326</f>
        <v>22065</v>
      </c>
      <c r="E1325" s="372"/>
      <c r="F1325" s="373"/>
      <c r="G1325" s="374"/>
      <c r="H1325" s="1789"/>
    </row>
    <row r="1326" spans="2:8">
      <c r="B1326" s="1362" t="s">
        <v>23</v>
      </c>
      <c r="C1326" s="1346">
        <v>10960603</v>
      </c>
      <c r="D1326" s="433">
        <f>D1327+D1328</f>
        <v>22065</v>
      </c>
      <c r="E1326" s="372"/>
      <c r="F1326" s="373"/>
      <c r="G1326" s="374"/>
      <c r="H1326" s="1789"/>
    </row>
    <row r="1327" spans="2:8">
      <c r="B1327" s="1362" t="s">
        <v>25</v>
      </c>
      <c r="C1327" s="1346">
        <v>2951866</v>
      </c>
      <c r="D1327" s="433">
        <v>8339</v>
      </c>
      <c r="E1327" s="372"/>
      <c r="F1327" s="373"/>
      <c r="G1327" s="374"/>
      <c r="H1327" s="1789"/>
    </row>
    <row r="1328" spans="2:8">
      <c r="B1328" s="1362" t="s">
        <v>26</v>
      </c>
      <c r="C1328" s="1346">
        <v>8008737</v>
      </c>
      <c r="D1328" s="433">
        <v>13726</v>
      </c>
      <c r="E1328" s="429"/>
      <c r="F1328" s="387"/>
      <c r="G1328" s="387"/>
      <c r="H1328" s="1789"/>
    </row>
    <row r="1329" spans="2:8" ht="26.25">
      <c r="B1329" s="1362" t="s">
        <v>22</v>
      </c>
      <c r="C1329" s="1346">
        <v>20386569</v>
      </c>
      <c r="D1329" s="433"/>
      <c r="E1329" s="430"/>
      <c r="F1329" s="419"/>
      <c r="G1329" s="419"/>
      <c r="H1329" s="1789"/>
    </row>
    <row r="1330" spans="2:8">
      <c r="B1330" s="1362" t="s">
        <v>24</v>
      </c>
      <c r="C1330" s="1346">
        <v>20380618</v>
      </c>
      <c r="D1330" s="433"/>
      <c r="E1330" s="431"/>
      <c r="F1330" s="421"/>
      <c r="G1330" s="421"/>
      <c r="H1330" s="1789"/>
    </row>
    <row r="1331" spans="2:8">
      <c r="B1331" s="1362" t="s">
        <v>32</v>
      </c>
      <c r="C1331" s="1346">
        <v>5951</v>
      </c>
      <c r="D1331" s="433"/>
      <c r="E1331" s="430"/>
      <c r="F1331" s="419"/>
      <c r="G1331" s="419"/>
      <c r="H1331" s="1789"/>
    </row>
    <row r="1332" spans="2:8" ht="26.25">
      <c r="B1332" s="1362" t="s">
        <v>45</v>
      </c>
      <c r="C1332" s="1346">
        <v>2157872</v>
      </c>
      <c r="D1332" s="433"/>
      <c r="E1332" s="430"/>
      <c r="F1332" s="419"/>
      <c r="G1332" s="419"/>
      <c r="H1332" s="1789"/>
    </row>
    <row r="1333" spans="2:8">
      <c r="B1333" s="1362" t="s">
        <v>46</v>
      </c>
      <c r="C1333" s="1346">
        <v>2157872</v>
      </c>
      <c r="D1333" s="433"/>
      <c r="E1333" s="430"/>
      <c r="F1333" s="419"/>
      <c r="G1333" s="419"/>
      <c r="H1333" s="1789"/>
    </row>
    <row r="1334" spans="2:8" ht="26.25">
      <c r="B1334" s="1362" t="s">
        <v>33</v>
      </c>
      <c r="C1334" s="1346">
        <v>45650416</v>
      </c>
      <c r="D1334" s="433"/>
      <c r="E1334" s="430"/>
      <c r="F1334" s="419"/>
      <c r="G1334" s="419"/>
      <c r="H1334" s="1789"/>
    </row>
    <row r="1335" spans="2:8">
      <c r="B1335" s="1362" t="s">
        <v>264</v>
      </c>
      <c r="C1335" s="1346">
        <v>45650416</v>
      </c>
      <c r="D1335" s="433"/>
      <c r="E1335" s="430"/>
      <c r="F1335" s="419"/>
      <c r="G1335" s="419"/>
      <c r="H1335" s="1789"/>
    </row>
    <row r="1336" spans="2:8">
      <c r="B1336" s="435" t="s">
        <v>27</v>
      </c>
      <c r="C1336" s="1346">
        <v>7821659</v>
      </c>
      <c r="D1336" s="433"/>
      <c r="E1336" s="430"/>
      <c r="F1336" s="419"/>
      <c r="G1336" s="419"/>
      <c r="H1336" s="1789"/>
    </row>
    <row r="1337" spans="2:8">
      <c r="B1337" s="435" t="s">
        <v>28</v>
      </c>
      <c r="C1337" s="1346">
        <v>7821659</v>
      </c>
      <c r="D1337" s="433"/>
      <c r="E1337" s="430"/>
      <c r="F1337" s="419"/>
      <c r="G1337" s="419"/>
      <c r="H1337" s="1789"/>
    </row>
    <row r="1338" spans="2:8">
      <c r="B1338" s="435" t="s">
        <v>38</v>
      </c>
      <c r="C1338" s="1346">
        <v>-30031</v>
      </c>
      <c r="D1338" s="433"/>
      <c r="E1338" s="430"/>
      <c r="F1338" s="419"/>
      <c r="G1338" s="419"/>
      <c r="H1338" s="1789"/>
    </row>
    <row r="1339" spans="2:8">
      <c r="B1339" s="435" t="s">
        <v>39</v>
      </c>
      <c r="C1339" s="1404">
        <v>30031</v>
      </c>
      <c r="D1339" s="434"/>
      <c r="E1339" s="430"/>
      <c r="F1339" s="419"/>
      <c r="G1339" s="419"/>
      <c r="H1339" s="1789"/>
    </row>
    <row r="1340" spans="2:8">
      <c r="B1340" s="1362" t="s">
        <v>40</v>
      </c>
      <c r="C1340" s="1404">
        <v>30031</v>
      </c>
      <c r="D1340" s="434"/>
      <c r="E1340" s="431"/>
      <c r="F1340" s="421"/>
      <c r="G1340" s="421"/>
      <c r="H1340" s="1789"/>
    </row>
    <row r="1341" spans="2:8" ht="26.25">
      <c r="B1341" s="1362" t="s">
        <v>164</v>
      </c>
      <c r="C1341" s="1404">
        <v>30031</v>
      </c>
      <c r="D1341" s="434"/>
      <c r="E1341" s="431"/>
      <c r="F1341" s="421"/>
      <c r="G1341" s="421"/>
      <c r="H1341" s="1789"/>
    </row>
    <row r="1342" spans="2:8">
      <c r="B1342" s="1225" t="s">
        <v>58</v>
      </c>
      <c r="C1342" s="1238"/>
      <c r="D1342" s="1237"/>
      <c r="E1342" s="372"/>
      <c r="F1342" s="373"/>
      <c r="G1342" s="374"/>
      <c r="H1342" s="1789"/>
    </row>
    <row r="1343" spans="2:8">
      <c r="B1343" s="1389" t="s">
        <v>56</v>
      </c>
      <c r="C1343" s="1359">
        <v>42158118</v>
      </c>
      <c r="D1343" s="432">
        <f>D1344</f>
        <v>9907</v>
      </c>
      <c r="E1343" s="372"/>
      <c r="F1343" s="373"/>
      <c r="G1343" s="374"/>
      <c r="H1343" s="1789"/>
    </row>
    <row r="1344" spans="2:8">
      <c r="B1344" s="1362" t="s">
        <v>150</v>
      </c>
      <c r="C1344" s="1346">
        <v>33997499</v>
      </c>
      <c r="D1344" s="433">
        <f>D1346</f>
        <v>9907</v>
      </c>
      <c r="E1344" s="372"/>
      <c r="F1344" s="373"/>
      <c r="G1344" s="374"/>
      <c r="H1344" s="1789"/>
    </row>
    <row r="1345" spans="2:8">
      <c r="B1345" s="1362" t="s">
        <v>268</v>
      </c>
      <c r="C1345" s="1346">
        <v>6612437</v>
      </c>
      <c r="D1345" s="433"/>
      <c r="E1345" s="372"/>
      <c r="F1345" s="373"/>
      <c r="G1345" s="374"/>
      <c r="H1345" s="1789"/>
    </row>
    <row r="1346" spans="2:8" ht="26.25">
      <c r="B1346" s="1362" t="s">
        <v>151</v>
      </c>
      <c r="C1346" s="1346">
        <v>27385062</v>
      </c>
      <c r="D1346" s="433">
        <v>9907</v>
      </c>
      <c r="E1346" s="372"/>
      <c r="F1346" s="373"/>
      <c r="G1346" s="374"/>
      <c r="H1346" s="1789"/>
    </row>
    <row r="1347" spans="2:8">
      <c r="B1347" s="1362" t="s">
        <v>18</v>
      </c>
      <c r="C1347" s="1346">
        <v>8160619</v>
      </c>
      <c r="D1347" s="433"/>
      <c r="E1347" s="372"/>
      <c r="F1347" s="373"/>
      <c r="G1347" s="374"/>
      <c r="H1347" s="1789"/>
    </row>
    <row r="1348" spans="2:8" ht="26.25">
      <c r="B1348" s="1362" t="s">
        <v>19</v>
      </c>
      <c r="C1348" s="1346">
        <v>8160619</v>
      </c>
      <c r="D1348" s="433"/>
      <c r="E1348" s="372"/>
      <c r="F1348" s="373"/>
      <c r="G1348" s="374"/>
      <c r="H1348" s="1789"/>
    </row>
    <row r="1349" spans="2:8">
      <c r="B1349" s="1389" t="s">
        <v>57</v>
      </c>
      <c r="C1349" s="1359">
        <v>42158118</v>
      </c>
      <c r="D1349" s="432">
        <f>D1350</f>
        <v>9907</v>
      </c>
      <c r="E1349" s="372"/>
      <c r="F1349" s="373"/>
      <c r="G1349" s="374"/>
      <c r="H1349" s="1789"/>
    </row>
    <row r="1350" spans="2:8">
      <c r="B1350" s="1362" t="s">
        <v>21</v>
      </c>
      <c r="C1350" s="1346">
        <v>40639001</v>
      </c>
      <c r="D1350" s="433">
        <f>D1356</f>
        <v>9907</v>
      </c>
      <c r="E1350" s="372"/>
      <c r="F1350" s="373"/>
      <c r="G1350" s="374"/>
      <c r="H1350" s="1789"/>
    </row>
    <row r="1351" spans="2:8">
      <c r="B1351" s="1362" t="s">
        <v>23</v>
      </c>
      <c r="C1351" s="1346">
        <v>9266014</v>
      </c>
      <c r="D1351" s="433"/>
      <c r="E1351" s="372"/>
      <c r="F1351" s="373"/>
      <c r="G1351" s="374"/>
      <c r="H1351" s="1789"/>
    </row>
    <row r="1352" spans="2:8">
      <c r="B1352" s="1362" t="s">
        <v>25</v>
      </c>
      <c r="C1352" s="1346">
        <v>1875347</v>
      </c>
      <c r="D1352" s="433"/>
      <c r="E1352" s="372"/>
      <c r="F1352" s="373"/>
      <c r="G1352" s="374"/>
      <c r="H1352" s="1789"/>
    </row>
    <row r="1353" spans="2:8">
      <c r="B1353" s="1362" t="s">
        <v>26</v>
      </c>
      <c r="C1353" s="1346">
        <v>7390667</v>
      </c>
      <c r="D1353" s="433"/>
      <c r="E1353" s="429"/>
      <c r="F1353" s="387"/>
      <c r="G1353" s="387"/>
      <c r="H1353" s="1789"/>
    </row>
    <row r="1354" spans="2:8" ht="26.25">
      <c r="B1354" s="1362" t="s">
        <v>22</v>
      </c>
      <c r="C1354" s="1346">
        <v>3987925</v>
      </c>
      <c r="D1354" s="433"/>
      <c r="E1354" s="430"/>
      <c r="F1354" s="419"/>
      <c r="G1354" s="419"/>
      <c r="H1354" s="1789"/>
    </row>
    <row r="1355" spans="2:8">
      <c r="B1355" s="1362" t="s">
        <v>24</v>
      </c>
      <c r="C1355" s="1346">
        <v>3987925</v>
      </c>
      <c r="D1355" s="433"/>
      <c r="E1355" s="431"/>
      <c r="F1355" s="421"/>
      <c r="G1355" s="421"/>
      <c r="H1355" s="1789"/>
    </row>
    <row r="1356" spans="2:8" ht="26.25">
      <c r="B1356" s="1362" t="s">
        <v>33</v>
      </c>
      <c r="C1356" s="1346">
        <v>27385062</v>
      </c>
      <c r="D1356" s="433">
        <f>D1357</f>
        <v>9907</v>
      </c>
      <c r="E1356" s="430"/>
      <c r="F1356" s="419"/>
      <c r="G1356" s="419"/>
      <c r="H1356" s="1789"/>
    </row>
    <row r="1357" spans="2:8">
      <c r="B1357" s="1362" t="s">
        <v>264</v>
      </c>
      <c r="C1357" s="1346">
        <v>27385062</v>
      </c>
      <c r="D1357" s="433">
        <v>9907</v>
      </c>
      <c r="E1357" s="430"/>
      <c r="F1357" s="419"/>
      <c r="G1357" s="419"/>
      <c r="H1357" s="1789"/>
    </row>
    <row r="1358" spans="2:8">
      <c r="B1358" s="435" t="s">
        <v>27</v>
      </c>
      <c r="C1358" s="1346">
        <v>1519117</v>
      </c>
      <c r="D1358" s="433"/>
      <c r="E1358" s="430"/>
      <c r="F1358" s="419"/>
      <c r="G1358" s="419"/>
      <c r="H1358" s="1789"/>
    </row>
    <row r="1359" spans="2:8" ht="15.75" thickBot="1">
      <c r="B1359" s="435" t="s">
        <v>28</v>
      </c>
      <c r="C1359" s="1346">
        <v>1519117</v>
      </c>
      <c r="D1359" s="433"/>
      <c r="E1359" s="430"/>
      <c r="F1359" s="419"/>
      <c r="G1359" s="419"/>
      <c r="H1359" s="1789"/>
    </row>
    <row r="1360" spans="2:8">
      <c r="B1360" s="1394" t="s">
        <v>226</v>
      </c>
      <c r="C1360" s="1379"/>
      <c r="D1360" s="1398"/>
      <c r="E1360" s="391"/>
      <c r="F1360" s="391"/>
      <c r="G1360" s="409"/>
      <c r="H1360" s="1789"/>
    </row>
    <row r="1361" spans="2:8">
      <c r="B1361" s="454" t="s">
        <v>50</v>
      </c>
      <c r="C1361" s="1221"/>
      <c r="D1361" s="1376"/>
      <c r="E1361" s="410"/>
      <c r="F1361" s="373"/>
      <c r="G1361" s="374"/>
      <c r="H1361" s="1789"/>
    </row>
    <row r="1362" spans="2:8" ht="52.5" customHeight="1">
      <c r="B1362" s="1718" t="s">
        <v>274</v>
      </c>
      <c r="C1362" s="1277"/>
      <c r="D1362" s="1721"/>
      <c r="E1362" s="374"/>
      <c r="F1362" s="396"/>
      <c r="G1362" s="411"/>
      <c r="H1362" s="1789"/>
    </row>
    <row r="1363" spans="2:8">
      <c r="B1363" s="795" t="s">
        <v>53</v>
      </c>
      <c r="C1363" s="1221"/>
      <c r="D1363" s="1376"/>
      <c r="E1363" s="413"/>
      <c r="F1363" s="414"/>
      <c r="G1363" s="415"/>
      <c r="H1363" s="1789"/>
    </row>
    <row r="1364" spans="2:8" ht="38.25">
      <c r="B1364" s="1225" t="s">
        <v>460</v>
      </c>
      <c r="C1364" s="1238"/>
      <c r="D1364" s="1237"/>
      <c r="E1364" s="378"/>
      <c r="F1364" s="396"/>
      <c r="G1364" s="411"/>
      <c r="H1364" s="1789"/>
    </row>
    <row r="1365" spans="2:8">
      <c r="B1365" s="1395" t="s">
        <v>55</v>
      </c>
      <c r="C1365" s="1400"/>
      <c r="D1365" s="1399"/>
      <c r="E1365" s="420"/>
      <c r="F1365" s="423"/>
      <c r="G1365" s="423"/>
      <c r="H1365" s="1789"/>
    </row>
    <row r="1366" spans="2:8">
      <c r="B1366" s="1389" t="s">
        <v>56</v>
      </c>
      <c r="C1366" s="1229"/>
      <c r="D1366" s="364">
        <f>D1367</f>
        <v>52973</v>
      </c>
      <c r="E1366" s="429"/>
      <c r="F1366" s="387"/>
      <c r="G1366" s="387"/>
      <c r="H1366" s="1789"/>
    </row>
    <row r="1367" spans="2:8">
      <c r="B1367" s="1362" t="s">
        <v>150</v>
      </c>
      <c r="C1367" s="1230"/>
      <c r="D1367" s="365">
        <f>D1368</f>
        <v>52973</v>
      </c>
      <c r="E1367" s="430"/>
      <c r="F1367" s="419"/>
      <c r="G1367" s="419"/>
      <c r="H1367" s="1789"/>
    </row>
    <row r="1368" spans="2:8">
      <c r="B1368" s="1362" t="s">
        <v>268</v>
      </c>
      <c r="C1368" s="1230"/>
      <c r="D1368" s="365">
        <v>52973</v>
      </c>
      <c r="E1368" s="431"/>
      <c r="F1368" s="421"/>
      <c r="G1368" s="421"/>
      <c r="H1368" s="1789"/>
    </row>
    <row r="1369" spans="2:8">
      <c r="B1369" s="1389" t="s">
        <v>57</v>
      </c>
      <c r="C1369" s="1391"/>
      <c r="D1369" s="1396">
        <f>D1370</f>
        <v>52973</v>
      </c>
      <c r="E1369" s="430"/>
      <c r="F1369" s="419"/>
      <c r="G1369" s="419"/>
      <c r="H1369" s="1789"/>
    </row>
    <row r="1370" spans="2:8">
      <c r="B1370" s="1362" t="s">
        <v>21</v>
      </c>
      <c r="C1370" s="1392"/>
      <c r="D1370" s="1397">
        <f>D1371</f>
        <v>52973</v>
      </c>
      <c r="E1370" s="431"/>
      <c r="F1370" s="421"/>
      <c r="G1370" s="421"/>
      <c r="H1370" s="1789"/>
    </row>
    <row r="1371" spans="2:8">
      <c r="B1371" s="1362" t="s">
        <v>23</v>
      </c>
      <c r="C1371" s="1392"/>
      <c r="D1371" s="1397">
        <f>D1372+D1373</f>
        <v>52973</v>
      </c>
      <c r="E1371" s="431"/>
      <c r="F1371" s="421"/>
      <c r="G1371" s="421"/>
      <c r="H1371" s="1789"/>
    </row>
    <row r="1372" spans="2:8">
      <c r="B1372" s="1362" t="s">
        <v>25</v>
      </c>
      <c r="C1372" s="1392"/>
      <c r="D1372" s="1397">
        <v>27369</v>
      </c>
      <c r="E1372" s="430"/>
      <c r="F1372" s="422"/>
      <c r="G1372" s="422"/>
      <c r="H1372" s="1789"/>
    </row>
    <row r="1373" spans="2:8">
      <c r="B1373" s="1401" t="s">
        <v>26</v>
      </c>
      <c r="C1373" s="1405"/>
      <c r="D1373" s="1402">
        <v>25604</v>
      </c>
      <c r="E1373" s="431"/>
      <c r="F1373" s="423"/>
      <c r="G1373" s="423"/>
      <c r="H1373" s="1789"/>
    </row>
    <row r="1374" spans="2:8">
      <c r="B1374" s="1395" t="s">
        <v>42</v>
      </c>
      <c r="C1374" s="1400"/>
      <c r="D1374" s="1399"/>
      <c r="E1374" s="420"/>
      <c r="F1374" s="423"/>
      <c r="G1374" s="423"/>
      <c r="H1374" s="1789"/>
    </row>
    <row r="1375" spans="2:8">
      <c r="B1375" s="1389" t="s">
        <v>56</v>
      </c>
      <c r="C1375" s="1229"/>
      <c r="D1375" s="364">
        <f>D1376</f>
        <v>22065</v>
      </c>
      <c r="E1375" s="429"/>
      <c r="F1375" s="387"/>
      <c r="G1375" s="387"/>
      <c r="H1375" s="1789"/>
    </row>
    <row r="1376" spans="2:8">
      <c r="B1376" s="1362" t="s">
        <v>150</v>
      </c>
      <c r="C1376" s="1230"/>
      <c r="D1376" s="365">
        <f>D1377</f>
        <v>22065</v>
      </c>
      <c r="E1376" s="430"/>
      <c r="F1376" s="419"/>
      <c r="G1376" s="419"/>
      <c r="H1376" s="1789"/>
    </row>
    <row r="1377" spans="2:8">
      <c r="B1377" s="1362" t="s">
        <v>268</v>
      </c>
      <c r="C1377" s="1230"/>
      <c r="D1377" s="365">
        <v>22065</v>
      </c>
      <c r="E1377" s="431"/>
      <c r="F1377" s="421"/>
      <c r="G1377" s="421"/>
      <c r="H1377" s="1789"/>
    </row>
    <row r="1378" spans="2:8">
      <c r="B1378" s="1389" t="s">
        <v>57</v>
      </c>
      <c r="C1378" s="1391"/>
      <c r="D1378" s="1396">
        <f>D1379</f>
        <v>22065</v>
      </c>
      <c r="E1378" s="430"/>
      <c r="F1378" s="419"/>
      <c r="G1378" s="419"/>
      <c r="H1378" s="1789"/>
    </row>
    <row r="1379" spans="2:8">
      <c r="B1379" s="1362" t="s">
        <v>21</v>
      </c>
      <c r="C1379" s="1392"/>
      <c r="D1379" s="1397">
        <f>D1380</f>
        <v>22065</v>
      </c>
      <c r="E1379" s="431"/>
      <c r="F1379" s="421"/>
      <c r="G1379" s="421"/>
      <c r="H1379" s="1789"/>
    </row>
    <row r="1380" spans="2:8">
      <c r="B1380" s="1362" t="s">
        <v>23</v>
      </c>
      <c r="C1380" s="1392"/>
      <c r="D1380" s="1397">
        <f>D1381+D1382</f>
        <v>22065</v>
      </c>
      <c r="E1380" s="431"/>
      <c r="F1380" s="421"/>
      <c r="G1380" s="421"/>
      <c r="H1380" s="1789"/>
    </row>
    <row r="1381" spans="2:8">
      <c r="B1381" s="1362" t="s">
        <v>25</v>
      </c>
      <c r="C1381" s="1392"/>
      <c r="D1381" s="1397">
        <v>8339</v>
      </c>
      <c r="E1381" s="430"/>
      <c r="F1381" s="422"/>
      <c r="G1381" s="422"/>
      <c r="H1381" s="1789"/>
    </row>
    <row r="1382" spans="2:8">
      <c r="B1382" s="1362" t="s">
        <v>26</v>
      </c>
      <c r="C1382" s="1392"/>
      <c r="D1382" s="1397">
        <v>13726</v>
      </c>
      <c r="E1382" s="431"/>
      <c r="F1382" s="423"/>
      <c r="G1382" s="423"/>
      <c r="H1382" s="1789"/>
    </row>
    <row r="1383" spans="2:8">
      <c r="B1383" s="1395" t="s">
        <v>58</v>
      </c>
      <c r="C1383" s="1400"/>
      <c r="D1383" s="1399"/>
      <c r="E1383" s="420"/>
      <c r="F1383" s="423"/>
      <c r="G1383" s="423"/>
      <c r="H1383" s="1789"/>
    </row>
    <row r="1384" spans="2:8">
      <c r="B1384" s="1389" t="s">
        <v>56</v>
      </c>
      <c r="C1384" s="1229"/>
      <c r="D1384" s="364">
        <f>D1385</f>
        <v>9907</v>
      </c>
      <c r="E1384" s="429"/>
      <c r="F1384" s="387"/>
      <c r="G1384" s="387"/>
      <c r="H1384" s="1789"/>
    </row>
    <row r="1385" spans="2:8">
      <c r="B1385" s="1362" t="s">
        <v>150</v>
      </c>
      <c r="C1385" s="1230"/>
      <c r="D1385" s="365">
        <f>D1386</f>
        <v>9907</v>
      </c>
      <c r="E1385" s="430"/>
      <c r="F1385" s="419"/>
      <c r="G1385" s="419"/>
      <c r="H1385" s="1789"/>
    </row>
    <row r="1386" spans="2:8" ht="26.25">
      <c r="B1386" s="1362" t="s">
        <v>151</v>
      </c>
      <c r="C1386" s="1230"/>
      <c r="D1386" s="365">
        <v>9907</v>
      </c>
      <c r="E1386" s="431"/>
      <c r="F1386" s="421"/>
      <c r="G1386" s="421"/>
      <c r="H1386" s="1789"/>
    </row>
    <row r="1387" spans="2:8">
      <c r="B1387" s="1389" t="s">
        <v>57</v>
      </c>
      <c r="C1387" s="1391"/>
      <c r="D1387" s="1396">
        <f>D1388</f>
        <v>9907</v>
      </c>
      <c r="E1387" s="430"/>
      <c r="F1387" s="419"/>
      <c r="G1387" s="419"/>
      <c r="H1387" s="1789"/>
    </row>
    <row r="1388" spans="2:8">
      <c r="B1388" s="1362" t="s">
        <v>21</v>
      </c>
      <c r="C1388" s="1392"/>
      <c r="D1388" s="1397">
        <f>D1389</f>
        <v>9907</v>
      </c>
      <c r="E1388" s="431"/>
      <c r="F1388" s="421"/>
      <c r="G1388" s="421"/>
      <c r="H1388" s="1789"/>
    </row>
    <row r="1389" spans="2:8" ht="26.25">
      <c r="B1389" s="1362" t="s">
        <v>33</v>
      </c>
      <c r="C1389" s="1346"/>
      <c r="D1389" s="1403">
        <f>D1390</f>
        <v>9907</v>
      </c>
      <c r="E1389" s="391"/>
      <c r="F1389" s="391"/>
      <c r="G1389" s="409"/>
      <c r="H1389" s="1789"/>
    </row>
    <row r="1390" spans="2:8" ht="15.75" thickBot="1">
      <c r="B1390" s="435" t="s">
        <v>264</v>
      </c>
      <c r="C1390" s="1406"/>
      <c r="D1390" s="1368">
        <v>9907</v>
      </c>
      <c r="E1390" s="391"/>
      <c r="F1390" s="391"/>
      <c r="G1390" s="409"/>
      <c r="H1390" s="1789"/>
    </row>
    <row r="1391" spans="2:8" ht="299.25" customHeight="1" thickBot="1">
      <c r="B1391" s="1997" t="s">
        <v>276</v>
      </c>
      <c r="C1391" s="1998"/>
      <c r="D1391" s="1999"/>
      <c r="E1391" s="1993"/>
      <c r="F1391" s="1993"/>
      <c r="G1391" s="1993"/>
      <c r="H1391" s="1789"/>
    </row>
    <row r="1392" spans="2:8" ht="15.75" thickBot="1">
      <c r="B1392" s="425"/>
      <c r="C1392" s="425"/>
      <c r="D1392" s="425"/>
      <c r="E1392" s="425"/>
      <c r="F1392" s="425"/>
      <c r="G1392" s="425"/>
      <c r="H1392" s="1786"/>
    </row>
    <row r="1393" spans="1:8" ht="27">
      <c r="A1393" s="1784">
        <f>A1298+1</f>
        <v>39</v>
      </c>
      <c r="B1393" s="260" t="s">
        <v>12</v>
      </c>
      <c r="C1393" s="1409"/>
      <c r="D1393" s="1407"/>
      <c r="E1393" s="678" t="s">
        <v>226</v>
      </c>
      <c r="F1393" s="691"/>
      <c r="G1393" s="1411"/>
      <c r="H1393" s="1749" t="s">
        <v>295</v>
      </c>
    </row>
    <row r="1394" spans="1:8">
      <c r="B1394" s="454" t="s">
        <v>43</v>
      </c>
      <c r="C1394" s="1410"/>
      <c r="D1394" s="1408"/>
      <c r="E1394" s="454" t="s">
        <v>43</v>
      </c>
      <c r="F1394" s="1239"/>
      <c r="G1394" s="1412"/>
      <c r="H1394" s="1789"/>
    </row>
    <row r="1395" spans="1:8" ht="38.25">
      <c r="B1395" s="1224" t="s">
        <v>275</v>
      </c>
      <c r="C1395" s="1240"/>
      <c r="D1395" s="1236"/>
      <c r="E1395" s="1224" t="s">
        <v>275</v>
      </c>
      <c r="F1395" s="1240"/>
      <c r="G1395" s="1236"/>
      <c r="H1395" s="1789"/>
    </row>
    <row r="1396" spans="1:8">
      <c r="B1396" s="1225" t="s">
        <v>42</v>
      </c>
      <c r="C1396" s="1238"/>
      <c r="D1396" s="1237"/>
      <c r="E1396" s="1225" t="s">
        <v>42</v>
      </c>
      <c r="F1396" s="1238"/>
      <c r="G1396" s="1237"/>
      <c r="H1396" s="1789"/>
    </row>
    <row r="1397" spans="1:8">
      <c r="B1397" s="1349" t="s">
        <v>56</v>
      </c>
      <c r="C1397" s="1359">
        <v>1291740907</v>
      </c>
      <c r="D1397" s="1367">
        <f t="shared" ref="D1397:D1402" si="3">D1398</f>
        <v>-9907</v>
      </c>
      <c r="E1397" s="1389" t="s">
        <v>56</v>
      </c>
      <c r="F1397" s="1359">
        <v>86947088</v>
      </c>
      <c r="G1397" s="1367">
        <f>G1407</f>
        <v>9907</v>
      </c>
      <c r="H1397" s="1789"/>
    </row>
    <row r="1398" spans="1:8">
      <c r="B1398" s="1350" t="s">
        <v>18</v>
      </c>
      <c r="C1398" s="1346">
        <v>1291740907</v>
      </c>
      <c r="D1398" s="1368">
        <f t="shared" si="3"/>
        <v>-9907</v>
      </c>
      <c r="E1398" s="1362" t="s">
        <v>150</v>
      </c>
      <c r="F1398" s="1346">
        <v>54419973</v>
      </c>
      <c r="G1398" s="1368"/>
      <c r="H1398" s="1789"/>
    </row>
    <row r="1399" spans="1:8" ht="25.5">
      <c r="B1399" s="1717" t="s">
        <v>19</v>
      </c>
      <c r="C1399" s="1346">
        <v>1291740907</v>
      </c>
      <c r="D1399" s="1368">
        <f t="shared" si="3"/>
        <v>-9907</v>
      </c>
      <c r="E1399" s="1362" t="s">
        <v>268</v>
      </c>
      <c r="F1399" s="1346">
        <v>8769557</v>
      </c>
      <c r="G1399" s="1368"/>
      <c r="H1399" s="1789"/>
    </row>
    <row r="1400" spans="1:8" ht="26.25">
      <c r="B1400" s="1722" t="s">
        <v>57</v>
      </c>
      <c r="C1400" s="1359">
        <v>1291740907</v>
      </c>
      <c r="D1400" s="1367">
        <f t="shared" si="3"/>
        <v>-9907</v>
      </c>
      <c r="E1400" s="1362" t="s">
        <v>151</v>
      </c>
      <c r="F1400" s="1346">
        <v>45650416</v>
      </c>
      <c r="G1400" s="1368"/>
      <c r="H1400" s="1789"/>
    </row>
    <row r="1401" spans="1:8">
      <c r="B1401" s="1717" t="s">
        <v>21</v>
      </c>
      <c r="C1401" s="1346">
        <v>1291740907</v>
      </c>
      <c r="D1401" s="1368">
        <f t="shared" si="3"/>
        <v>-9907</v>
      </c>
      <c r="E1401" s="1362" t="s">
        <v>61</v>
      </c>
      <c r="F1401" s="1346">
        <v>620303</v>
      </c>
      <c r="G1401" s="1368"/>
      <c r="H1401" s="1789"/>
    </row>
    <row r="1402" spans="1:8" ht="25.5">
      <c r="B1402" s="1717" t="s">
        <v>22</v>
      </c>
      <c r="C1402" s="1346">
        <v>1291740907</v>
      </c>
      <c r="D1402" s="1368">
        <f t="shared" si="3"/>
        <v>-9907</v>
      </c>
      <c r="E1402" s="1362" t="s">
        <v>62</v>
      </c>
      <c r="F1402" s="1346">
        <v>620303</v>
      </c>
      <c r="G1402" s="1368"/>
      <c r="H1402" s="1789"/>
    </row>
    <row r="1403" spans="1:8">
      <c r="B1403" s="1350" t="s">
        <v>24</v>
      </c>
      <c r="C1403" s="1346">
        <v>1291740907</v>
      </c>
      <c r="D1403" s="1368">
        <v>-9907</v>
      </c>
      <c r="E1403" s="1362" t="s">
        <v>63</v>
      </c>
      <c r="F1403" s="1346">
        <v>620303</v>
      </c>
      <c r="G1403" s="1368"/>
      <c r="H1403" s="1789"/>
    </row>
    <row r="1404" spans="1:8" ht="26.25">
      <c r="B1404" s="1349"/>
      <c r="C1404" s="1346"/>
      <c r="D1404" s="383"/>
      <c r="E1404" s="1362" t="s">
        <v>64</v>
      </c>
      <c r="F1404" s="1346">
        <v>620303</v>
      </c>
      <c r="G1404" s="1368"/>
      <c r="H1404" s="1789"/>
    </row>
    <row r="1405" spans="1:8" ht="39">
      <c r="B1405" s="1349"/>
      <c r="C1405" s="1346"/>
      <c r="D1405" s="383"/>
      <c r="E1405" s="1362" t="s">
        <v>65</v>
      </c>
      <c r="F1405" s="1346"/>
      <c r="G1405" s="1368"/>
      <c r="H1405" s="1789"/>
    </row>
    <row r="1406" spans="1:8" ht="26.25">
      <c r="B1406" s="1349"/>
      <c r="C1406" s="1346"/>
      <c r="D1406" s="383"/>
      <c r="E1406" s="1362" t="s">
        <v>152</v>
      </c>
      <c r="F1406" s="1346">
        <v>620303</v>
      </c>
      <c r="G1406" s="1368"/>
      <c r="H1406" s="1789"/>
    </row>
    <row r="1407" spans="1:8">
      <c r="B1407" s="1349"/>
      <c r="C1407" s="1346"/>
      <c r="D1407" s="383"/>
      <c r="E1407" s="1362" t="s">
        <v>18</v>
      </c>
      <c r="F1407" s="1346">
        <v>31906812</v>
      </c>
      <c r="G1407" s="1368">
        <f>G1408</f>
        <v>9907</v>
      </c>
      <c r="H1407" s="1789"/>
    </row>
    <row r="1408" spans="1:8" ht="26.25">
      <c r="B1408" s="1349"/>
      <c r="C1408" s="1346"/>
      <c r="D1408" s="383"/>
      <c r="E1408" s="1362" t="s">
        <v>19</v>
      </c>
      <c r="F1408" s="1346">
        <v>31906812</v>
      </c>
      <c r="G1408" s="1368">
        <v>9907</v>
      </c>
      <c r="H1408" s="1789"/>
    </row>
    <row r="1409" spans="2:8">
      <c r="B1409" s="1349"/>
      <c r="C1409" s="1359"/>
      <c r="D1409" s="398"/>
      <c r="E1409" s="1389" t="s">
        <v>57</v>
      </c>
      <c r="F1409" s="1359">
        <v>86977119</v>
      </c>
      <c r="G1409" s="1367">
        <f>G1410</f>
        <v>9907</v>
      </c>
      <c r="H1409" s="1789"/>
    </row>
    <row r="1410" spans="2:8">
      <c r="B1410" s="1168"/>
      <c r="C1410" s="1229"/>
      <c r="D1410" s="398"/>
      <c r="E1410" s="1362" t="s">
        <v>21</v>
      </c>
      <c r="F1410" s="1108">
        <v>79155460</v>
      </c>
      <c r="G1410" s="1368">
        <f>G1411</f>
        <v>9907</v>
      </c>
      <c r="H1410" s="1789"/>
    </row>
    <row r="1411" spans="2:8">
      <c r="B1411" s="1349"/>
      <c r="C1411" s="1346"/>
      <c r="D1411" s="383"/>
      <c r="E1411" s="1362" t="s">
        <v>23</v>
      </c>
      <c r="F1411" s="1346">
        <v>10960603</v>
      </c>
      <c r="G1411" s="1368">
        <f>G1412</f>
        <v>9907</v>
      </c>
      <c r="H1411" s="1789"/>
    </row>
    <row r="1412" spans="2:8">
      <c r="B1412" s="1344"/>
      <c r="C1412" s="1359"/>
      <c r="D1412" s="398"/>
      <c r="E1412" s="1362" t="s">
        <v>25</v>
      </c>
      <c r="F1412" s="1346">
        <v>2951866</v>
      </c>
      <c r="G1412" s="1368">
        <v>9907</v>
      </c>
      <c r="H1412" s="1789"/>
    </row>
    <row r="1413" spans="2:8">
      <c r="B1413" s="1343"/>
      <c r="C1413" s="1346"/>
      <c r="D1413" s="383"/>
      <c r="E1413" s="1362" t="s">
        <v>26</v>
      </c>
      <c r="F1413" s="1346">
        <v>8008737</v>
      </c>
      <c r="G1413" s="1368"/>
      <c r="H1413" s="1789"/>
    </row>
    <row r="1414" spans="2:8" ht="26.25">
      <c r="B1414" s="1343"/>
      <c r="C1414" s="1346"/>
      <c r="D1414" s="383"/>
      <c r="E1414" s="1362" t="s">
        <v>22</v>
      </c>
      <c r="F1414" s="1346">
        <v>20386569</v>
      </c>
      <c r="G1414" s="1368"/>
      <c r="H1414" s="1789"/>
    </row>
    <row r="1415" spans="2:8">
      <c r="B1415" s="1343"/>
      <c r="C1415" s="1346"/>
      <c r="D1415" s="383"/>
      <c r="E1415" s="1362" t="s">
        <v>24</v>
      </c>
      <c r="F1415" s="1346">
        <v>20380618</v>
      </c>
      <c r="G1415" s="1368"/>
      <c r="H1415" s="1789"/>
    </row>
    <row r="1416" spans="2:8">
      <c r="B1416" s="1343"/>
      <c r="C1416" s="1346"/>
      <c r="D1416" s="383"/>
      <c r="E1416" s="1362" t="s">
        <v>32</v>
      </c>
      <c r="F1416" s="1346">
        <v>5951</v>
      </c>
      <c r="G1416" s="1368"/>
      <c r="H1416" s="1789"/>
    </row>
    <row r="1417" spans="2:8" ht="26.25">
      <c r="B1417" s="1343"/>
      <c r="C1417" s="1346"/>
      <c r="D1417" s="383"/>
      <c r="E1417" s="1362" t="s">
        <v>45</v>
      </c>
      <c r="F1417" s="1346">
        <v>2157872</v>
      </c>
      <c r="G1417" s="1368"/>
      <c r="H1417" s="1789"/>
    </row>
    <row r="1418" spans="2:8">
      <c r="B1418" s="1343"/>
      <c r="C1418" s="1346"/>
      <c r="D1418" s="383"/>
      <c r="E1418" s="1362" t="s">
        <v>46</v>
      </c>
      <c r="F1418" s="1346">
        <v>2157872</v>
      </c>
      <c r="G1418" s="1368"/>
      <c r="H1418" s="1789"/>
    </row>
    <row r="1419" spans="2:8" ht="39">
      <c r="B1419" s="1343"/>
      <c r="C1419" s="1346"/>
      <c r="D1419" s="383"/>
      <c r="E1419" s="1362" t="s">
        <v>33</v>
      </c>
      <c r="F1419" s="1346">
        <v>45650416</v>
      </c>
      <c r="G1419" s="1368"/>
      <c r="H1419" s="1789"/>
    </row>
    <row r="1420" spans="2:8">
      <c r="B1420" s="1343"/>
      <c r="C1420" s="1346"/>
      <c r="D1420" s="383"/>
      <c r="E1420" s="1362" t="s">
        <v>264</v>
      </c>
      <c r="F1420" s="1346">
        <v>45650416</v>
      </c>
      <c r="G1420" s="1368"/>
      <c r="H1420" s="1789"/>
    </row>
    <row r="1421" spans="2:8">
      <c r="B1421" s="1343"/>
      <c r="C1421" s="1346"/>
      <c r="D1421" s="383"/>
      <c r="E1421" s="435" t="s">
        <v>27</v>
      </c>
      <c r="F1421" s="1346">
        <v>7821659</v>
      </c>
      <c r="G1421" s="1368"/>
      <c r="H1421" s="1789"/>
    </row>
    <row r="1422" spans="2:8">
      <c r="B1422" s="1343"/>
      <c r="C1422" s="1346"/>
      <c r="D1422" s="383"/>
      <c r="E1422" s="435" t="s">
        <v>28</v>
      </c>
      <c r="F1422" s="1346">
        <v>7821659</v>
      </c>
      <c r="G1422" s="1368"/>
      <c r="H1422" s="1789"/>
    </row>
    <row r="1423" spans="2:8">
      <c r="B1423" s="1343"/>
      <c r="C1423" s="1346"/>
      <c r="D1423" s="383"/>
      <c r="E1423" s="435" t="s">
        <v>38</v>
      </c>
      <c r="F1423" s="1346">
        <v>-30031</v>
      </c>
      <c r="G1423" s="1368"/>
      <c r="H1423" s="1789"/>
    </row>
    <row r="1424" spans="2:8">
      <c r="B1424" s="1343"/>
      <c r="C1424" s="1346"/>
      <c r="D1424" s="383"/>
      <c r="E1424" s="435" t="s">
        <v>39</v>
      </c>
      <c r="F1424" s="1404">
        <v>30031</v>
      </c>
      <c r="G1424" s="1413"/>
      <c r="H1424" s="1789"/>
    </row>
    <row r="1425" spans="2:8">
      <c r="B1425" s="1343"/>
      <c r="C1425" s="1346"/>
      <c r="D1425" s="383"/>
      <c r="E1425" s="1362" t="s">
        <v>40</v>
      </c>
      <c r="F1425" s="1404">
        <v>30031</v>
      </c>
      <c r="G1425" s="1413"/>
      <c r="H1425" s="1789"/>
    </row>
    <row r="1426" spans="2:8" ht="39.75" thickBot="1">
      <c r="B1426" s="1343"/>
      <c r="C1426" s="1346"/>
      <c r="D1426" s="383"/>
      <c r="E1426" s="1362" t="s">
        <v>164</v>
      </c>
      <c r="F1426" s="1404">
        <v>30031</v>
      </c>
      <c r="G1426" s="1413"/>
      <c r="H1426" s="1789"/>
    </row>
    <row r="1427" spans="2:8">
      <c r="B1427" s="1291" t="s">
        <v>50</v>
      </c>
      <c r="C1427" s="1210"/>
      <c r="D1427" s="1208"/>
      <c r="E1427" s="1291" t="s">
        <v>50</v>
      </c>
      <c r="F1427" s="1371"/>
      <c r="G1427" s="1364"/>
      <c r="H1427" s="1786"/>
    </row>
    <row r="1428" spans="2:8" ht="27">
      <c r="B1428" s="1347" t="s">
        <v>12</v>
      </c>
      <c r="C1428" s="1356"/>
      <c r="D1428" s="1351"/>
      <c r="E1428" s="1361" t="s">
        <v>226</v>
      </c>
      <c r="F1428" s="1372"/>
      <c r="G1428" s="1365"/>
      <c r="H1428" s="1790"/>
    </row>
    <row r="1429" spans="2:8" ht="54">
      <c r="B1429" s="1207" t="s">
        <v>260</v>
      </c>
      <c r="C1429" s="1212"/>
      <c r="D1429" s="735"/>
      <c r="E1429" s="1207" t="s">
        <v>274</v>
      </c>
      <c r="F1429" s="1238"/>
      <c r="G1429" s="1218"/>
      <c r="H1429" s="1786"/>
    </row>
    <row r="1430" spans="2:8" ht="57" customHeight="1">
      <c r="B1430" s="406" t="s">
        <v>277</v>
      </c>
      <c r="C1430" s="1358"/>
      <c r="D1430" s="399"/>
      <c r="E1430" s="406" t="s">
        <v>278</v>
      </c>
      <c r="F1430" s="1229"/>
      <c r="G1430" s="1366"/>
      <c r="H1430" s="1786"/>
    </row>
    <row r="1431" spans="2:8">
      <c r="B1431" s="403"/>
      <c r="C1431" s="1276"/>
      <c r="D1431" s="1353"/>
      <c r="E1431" s="404" t="s">
        <v>53</v>
      </c>
      <c r="F1431" s="1229"/>
      <c r="G1431" s="1366"/>
      <c r="H1431" s="1786"/>
    </row>
    <row r="1432" spans="2:8" ht="38.25">
      <c r="B1432" s="405"/>
      <c r="C1432" s="1276"/>
      <c r="D1432" s="1353"/>
      <c r="E1432" s="1225" t="s">
        <v>460</v>
      </c>
      <c r="F1432" s="1238"/>
      <c r="G1432" s="1237"/>
      <c r="H1432" s="1786"/>
    </row>
    <row r="1433" spans="2:8">
      <c r="B1433" s="403" t="s">
        <v>42</v>
      </c>
      <c r="C1433" s="1276"/>
      <c r="D1433" s="1353"/>
      <c r="E1433" s="403" t="s">
        <v>42</v>
      </c>
      <c r="F1433" s="1229"/>
      <c r="G1433" s="1366"/>
      <c r="H1433" s="1786"/>
    </row>
    <row r="1434" spans="2:8">
      <c r="B1434" s="1349" t="s">
        <v>56</v>
      </c>
      <c r="C1434" s="1359">
        <v>1291740907</v>
      </c>
      <c r="D1434" s="398">
        <f t="shared" ref="D1434:D1439" si="4">D1435</f>
        <v>-9907</v>
      </c>
      <c r="E1434" s="406" t="s">
        <v>56</v>
      </c>
      <c r="F1434" s="1229"/>
      <c r="G1434" s="1367">
        <f t="shared" ref="G1434:G1439" si="5">G1435</f>
        <v>9907</v>
      </c>
      <c r="H1434" s="1786"/>
    </row>
    <row r="1435" spans="2:8">
      <c r="B1435" s="1350" t="s">
        <v>18</v>
      </c>
      <c r="C1435" s="1346">
        <v>1291740907</v>
      </c>
      <c r="D1435" s="383">
        <f t="shared" si="4"/>
        <v>-9907</v>
      </c>
      <c r="E1435" s="1362" t="s">
        <v>18</v>
      </c>
      <c r="F1435" s="1230"/>
      <c r="G1435" s="1368">
        <f t="shared" si="5"/>
        <v>9907</v>
      </c>
      <c r="H1435" s="1786"/>
    </row>
    <row r="1436" spans="2:8" ht="26.25">
      <c r="B1436" s="1717" t="s">
        <v>19</v>
      </c>
      <c r="C1436" s="1346">
        <v>1291740907</v>
      </c>
      <c r="D1436" s="383">
        <f t="shared" si="4"/>
        <v>-9907</v>
      </c>
      <c r="E1436" s="1362" t="s">
        <v>19</v>
      </c>
      <c r="F1436" s="1230"/>
      <c r="G1436" s="1368">
        <f t="shared" si="5"/>
        <v>9907</v>
      </c>
      <c r="H1436" s="1786"/>
    </row>
    <row r="1437" spans="2:8">
      <c r="B1437" s="1722" t="s">
        <v>57</v>
      </c>
      <c r="C1437" s="1359">
        <v>1291740907</v>
      </c>
      <c r="D1437" s="398">
        <f t="shared" si="4"/>
        <v>-9907</v>
      </c>
      <c r="E1437" s="406" t="s">
        <v>57</v>
      </c>
      <c r="F1437" s="1230"/>
      <c r="G1437" s="1367">
        <f t="shared" si="5"/>
        <v>9907</v>
      </c>
      <c r="H1437" s="1786"/>
    </row>
    <row r="1438" spans="2:8">
      <c r="B1438" s="1717" t="s">
        <v>21</v>
      </c>
      <c r="C1438" s="1346">
        <v>1291740907</v>
      </c>
      <c r="D1438" s="383">
        <f t="shared" si="4"/>
        <v>-9907</v>
      </c>
      <c r="E1438" s="1362" t="s">
        <v>21</v>
      </c>
      <c r="F1438" s="1230"/>
      <c r="G1438" s="1368">
        <f t="shared" si="5"/>
        <v>9907</v>
      </c>
      <c r="H1438" s="1786"/>
    </row>
    <row r="1439" spans="2:8" ht="25.5">
      <c r="B1439" s="1717" t="s">
        <v>22</v>
      </c>
      <c r="C1439" s="1346">
        <v>1291740907</v>
      </c>
      <c r="D1439" s="383">
        <f t="shared" si="4"/>
        <v>-9907</v>
      </c>
      <c r="E1439" s="1362" t="s">
        <v>23</v>
      </c>
      <c r="F1439" s="1229"/>
      <c r="G1439" s="1368">
        <f t="shared" si="5"/>
        <v>9907</v>
      </c>
      <c r="H1439" s="1786"/>
    </row>
    <row r="1440" spans="2:8" ht="15.75" thickBot="1">
      <c r="B1440" s="1350" t="s">
        <v>24</v>
      </c>
      <c r="C1440" s="1406">
        <v>1291740907</v>
      </c>
      <c r="D1440" s="383">
        <v>-9907</v>
      </c>
      <c r="E1440" s="1362" t="s">
        <v>25</v>
      </c>
      <c r="F1440" s="1232"/>
      <c r="G1440" s="1368">
        <v>9907</v>
      </c>
      <c r="H1440" s="1786"/>
    </row>
    <row r="1441" spans="1:8" ht="72" customHeight="1" thickBot="1">
      <c r="B1441" s="1986" t="s">
        <v>279</v>
      </c>
      <c r="C1441" s="1987"/>
      <c r="D1441" s="1987"/>
      <c r="E1441" s="1987"/>
      <c r="F1441" s="1987"/>
      <c r="G1441" s="1988"/>
      <c r="H1441" s="1786"/>
    </row>
    <row r="1442" spans="1:8" ht="15.75" thickBot="1">
      <c r="B1442" s="425"/>
      <c r="C1442" s="436"/>
      <c r="D1442" s="436"/>
      <c r="E1442" s="425"/>
      <c r="F1442" s="425"/>
      <c r="G1442" s="425"/>
      <c r="H1442" s="1786"/>
    </row>
    <row r="1443" spans="1:8">
      <c r="A1443" s="1784">
        <f>A1393+1</f>
        <v>40</v>
      </c>
      <c r="B1443" s="1414" t="s">
        <v>226</v>
      </c>
      <c r="C1443" s="1421"/>
      <c r="D1443" s="1418"/>
      <c r="E1443" s="391"/>
      <c r="F1443" s="391"/>
      <c r="G1443" s="409"/>
      <c r="H1443" s="1749" t="s">
        <v>295</v>
      </c>
    </row>
    <row r="1444" spans="1:8">
      <c r="B1444" s="454" t="s">
        <v>14</v>
      </c>
      <c r="C1444" s="1221"/>
      <c r="D1444" s="1376"/>
      <c r="E1444" s="410"/>
      <c r="F1444" s="373"/>
      <c r="G1444" s="374"/>
      <c r="H1444" s="1789"/>
    </row>
    <row r="1445" spans="1:8" ht="27">
      <c r="B1445" s="1415" t="s">
        <v>280</v>
      </c>
      <c r="C1445" s="1422"/>
      <c r="D1445" s="1419"/>
      <c r="E1445" s="374"/>
      <c r="F1445" s="396"/>
      <c r="G1445" s="411"/>
      <c r="H1445" s="1789"/>
    </row>
    <row r="1446" spans="1:8">
      <c r="B1446" s="406" t="s">
        <v>56</v>
      </c>
      <c r="C1446" s="1229">
        <v>252257</v>
      </c>
      <c r="D1446" s="1420">
        <f>D1447</f>
        <v>0</v>
      </c>
      <c r="E1446" s="416"/>
      <c r="F1446" s="396"/>
      <c r="G1446" s="411"/>
      <c r="H1446" s="1789"/>
    </row>
    <row r="1447" spans="1:8">
      <c r="B1447" s="470" t="s">
        <v>18</v>
      </c>
      <c r="C1447" s="1230">
        <v>252257</v>
      </c>
      <c r="D1447" s="1368"/>
      <c r="E1447" s="417"/>
      <c r="F1447" s="387"/>
      <c r="G1447" s="387"/>
      <c r="H1447" s="1789"/>
    </row>
    <row r="1448" spans="1:8" ht="25.5">
      <c r="B1448" s="470" t="s">
        <v>19</v>
      </c>
      <c r="C1448" s="1230">
        <v>252257</v>
      </c>
      <c r="D1448" s="1368"/>
      <c r="E1448" s="418"/>
      <c r="F1448" s="419"/>
      <c r="G1448" s="419"/>
      <c r="H1448" s="1789"/>
    </row>
    <row r="1449" spans="1:8">
      <c r="B1449" s="428" t="s">
        <v>57</v>
      </c>
      <c r="C1449" s="1229">
        <v>252257</v>
      </c>
      <c r="D1449" s="1367">
        <f>D1450</f>
        <v>0</v>
      </c>
      <c r="E1449" s="418"/>
      <c r="F1449" s="419"/>
      <c r="G1449" s="419"/>
      <c r="H1449" s="1789"/>
    </row>
    <row r="1450" spans="1:8">
      <c r="B1450" s="470" t="s">
        <v>21</v>
      </c>
      <c r="C1450" s="1392">
        <v>154610</v>
      </c>
      <c r="D1450" s="1368">
        <f>D1451+D1454</f>
        <v>0</v>
      </c>
      <c r="E1450" s="418"/>
      <c r="F1450" s="419"/>
      <c r="G1450" s="419"/>
      <c r="H1450" s="1789"/>
    </row>
    <row r="1451" spans="1:8">
      <c r="B1451" s="470" t="s">
        <v>23</v>
      </c>
      <c r="C1451" s="1392">
        <v>154610</v>
      </c>
      <c r="D1451" s="1368">
        <f>D1452+D1453</f>
        <v>97647</v>
      </c>
      <c r="E1451" s="418"/>
      <c r="F1451" s="419"/>
      <c r="G1451" s="419"/>
      <c r="H1451" s="1789"/>
    </row>
    <row r="1452" spans="1:8">
      <c r="B1452" s="470" t="s">
        <v>25</v>
      </c>
      <c r="C1452" s="1392">
        <v>64610</v>
      </c>
      <c r="D1452" s="1367"/>
      <c r="E1452" s="418"/>
      <c r="F1452" s="419"/>
      <c r="G1452" s="419"/>
      <c r="H1452" s="1789"/>
    </row>
    <row r="1453" spans="1:8">
      <c r="B1453" s="470" t="s">
        <v>26</v>
      </c>
      <c r="C1453" s="1392">
        <v>90000</v>
      </c>
      <c r="D1453" s="1368">
        <v>97647</v>
      </c>
      <c r="E1453" s="418"/>
      <c r="F1453" s="419"/>
      <c r="G1453" s="419"/>
      <c r="H1453" s="1789"/>
    </row>
    <row r="1454" spans="1:8">
      <c r="B1454" s="397" t="s">
        <v>27</v>
      </c>
      <c r="C1454" s="1392">
        <v>97647</v>
      </c>
      <c r="D1454" s="1368">
        <f>D1455</f>
        <v>-97647</v>
      </c>
      <c r="E1454" s="418"/>
      <c r="F1454" s="419"/>
      <c r="G1454" s="419"/>
      <c r="H1454" s="1789"/>
    </row>
    <row r="1455" spans="1:8" ht="15.75" thickBot="1">
      <c r="B1455" s="397" t="s">
        <v>28</v>
      </c>
      <c r="C1455" s="1405">
        <v>97647</v>
      </c>
      <c r="D1455" s="1368">
        <v>-97647</v>
      </c>
      <c r="E1455" s="418"/>
      <c r="F1455" s="419"/>
      <c r="G1455" s="419"/>
      <c r="H1455" s="1789"/>
    </row>
    <row r="1456" spans="1:8">
      <c r="B1456" s="1414" t="s">
        <v>226</v>
      </c>
      <c r="C1456" s="1371"/>
      <c r="D1456" s="1364"/>
      <c r="E1456" s="391"/>
      <c r="F1456" s="391"/>
      <c r="G1456" s="409"/>
      <c r="H1456" s="1789"/>
    </row>
    <row r="1457" spans="2:8">
      <c r="B1457" s="454" t="s">
        <v>50</v>
      </c>
      <c r="C1457" s="1221"/>
      <c r="D1457" s="1376"/>
      <c r="E1457" s="410"/>
      <c r="F1457" s="373"/>
      <c r="G1457" s="374"/>
      <c r="H1457" s="1789"/>
    </row>
    <row r="1458" spans="2:8" ht="27">
      <c r="B1458" s="1415" t="s">
        <v>280</v>
      </c>
      <c r="C1458" s="1422"/>
      <c r="D1458" s="1419"/>
      <c r="E1458" s="374"/>
      <c r="F1458" s="396"/>
      <c r="G1458" s="411"/>
      <c r="H1458" s="1789"/>
    </row>
    <row r="1459" spans="2:8" ht="25.5">
      <c r="B1459" s="1416" t="s">
        <v>281</v>
      </c>
      <c r="C1459" s="1278"/>
      <c r="D1459" s="1377"/>
      <c r="E1459" s="374"/>
      <c r="F1459" s="396"/>
      <c r="G1459" s="411"/>
      <c r="H1459" s="1789"/>
    </row>
    <row r="1460" spans="2:8">
      <c r="B1460" s="1417" t="s">
        <v>53</v>
      </c>
      <c r="C1460" s="1221"/>
      <c r="D1460" s="1376"/>
      <c r="E1460" s="413"/>
      <c r="F1460" s="414"/>
      <c r="G1460" s="415"/>
      <c r="H1460" s="1789"/>
    </row>
    <row r="1461" spans="2:8">
      <c r="B1461" s="403" t="s">
        <v>55</v>
      </c>
      <c r="C1461" s="1423"/>
      <c r="D1461" s="1376"/>
      <c r="E1461" s="378"/>
      <c r="F1461" s="396"/>
      <c r="G1461" s="411"/>
      <c r="H1461" s="1789"/>
    </row>
    <row r="1462" spans="2:8">
      <c r="B1462" s="406" t="s">
        <v>56</v>
      </c>
      <c r="C1462" s="1229">
        <v>252257</v>
      </c>
      <c r="D1462" s="1378"/>
      <c r="E1462" s="416"/>
      <c r="F1462" s="396"/>
      <c r="G1462" s="411"/>
      <c r="H1462" s="1789"/>
    </row>
    <row r="1463" spans="2:8">
      <c r="B1463" s="470" t="s">
        <v>18</v>
      </c>
      <c r="C1463" s="1230">
        <v>252257</v>
      </c>
      <c r="D1463" s="1367"/>
      <c r="E1463" s="417"/>
      <c r="F1463" s="387"/>
      <c r="G1463" s="387"/>
      <c r="H1463" s="1789"/>
    </row>
    <row r="1464" spans="2:8" ht="25.5">
      <c r="B1464" s="470" t="s">
        <v>19</v>
      </c>
      <c r="C1464" s="1230">
        <v>252257</v>
      </c>
      <c r="D1464" s="1368"/>
      <c r="E1464" s="418"/>
      <c r="F1464" s="419"/>
      <c r="G1464" s="419"/>
      <c r="H1464" s="1789"/>
    </row>
    <row r="1465" spans="2:8">
      <c r="B1465" s="428" t="s">
        <v>57</v>
      </c>
      <c r="C1465" s="1229">
        <v>252257</v>
      </c>
      <c r="D1465" s="1367">
        <f>D1466</f>
        <v>0</v>
      </c>
      <c r="E1465" s="418"/>
      <c r="F1465" s="419"/>
      <c r="G1465" s="419"/>
      <c r="H1465" s="1789"/>
    </row>
    <row r="1466" spans="2:8">
      <c r="B1466" s="470" t="s">
        <v>21</v>
      </c>
      <c r="C1466" s="1392">
        <v>154610</v>
      </c>
      <c r="D1466" s="1368">
        <f>D1467+D1470</f>
        <v>0</v>
      </c>
      <c r="E1466" s="418"/>
      <c r="F1466" s="419"/>
      <c r="G1466" s="419"/>
      <c r="H1466" s="1789"/>
    </row>
    <row r="1467" spans="2:8">
      <c r="B1467" s="470" t="s">
        <v>23</v>
      </c>
      <c r="C1467" s="1392">
        <v>154610</v>
      </c>
      <c r="D1467" s="1368">
        <f>D1468+D1469</f>
        <v>97647</v>
      </c>
      <c r="E1467" s="418"/>
      <c r="F1467" s="419"/>
      <c r="G1467" s="419"/>
      <c r="H1467" s="1789"/>
    </row>
    <row r="1468" spans="2:8">
      <c r="B1468" s="470" t="s">
        <v>25</v>
      </c>
      <c r="C1468" s="1392">
        <v>64610</v>
      </c>
      <c r="D1468" s="1367"/>
      <c r="E1468" s="418"/>
      <c r="F1468" s="419"/>
      <c r="G1468" s="419"/>
      <c r="H1468" s="1789"/>
    </row>
    <row r="1469" spans="2:8">
      <c r="B1469" s="470" t="s">
        <v>26</v>
      </c>
      <c r="C1469" s="1392">
        <v>90000</v>
      </c>
      <c r="D1469" s="1368">
        <v>97647</v>
      </c>
      <c r="E1469" s="418"/>
      <c r="F1469" s="419"/>
      <c r="G1469" s="419"/>
      <c r="H1469" s="1789"/>
    </row>
    <row r="1470" spans="2:8">
      <c r="B1470" s="397" t="s">
        <v>27</v>
      </c>
      <c r="C1470" s="1392">
        <v>97647</v>
      </c>
      <c r="D1470" s="1368">
        <f>D1471</f>
        <v>-97647</v>
      </c>
      <c r="E1470" s="418"/>
      <c r="F1470" s="419"/>
      <c r="G1470" s="419"/>
      <c r="H1470" s="1789"/>
    </row>
    <row r="1471" spans="2:8" ht="15.75" thickBot="1">
      <c r="B1471" s="397" t="s">
        <v>28</v>
      </c>
      <c r="C1471" s="1393">
        <v>97647</v>
      </c>
      <c r="D1471" s="1368">
        <v>-97647</v>
      </c>
      <c r="E1471" s="418"/>
      <c r="F1471" s="419"/>
      <c r="G1471" s="419"/>
      <c r="H1471" s="1789"/>
    </row>
    <row r="1472" spans="2:8" ht="97.5" customHeight="1" thickBot="1">
      <c r="B1472" s="1989" t="s">
        <v>282</v>
      </c>
      <c r="C1472" s="1990"/>
      <c r="D1472" s="1991"/>
      <c r="E1472" s="1992"/>
      <c r="F1472" s="1993"/>
      <c r="G1472" s="1993"/>
      <c r="H1472" s="1786"/>
    </row>
    <row r="1473" spans="2:8">
      <c r="B1473" s="90"/>
      <c r="C1473" s="90"/>
      <c r="D1473" s="91"/>
      <c r="E1473" s="90"/>
      <c r="F1473" s="90"/>
      <c r="G1473" s="91"/>
      <c r="H1473" s="1789"/>
    </row>
  </sheetData>
  <mergeCells count="30">
    <mergeCell ref="B1472:D1472"/>
    <mergeCell ref="E1472:G1472"/>
    <mergeCell ref="B1296:D1296"/>
    <mergeCell ref="E1296:G1296"/>
    <mergeCell ref="B1391:D1391"/>
    <mergeCell ref="E1391:G1391"/>
    <mergeCell ref="B1441:G1441"/>
    <mergeCell ref="B1146:D1146"/>
    <mergeCell ref="B1184:G1184"/>
    <mergeCell ref="B1207:D1207"/>
    <mergeCell ref="E1207:G1207"/>
    <mergeCell ref="B1251:G1251"/>
    <mergeCell ref="B693:G693"/>
    <mergeCell ref="B404:G404"/>
    <mergeCell ref="B455:G455"/>
    <mergeCell ref="B527:D527"/>
    <mergeCell ref="B566:D566"/>
    <mergeCell ref="B644:G644"/>
    <mergeCell ref="B674:G674"/>
    <mergeCell ref="B27:G27"/>
    <mergeCell ref="B198:G198"/>
    <mergeCell ref="B266:G266"/>
    <mergeCell ref="B317:G317"/>
    <mergeCell ref="B368:G368"/>
    <mergeCell ref="B94:G94"/>
    <mergeCell ref="B838:G838"/>
    <mergeCell ref="B991:G991"/>
    <mergeCell ref="B1008:D1008"/>
    <mergeCell ref="B1077:G1077"/>
    <mergeCell ref="B790:G790"/>
  </mergeCells>
  <pageMargins left="0.49" right="0.37" top="0.38" bottom="0.59" header="0.17" footer="0.25"/>
  <pageSetup paperSize="9" scale="85" fitToHeight="0" orientation="landscape" r:id="rId1"/>
  <headerFooter>
    <oddFooter>&amp;L&amp;F&amp;C&amp;P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2D94F-1911-4C2D-BF57-A5A6818FBF98}">
  <sheetPr>
    <tabColor rgb="FF92D050"/>
  </sheetPr>
  <dimension ref="A1:H255"/>
  <sheetViews>
    <sheetView zoomScale="80" zoomScaleNormal="80" workbookViewId="0">
      <pane ySplit="1" topLeftCell="A2" activePane="bottomLeft" state="frozen"/>
      <selection pane="bottomLeft" activeCell="A2" sqref="A2"/>
    </sheetView>
  </sheetViews>
  <sheetFormatPr defaultRowHeight="15"/>
  <cols>
    <col min="1" max="1" width="6.85546875" customWidth="1"/>
    <col min="2" max="2" width="43.28515625" customWidth="1"/>
    <col min="3" max="3" width="15" customWidth="1"/>
    <col min="4" max="4" width="12.42578125" customWidth="1"/>
    <col min="5" max="5" width="41.85546875" customWidth="1"/>
    <col min="6" max="6" width="14.140625" customWidth="1"/>
    <col min="7" max="7" width="12.42578125" customWidth="1"/>
    <col min="8" max="8" width="13.7109375" customWidth="1"/>
  </cols>
  <sheetData>
    <row r="1" spans="1:8" s="17" customFormat="1" ht="39" thickBot="1">
      <c r="B1" s="12"/>
      <c r="C1" s="13" t="s">
        <v>2</v>
      </c>
      <c r="D1" s="14" t="s">
        <v>6</v>
      </c>
      <c r="E1" s="12"/>
      <c r="F1" s="13" t="s">
        <v>2</v>
      </c>
      <c r="G1" s="14" t="s">
        <v>6</v>
      </c>
      <c r="H1" s="1017" t="s">
        <v>1</v>
      </c>
    </row>
    <row r="2" spans="1:8">
      <c r="B2" s="15"/>
      <c r="C2" s="15"/>
      <c r="D2" s="15"/>
      <c r="E2" s="15"/>
      <c r="F2" s="15"/>
      <c r="G2" s="15"/>
      <c r="H2" s="16"/>
    </row>
    <row r="3" spans="1:8" s="16" customFormat="1" ht="17.25" customHeight="1">
      <c r="B3" s="69" t="s">
        <v>87</v>
      </c>
      <c r="C3" s="1"/>
      <c r="D3" s="1"/>
      <c r="E3" s="1"/>
      <c r="F3" s="1"/>
      <c r="G3" s="1"/>
    </row>
    <row r="4" spans="1:8" ht="15.75" thickBot="1"/>
    <row r="5" spans="1:8">
      <c r="A5" s="291">
        <f>IeM!A1443+1</f>
        <v>41</v>
      </c>
      <c r="B5" s="1034" t="s">
        <v>205</v>
      </c>
      <c r="C5" s="224"/>
      <c r="D5" s="116"/>
      <c r="E5" s="1034" t="s">
        <v>87</v>
      </c>
      <c r="F5" s="224"/>
      <c r="G5" s="116"/>
      <c r="H5" s="292" t="s">
        <v>295</v>
      </c>
    </row>
    <row r="6" spans="1:8">
      <c r="B6" s="386" t="s">
        <v>14</v>
      </c>
      <c r="C6" s="227"/>
      <c r="D6" s="117"/>
      <c r="E6" s="386" t="s">
        <v>14</v>
      </c>
      <c r="F6" s="227"/>
      <c r="G6" s="117"/>
      <c r="H6" s="115"/>
    </row>
    <row r="7" spans="1:8">
      <c r="B7" s="1081" t="s">
        <v>346</v>
      </c>
      <c r="C7" s="1100"/>
      <c r="D7" s="1089"/>
      <c r="E7" s="1081" t="s">
        <v>347</v>
      </c>
      <c r="F7" s="1106"/>
      <c r="G7" s="1096"/>
      <c r="H7" s="115"/>
    </row>
    <row r="8" spans="1:8">
      <c r="B8" s="1082" t="s">
        <v>56</v>
      </c>
      <c r="C8" s="1101">
        <f t="shared" ref="C8:D14" si="0">+C9</f>
        <v>71771693</v>
      </c>
      <c r="D8" s="1090">
        <f t="shared" si="0"/>
        <v>-5325</v>
      </c>
      <c r="E8" s="1082" t="s">
        <v>56</v>
      </c>
      <c r="F8" s="1101">
        <f t="shared" ref="F8:G11" si="1">+F9</f>
        <v>22738374</v>
      </c>
      <c r="G8" s="1095">
        <f t="shared" si="1"/>
        <v>5325</v>
      </c>
      <c r="H8" s="115"/>
    </row>
    <row r="9" spans="1:8">
      <c r="B9" s="36" t="s">
        <v>18</v>
      </c>
      <c r="C9" s="1102">
        <f t="shared" si="0"/>
        <v>71771693</v>
      </c>
      <c r="D9" s="1091">
        <f t="shared" si="0"/>
        <v>-5325</v>
      </c>
      <c r="E9" s="36" t="s">
        <v>18</v>
      </c>
      <c r="F9" s="1102">
        <f t="shared" si="1"/>
        <v>22738374</v>
      </c>
      <c r="G9" s="1097">
        <f t="shared" si="1"/>
        <v>5325</v>
      </c>
      <c r="H9" s="115"/>
    </row>
    <row r="10" spans="1:8" ht="26.25">
      <c r="B10" s="36" t="s">
        <v>19</v>
      </c>
      <c r="C10" s="1102">
        <f t="shared" si="0"/>
        <v>71771693</v>
      </c>
      <c r="D10" s="1091">
        <f t="shared" si="0"/>
        <v>-5325</v>
      </c>
      <c r="E10" s="36" t="s">
        <v>19</v>
      </c>
      <c r="F10" s="1102">
        <v>22738374</v>
      </c>
      <c r="G10" s="1097">
        <f t="shared" si="1"/>
        <v>5325</v>
      </c>
      <c r="H10" s="115"/>
    </row>
    <row r="11" spans="1:8">
      <c r="B11" s="1082" t="s">
        <v>57</v>
      </c>
      <c r="C11" s="1101">
        <f t="shared" si="0"/>
        <v>71771693</v>
      </c>
      <c r="D11" s="1090">
        <f t="shared" si="0"/>
        <v>-5325</v>
      </c>
      <c r="E11" s="1082" t="s">
        <v>57</v>
      </c>
      <c r="F11" s="1101">
        <v>22738374</v>
      </c>
      <c r="G11" s="1095">
        <f t="shared" si="1"/>
        <v>5325</v>
      </c>
      <c r="H11" s="115"/>
    </row>
    <row r="12" spans="1:8">
      <c r="B12" s="36" t="s">
        <v>21</v>
      </c>
      <c r="C12" s="1102">
        <f t="shared" si="0"/>
        <v>71771693</v>
      </c>
      <c r="D12" s="1091">
        <f t="shared" si="0"/>
        <v>-5325</v>
      </c>
      <c r="E12" s="36" t="s">
        <v>21</v>
      </c>
      <c r="F12" s="1102">
        <v>22738374</v>
      </c>
      <c r="G12" s="1097">
        <f>G13</f>
        <v>5325</v>
      </c>
      <c r="H12" s="115"/>
    </row>
    <row r="13" spans="1:8" ht="39">
      <c r="B13" s="38" t="s">
        <v>33</v>
      </c>
      <c r="C13" s="1102">
        <f t="shared" si="0"/>
        <v>71771693</v>
      </c>
      <c r="D13" s="1091">
        <f t="shared" si="0"/>
        <v>-5325</v>
      </c>
      <c r="E13" s="38" t="s">
        <v>22</v>
      </c>
      <c r="F13" s="1102">
        <f>+F14</f>
        <v>22525372</v>
      </c>
      <c r="G13" s="1097">
        <f>+G14</f>
        <v>5325</v>
      </c>
      <c r="H13" s="115"/>
    </row>
    <row r="14" spans="1:8" ht="26.25">
      <c r="B14" s="43" t="s">
        <v>36</v>
      </c>
      <c r="C14" s="1102">
        <f t="shared" si="0"/>
        <v>71771693</v>
      </c>
      <c r="D14" s="1091">
        <f t="shared" si="0"/>
        <v>-5325</v>
      </c>
      <c r="E14" s="43" t="s">
        <v>24</v>
      </c>
      <c r="F14" s="1102">
        <v>22525372</v>
      </c>
      <c r="G14" s="1097">
        <v>5325</v>
      </c>
      <c r="H14" s="115"/>
    </row>
    <row r="15" spans="1:8" ht="27" thickBot="1">
      <c r="B15" s="1083" t="s">
        <v>86</v>
      </c>
      <c r="C15" s="1103">
        <v>71771693</v>
      </c>
      <c r="D15" s="1092">
        <v>-5325</v>
      </c>
      <c r="E15" s="1088"/>
      <c r="F15" s="1103"/>
      <c r="G15" s="1098"/>
      <c r="H15" s="115"/>
    </row>
    <row r="16" spans="1:8">
      <c r="B16" s="1034" t="s">
        <v>205</v>
      </c>
      <c r="C16" s="1104"/>
      <c r="D16" s="1093"/>
      <c r="E16" s="1034" t="s">
        <v>87</v>
      </c>
      <c r="F16" s="1104"/>
      <c r="G16" s="1099"/>
      <c r="H16" s="115"/>
    </row>
    <row r="17" spans="1:8">
      <c r="B17" s="1084" t="s">
        <v>43</v>
      </c>
      <c r="C17" s="1105"/>
      <c r="D17" s="1094"/>
      <c r="E17" s="1084" t="s">
        <v>43</v>
      </c>
      <c r="F17" s="1105"/>
      <c r="G17" s="1094"/>
      <c r="H17" s="115"/>
    </row>
    <row r="18" spans="1:8">
      <c r="B18" s="1085" t="s">
        <v>44</v>
      </c>
      <c r="C18" s="926"/>
      <c r="D18" s="918"/>
      <c r="E18" s="1085" t="s">
        <v>44</v>
      </c>
      <c r="F18" s="926"/>
      <c r="G18" s="918"/>
      <c r="H18" s="115"/>
    </row>
    <row r="19" spans="1:8">
      <c r="B19" s="1086" t="s">
        <v>171</v>
      </c>
      <c r="C19" s="1105"/>
      <c r="D19" s="1094"/>
      <c r="E19" s="1086" t="s">
        <v>171</v>
      </c>
      <c r="F19" s="1107"/>
      <c r="G19" s="114"/>
      <c r="H19" s="115"/>
    </row>
    <row r="20" spans="1:8">
      <c r="B20" s="1082" t="s">
        <v>56</v>
      </c>
      <c r="C20" s="1101">
        <v>622979045</v>
      </c>
      <c r="D20" s="1095">
        <v>-3107</v>
      </c>
      <c r="E20" s="1082" t="s">
        <v>56</v>
      </c>
      <c r="F20" s="556">
        <v>464035163</v>
      </c>
      <c r="G20" s="1095">
        <v>3107</v>
      </c>
      <c r="H20" s="115"/>
    </row>
    <row r="21" spans="1:8">
      <c r="B21" s="36" t="s">
        <v>18</v>
      </c>
      <c r="C21" s="1102">
        <v>622979045</v>
      </c>
      <c r="D21" s="1091">
        <f t="shared" ref="D21" si="2">+D22</f>
        <v>-3107</v>
      </c>
      <c r="E21" s="36" t="s">
        <v>18</v>
      </c>
      <c r="F21" s="1102">
        <v>456746470</v>
      </c>
      <c r="G21" s="1097">
        <f t="shared" ref="G21" si="3">+G22</f>
        <v>3107</v>
      </c>
      <c r="H21" s="115"/>
    </row>
    <row r="22" spans="1:8" ht="26.25">
      <c r="B22" s="36" t="s">
        <v>19</v>
      </c>
      <c r="C22" s="1102">
        <v>622979045</v>
      </c>
      <c r="D22" s="1091">
        <v>-3107</v>
      </c>
      <c r="E22" s="36" t="s">
        <v>19</v>
      </c>
      <c r="F22" s="1102">
        <v>456746470</v>
      </c>
      <c r="G22" s="1097">
        <v>3107</v>
      </c>
      <c r="H22" s="115"/>
    </row>
    <row r="23" spans="1:8">
      <c r="B23" s="1082" t="s">
        <v>57</v>
      </c>
      <c r="C23" s="1101">
        <v>622979045</v>
      </c>
      <c r="D23" s="1095">
        <v>-3107</v>
      </c>
      <c r="E23" s="1082" t="s">
        <v>57</v>
      </c>
      <c r="F23" s="556">
        <v>463418433</v>
      </c>
      <c r="G23" s="1095">
        <v>3107</v>
      </c>
      <c r="H23" s="115"/>
    </row>
    <row r="24" spans="1:8">
      <c r="B24" s="1087" t="s">
        <v>21</v>
      </c>
      <c r="C24" s="1104">
        <v>622979045</v>
      </c>
      <c r="D24" s="1093">
        <f t="shared" ref="D24:D26" si="4">+D25</f>
        <v>-3107</v>
      </c>
      <c r="E24" s="1087" t="s">
        <v>21</v>
      </c>
      <c r="F24" s="1104">
        <v>455118186</v>
      </c>
      <c r="G24" s="1099">
        <f>G25</f>
        <v>3107</v>
      </c>
      <c r="H24" s="115"/>
    </row>
    <row r="25" spans="1:8" ht="39">
      <c r="B25" s="38" t="s">
        <v>33</v>
      </c>
      <c r="C25" s="1102">
        <v>622979045</v>
      </c>
      <c r="D25" s="1091">
        <f t="shared" si="4"/>
        <v>-3107</v>
      </c>
      <c r="E25" s="38" t="s">
        <v>22</v>
      </c>
      <c r="F25" s="1102">
        <v>67332473</v>
      </c>
      <c r="G25" s="1097">
        <f>+G26</f>
        <v>3107</v>
      </c>
      <c r="H25" s="115"/>
    </row>
    <row r="26" spans="1:8" ht="26.25">
      <c r="B26" s="43" t="s">
        <v>36</v>
      </c>
      <c r="C26" s="1102">
        <v>622979045</v>
      </c>
      <c r="D26" s="1091">
        <f t="shared" si="4"/>
        <v>-3107</v>
      </c>
      <c r="E26" s="43" t="s">
        <v>24</v>
      </c>
      <c r="F26" s="1108">
        <v>57565411</v>
      </c>
      <c r="G26" s="1097">
        <v>3107</v>
      </c>
      <c r="H26" s="115"/>
    </row>
    <row r="27" spans="1:8" ht="27" thickBot="1">
      <c r="B27" s="1083" t="s">
        <v>86</v>
      </c>
      <c r="C27" s="1103">
        <v>622979045</v>
      </c>
      <c r="D27" s="1092">
        <v>-3107</v>
      </c>
      <c r="E27" s="1088"/>
      <c r="F27" s="1103"/>
      <c r="G27" s="1098"/>
      <c r="H27" s="115"/>
    </row>
    <row r="28" spans="1:8" s="1762" customFormat="1" ht="64.5" customHeight="1" thickBot="1">
      <c r="B28" s="2001" t="s">
        <v>348</v>
      </c>
      <c r="C28" s="2002"/>
      <c r="D28" s="2002"/>
      <c r="E28" s="2002"/>
      <c r="F28" s="2002"/>
      <c r="G28" s="2003"/>
      <c r="H28" s="1794"/>
    </row>
    <row r="29" spans="1:8" ht="15.75" thickBot="1">
      <c r="H29" s="115"/>
    </row>
    <row r="30" spans="1:8">
      <c r="A30" s="291">
        <f>A5+1</f>
        <v>42</v>
      </c>
      <c r="B30" s="1034" t="s">
        <v>205</v>
      </c>
      <c r="C30" s="224"/>
      <c r="D30" s="116"/>
      <c r="E30" s="1034" t="s">
        <v>87</v>
      </c>
      <c r="F30" s="224"/>
      <c r="G30" s="116"/>
      <c r="H30" s="292" t="s">
        <v>295</v>
      </c>
    </row>
    <row r="31" spans="1:8">
      <c r="B31" s="386" t="s">
        <v>14</v>
      </c>
      <c r="C31" s="227"/>
      <c r="D31" s="117"/>
      <c r="E31" s="386" t="s">
        <v>14</v>
      </c>
      <c r="F31" s="227"/>
      <c r="G31" s="117"/>
      <c r="H31" s="115"/>
    </row>
    <row r="32" spans="1:8" ht="54">
      <c r="B32" s="1081" t="s">
        <v>349</v>
      </c>
      <c r="C32" s="1100"/>
      <c r="D32" s="1089"/>
      <c r="E32" s="1081" t="s">
        <v>347</v>
      </c>
      <c r="F32" s="1106"/>
      <c r="G32" s="1096"/>
      <c r="H32" s="115"/>
    </row>
    <row r="33" spans="2:8">
      <c r="B33" s="1082" t="s">
        <v>56</v>
      </c>
      <c r="C33" s="1101">
        <f t="shared" ref="C33:D38" si="5">+C34</f>
        <v>475387539</v>
      </c>
      <c r="D33" s="1095">
        <f t="shared" si="5"/>
        <v>-3190451</v>
      </c>
      <c r="E33" s="1082" t="s">
        <v>56</v>
      </c>
      <c r="F33" s="1101">
        <f t="shared" ref="F33:G36" si="6">+F34</f>
        <v>22738374</v>
      </c>
      <c r="G33" s="1095">
        <f t="shared" si="6"/>
        <v>3190451</v>
      </c>
      <c r="H33" s="115"/>
    </row>
    <row r="34" spans="2:8">
      <c r="B34" s="36" t="s">
        <v>18</v>
      </c>
      <c r="C34" s="1102">
        <f t="shared" si="5"/>
        <v>475387539</v>
      </c>
      <c r="D34" s="1097">
        <f t="shared" si="5"/>
        <v>-3190451</v>
      </c>
      <c r="E34" s="36" t="s">
        <v>18</v>
      </c>
      <c r="F34" s="1102">
        <f t="shared" si="6"/>
        <v>22738374</v>
      </c>
      <c r="G34" s="1097">
        <f t="shared" si="6"/>
        <v>3190451</v>
      </c>
      <c r="H34" s="115"/>
    </row>
    <row r="35" spans="2:8" ht="26.25">
      <c r="B35" s="36" t="s">
        <v>19</v>
      </c>
      <c r="C35" s="1102">
        <f t="shared" si="5"/>
        <v>475387539</v>
      </c>
      <c r="D35" s="1097">
        <f t="shared" si="5"/>
        <v>-3190451</v>
      </c>
      <c r="E35" s="36" t="s">
        <v>19</v>
      </c>
      <c r="F35" s="1102">
        <v>22738374</v>
      </c>
      <c r="G35" s="1097">
        <f t="shared" si="6"/>
        <v>3190451</v>
      </c>
      <c r="H35" s="115"/>
    </row>
    <row r="36" spans="2:8">
      <c r="B36" s="1082" t="s">
        <v>57</v>
      </c>
      <c r="C36" s="1101">
        <f t="shared" si="5"/>
        <v>475387539</v>
      </c>
      <c r="D36" s="1095">
        <f t="shared" si="5"/>
        <v>-3190451</v>
      </c>
      <c r="E36" s="1082" t="s">
        <v>57</v>
      </c>
      <c r="F36" s="1101">
        <v>22738374</v>
      </c>
      <c r="G36" s="1095">
        <f t="shared" si="6"/>
        <v>3190451</v>
      </c>
      <c r="H36" s="115"/>
    </row>
    <row r="37" spans="2:8">
      <c r="B37" s="36" t="s">
        <v>21</v>
      </c>
      <c r="C37" s="1102">
        <f t="shared" si="5"/>
        <v>475387539</v>
      </c>
      <c r="D37" s="1097">
        <f t="shared" si="5"/>
        <v>-3190451</v>
      </c>
      <c r="E37" s="36" t="s">
        <v>21</v>
      </c>
      <c r="F37" s="1102">
        <v>22738374</v>
      </c>
      <c r="G37" s="1097">
        <f>G38</f>
        <v>3190451</v>
      </c>
      <c r="H37" s="115"/>
    </row>
    <row r="38" spans="2:8" ht="39">
      <c r="B38" s="38" t="s">
        <v>33</v>
      </c>
      <c r="C38" s="1102">
        <f t="shared" si="5"/>
        <v>475387539</v>
      </c>
      <c r="D38" s="1097">
        <f t="shared" si="5"/>
        <v>-3190451</v>
      </c>
      <c r="E38" s="38" t="s">
        <v>22</v>
      </c>
      <c r="F38" s="1102">
        <f>+F39</f>
        <v>22525372</v>
      </c>
      <c r="G38" s="1097">
        <f>+G39</f>
        <v>3190451</v>
      </c>
      <c r="H38" s="115"/>
    </row>
    <row r="39" spans="2:8" ht="26.25">
      <c r="B39" s="43" t="s">
        <v>36</v>
      </c>
      <c r="C39" s="1102">
        <f>+C40</f>
        <v>475387539</v>
      </c>
      <c r="D39" s="1097">
        <f>+D40</f>
        <v>-3190451</v>
      </c>
      <c r="E39" s="43" t="s">
        <v>24</v>
      </c>
      <c r="F39" s="1102">
        <v>22525372</v>
      </c>
      <c r="G39" s="1097">
        <v>3190451</v>
      </c>
      <c r="H39" s="115"/>
    </row>
    <row r="40" spans="2:8" ht="27" thickBot="1">
      <c r="B40" s="1083" t="s">
        <v>86</v>
      </c>
      <c r="C40" s="1103">
        <v>475387539</v>
      </c>
      <c r="D40" s="1098">
        <v>-3190451</v>
      </c>
      <c r="E40" s="1088"/>
      <c r="F40" s="1103"/>
      <c r="G40" s="1098"/>
      <c r="H40" s="115"/>
    </row>
    <row r="41" spans="2:8">
      <c r="B41" s="1034" t="s">
        <v>205</v>
      </c>
      <c r="C41" s="1104"/>
      <c r="D41" s="1093"/>
      <c r="E41" s="1034" t="s">
        <v>87</v>
      </c>
      <c r="F41" s="1104"/>
      <c r="G41" s="1099"/>
      <c r="H41" s="115"/>
    </row>
    <row r="42" spans="2:8">
      <c r="B42" s="1084" t="s">
        <v>43</v>
      </c>
      <c r="C42" s="1105"/>
      <c r="D42" s="1094"/>
      <c r="E42" s="1084" t="s">
        <v>43</v>
      </c>
      <c r="F42" s="1105"/>
      <c r="G42" s="1094"/>
      <c r="H42" s="115"/>
    </row>
    <row r="43" spans="2:8">
      <c r="B43" s="1085" t="s">
        <v>44</v>
      </c>
      <c r="C43" s="926"/>
      <c r="D43" s="918"/>
      <c r="E43" s="1085" t="s">
        <v>44</v>
      </c>
      <c r="F43" s="926"/>
      <c r="G43" s="918"/>
      <c r="H43" s="115"/>
    </row>
    <row r="44" spans="2:8">
      <c r="B44" s="1086" t="s">
        <v>171</v>
      </c>
      <c r="C44" s="1105"/>
      <c r="D44" s="1094"/>
      <c r="E44" s="1086" t="s">
        <v>171</v>
      </c>
      <c r="F44" s="1107"/>
      <c r="G44" s="114"/>
      <c r="H44" s="115"/>
    </row>
    <row r="45" spans="2:8">
      <c r="B45" s="1082" t="s">
        <v>56</v>
      </c>
      <c r="C45" s="1101">
        <f>C46</f>
        <v>622979045</v>
      </c>
      <c r="D45" s="1095">
        <f>D46</f>
        <v>-2972244</v>
      </c>
      <c r="E45" s="1082" t="s">
        <v>56</v>
      </c>
      <c r="F45" s="556">
        <v>464035163</v>
      </c>
      <c r="G45" s="1095">
        <f>G46</f>
        <v>2972244</v>
      </c>
      <c r="H45" s="115"/>
    </row>
    <row r="46" spans="2:8">
      <c r="B46" s="36" t="s">
        <v>18</v>
      </c>
      <c r="C46" s="1102">
        <f t="shared" ref="C46:D46" si="7">+C47</f>
        <v>622979045</v>
      </c>
      <c r="D46" s="1091">
        <f t="shared" si="7"/>
        <v>-2972244</v>
      </c>
      <c r="E46" s="36" t="s">
        <v>18</v>
      </c>
      <c r="F46" s="1102">
        <v>456746470</v>
      </c>
      <c r="G46" s="1097">
        <f t="shared" ref="G46" si="8">+G47</f>
        <v>2972244</v>
      </c>
      <c r="H46" s="115"/>
    </row>
    <row r="47" spans="2:8" ht="26.25">
      <c r="B47" s="36" t="s">
        <v>19</v>
      </c>
      <c r="C47" s="1102">
        <v>622979045</v>
      </c>
      <c r="D47" s="1091">
        <f>D48</f>
        <v>-2972244</v>
      </c>
      <c r="E47" s="36" t="s">
        <v>19</v>
      </c>
      <c r="F47" s="1102">
        <v>456746470</v>
      </c>
      <c r="G47" s="1097">
        <f>G48</f>
        <v>2972244</v>
      </c>
      <c r="H47" s="115"/>
    </row>
    <row r="48" spans="2:8">
      <c r="B48" s="1082" t="s">
        <v>57</v>
      </c>
      <c r="C48" s="1101">
        <f>C49</f>
        <v>622979045</v>
      </c>
      <c r="D48" s="1095">
        <f>D49</f>
        <v>-2972244</v>
      </c>
      <c r="E48" s="1082" t="s">
        <v>57</v>
      </c>
      <c r="F48" s="556">
        <v>463418433</v>
      </c>
      <c r="G48" s="1095">
        <f>G49</f>
        <v>2972244</v>
      </c>
      <c r="H48" s="115"/>
    </row>
    <row r="49" spans="1:8">
      <c r="B49" s="1087" t="s">
        <v>21</v>
      </c>
      <c r="C49" s="1104">
        <f t="shared" ref="C49:D51" si="9">+C50</f>
        <v>622979045</v>
      </c>
      <c r="D49" s="1093">
        <f t="shared" si="9"/>
        <v>-2972244</v>
      </c>
      <c r="E49" s="1087" t="s">
        <v>21</v>
      </c>
      <c r="F49" s="1104">
        <v>455118186</v>
      </c>
      <c r="G49" s="1099">
        <f>G50</f>
        <v>2972244</v>
      </c>
      <c r="H49" s="115"/>
    </row>
    <row r="50" spans="1:8" ht="39">
      <c r="B50" s="38" t="s">
        <v>33</v>
      </c>
      <c r="C50" s="1102">
        <f t="shared" si="9"/>
        <v>622979045</v>
      </c>
      <c r="D50" s="1091">
        <f t="shared" si="9"/>
        <v>-2972244</v>
      </c>
      <c r="E50" s="38" t="s">
        <v>22</v>
      </c>
      <c r="F50" s="1102">
        <v>67332473</v>
      </c>
      <c r="G50" s="1097">
        <f>+G51</f>
        <v>2972244</v>
      </c>
      <c r="H50" s="115"/>
    </row>
    <row r="51" spans="1:8" ht="26.25">
      <c r="B51" s="43" t="s">
        <v>36</v>
      </c>
      <c r="C51" s="1102">
        <f t="shared" si="9"/>
        <v>622979045</v>
      </c>
      <c r="D51" s="1091">
        <f t="shared" si="9"/>
        <v>-2972244</v>
      </c>
      <c r="E51" s="43" t="s">
        <v>24</v>
      </c>
      <c r="F51" s="1108">
        <v>57565411</v>
      </c>
      <c r="G51" s="1097">
        <v>2972244</v>
      </c>
      <c r="H51" s="115"/>
    </row>
    <row r="52" spans="1:8" ht="27" thickBot="1">
      <c r="B52" s="1083" t="s">
        <v>86</v>
      </c>
      <c r="C52" s="1103">
        <v>622979045</v>
      </c>
      <c r="D52" s="1092">
        <v>-2972244</v>
      </c>
      <c r="E52" s="1088"/>
      <c r="F52" s="1103"/>
      <c r="G52" s="1098"/>
      <c r="H52" s="115"/>
    </row>
    <row r="53" spans="1:8">
      <c r="B53" s="1157" t="s">
        <v>172</v>
      </c>
      <c r="C53" s="1159"/>
      <c r="D53" s="1158"/>
      <c r="E53" s="1157" t="s">
        <v>172</v>
      </c>
      <c r="F53" s="1166"/>
      <c r="G53" s="941"/>
      <c r="H53" s="115"/>
    </row>
    <row r="54" spans="1:8">
      <c r="B54" s="1082" t="s">
        <v>56</v>
      </c>
      <c r="C54" s="1101">
        <f>C55</f>
        <v>622100060</v>
      </c>
      <c r="D54" s="1095">
        <f>D55</f>
        <v>-2975351</v>
      </c>
      <c r="E54" s="1082" t="s">
        <v>56</v>
      </c>
      <c r="F54" s="556">
        <v>459430820</v>
      </c>
      <c r="G54" s="1095">
        <f>G55</f>
        <v>2975351</v>
      </c>
      <c r="H54" s="115"/>
    </row>
    <row r="55" spans="1:8">
      <c r="B55" s="36" t="s">
        <v>18</v>
      </c>
      <c r="C55" s="1102">
        <f t="shared" ref="C55:D55" si="10">+C56</f>
        <v>622100060</v>
      </c>
      <c r="D55" s="1091">
        <f t="shared" si="10"/>
        <v>-2975351</v>
      </c>
      <c r="E55" s="36" t="s">
        <v>18</v>
      </c>
      <c r="F55" s="1102">
        <f>F56</f>
        <v>452142127</v>
      </c>
      <c r="G55" s="1097">
        <f t="shared" ref="G55" si="11">+G56</f>
        <v>2975351</v>
      </c>
      <c r="H55" s="115"/>
    </row>
    <row r="56" spans="1:8" ht="26.25">
      <c r="B56" s="36" t="s">
        <v>19</v>
      </c>
      <c r="C56" s="1102">
        <v>622100060</v>
      </c>
      <c r="D56" s="1091">
        <f>D57</f>
        <v>-2975351</v>
      </c>
      <c r="E56" s="36" t="s">
        <v>19</v>
      </c>
      <c r="F56" s="1102">
        <v>452142127</v>
      </c>
      <c r="G56" s="1097">
        <f>G57</f>
        <v>2975351</v>
      </c>
      <c r="H56" s="115"/>
    </row>
    <row r="57" spans="1:8">
      <c r="B57" s="1162" t="s">
        <v>57</v>
      </c>
      <c r="C57" s="1164">
        <f>C58</f>
        <v>622100060</v>
      </c>
      <c r="D57" s="1163">
        <f>D58</f>
        <v>-2975351</v>
      </c>
      <c r="E57" s="1082" t="s">
        <v>57</v>
      </c>
      <c r="F57" s="556">
        <v>458814090</v>
      </c>
      <c r="G57" s="1095">
        <f>G58</f>
        <v>2975351</v>
      </c>
      <c r="H57" s="115"/>
    </row>
    <row r="58" spans="1:8">
      <c r="B58" s="1087" t="s">
        <v>21</v>
      </c>
      <c r="C58" s="1104">
        <f t="shared" ref="C58:D60" si="12">+C59</f>
        <v>622100060</v>
      </c>
      <c r="D58" s="1093">
        <f t="shared" si="12"/>
        <v>-2975351</v>
      </c>
      <c r="E58" s="1087" t="s">
        <v>21</v>
      </c>
      <c r="F58" s="1104">
        <v>452208902</v>
      </c>
      <c r="G58" s="1099">
        <f>G59</f>
        <v>2975351</v>
      </c>
      <c r="H58" s="115"/>
    </row>
    <row r="59" spans="1:8" ht="39">
      <c r="B59" s="38" t="s">
        <v>33</v>
      </c>
      <c r="C59" s="1102">
        <f t="shared" si="12"/>
        <v>622100060</v>
      </c>
      <c r="D59" s="1091">
        <f t="shared" si="12"/>
        <v>-2975351</v>
      </c>
      <c r="E59" s="38" t="s">
        <v>22</v>
      </c>
      <c r="F59" s="1102">
        <v>67268496</v>
      </c>
      <c r="G59" s="1097">
        <f>+G60</f>
        <v>2975351</v>
      </c>
      <c r="H59" s="115"/>
    </row>
    <row r="60" spans="1:8" ht="26.25">
      <c r="B60" s="43" t="s">
        <v>36</v>
      </c>
      <c r="C60" s="1102">
        <f t="shared" si="12"/>
        <v>622100060</v>
      </c>
      <c r="D60" s="1091">
        <f t="shared" si="12"/>
        <v>-2975351</v>
      </c>
      <c r="E60" s="43" t="s">
        <v>24</v>
      </c>
      <c r="F60" s="1108">
        <v>57501434</v>
      </c>
      <c r="G60" s="1165">
        <v>2975351</v>
      </c>
      <c r="H60" s="115"/>
    </row>
    <row r="61" spans="1:8" ht="27" thickBot="1">
      <c r="B61" s="1083" t="s">
        <v>86</v>
      </c>
      <c r="C61" s="1103">
        <v>622100060</v>
      </c>
      <c r="D61" s="1092">
        <v>-2975351</v>
      </c>
      <c r="E61" s="1088"/>
      <c r="F61" s="1103"/>
      <c r="G61" s="1098"/>
      <c r="H61" s="115"/>
    </row>
    <row r="62" spans="1:8" s="1762" customFormat="1" ht="185.25" customHeight="1" thickBot="1">
      <c r="B62" s="1956" t="s">
        <v>350</v>
      </c>
      <c r="C62" s="1957"/>
      <c r="D62" s="1957"/>
      <c r="E62" s="1957"/>
      <c r="F62" s="1957"/>
      <c r="G62" s="1958"/>
      <c r="H62" s="1794"/>
    </row>
    <row r="63" spans="1:8" ht="15.75" thickBot="1">
      <c r="H63" s="115"/>
    </row>
    <row r="64" spans="1:8">
      <c r="A64" s="291">
        <f>A30+1</f>
        <v>43</v>
      </c>
      <c r="B64" s="1034" t="s">
        <v>205</v>
      </c>
      <c r="C64" s="224"/>
      <c r="D64" s="116"/>
      <c r="E64" s="1034" t="s">
        <v>87</v>
      </c>
      <c r="F64" s="224"/>
      <c r="G64" s="116"/>
      <c r="H64" s="292" t="s">
        <v>295</v>
      </c>
    </row>
    <row r="65" spans="2:8">
      <c r="B65" s="386" t="s">
        <v>14</v>
      </c>
      <c r="C65" s="227"/>
      <c r="D65" s="117"/>
      <c r="E65" s="386" t="s">
        <v>14</v>
      </c>
      <c r="F65" s="227"/>
      <c r="G65" s="117"/>
      <c r="H65" s="115"/>
    </row>
    <row r="66" spans="2:8" ht="67.5">
      <c r="B66" s="1081" t="s">
        <v>351</v>
      </c>
      <c r="C66" s="1100"/>
      <c r="D66" s="1089"/>
      <c r="E66" s="1081" t="s">
        <v>347</v>
      </c>
      <c r="F66" s="1106"/>
      <c r="G66" s="1096"/>
      <c r="H66" s="115"/>
    </row>
    <row r="67" spans="2:8">
      <c r="B67" s="1082" t="s">
        <v>56</v>
      </c>
      <c r="C67" s="1101">
        <f t="shared" ref="C67:D73" si="13">+C68</f>
        <v>74325697</v>
      </c>
      <c r="D67" s="1095">
        <f t="shared" si="13"/>
        <v>-2434717</v>
      </c>
      <c r="E67" s="1082" t="s">
        <v>56</v>
      </c>
      <c r="F67" s="1101">
        <f t="shared" ref="F67:G70" si="14">+F68</f>
        <v>22738374</v>
      </c>
      <c r="G67" s="1095">
        <f t="shared" si="14"/>
        <v>2434717</v>
      </c>
      <c r="H67" s="115"/>
    </row>
    <row r="68" spans="2:8">
      <c r="B68" s="36" t="s">
        <v>18</v>
      </c>
      <c r="C68" s="1102">
        <f t="shared" si="13"/>
        <v>74325697</v>
      </c>
      <c r="D68" s="1097">
        <f t="shared" si="13"/>
        <v>-2434717</v>
      </c>
      <c r="E68" s="36" t="s">
        <v>18</v>
      </c>
      <c r="F68" s="1102">
        <f t="shared" si="14"/>
        <v>22738374</v>
      </c>
      <c r="G68" s="1097">
        <f t="shared" si="14"/>
        <v>2434717</v>
      </c>
      <c r="H68" s="115"/>
    </row>
    <row r="69" spans="2:8" ht="26.25">
      <c r="B69" s="36" t="s">
        <v>19</v>
      </c>
      <c r="C69" s="1102">
        <f t="shared" si="13"/>
        <v>74325697</v>
      </c>
      <c r="D69" s="1097">
        <f t="shared" si="13"/>
        <v>-2434717</v>
      </c>
      <c r="E69" s="36" t="s">
        <v>19</v>
      </c>
      <c r="F69" s="1102">
        <v>22738374</v>
      </c>
      <c r="G69" s="1097">
        <f t="shared" si="14"/>
        <v>2434717</v>
      </c>
      <c r="H69" s="115"/>
    </row>
    <row r="70" spans="2:8">
      <c r="B70" s="1082" t="s">
        <v>57</v>
      </c>
      <c r="C70" s="1101">
        <f t="shared" si="13"/>
        <v>74325697</v>
      </c>
      <c r="D70" s="1095">
        <f t="shared" si="13"/>
        <v>-2434717</v>
      </c>
      <c r="E70" s="1082" t="s">
        <v>57</v>
      </c>
      <c r="F70" s="1101">
        <v>22738374</v>
      </c>
      <c r="G70" s="1095">
        <f t="shared" si="14"/>
        <v>2434717</v>
      </c>
      <c r="H70" s="115"/>
    </row>
    <row r="71" spans="2:8">
      <c r="B71" s="36" t="s">
        <v>21</v>
      </c>
      <c r="C71" s="1102">
        <f t="shared" si="13"/>
        <v>74325697</v>
      </c>
      <c r="D71" s="1097">
        <f t="shared" si="13"/>
        <v>-2434717</v>
      </c>
      <c r="E71" s="36" t="s">
        <v>21</v>
      </c>
      <c r="F71" s="1102">
        <v>22738374</v>
      </c>
      <c r="G71" s="1097">
        <f>G72</f>
        <v>2434717</v>
      </c>
      <c r="H71" s="115"/>
    </row>
    <row r="72" spans="2:8" ht="39">
      <c r="B72" s="38" t="s">
        <v>33</v>
      </c>
      <c r="C72" s="1102">
        <f t="shared" si="13"/>
        <v>74325697</v>
      </c>
      <c r="D72" s="1097">
        <f t="shared" si="13"/>
        <v>-2434717</v>
      </c>
      <c r="E72" s="38" t="s">
        <v>22</v>
      </c>
      <c r="F72" s="1102">
        <f>+F73</f>
        <v>22525372</v>
      </c>
      <c r="G72" s="1097">
        <f>+G73</f>
        <v>2434717</v>
      </c>
      <c r="H72" s="115"/>
    </row>
    <row r="73" spans="2:8" ht="26.25">
      <c r="B73" s="43" t="s">
        <v>36</v>
      </c>
      <c r="C73" s="1102">
        <f t="shared" si="13"/>
        <v>74325697</v>
      </c>
      <c r="D73" s="1097">
        <f t="shared" si="13"/>
        <v>-2434717</v>
      </c>
      <c r="E73" s="43" t="s">
        <v>24</v>
      </c>
      <c r="F73" s="1102">
        <v>22525372</v>
      </c>
      <c r="G73" s="1097">
        <v>2434717</v>
      </c>
      <c r="H73" s="115"/>
    </row>
    <row r="74" spans="2:8" ht="27" thickBot="1">
      <c r="B74" s="1083" t="s">
        <v>86</v>
      </c>
      <c r="C74" s="1103">
        <v>74325697</v>
      </c>
      <c r="D74" s="1098">
        <v>-2434717</v>
      </c>
      <c r="E74" s="1088"/>
      <c r="F74" s="1103"/>
      <c r="G74" s="1098"/>
      <c r="H74" s="115"/>
    </row>
    <row r="75" spans="2:8">
      <c r="B75" s="1156" t="s">
        <v>205</v>
      </c>
      <c r="C75" s="1104"/>
      <c r="D75" s="1093"/>
      <c r="E75" s="1034" t="s">
        <v>87</v>
      </c>
      <c r="F75" s="1104"/>
      <c r="G75" s="1099"/>
      <c r="H75" s="115"/>
    </row>
    <row r="76" spans="2:8">
      <c r="B76" s="1084" t="s">
        <v>43</v>
      </c>
      <c r="C76" s="1105"/>
      <c r="D76" s="1094"/>
      <c r="E76" s="1084" t="s">
        <v>43</v>
      </c>
      <c r="F76" s="1105"/>
      <c r="G76" s="1094"/>
      <c r="H76" s="115"/>
    </row>
    <row r="77" spans="2:8">
      <c r="B77" s="1085" t="s">
        <v>44</v>
      </c>
      <c r="C77" s="926"/>
      <c r="D77" s="918"/>
      <c r="E77" s="1085" t="s">
        <v>44</v>
      </c>
      <c r="F77" s="926"/>
      <c r="G77" s="918"/>
      <c r="H77" s="115"/>
    </row>
    <row r="78" spans="2:8">
      <c r="B78" s="1086" t="s">
        <v>171</v>
      </c>
      <c r="C78" s="1105"/>
      <c r="D78" s="1094"/>
      <c r="E78" s="1086" t="s">
        <v>171</v>
      </c>
      <c r="F78" s="1107"/>
      <c r="G78" s="114"/>
      <c r="H78" s="115"/>
    </row>
    <row r="79" spans="2:8">
      <c r="B79" s="1082" t="s">
        <v>56</v>
      </c>
      <c r="C79" s="1101">
        <v>622979045</v>
      </c>
      <c r="D79" s="1095">
        <f>D80</f>
        <v>-2659910</v>
      </c>
      <c r="E79" s="1082" t="s">
        <v>56</v>
      </c>
      <c r="F79" s="556">
        <v>464035163</v>
      </c>
      <c r="G79" s="1095">
        <f>G80</f>
        <v>2659910</v>
      </c>
      <c r="H79" s="115"/>
    </row>
    <row r="80" spans="2:8">
      <c r="B80" s="36" t="s">
        <v>18</v>
      </c>
      <c r="C80" s="1102">
        <v>622979045</v>
      </c>
      <c r="D80" s="1091">
        <f t="shared" ref="D80" si="15">+D81</f>
        <v>-2659910</v>
      </c>
      <c r="E80" s="36" t="s">
        <v>18</v>
      </c>
      <c r="F80" s="1102">
        <v>456746470</v>
      </c>
      <c r="G80" s="1097">
        <f t="shared" ref="G80" si="16">+G81</f>
        <v>2659910</v>
      </c>
      <c r="H80" s="115"/>
    </row>
    <row r="81" spans="2:8" ht="26.25">
      <c r="B81" s="36" t="s">
        <v>19</v>
      </c>
      <c r="C81" s="1102">
        <v>622979045</v>
      </c>
      <c r="D81" s="1091">
        <f>D82</f>
        <v>-2659910</v>
      </c>
      <c r="E81" s="36" t="s">
        <v>19</v>
      </c>
      <c r="F81" s="1102">
        <v>456746470</v>
      </c>
      <c r="G81" s="1097">
        <f>G82</f>
        <v>2659910</v>
      </c>
      <c r="H81" s="115"/>
    </row>
    <row r="82" spans="2:8">
      <c r="B82" s="1082" t="s">
        <v>57</v>
      </c>
      <c r="C82" s="1101">
        <v>622979045</v>
      </c>
      <c r="D82" s="1095">
        <f>D83</f>
        <v>-2659910</v>
      </c>
      <c r="E82" s="1082" t="s">
        <v>57</v>
      </c>
      <c r="F82" s="556">
        <v>463418433</v>
      </c>
      <c r="G82" s="1095">
        <f>G83</f>
        <v>2659910</v>
      </c>
      <c r="H82" s="115"/>
    </row>
    <row r="83" spans="2:8">
      <c r="B83" s="1087" t="s">
        <v>21</v>
      </c>
      <c r="C83" s="1104">
        <v>622979045</v>
      </c>
      <c r="D83" s="1093">
        <f t="shared" ref="D83:D85" si="17">+D84</f>
        <v>-2659910</v>
      </c>
      <c r="E83" s="1087" t="s">
        <v>21</v>
      </c>
      <c r="F83" s="1104">
        <v>455118186</v>
      </c>
      <c r="G83" s="1099">
        <f>G84</f>
        <v>2659910</v>
      </c>
      <c r="H83" s="115"/>
    </row>
    <row r="84" spans="2:8" ht="39">
      <c r="B84" s="38" t="s">
        <v>33</v>
      </c>
      <c r="C84" s="1102">
        <v>622979045</v>
      </c>
      <c r="D84" s="1091">
        <f t="shared" si="17"/>
        <v>-2659910</v>
      </c>
      <c r="E84" s="38" t="s">
        <v>22</v>
      </c>
      <c r="F84" s="1102">
        <v>67332473</v>
      </c>
      <c r="G84" s="1097">
        <f>+G85</f>
        <v>2659910</v>
      </c>
      <c r="H84" s="115"/>
    </row>
    <row r="85" spans="2:8" ht="26.25">
      <c r="B85" s="43" t="s">
        <v>36</v>
      </c>
      <c r="C85" s="1102">
        <v>622979045</v>
      </c>
      <c r="D85" s="1091">
        <f t="shared" si="17"/>
        <v>-2659910</v>
      </c>
      <c r="E85" s="43" t="s">
        <v>24</v>
      </c>
      <c r="F85" s="1108">
        <v>57565411</v>
      </c>
      <c r="G85" s="1097">
        <v>2659910</v>
      </c>
      <c r="H85" s="115"/>
    </row>
    <row r="86" spans="2:8" ht="27" thickBot="1">
      <c r="B86" s="1083" t="s">
        <v>86</v>
      </c>
      <c r="C86" s="1103">
        <v>622979045</v>
      </c>
      <c r="D86" s="1092">
        <v>-2659910</v>
      </c>
      <c r="E86" s="1088"/>
      <c r="F86" s="1103"/>
      <c r="G86" s="1098"/>
      <c r="H86" s="115"/>
    </row>
    <row r="87" spans="2:8">
      <c r="B87" s="1157" t="s">
        <v>172</v>
      </c>
      <c r="C87" s="1159"/>
      <c r="D87" s="1158"/>
      <c r="E87" s="1160" t="s">
        <v>172</v>
      </c>
      <c r="F87" s="1161"/>
      <c r="G87" s="942"/>
      <c r="H87" s="115"/>
    </row>
    <row r="88" spans="2:8">
      <c r="B88" s="1082" t="s">
        <v>56</v>
      </c>
      <c r="C88" s="1101">
        <v>622100060</v>
      </c>
      <c r="D88" s="1095">
        <f>D89</f>
        <v>-2659910</v>
      </c>
      <c r="E88" s="1082" t="s">
        <v>56</v>
      </c>
      <c r="F88" s="556">
        <v>459430820</v>
      </c>
      <c r="G88" s="1095">
        <f>G89</f>
        <v>2659910</v>
      </c>
      <c r="H88" s="115"/>
    </row>
    <row r="89" spans="2:8">
      <c r="B89" s="36" t="s">
        <v>18</v>
      </c>
      <c r="C89" s="1102">
        <v>622100060</v>
      </c>
      <c r="D89" s="1091">
        <f t="shared" ref="D89" si="18">+D90</f>
        <v>-2659910</v>
      </c>
      <c r="E89" s="36" t="s">
        <v>18</v>
      </c>
      <c r="F89" s="1102">
        <f>F90</f>
        <v>452142127</v>
      </c>
      <c r="G89" s="1097">
        <f t="shared" ref="G89" si="19">+G90</f>
        <v>2659910</v>
      </c>
      <c r="H89" s="115"/>
    </row>
    <row r="90" spans="2:8" ht="26.25">
      <c r="B90" s="36" t="s">
        <v>19</v>
      </c>
      <c r="C90" s="1102">
        <v>622100060</v>
      </c>
      <c r="D90" s="1091">
        <f>D91</f>
        <v>-2659910</v>
      </c>
      <c r="E90" s="36" t="s">
        <v>19</v>
      </c>
      <c r="F90" s="1102">
        <v>452142127</v>
      </c>
      <c r="G90" s="1097">
        <f>G91</f>
        <v>2659910</v>
      </c>
      <c r="H90" s="115"/>
    </row>
    <row r="91" spans="2:8">
      <c r="B91" s="1082" t="s">
        <v>57</v>
      </c>
      <c r="C91" s="1101">
        <v>622100060</v>
      </c>
      <c r="D91" s="1095">
        <f>D92</f>
        <v>-2659910</v>
      </c>
      <c r="E91" s="1082" t="s">
        <v>57</v>
      </c>
      <c r="F91" s="556">
        <v>458814090</v>
      </c>
      <c r="G91" s="1095">
        <f>G92</f>
        <v>2659910</v>
      </c>
      <c r="H91" s="115"/>
    </row>
    <row r="92" spans="2:8">
      <c r="B92" s="1087" t="s">
        <v>21</v>
      </c>
      <c r="C92" s="1104">
        <v>622100060</v>
      </c>
      <c r="D92" s="1093">
        <f t="shared" ref="D92:D94" si="20">+D93</f>
        <v>-2659910</v>
      </c>
      <c r="E92" s="1087" t="s">
        <v>21</v>
      </c>
      <c r="F92" s="1104">
        <v>452208902</v>
      </c>
      <c r="G92" s="1099">
        <f>G93</f>
        <v>2659910</v>
      </c>
      <c r="H92" s="115"/>
    </row>
    <row r="93" spans="2:8" ht="39">
      <c r="B93" s="38" t="s">
        <v>33</v>
      </c>
      <c r="C93" s="1102">
        <v>622100060</v>
      </c>
      <c r="D93" s="1091">
        <f t="shared" si="20"/>
        <v>-2659910</v>
      </c>
      <c r="E93" s="38" t="s">
        <v>22</v>
      </c>
      <c r="F93" s="1102">
        <v>67268496</v>
      </c>
      <c r="G93" s="1097">
        <f>+G94</f>
        <v>2659910</v>
      </c>
      <c r="H93" s="115"/>
    </row>
    <row r="94" spans="2:8" ht="26.25">
      <c r="B94" s="43" t="s">
        <v>36</v>
      </c>
      <c r="C94" s="1102">
        <v>622100060</v>
      </c>
      <c r="D94" s="1091">
        <f t="shared" si="20"/>
        <v>-2659910</v>
      </c>
      <c r="E94" s="43" t="s">
        <v>24</v>
      </c>
      <c r="F94" s="1108">
        <v>57501434</v>
      </c>
      <c r="G94" s="1097">
        <f>2659910</f>
        <v>2659910</v>
      </c>
      <c r="H94" s="115"/>
    </row>
    <row r="95" spans="2:8" ht="27" thickBot="1">
      <c r="B95" s="1083" t="s">
        <v>86</v>
      </c>
      <c r="C95" s="1103">
        <v>622100060</v>
      </c>
      <c r="D95" s="1092">
        <f>-2659910</f>
        <v>-2659910</v>
      </c>
      <c r="E95" s="1088"/>
      <c r="F95" s="1103"/>
      <c r="G95" s="1098"/>
      <c r="H95" s="115"/>
    </row>
    <row r="96" spans="2:8" s="1762" customFormat="1" ht="106.5" customHeight="1" thickBot="1">
      <c r="B96" s="1956" t="s">
        <v>352</v>
      </c>
      <c r="C96" s="1957"/>
      <c r="D96" s="1957"/>
      <c r="E96" s="1957"/>
      <c r="F96" s="1957"/>
      <c r="G96" s="1958"/>
      <c r="H96" s="1794"/>
    </row>
    <row r="97" spans="1:8" ht="15.75" thickBot="1">
      <c r="H97" s="115"/>
    </row>
    <row r="98" spans="1:8">
      <c r="A98" s="291">
        <f>A64+1</f>
        <v>44</v>
      </c>
      <c r="B98" s="1034" t="s">
        <v>205</v>
      </c>
      <c r="C98" s="224"/>
      <c r="D98" s="116"/>
      <c r="E98" s="1034" t="s">
        <v>87</v>
      </c>
      <c r="F98" s="224"/>
      <c r="G98" s="116"/>
      <c r="H98" s="292" t="s">
        <v>295</v>
      </c>
    </row>
    <row r="99" spans="1:8">
      <c r="B99" s="386" t="s">
        <v>14</v>
      </c>
      <c r="C99" s="227"/>
      <c r="D99" s="117"/>
      <c r="E99" s="386" t="s">
        <v>14</v>
      </c>
      <c r="F99" s="227"/>
      <c r="G99" s="117"/>
      <c r="H99" s="115"/>
    </row>
    <row r="100" spans="1:8" ht="67.5">
      <c r="B100" s="1081" t="s">
        <v>351</v>
      </c>
      <c r="C100" s="1100"/>
      <c r="D100" s="1089"/>
      <c r="E100" s="1081" t="s">
        <v>353</v>
      </c>
      <c r="F100" s="1106"/>
      <c r="G100" s="1096"/>
      <c r="H100" s="115"/>
    </row>
    <row r="101" spans="1:8">
      <c r="B101" s="1082" t="s">
        <v>56</v>
      </c>
      <c r="C101" s="1101">
        <f t="shared" ref="C101:D107" si="21">+C102</f>
        <v>74325697</v>
      </c>
      <c r="D101" s="1090">
        <f t="shared" si="21"/>
        <v>-43383</v>
      </c>
      <c r="E101" s="1082" t="s">
        <v>56</v>
      </c>
      <c r="F101" s="1101">
        <f t="shared" ref="F101:G104" si="22">+F102</f>
        <v>600546</v>
      </c>
      <c r="G101" s="1095">
        <f t="shared" si="22"/>
        <v>43383</v>
      </c>
      <c r="H101" s="115"/>
    </row>
    <row r="102" spans="1:8">
      <c r="B102" s="36" t="s">
        <v>18</v>
      </c>
      <c r="C102" s="1102">
        <f t="shared" si="21"/>
        <v>74325697</v>
      </c>
      <c r="D102" s="1091">
        <f t="shared" si="21"/>
        <v>-43383</v>
      </c>
      <c r="E102" s="36" t="s">
        <v>18</v>
      </c>
      <c r="F102" s="1102">
        <f t="shared" si="22"/>
        <v>600546</v>
      </c>
      <c r="G102" s="1097">
        <f t="shared" si="22"/>
        <v>43383</v>
      </c>
      <c r="H102" s="115"/>
    </row>
    <row r="103" spans="1:8" ht="26.25">
      <c r="B103" s="36" t="s">
        <v>19</v>
      </c>
      <c r="C103" s="1102">
        <f t="shared" si="21"/>
        <v>74325697</v>
      </c>
      <c r="D103" s="1091">
        <f t="shared" si="21"/>
        <v>-43383</v>
      </c>
      <c r="E103" s="36" t="s">
        <v>19</v>
      </c>
      <c r="F103" s="1102">
        <v>600546</v>
      </c>
      <c r="G103" s="1097">
        <f t="shared" si="22"/>
        <v>43383</v>
      </c>
      <c r="H103" s="115"/>
    </row>
    <row r="104" spans="1:8">
      <c r="B104" s="1082" t="s">
        <v>57</v>
      </c>
      <c r="C104" s="1101">
        <f t="shared" si="21"/>
        <v>74325697</v>
      </c>
      <c r="D104" s="1090">
        <f t="shared" si="21"/>
        <v>-43383</v>
      </c>
      <c r="E104" s="1082" t="s">
        <v>57</v>
      </c>
      <c r="F104" s="1101">
        <v>600546</v>
      </c>
      <c r="G104" s="1095">
        <f t="shared" si="22"/>
        <v>43383</v>
      </c>
      <c r="H104" s="115"/>
    </row>
    <row r="105" spans="1:8">
      <c r="B105" s="36" t="s">
        <v>21</v>
      </c>
      <c r="C105" s="1102">
        <f t="shared" si="21"/>
        <v>74325697</v>
      </c>
      <c r="D105" s="1091">
        <f t="shared" si="21"/>
        <v>-43383</v>
      </c>
      <c r="E105" s="36" t="s">
        <v>21</v>
      </c>
      <c r="F105" s="1102">
        <v>600546</v>
      </c>
      <c r="G105" s="1097">
        <f>+G106</f>
        <v>43383</v>
      </c>
      <c r="H105" s="115"/>
    </row>
    <row r="106" spans="1:8" ht="39">
      <c r="B106" s="38" t="s">
        <v>33</v>
      </c>
      <c r="C106" s="1102">
        <f t="shared" si="21"/>
        <v>74325697</v>
      </c>
      <c r="D106" s="1091">
        <f t="shared" si="21"/>
        <v>-43383</v>
      </c>
      <c r="E106" s="38" t="s">
        <v>23</v>
      </c>
      <c r="F106" s="1102">
        <v>128176</v>
      </c>
      <c r="G106" s="1097">
        <f>+G107</f>
        <v>43383</v>
      </c>
      <c r="H106" s="115"/>
    </row>
    <row r="107" spans="1:8" ht="26.25">
      <c r="B107" s="43" t="s">
        <v>36</v>
      </c>
      <c r="C107" s="1102">
        <f t="shared" si="21"/>
        <v>74325697</v>
      </c>
      <c r="D107" s="1091">
        <f t="shared" si="21"/>
        <v>-43383</v>
      </c>
      <c r="E107" s="43" t="s">
        <v>25</v>
      </c>
      <c r="F107" s="1102">
        <v>128176</v>
      </c>
      <c r="G107" s="1097">
        <v>43383</v>
      </c>
      <c r="H107" s="115"/>
    </row>
    <row r="108" spans="1:8" ht="27" thickBot="1">
      <c r="B108" s="1146" t="s">
        <v>86</v>
      </c>
      <c r="C108" s="1102">
        <v>74325697</v>
      </c>
      <c r="D108" s="1091">
        <v>-43383</v>
      </c>
      <c r="E108" s="1154"/>
      <c r="F108" s="1102"/>
      <c r="G108" s="1097"/>
      <c r="H108" s="115"/>
    </row>
    <row r="109" spans="1:8">
      <c r="B109" s="1034" t="s">
        <v>205</v>
      </c>
      <c r="C109" s="1152"/>
      <c r="D109" s="1148"/>
      <c r="E109" s="1034" t="s">
        <v>87</v>
      </c>
      <c r="F109" s="1152"/>
      <c r="G109" s="1148"/>
      <c r="H109" s="115"/>
    </row>
    <row r="110" spans="1:8">
      <c r="B110" s="1084" t="s">
        <v>43</v>
      </c>
      <c r="C110" s="1105"/>
      <c r="D110" s="1094"/>
      <c r="E110" s="1084" t="s">
        <v>43</v>
      </c>
      <c r="F110" s="1105"/>
      <c r="G110" s="1094"/>
      <c r="H110" s="115"/>
    </row>
    <row r="111" spans="1:8">
      <c r="B111" s="1085" t="s">
        <v>44</v>
      </c>
      <c r="C111" s="926"/>
      <c r="D111" s="918"/>
      <c r="E111" s="1085" t="s">
        <v>44</v>
      </c>
      <c r="F111" s="926"/>
      <c r="G111" s="918"/>
      <c r="H111" s="115"/>
    </row>
    <row r="112" spans="1:8">
      <c r="B112" s="1086" t="s">
        <v>171</v>
      </c>
      <c r="C112" s="1105"/>
      <c r="D112" s="1094"/>
      <c r="E112" s="1086" t="s">
        <v>171</v>
      </c>
      <c r="F112" s="1107"/>
      <c r="G112" s="114"/>
      <c r="H112" s="115"/>
    </row>
    <row r="113" spans="2:8">
      <c r="B113" s="1082" t="s">
        <v>56</v>
      </c>
      <c r="C113" s="1101">
        <v>622979045</v>
      </c>
      <c r="D113" s="1095">
        <v>-66025</v>
      </c>
      <c r="E113" s="1082" t="s">
        <v>56</v>
      </c>
      <c r="F113" s="556">
        <v>464035163</v>
      </c>
      <c r="G113" s="1095">
        <v>66025</v>
      </c>
      <c r="H113" s="115"/>
    </row>
    <row r="114" spans="2:8">
      <c r="B114" s="36" t="s">
        <v>18</v>
      </c>
      <c r="C114" s="1102">
        <v>622979045</v>
      </c>
      <c r="D114" s="1097">
        <f t="shared" ref="D114:D115" si="23">+D115</f>
        <v>-66025</v>
      </c>
      <c r="E114" s="36" t="s">
        <v>18</v>
      </c>
      <c r="F114" s="1102">
        <v>456746470</v>
      </c>
      <c r="G114" s="1097">
        <f t="shared" ref="G114:G115" si="24">+G115</f>
        <v>66025</v>
      </c>
      <c r="H114" s="115"/>
    </row>
    <row r="115" spans="2:8" ht="26.25">
      <c r="B115" s="1147" t="s">
        <v>19</v>
      </c>
      <c r="C115" s="1153">
        <v>622979045</v>
      </c>
      <c r="D115" s="1149">
        <f t="shared" si="23"/>
        <v>-66025</v>
      </c>
      <c r="E115" s="1147" t="s">
        <v>19</v>
      </c>
      <c r="F115" s="1153">
        <v>456746470</v>
      </c>
      <c r="G115" s="1149">
        <f t="shared" si="24"/>
        <v>66025</v>
      </c>
      <c r="H115" s="115"/>
    </row>
    <row r="116" spans="2:8">
      <c r="B116" s="1082" t="s">
        <v>57</v>
      </c>
      <c r="C116" s="1101">
        <v>622979045</v>
      </c>
      <c r="D116" s="1095">
        <v>-66025</v>
      </c>
      <c r="E116" s="1082" t="s">
        <v>57</v>
      </c>
      <c r="F116" s="556">
        <v>463418433</v>
      </c>
      <c r="G116" s="1095">
        <v>66025</v>
      </c>
      <c r="H116" s="115"/>
    </row>
    <row r="117" spans="2:8">
      <c r="B117" s="1087" t="s">
        <v>21</v>
      </c>
      <c r="C117" s="1104">
        <v>622979045</v>
      </c>
      <c r="D117" s="1099">
        <f t="shared" ref="D117:D119" si="25">+D118</f>
        <v>-66025</v>
      </c>
      <c r="E117" s="1087" t="s">
        <v>21</v>
      </c>
      <c r="F117" s="1104">
        <v>455118186</v>
      </c>
      <c r="G117" s="1099">
        <v>66025</v>
      </c>
      <c r="H117" s="115"/>
    </row>
    <row r="118" spans="2:8" ht="39">
      <c r="B118" s="38" t="s">
        <v>33</v>
      </c>
      <c r="C118" s="1102">
        <v>622979045</v>
      </c>
      <c r="D118" s="1097">
        <f t="shared" si="25"/>
        <v>-66025</v>
      </c>
      <c r="E118" s="38" t="s">
        <v>23</v>
      </c>
      <c r="F118" s="1102">
        <v>117135255</v>
      </c>
      <c r="G118" s="1097">
        <v>66025</v>
      </c>
      <c r="H118" s="115"/>
    </row>
    <row r="119" spans="2:8" ht="26.25">
      <c r="B119" s="43" t="s">
        <v>36</v>
      </c>
      <c r="C119" s="1102">
        <v>622979045</v>
      </c>
      <c r="D119" s="1097">
        <f t="shared" si="25"/>
        <v>-66025</v>
      </c>
      <c r="E119" s="43" t="s">
        <v>25</v>
      </c>
      <c r="F119" s="1102">
        <v>90043097</v>
      </c>
      <c r="G119" s="1097">
        <v>66025</v>
      </c>
      <c r="H119" s="115"/>
    </row>
    <row r="120" spans="2:8" ht="27" thickBot="1">
      <c r="B120" s="1083" t="s">
        <v>86</v>
      </c>
      <c r="C120" s="1103">
        <v>622979045</v>
      </c>
      <c r="D120" s="1098">
        <v>-66025</v>
      </c>
      <c r="E120" s="1088"/>
      <c r="F120" s="1103"/>
      <c r="G120" s="1098"/>
      <c r="H120" s="115"/>
    </row>
    <row r="121" spans="2:8">
      <c r="B121" s="1086" t="s">
        <v>172</v>
      </c>
      <c r="C121" s="1105"/>
      <c r="D121" s="1094"/>
      <c r="E121" s="1086" t="s">
        <v>172</v>
      </c>
      <c r="F121" s="1155"/>
      <c r="G121" s="1094"/>
      <c r="H121" s="115"/>
    </row>
    <row r="122" spans="2:8">
      <c r="B122" s="1082" t="s">
        <v>56</v>
      </c>
      <c r="C122" s="1101">
        <v>622100060</v>
      </c>
      <c r="D122" s="1095">
        <v>-66025</v>
      </c>
      <c r="E122" s="1082" t="s">
        <v>56</v>
      </c>
      <c r="F122" s="556">
        <v>459430820</v>
      </c>
      <c r="G122" s="1095">
        <v>66025</v>
      </c>
      <c r="H122" s="115"/>
    </row>
    <row r="123" spans="2:8">
      <c r="B123" s="36" t="s">
        <v>18</v>
      </c>
      <c r="C123" s="1102">
        <v>622100060</v>
      </c>
      <c r="D123" s="1091">
        <f t="shared" ref="D123:D124" si="26">+D124</f>
        <v>-66025</v>
      </c>
      <c r="E123" s="36" t="s">
        <v>18</v>
      </c>
      <c r="F123" s="1102">
        <v>452142127</v>
      </c>
      <c r="G123" s="1097">
        <f t="shared" ref="G123:G124" si="27">+G124</f>
        <v>66025</v>
      </c>
      <c r="H123" s="115"/>
    </row>
    <row r="124" spans="2:8" ht="26.25">
      <c r="B124" s="1147" t="s">
        <v>19</v>
      </c>
      <c r="C124" s="1153">
        <v>622100060</v>
      </c>
      <c r="D124" s="1150">
        <f t="shared" si="26"/>
        <v>-66025</v>
      </c>
      <c r="E124" s="1147" t="s">
        <v>19</v>
      </c>
      <c r="F124" s="1153">
        <v>452142127</v>
      </c>
      <c r="G124" s="1149">
        <f t="shared" si="27"/>
        <v>66025</v>
      </c>
      <c r="H124" s="115"/>
    </row>
    <row r="125" spans="2:8">
      <c r="B125" s="1082" t="s">
        <v>57</v>
      </c>
      <c r="C125" s="1101">
        <v>622100060</v>
      </c>
      <c r="D125" s="1095">
        <v>-66025</v>
      </c>
      <c r="E125" s="1082" t="s">
        <v>57</v>
      </c>
      <c r="F125" s="556">
        <v>458814090</v>
      </c>
      <c r="G125" s="1095">
        <v>66025</v>
      </c>
      <c r="H125" s="115"/>
    </row>
    <row r="126" spans="2:8">
      <c r="B126" s="1087" t="s">
        <v>21</v>
      </c>
      <c r="C126" s="1104">
        <v>622100060</v>
      </c>
      <c r="D126" s="1093">
        <v>-66025</v>
      </c>
      <c r="E126" s="1087" t="s">
        <v>21</v>
      </c>
      <c r="F126" s="1104">
        <v>452208902</v>
      </c>
      <c r="G126" s="1099">
        <v>66025</v>
      </c>
      <c r="H126" s="115"/>
    </row>
    <row r="127" spans="2:8" ht="39">
      <c r="B127" s="38" t="s">
        <v>33</v>
      </c>
      <c r="C127" s="1102">
        <v>622100060</v>
      </c>
      <c r="D127" s="1091">
        <v>-66025</v>
      </c>
      <c r="E127" s="38" t="s">
        <v>23</v>
      </c>
      <c r="F127" s="1102">
        <v>117331594</v>
      </c>
      <c r="G127" s="1097">
        <v>66025</v>
      </c>
      <c r="H127" s="115"/>
    </row>
    <row r="128" spans="2:8" ht="26.25">
      <c r="B128" s="43" t="s">
        <v>36</v>
      </c>
      <c r="C128" s="1102">
        <v>622100060</v>
      </c>
      <c r="D128" s="1091">
        <v>-66025</v>
      </c>
      <c r="E128" s="43" t="s">
        <v>25</v>
      </c>
      <c r="F128" s="1102">
        <v>90276136</v>
      </c>
      <c r="G128" s="1097">
        <v>66025</v>
      </c>
      <c r="H128" s="115"/>
    </row>
    <row r="129" spans="1:8" ht="27" thickBot="1">
      <c r="B129" s="1083" t="s">
        <v>86</v>
      </c>
      <c r="C129" s="1103">
        <v>622100060</v>
      </c>
      <c r="D129" s="1151">
        <v>-66025</v>
      </c>
      <c r="E129" s="1088"/>
      <c r="F129" s="1103"/>
      <c r="G129" s="1098"/>
      <c r="H129" s="115"/>
    </row>
    <row r="130" spans="1:8" s="1762" customFormat="1" ht="93.75" customHeight="1" thickBot="1">
      <c r="B130" s="2004" t="s">
        <v>354</v>
      </c>
      <c r="C130" s="2005"/>
      <c r="D130" s="2005"/>
      <c r="E130" s="2005"/>
      <c r="F130" s="2005"/>
      <c r="G130" s="2006"/>
      <c r="H130" s="1794"/>
    </row>
    <row r="131" spans="1:8" ht="15.75" thickBot="1">
      <c r="H131" s="115"/>
    </row>
    <row r="132" spans="1:8">
      <c r="A132" s="291">
        <f>A98+1</f>
        <v>45</v>
      </c>
      <c r="B132" s="947" t="s">
        <v>87</v>
      </c>
      <c r="C132" s="1112"/>
      <c r="D132" s="948"/>
      <c r="E132" s="947" t="s">
        <v>87</v>
      </c>
      <c r="F132" s="1112"/>
      <c r="G132" s="948"/>
      <c r="H132" s="292" t="s">
        <v>295</v>
      </c>
    </row>
    <row r="133" spans="1:8">
      <c r="B133" s="437" t="s">
        <v>14</v>
      </c>
      <c r="C133" s="1113"/>
      <c r="D133" s="438"/>
      <c r="E133" s="437" t="s">
        <v>14</v>
      </c>
      <c r="F133" s="1113"/>
      <c r="G133" s="438"/>
      <c r="H133" s="1076"/>
    </row>
    <row r="134" spans="1:8" ht="27">
      <c r="B134" s="1109" t="s">
        <v>355</v>
      </c>
      <c r="C134" s="1114" t="s">
        <v>79</v>
      </c>
      <c r="D134" s="1110"/>
      <c r="E134" s="1073" t="s">
        <v>356</v>
      </c>
      <c r="F134" s="890" t="s">
        <v>79</v>
      </c>
      <c r="G134" s="439"/>
    </row>
    <row r="135" spans="1:8">
      <c r="B135" s="440" t="s">
        <v>56</v>
      </c>
      <c r="C135" s="1115">
        <v>106814610</v>
      </c>
      <c r="D135" s="441">
        <f>D136</f>
        <v>-1200650</v>
      </c>
      <c r="E135" s="440" t="s">
        <v>56</v>
      </c>
      <c r="F135" s="1117">
        <v>7000000</v>
      </c>
      <c r="G135" s="441">
        <f>G136</f>
        <v>1200650</v>
      </c>
      <c r="H135" s="1077"/>
    </row>
    <row r="136" spans="1:8">
      <c r="B136" s="442" t="s">
        <v>18</v>
      </c>
      <c r="C136" s="1116">
        <v>106560310</v>
      </c>
      <c r="D136" s="443">
        <f>D137</f>
        <v>-1200650</v>
      </c>
      <c r="E136" s="444" t="s">
        <v>18</v>
      </c>
      <c r="F136" s="892">
        <v>7000000</v>
      </c>
      <c r="G136" s="443">
        <f>G137</f>
        <v>1200650</v>
      </c>
    </row>
    <row r="137" spans="1:8" ht="26.25">
      <c r="B137" s="445" t="s">
        <v>19</v>
      </c>
      <c r="C137" s="1116">
        <v>106560310</v>
      </c>
      <c r="D137" s="443">
        <v>-1200650</v>
      </c>
      <c r="E137" s="446" t="s">
        <v>19</v>
      </c>
      <c r="F137" s="894">
        <v>7000000</v>
      </c>
      <c r="G137" s="443">
        <v>1200650</v>
      </c>
    </row>
    <row r="138" spans="1:8">
      <c r="B138" s="440" t="s">
        <v>57</v>
      </c>
      <c r="C138" s="1115">
        <v>106814610</v>
      </c>
      <c r="D138" s="441">
        <f>D139</f>
        <v>-1200650</v>
      </c>
      <c r="E138" s="447" t="s">
        <v>57</v>
      </c>
      <c r="F138" s="1145">
        <v>7000000</v>
      </c>
      <c r="G138" s="441">
        <f>G139</f>
        <v>1200650</v>
      </c>
    </row>
    <row r="139" spans="1:8">
      <c r="B139" s="444" t="s">
        <v>21</v>
      </c>
      <c r="C139" s="1116">
        <v>106770512</v>
      </c>
      <c r="D139" s="443">
        <f>D140</f>
        <v>-1200650</v>
      </c>
      <c r="E139" s="444" t="s">
        <v>21</v>
      </c>
      <c r="F139" s="892">
        <v>7000000</v>
      </c>
      <c r="G139" s="443">
        <f>G140</f>
        <v>1200650</v>
      </c>
    </row>
    <row r="140" spans="1:8" ht="39">
      <c r="B140" s="448" t="s">
        <v>33</v>
      </c>
      <c r="C140" s="1116">
        <v>102970610</v>
      </c>
      <c r="D140" s="443">
        <f>D141</f>
        <v>-1200650</v>
      </c>
      <c r="E140" s="448" t="s">
        <v>33</v>
      </c>
      <c r="F140" s="1119">
        <v>6426548</v>
      </c>
      <c r="G140" s="443">
        <f>G141</f>
        <v>1200650</v>
      </c>
      <c r="H140" s="115"/>
    </row>
    <row r="141" spans="1:8" ht="26.25">
      <c r="B141" s="449" t="s">
        <v>36</v>
      </c>
      <c r="C141" s="1116">
        <v>102970610</v>
      </c>
      <c r="D141" s="443">
        <f>D142</f>
        <v>-1200650</v>
      </c>
      <c r="E141" s="449" t="s">
        <v>36</v>
      </c>
      <c r="F141" s="1119">
        <v>6426548</v>
      </c>
      <c r="G141" s="443">
        <f>G142</f>
        <v>1200650</v>
      </c>
      <c r="H141" s="115"/>
    </row>
    <row r="142" spans="1:8" ht="65.25" thickBot="1">
      <c r="B142" s="943" t="s">
        <v>37</v>
      </c>
      <c r="C142" s="1133">
        <v>102970610</v>
      </c>
      <c r="D142" s="443">
        <v>-1200650</v>
      </c>
      <c r="E142" s="943" t="s">
        <v>37</v>
      </c>
      <c r="F142" s="1120">
        <v>6426548</v>
      </c>
      <c r="G142" s="443">
        <v>1200650</v>
      </c>
      <c r="H142" s="115"/>
    </row>
    <row r="143" spans="1:8" s="1762" customFormat="1" ht="114" customHeight="1" thickBot="1">
      <c r="B143" s="1962" t="s">
        <v>515</v>
      </c>
      <c r="C143" s="1963"/>
      <c r="D143" s="1963"/>
      <c r="E143" s="1963"/>
      <c r="F143" s="1963"/>
      <c r="G143" s="1964"/>
      <c r="H143" s="1795"/>
    </row>
    <row r="144" spans="1:8" ht="15.75" thickBot="1">
      <c r="B144" s="86"/>
      <c r="C144" s="86"/>
      <c r="D144" s="86"/>
      <c r="E144" s="86"/>
      <c r="F144" s="86"/>
      <c r="G144" s="86"/>
    </row>
    <row r="145" spans="1:8" ht="27">
      <c r="A145" s="291">
        <f>A132+1</f>
        <v>46</v>
      </c>
      <c r="B145" s="1127" t="s">
        <v>12</v>
      </c>
      <c r="C145" s="1112"/>
      <c r="D145" s="948"/>
      <c r="E145" s="947" t="s">
        <v>87</v>
      </c>
      <c r="F145" s="1112"/>
      <c r="G145" s="948"/>
      <c r="H145" s="292" t="s">
        <v>295</v>
      </c>
    </row>
    <row r="146" spans="1:8">
      <c r="B146" s="437" t="s">
        <v>14</v>
      </c>
      <c r="C146" s="1113"/>
      <c r="D146" s="438"/>
      <c r="E146" s="437" t="s">
        <v>14</v>
      </c>
      <c r="F146" s="1113"/>
      <c r="G146" s="438"/>
    </row>
    <row r="147" spans="1:8" ht="27">
      <c r="B147" s="1109" t="s">
        <v>283</v>
      </c>
      <c r="C147" s="1114" t="s">
        <v>79</v>
      </c>
      <c r="D147" s="1110"/>
      <c r="E147" s="1073" t="s">
        <v>357</v>
      </c>
      <c r="F147" s="890" t="s">
        <v>79</v>
      </c>
      <c r="G147" s="439"/>
    </row>
    <row r="148" spans="1:8">
      <c r="B148" s="440" t="s">
        <v>56</v>
      </c>
      <c r="C148" s="1115">
        <v>5393389</v>
      </c>
      <c r="D148" s="441">
        <v>-119700</v>
      </c>
      <c r="E148" s="440" t="s">
        <v>56</v>
      </c>
      <c r="F148" s="1117">
        <v>1682152</v>
      </c>
      <c r="G148" s="441">
        <f>G149</f>
        <v>119700</v>
      </c>
      <c r="H148" s="1077"/>
    </row>
    <row r="149" spans="1:8">
      <c r="B149" s="442" t="s">
        <v>18</v>
      </c>
      <c r="C149" s="1116">
        <v>5393389</v>
      </c>
      <c r="D149" s="443">
        <v>-119700</v>
      </c>
      <c r="E149" s="444" t="s">
        <v>18</v>
      </c>
      <c r="F149" s="1118">
        <v>1682152</v>
      </c>
      <c r="G149" s="443">
        <f>G150</f>
        <v>119700</v>
      </c>
    </row>
    <row r="150" spans="1:8" ht="26.25">
      <c r="B150" s="445" t="s">
        <v>19</v>
      </c>
      <c r="C150" s="1116">
        <v>5393389</v>
      </c>
      <c r="D150" s="443">
        <v>-119700</v>
      </c>
      <c r="E150" s="446" t="s">
        <v>19</v>
      </c>
      <c r="F150" s="1118">
        <v>1682152</v>
      </c>
      <c r="G150" s="443">
        <v>119700</v>
      </c>
    </row>
    <row r="151" spans="1:8">
      <c r="B151" s="440" t="s">
        <v>57</v>
      </c>
      <c r="C151" s="1115">
        <v>5393389</v>
      </c>
      <c r="D151" s="441">
        <v>-119700</v>
      </c>
      <c r="E151" s="447" t="s">
        <v>57</v>
      </c>
      <c r="F151" s="1117">
        <v>1682152</v>
      </c>
      <c r="G151" s="441">
        <v>119700</v>
      </c>
    </row>
    <row r="152" spans="1:8">
      <c r="B152" s="444" t="s">
        <v>21</v>
      </c>
      <c r="C152" s="1116">
        <v>5393389</v>
      </c>
      <c r="D152" s="443">
        <v>-119700</v>
      </c>
      <c r="E152" s="444" t="s">
        <v>21</v>
      </c>
      <c r="F152" s="1119">
        <v>1386195</v>
      </c>
      <c r="G152" s="443">
        <v>79500</v>
      </c>
    </row>
    <row r="153" spans="1:8" ht="26.25">
      <c r="B153" s="38" t="s">
        <v>22</v>
      </c>
      <c r="C153" s="1116">
        <v>5393389</v>
      </c>
      <c r="D153" s="443">
        <v>-119700</v>
      </c>
      <c r="E153" s="38" t="s">
        <v>23</v>
      </c>
      <c r="F153" s="1119">
        <v>1386195</v>
      </c>
      <c r="G153" s="443">
        <v>79500</v>
      </c>
      <c r="H153" s="115"/>
    </row>
    <row r="154" spans="1:8">
      <c r="B154" s="43" t="s">
        <v>24</v>
      </c>
      <c r="C154" s="1116">
        <v>5393389</v>
      </c>
      <c r="D154" s="443">
        <v>-119700</v>
      </c>
      <c r="E154" s="43" t="s">
        <v>26</v>
      </c>
      <c r="F154" s="1119">
        <v>1386195</v>
      </c>
      <c r="G154" s="443">
        <v>79500</v>
      </c>
      <c r="H154" s="115"/>
    </row>
    <row r="155" spans="1:8">
      <c r="B155" s="43"/>
      <c r="C155" s="1116"/>
      <c r="D155" s="443"/>
      <c r="E155" s="1142" t="s">
        <v>358</v>
      </c>
      <c r="F155" s="1119">
        <v>295957</v>
      </c>
      <c r="G155" s="443">
        <v>40200</v>
      </c>
      <c r="H155" s="115"/>
    </row>
    <row r="156" spans="1:8" ht="15.75" thickBot="1">
      <c r="B156" s="1135"/>
      <c r="C156" s="1139"/>
      <c r="D156" s="1137"/>
      <c r="E156" s="43" t="s">
        <v>28</v>
      </c>
      <c r="F156" s="1143">
        <v>295957</v>
      </c>
      <c r="G156" s="443">
        <v>40200</v>
      </c>
    </row>
    <row r="157" spans="1:8" ht="27">
      <c r="B157" s="1127" t="s">
        <v>12</v>
      </c>
      <c r="C157" s="1112"/>
      <c r="D157" s="948"/>
      <c r="E157" s="947" t="s">
        <v>87</v>
      </c>
      <c r="F157" s="1112"/>
      <c r="G157" s="948"/>
    </row>
    <row r="158" spans="1:8">
      <c r="B158" s="437" t="s">
        <v>43</v>
      </c>
      <c r="C158" s="1113"/>
      <c r="D158" s="438"/>
      <c r="E158" s="437" t="s">
        <v>43</v>
      </c>
      <c r="F158" s="1113"/>
      <c r="G158" s="438"/>
    </row>
    <row r="159" spans="1:8">
      <c r="B159" s="949" t="s">
        <v>44</v>
      </c>
      <c r="C159" s="890" t="s">
        <v>79</v>
      </c>
      <c r="D159" s="439"/>
      <c r="E159" s="1085" t="s">
        <v>44</v>
      </c>
      <c r="F159" s="890" t="s">
        <v>79</v>
      </c>
      <c r="G159" s="439"/>
    </row>
    <row r="160" spans="1:8">
      <c r="B160" s="1121" t="s">
        <v>42</v>
      </c>
      <c r="C160" s="1124"/>
      <c r="D160" s="1122"/>
      <c r="E160" s="1121" t="s">
        <v>42</v>
      </c>
      <c r="F160" s="1124"/>
      <c r="G160" s="1122"/>
    </row>
    <row r="161" spans="2:8">
      <c r="B161" s="440" t="s">
        <v>56</v>
      </c>
      <c r="C161" s="1115">
        <v>395268323</v>
      </c>
      <c r="D161" s="441">
        <v>-114700</v>
      </c>
      <c r="E161" s="440" t="s">
        <v>56</v>
      </c>
      <c r="F161" s="1117">
        <v>464035163</v>
      </c>
      <c r="G161" s="441">
        <f>G162</f>
        <v>114700</v>
      </c>
      <c r="H161" s="1077"/>
    </row>
    <row r="162" spans="2:8">
      <c r="B162" s="442" t="s">
        <v>18</v>
      </c>
      <c r="C162" s="1116">
        <v>395268323</v>
      </c>
      <c r="D162" s="443">
        <v>-114700</v>
      </c>
      <c r="E162" s="444" t="s">
        <v>18</v>
      </c>
      <c r="F162" s="1118">
        <v>456746470</v>
      </c>
      <c r="G162" s="443">
        <f>G163</f>
        <v>114700</v>
      </c>
    </row>
    <row r="163" spans="2:8" ht="26.25">
      <c r="B163" s="445" t="s">
        <v>19</v>
      </c>
      <c r="C163" s="1116">
        <v>395268323</v>
      </c>
      <c r="D163" s="443">
        <v>-114700</v>
      </c>
      <c r="E163" s="446" t="s">
        <v>19</v>
      </c>
      <c r="F163" s="1118">
        <v>456746470</v>
      </c>
      <c r="G163" s="443">
        <v>114700</v>
      </c>
    </row>
    <row r="164" spans="2:8">
      <c r="B164" s="440" t="s">
        <v>57</v>
      </c>
      <c r="C164" s="1115">
        <v>395268323</v>
      </c>
      <c r="D164" s="441">
        <v>-114700</v>
      </c>
      <c r="E164" s="447" t="s">
        <v>57</v>
      </c>
      <c r="F164" s="1117">
        <v>463418433</v>
      </c>
      <c r="G164" s="441">
        <v>114700</v>
      </c>
    </row>
    <row r="165" spans="2:8">
      <c r="B165" s="444" t="s">
        <v>21</v>
      </c>
      <c r="C165" s="1116">
        <v>395268323</v>
      </c>
      <c r="D165" s="443">
        <v>-114700</v>
      </c>
      <c r="E165" s="444" t="s">
        <v>21</v>
      </c>
      <c r="F165" s="1119">
        <v>455118186</v>
      </c>
      <c r="G165" s="443">
        <v>74500</v>
      </c>
    </row>
    <row r="166" spans="2:8" ht="26.25">
      <c r="B166" s="38" t="s">
        <v>22</v>
      </c>
      <c r="C166" s="1116">
        <v>395268323</v>
      </c>
      <c r="D166" s="443">
        <v>-114700</v>
      </c>
      <c r="E166" s="38" t="s">
        <v>23</v>
      </c>
      <c r="F166" s="1119">
        <v>117135255</v>
      </c>
      <c r="G166" s="443">
        <v>74500</v>
      </c>
      <c r="H166" s="115"/>
    </row>
    <row r="167" spans="2:8">
      <c r="B167" s="43" t="s">
        <v>24</v>
      </c>
      <c r="C167" s="1116">
        <v>395268323</v>
      </c>
      <c r="D167" s="443">
        <v>-114700</v>
      </c>
      <c r="E167" s="43" t="s">
        <v>26</v>
      </c>
      <c r="F167" s="1119">
        <v>27092158</v>
      </c>
      <c r="G167" s="443">
        <v>74500</v>
      </c>
      <c r="H167" s="115"/>
    </row>
    <row r="168" spans="2:8">
      <c r="B168" s="1128"/>
      <c r="C168" s="1131"/>
      <c r="D168" s="1130"/>
      <c r="E168" s="1142" t="s">
        <v>359</v>
      </c>
      <c r="F168" s="1134">
        <v>8300247</v>
      </c>
      <c r="G168" s="1130">
        <v>40200</v>
      </c>
      <c r="H168" s="115"/>
    </row>
    <row r="169" spans="2:8" ht="15.75" thickBot="1">
      <c r="B169" s="1136"/>
      <c r="C169" s="1140"/>
      <c r="D169" s="1138"/>
      <c r="E169" s="1128" t="s">
        <v>28</v>
      </c>
      <c r="F169" s="1134">
        <v>2119337</v>
      </c>
      <c r="G169" s="1130">
        <v>40200</v>
      </c>
    </row>
    <row r="170" spans="2:8">
      <c r="B170" s="1129" t="s">
        <v>58</v>
      </c>
      <c r="C170" s="1132"/>
      <c r="D170" s="116"/>
      <c r="E170" s="1129" t="s">
        <v>58</v>
      </c>
      <c r="F170" s="1132"/>
      <c r="G170" s="116"/>
    </row>
    <row r="171" spans="2:8">
      <c r="B171" s="440" t="s">
        <v>56</v>
      </c>
      <c r="C171" s="1115">
        <v>402328927</v>
      </c>
      <c r="D171" s="441">
        <v>-119700</v>
      </c>
      <c r="E171" s="440" t="s">
        <v>56</v>
      </c>
      <c r="F171" s="1117">
        <v>459430820</v>
      </c>
      <c r="G171" s="441">
        <f>G172</f>
        <v>119700</v>
      </c>
      <c r="H171" s="1077"/>
    </row>
    <row r="172" spans="2:8">
      <c r="B172" s="442" t="s">
        <v>18</v>
      </c>
      <c r="C172" s="1116">
        <v>402328927</v>
      </c>
      <c r="D172" s="443">
        <v>-119700</v>
      </c>
      <c r="E172" s="444" t="s">
        <v>18</v>
      </c>
      <c r="F172" s="1118">
        <v>452142127</v>
      </c>
      <c r="G172" s="443">
        <f>G173</f>
        <v>119700</v>
      </c>
    </row>
    <row r="173" spans="2:8" ht="26.25">
      <c r="B173" s="445" t="s">
        <v>19</v>
      </c>
      <c r="C173" s="1116">
        <v>402328927</v>
      </c>
      <c r="D173" s="443">
        <v>-119700</v>
      </c>
      <c r="E173" s="446" t="s">
        <v>19</v>
      </c>
      <c r="F173" s="1118">
        <v>452142127</v>
      </c>
      <c r="G173" s="443">
        <v>119700</v>
      </c>
    </row>
    <row r="174" spans="2:8">
      <c r="B174" s="440" t="s">
        <v>57</v>
      </c>
      <c r="C174" s="1115">
        <v>402328927</v>
      </c>
      <c r="D174" s="441">
        <v>-119700</v>
      </c>
      <c r="E174" s="447" t="s">
        <v>57</v>
      </c>
      <c r="F174" s="1117">
        <v>458814090</v>
      </c>
      <c r="G174" s="441">
        <v>119700</v>
      </c>
    </row>
    <row r="175" spans="2:8">
      <c r="B175" s="444" t="s">
        <v>21</v>
      </c>
      <c r="C175" s="1116">
        <v>402328927</v>
      </c>
      <c r="D175" s="443">
        <v>-119700</v>
      </c>
      <c r="E175" s="444" t="s">
        <v>21</v>
      </c>
      <c r="F175" s="1119">
        <v>452208902</v>
      </c>
      <c r="G175" s="443">
        <v>79500</v>
      </c>
    </row>
    <row r="176" spans="2:8" ht="26.25">
      <c r="B176" s="38" t="s">
        <v>22</v>
      </c>
      <c r="C176" s="1116">
        <v>402328927</v>
      </c>
      <c r="D176" s="443">
        <v>-119700</v>
      </c>
      <c r="E176" s="38" t="s">
        <v>23</v>
      </c>
      <c r="F176" s="1119">
        <v>117331594</v>
      </c>
      <c r="G176" s="443">
        <v>79500</v>
      </c>
      <c r="H176" s="115"/>
    </row>
    <row r="177" spans="1:8">
      <c r="B177" s="43" t="s">
        <v>24</v>
      </c>
      <c r="C177" s="1116">
        <v>402328927</v>
      </c>
      <c r="D177" s="443">
        <v>-119700</v>
      </c>
      <c r="E177" s="43" t="s">
        <v>26</v>
      </c>
      <c r="F177" s="1119">
        <v>27055458</v>
      </c>
      <c r="G177" s="443">
        <v>79500</v>
      </c>
      <c r="H177" s="115"/>
    </row>
    <row r="178" spans="1:8">
      <c r="B178" s="43"/>
      <c r="C178" s="1116"/>
      <c r="D178" s="443"/>
      <c r="E178" s="1142" t="s">
        <v>359</v>
      </c>
      <c r="F178" s="1119">
        <v>6605188</v>
      </c>
      <c r="G178" s="443">
        <v>40200</v>
      </c>
      <c r="H178" s="115"/>
    </row>
    <row r="179" spans="1:8" ht="15.75" thickBot="1">
      <c r="B179" s="1135"/>
      <c r="C179" s="1141"/>
      <c r="D179" s="1137"/>
      <c r="E179" s="43" t="s">
        <v>28</v>
      </c>
      <c r="F179" s="1144">
        <v>2119337</v>
      </c>
      <c r="G179" s="443">
        <v>40200</v>
      </c>
    </row>
    <row r="180" spans="1:8" s="1762" customFormat="1" ht="89.25" customHeight="1" thickBot="1">
      <c r="B180" s="1983" t="s">
        <v>360</v>
      </c>
      <c r="C180" s="1984"/>
      <c r="D180" s="1984"/>
      <c r="E180" s="1984"/>
      <c r="F180" s="1984"/>
      <c r="G180" s="1985"/>
    </row>
    <row r="181" spans="1:8" ht="15.75" thickBot="1">
      <c r="B181" s="90"/>
      <c r="C181" s="90"/>
      <c r="D181" s="91"/>
      <c r="E181" s="90"/>
      <c r="F181" s="90"/>
      <c r="G181" s="91"/>
    </row>
    <row r="182" spans="1:8" ht="27">
      <c r="A182" s="291">
        <f>A145+1</f>
        <v>47</v>
      </c>
      <c r="B182" s="1127" t="s">
        <v>12</v>
      </c>
      <c r="C182" s="1112"/>
      <c r="D182" s="948"/>
      <c r="E182" s="947" t="s">
        <v>87</v>
      </c>
      <c r="F182" s="1112"/>
      <c r="G182" s="948"/>
      <c r="H182" s="292" t="s">
        <v>295</v>
      </c>
    </row>
    <row r="183" spans="1:8">
      <c r="B183" s="437" t="s">
        <v>14</v>
      </c>
      <c r="C183" s="1113"/>
      <c r="D183" s="438"/>
      <c r="E183" s="437" t="s">
        <v>14</v>
      </c>
      <c r="F183" s="1113"/>
      <c r="G183" s="438"/>
    </row>
    <row r="184" spans="1:8" ht="27">
      <c r="B184" s="1109" t="s">
        <v>283</v>
      </c>
      <c r="C184" s="1114" t="s">
        <v>79</v>
      </c>
      <c r="D184" s="1110"/>
      <c r="E184" s="1073" t="s">
        <v>361</v>
      </c>
      <c r="F184" s="890" t="s">
        <v>79</v>
      </c>
      <c r="G184" s="439"/>
    </row>
    <row r="185" spans="1:8">
      <c r="B185" s="440" t="s">
        <v>56</v>
      </c>
      <c r="C185" s="1115">
        <v>5393389</v>
      </c>
      <c r="D185" s="441">
        <v>-61202</v>
      </c>
      <c r="E185" s="440" t="s">
        <v>56</v>
      </c>
      <c r="F185" s="1117">
        <v>7573003</v>
      </c>
      <c r="G185" s="441">
        <f>G186</f>
        <v>61202</v>
      </c>
      <c r="H185" s="1077"/>
    </row>
    <row r="186" spans="1:8">
      <c r="B186" s="442" t="s">
        <v>18</v>
      </c>
      <c r="C186" s="1116">
        <v>5393389</v>
      </c>
      <c r="D186" s="443">
        <v>-61202</v>
      </c>
      <c r="E186" s="444" t="s">
        <v>18</v>
      </c>
      <c r="F186" s="1118">
        <v>7355406</v>
      </c>
      <c r="G186" s="443">
        <f>G187</f>
        <v>61202</v>
      </c>
    </row>
    <row r="187" spans="1:8" ht="26.25">
      <c r="B187" s="445" t="s">
        <v>19</v>
      </c>
      <c r="C187" s="1116">
        <v>5393389</v>
      </c>
      <c r="D187" s="443">
        <v>-61202</v>
      </c>
      <c r="E187" s="446" t="s">
        <v>19</v>
      </c>
      <c r="F187" s="1118">
        <v>7355406</v>
      </c>
      <c r="G187" s="443">
        <v>61202</v>
      </c>
    </row>
    <row r="188" spans="1:8">
      <c r="B188" s="440" t="s">
        <v>57</v>
      </c>
      <c r="C188" s="1115">
        <v>5393389</v>
      </c>
      <c r="D188" s="441">
        <v>-61202</v>
      </c>
      <c r="E188" s="447" t="s">
        <v>57</v>
      </c>
      <c r="F188" s="1117">
        <v>7783003</v>
      </c>
      <c r="G188" s="441">
        <v>61202</v>
      </c>
    </row>
    <row r="189" spans="1:8">
      <c r="B189" s="444" t="s">
        <v>21</v>
      </c>
      <c r="C189" s="1116">
        <v>5393389</v>
      </c>
      <c r="D189" s="443">
        <v>-61202</v>
      </c>
      <c r="E189" s="444" t="s">
        <v>21</v>
      </c>
      <c r="F189" s="1119">
        <v>7772589</v>
      </c>
      <c r="G189" s="443">
        <v>61202</v>
      </c>
    </row>
    <row r="190" spans="1:8" ht="26.25">
      <c r="B190" s="38" t="s">
        <v>22</v>
      </c>
      <c r="C190" s="1116">
        <v>5393389</v>
      </c>
      <c r="D190" s="443">
        <v>-61202</v>
      </c>
      <c r="E190" s="38" t="s">
        <v>23</v>
      </c>
      <c r="F190" s="1119">
        <v>7557136</v>
      </c>
      <c r="G190" s="443">
        <v>61202</v>
      </c>
      <c r="H190" s="115"/>
    </row>
    <row r="191" spans="1:8">
      <c r="B191" s="43" t="s">
        <v>24</v>
      </c>
      <c r="C191" s="1116">
        <v>5393389</v>
      </c>
      <c r="D191" s="443">
        <v>-61202</v>
      </c>
      <c r="E191" s="43" t="s">
        <v>25</v>
      </c>
      <c r="F191" s="1119">
        <v>6391503</v>
      </c>
      <c r="G191" s="443">
        <v>58802</v>
      </c>
      <c r="H191" s="115"/>
    </row>
    <row r="192" spans="1:8" ht="15.75" thickBot="1">
      <c r="B192" s="43"/>
      <c r="C192" s="1116"/>
      <c r="D192" s="443"/>
      <c r="E192" s="43" t="s">
        <v>26</v>
      </c>
      <c r="F192" s="1119">
        <v>1165633</v>
      </c>
      <c r="G192" s="443">
        <v>2400</v>
      </c>
      <c r="H192" s="115"/>
    </row>
    <row r="193" spans="2:8" ht="27">
      <c r="B193" s="1127" t="s">
        <v>12</v>
      </c>
      <c r="C193" s="1112"/>
      <c r="D193" s="948"/>
      <c r="E193" s="947" t="s">
        <v>87</v>
      </c>
      <c r="F193" s="1112"/>
      <c r="G193" s="948"/>
    </row>
    <row r="194" spans="2:8">
      <c r="B194" s="437" t="s">
        <v>43</v>
      </c>
      <c r="C194" s="1113"/>
      <c r="D194" s="438"/>
      <c r="E194" s="437" t="s">
        <v>43</v>
      </c>
      <c r="F194" s="1113"/>
      <c r="G194" s="438"/>
    </row>
    <row r="195" spans="2:8">
      <c r="B195" s="949" t="s">
        <v>44</v>
      </c>
      <c r="C195" s="890" t="s">
        <v>79</v>
      </c>
      <c r="D195" s="439"/>
      <c r="E195" s="1085" t="s">
        <v>44</v>
      </c>
      <c r="F195" s="890" t="s">
        <v>79</v>
      </c>
      <c r="G195" s="439"/>
    </row>
    <row r="196" spans="2:8">
      <c r="B196" s="1121" t="s">
        <v>42</v>
      </c>
      <c r="C196" s="1124"/>
      <c r="D196" s="1122"/>
      <c r="E196" s="1121" t="s">
        <v>42</v>
      </c>
      <c r="F196" s="1124"/>
      <c r="G196" s="1122"/>
    </row>
    <row r="197" spans="2:8">
      <c r="B197" s="440" t="s">
        <v>56</v>
      </c>
      <c r="C197" s="1115">
        <v>395268323</v>
      </c>
      <c r="D197" s="441">
        <v>-61202</v>
      </c>
      <c r="E197" s="440" t="s">
        <v>56</v>
      </c>
      <c r="F197" s="1117">
        <v>464035163</v>
      </c>
      <c r="G197" s="441">
        <f>G198</f>
        <v>61202</v>
      </c>
      <c r="H197" s="1077"/>
    </row>
    <row r="198" spans="2:8">
      <c r="B198" s="442" t="s">
        <v>18</v>
      </c>
      <c r="C198" s="1116">
        <v>395268323</v>
      </c>
      <c r="D198" s="443">
        <v>-61202</v>
      </c>
      <c r="E198" s="444" t="s">
        <v>18</v>
      </c>
      <c r="F198" s="1118">
        <v>456746470</v>
      </c>
      <c r="G198" s="443">
        <f>G199</f>
        <v>61202</v>
      </c>
    </row>
    <row r="199" spans="2:8" ht="26.25">
      <c r="B199" s="445" t="s">
        <v>19</v>
      </c>
      <c r="C199" s="1116">
        <v>395268323</v>
      </c>
      <c r="D199" s="443">
        <v>-61202</v>
      </c>
      <c r="E199" s="446" t="s">
        <v>19</v>
      </c>
      <c r="F199" s="1118">
        <v>456746470</v>
      </c>
      <c r="G199" s="443">
        <v>61202</v>
      </c>
    </row>
    <row r="200" spans="2:8">
      <c r="B200" s="440" t="s">
        <v>57</v>
      </c>
      <c r="C200" s="1115">
        <v>395268323</v>
      </c>
      <c r="D200" s="441">
        <v>-61202</v>
      </c>
      <c r="E200" s="447" t="s">
        <v>57</v>
      </c>
      <c r="F200" s="1117">
        <v>463418433</v>
      </c>
      <c r="G200" s="441">
        <v>61202</v>
      </c>
    </row>
    <row r="201" spans="2:8">
      <c r="B201" s="444" t="s">
        <v>21</v>
      </c>
      <c r="C201" s="1116">
        <v>395268323</v>
      </c>
      <c r="D201" s="443">
        <v>-61202</v>
      </c>
      <c r="E201" s="444" t="s">
        <v>21</v>
      </c>
      <c r="F201" s="1119">
        <v>455118186</v>
      </c>
      <c r="G201" s="443">
        <v>61202</v>
      </c>
    </row>
    <row r="202" spans="2:8" ht="26.25">
      <c r="B202" s="38" t="s">
        <v>22</v>
      </c>
      <c r="C202" s="1116">
        <v>395268323</v>
      </c>
      <c r="D202" s="443">
        <v>-61202</v>
      </c>
      <c r="E202" s="38" t="s">
        <v>23</v>
      </c>
      <c r="F202" s="1119">
        <v>117135255</v>
      </c>
      <c r="G202" s="443">
        <v>61202</v>
      </c>
      <c r="H202" s="115"/>
    </row>
    <row r="203" spans="2:8">
      <c r="B203" s="43" t="s">
        <v>24</v>
      </c>
      <c r="C203" s="1116">
        <v>395268323</v>
      </c>
      <c r="D203" s="443">
        <v>-61202</v>
      </c>
      <c r="E203" s="43" t="s">
        <v>25</v>
      </c>
      <c r="F203" s="1119">
        <v>90043097</v>
      </c>
      <c r="G203" s="443">
        <v>58802</v>
      </c>
      <c r="H203" s="115"/>
    </row>
    <row r="204" spans="2:8" ht="15.75" thickBot="1">
      <c r="B204" s="1128"/>
      <c r="C204" s="1131"/>
      <c r="D204" s="1130"/>
      <c r="E204" s="43" t="s">
        <v>26</v>
      </c>
      <c r="F204" s="1134">
        <v>27092158</v>
      </c>
      <c r="G204" s="443">
        <v>2400</v>
      </c>
      <c r="H204" s="115"/>
    </row>
    <row r="205" spans="2:8">
      <c r="B205" s="1129" t="s">
        <v>58</v>
      </c>
      <c r="C205" s="1132"/>
      <c r="D205" s="116"/>
      <c r="E205" s="1129" t="s">
        <v>58</v>
      </c>
      <c r="F205" s="1132"/>
      <c r="G205" s="116"/>
    </row>
    <row r="206" spans="2:8">
      <c r="B206" s="440" t="s">
        <v>56</v>
      </c>
      <c r="C206" s="1115">
        <v>402328927</v>
      </c>
      <c r="D206" s="441">
        <v>-61202</v>
      </c>
      <c r="E206" s="440" t="s">
        <v>56</v>
      </c>
      <c r="F206" s="1117">
        <v>459430820</v>
      </c>
      <c r="G206" s="441">
        <f>G207</f>
        <v>61202</v>
      </c>
      <c r="H206" s="1077"/>
    </row>
    <row r="207" spans="2:8">
      <c r="B207" s="442" t="s">
        <v>18</v>
      </c>
      <c r="C207" s="1116">
        <v>402328927</v>
      </c>
      <c r="D207" s="443">
        <v>-61202</v>
      </c>
      <c r="E207" s="444" t="s">
        <v>18</v>
      </c>
      <c r="F207" s="1118">
        <v>452142127</v>
      </c>
      <c r="G207" s="443">
        <f>G208</f>
        <v>61202</v>
      </c>
    </row>
    <row r="208" spans="2:8" ht="26.25">
      <c r="B208" s="445" t="s">
        <v>19</v>
      </c>
      <c r="C208" s="1116">
        <v>402328927</v>
      </c>
      <c r="D208" s="443">
        <v>-61202</v>
      </c>
      <c r="E208" s="446" t="s">
        <v>19</v>
      </c>
      <c r="F208" s="1118">
        <v>452142127</v>
      </c>
      <c r="G208" s="443">
        <v>61202</v>
      </c>
    </row>
    <row r="209" spans="1:8">
      <c r="B209" s="440" t="s">
        <v>57</v>
      </c>
      <c r="C209" s="1115">
        <v>402328927</v>
      </c>
      <c r="D209" s="441">
        <v>-61202</v>
      </c>
      <c r="E209" s="447" t="s">
        <v>57</v>
      </c>
      <c r="F209" s="1117">
        <v>458814090</v>
      </c>
      <c r="G209" s="441">
        <v>61202</v>
      </c>
    </row>
    <row r="210" spans="1:8">
      <c r="B210" s="444" t="s">
        <v>21</v>
      </c>
      <c r="C210" s="1116">
        <v>402328927</v>
      </c>
      <c r="D210" s="443">
        <v>-61202</v>
      </c>
      <c r="E210" s="444" t="s">
        <v>21</v>
      </c>
      <c r="F210" s="1119">
        <v>452208902</v>
      </c>
      <c r="G210" s="443">
        <v>61202</v>
      </c>
    </row>
    <row r="211" spans="1:8" ht="26.25">
      <c r="B211" s="38" t="s">
        <v>22</v>
      </c>
      <c r="C211" s="1116">
        <v>402328927</v>
      </c>
      <c r="D211" s="443">
        <v>-61202</v>
      </c>
      <c r="E211" s="38" t="s">
        <v>23</v>
      </c>
      <c r="F211" s="1119">
        <v>117331594</v>
      </c>
      <c r="G211" s="443">
        <v>61202</v>
      </c>
      <c r="H211" s="115"/>
    </row>
    <row r="212" spans="1:8">
      <c r="B212" s="43" t="s">
        <v>24</v>
      </c>
      <c r="C212" s="1116">
        <v>402328927</v>
      </c>
      <c r="D212" s="443">
        <v>-61202</v>
      </c>
      <c r="E212" s="43" t="s">
        <v>25</v>
      </c>
      <c r="F212" s="1119">
        <v>90276136</v>
      </c>
      <c r="G212" s="443">
        <v>58802</v>
      </c>
      <c r="H212" s="115"/>
    </row>
    <row r="213" spans="1:8" ht="15.75" thickBot="1">
      <c r="B213" s="43"/>
      <c r="C213" s="1133"/>
      <c r="D213" s="443"/>
      <c r="E213" s="43" t="s">
        <v>26</v>
      </c>
      <c r="F213" s="1120">
        <v>27055458</v>
      </c>
      <c r="G213" s="443">
        <v>2400</v>
      </c>
      <c r="H213" s="115"/>
    </row>
    <row r="214" spans="1:8" s="1762" customFormat="1" ht="71.25" customHeight="1" thickBot="1">
      <c r="B214" s="1983" t="s">
        <v>362</v>
      </c>
      <c r="C214" s="1984"/>
      <c r="D214" s="1984"/>
      <c r="E214" s="1984"/>
      <c r="F214" s="1984"/>
      <c r="G214" s="1985"/>
    </row>
    <row r="215" spans="1:8" ht="16.5" thickBot="1">
      <c r="B215" s="2000"/>
      <c r="C215" s="2000"/>
      <c r="D215" s="2000"/>
      <c r="E215" s="2000"/>
      <c r="F215" s="2000"/>
      <c r="G215" s="2000"/>
    </row>
    <row r="216" spans="1:8">
      <c r="A216" s="291">
        <f>A182+1</f>
        <v>48</v>
      </c>
      <c r="B216" s="947" t="s">
        <v>92</v>
      </c>
      <c r="C216" s="1112"/>
      <c r="D216" s="948"/>
      <c r="E216" s="947" t="s">
        <v>87</v>
      </c>
      <c r="F216" s="1112"/>
      <c r="G216" s="948"/>
      <c r="H216" s="292" t="s">
        <v>295</v>
      </c>
    </row>
    <row r="217" spans="1:8">
      <c r="B217" s="437" t="s">
        <v>14</v>
      </c>
      <c r="C217" s="1113"/>
      <c r="D217" s="438"/>
      <c r="E217" s="437" t="s">
        <v>14</v>
      </c>
      <c r="F217" s="1113"/>
      <c r="G217" s="438"/>
    </row>
    <row r="218" spans="1:8" ht="40.5">
      <c r="B218" s="1109" t="s">
        <v>93</v>
      </c>
      <c r="C218" s="1114" t="s">
        <v>79</v>
      </c>
      <c r="D218" s="1110"/>
      <c r="E218" s="1073" t="s">
        <v>363</v>
      </c>
      <c r="F218" s="890" t="s">
        <v>79</v>
      </c>
      <c r="G218" s="439"/>
    </row>
    <row r="219" spans="1:8">
      <c r="B219" s="440" t="s">
        <v>56</v>
      </c>
      <c r="C219" s="1115">
        <v>141211525</v>
      </c>
      <c r="D219" s="441">
        <f>D220</f>
        <v>-277734</v>
      </c>
      <c r="E219" s="440" t="s">
        <v>56</v>
      </c>
      <c r="F219" s="1117">
        <v>4014221</v>
      </c>
      <c r="G219" s="441">
        <f>G220</f>
        <v>277734</v>
      </c>
      <c r="H219" s="1077"/>
    </row>
    <row r="220" spans="1:8">
      <c r="B220" s="442" t="s">
        <v>18</v>
      </c>
      <c r="C220" s="1116">
        <v>141211525</v>
      </c>
      <c r="D220" s="443">
        <f>D221</f>
        <v>-277734</v>
      </c>
      <c r="E220" s="444" t="s">
        <v>18</v>
      </c>
      <c r="F220" s="1118">
        <v>4014221</v>
      </c>
      <c r="G220" s="443">
        <f>G221</f>
        <v>277734</v>
      </c>
    </row>
    <row r="221" spans="1:8" ht="26.25">
      <c r="B221" s="445" t="s">
        <v>19</v>
      </c>
      <c r="C221" s="1116">
        <v>141211525</v>
      </c>
      <c r="D221" s="443">
        <f>-G221</f>
        <v>-277734</v>
      </c>
      <c r="E221" s="446" t="s">
        <v>19</v>
      </c>
      <c r="F221" s="1118">
        <v>4014221</v>
      </c>
      <c r="G221" s="443">
        <f>G222</f>
        <v>277734</v>
      </c>
    </row>
    <row r="222" spans="1:8">
      <c r="B222" s="440" t="s">
        <v>57</v>
      </c>
      <c r="C222" s="1115">
        <v>141211525</v>
      </c>
      <c r="D222" s="441">
        <f>D223</f>
        <v>-277734</v>
      </c>
      <c r="E222" s="447" t="s">
        <v>57</v>
      </c>
      <c r="F222" s="1117">
        <v>4014221</v>
      </c>
      <c r="G222" s="441">
        <f>G223</f>
        <v>277734</v>
      </c>
    </row>
    <row r="223" spans="1:8">
      <c r="B223" s="444" t="s">
        <v>21</v>
      </c>
      <c r="C223" s="1116">
        <v>141211525</v>
      </c>
      <c r="D223" s="443">
        <f t="shared" ref="D223" si="28">-G223</f>
        <v>-277734</v>
      </c>
      <c r="E223" s="444" t="s">
        <v>21</v>
      </c>
      <c r="F223" s="1119">
        <v>4014221</v>
      </c>
      <c r="G223" s="443">
        <f>G224+G226</f>
        <v>277734</v>
      </c>
    </row>
    <row r="224" spans="1:8" ht="39">
      <c r="B224" s="448" t="s">
        <v>33</v>
      </c>
      <c r="C224" s="1116">
        <v>103262845</v>
      </c>
      <c r="D224" s="443">
        <v>-277734</v>
      </c>
      <c r="E224" s="38" t="s">
        <v>22</v>
      </c>
      <c r="F224" s="1119">
        <v>721367</v>
      </c>
      <c r="G224" s="443">
        <v>51100</v>
      </c>
      <c r="H224" s="115"/>
    </row>
    <row r="225" spans="2:8" ht="26.25">
      <c r="B225" s="449" t="s">
        <v>36</v>
      </c>
      <c r="C225" s="1116">
        <v>103262845</v>
      </c>
      <c r="D225" s="443">
        <v>-277734</v>
      </c>
      <c r="E225" s="43" t="s">
        <v>24</v>
      </c>
      <c r="F225" s="1119">
        <v>721367</v>
      </c>
      <c r="G225" s="443">
        <v>51100</v>
      </c>
      <c r="H225" s="115"/>
    </row>
    <row r="226" spans="2:8" ht="39">
      <c r="B226" s="451" t="s">
        <v>86</v>
      </c>
      <c r="C226" s="720">
        <v>103262845</v>
      </c>
      <c r="D226" s="450">
        <v>-277734</v>
      </c>
      <c r="E226" s="448" t="s">
        <v>33</v>
      </c>
      <c r="F226" s="1119">
        <v>3275622</v>
      </c>
      <c r="G226" s="1111">
        <v>226634</v>
      </c>
      <c r="H226" s="1078"/>
    </row>
    <row r="227" spans="2:8" ht="26.25">
      <c r="B227" s="944"/>
      <c r="C227" s="720"/>
      <c r="D227" s="450"/>
      <c r="E227" s="449" t="s">
        <v>36</v>
      </c>
      <c r="F227" s="1119">
        <v>3275622</v>
      </c>
      <c r="G227" s="1111">
        <v>226634</v>
      </c>
      <c r="H227" s="1078"/>
    </row>
    <row r="228" spans="2:8" ht="27" thickBot="1">
      <c r="B228" s="945"/>
      <c r="C228" s="1123"/>
      <c r="D228" s="946"/>
      <c r="E228" s="943" t="s">
        <v>86</v>
      </c>
      <c r="F228" s="1120">
        <v>3275622</v>
      </c>
      <c r="G228" s="1126">
        <v>226634</v>
      </c>
      <c r="H228" s="1078"/>
    </row>
    <row r="229" spans="2:8">
      <c r="B229" s="947" t="s">
        <v>92</v>
      </c>
      <c r="C229" s="1112"/>
      <c r="D229" s="948"/>
      <c r="E229" s="947" t="s">
        <v>87</v>
      </c>
      <c r="F229" s="1112"/>
      <c r="G229" s="948"/>
    </row>
    <row r="230" spans="2:8">
      <c r="B230" s="437" t="s">
        <v>43</v>
      </c>
      <c r="C230" s="1113"/>
      <c r="D230" s="438"/>
      <c r="E230" s="437" t="s">
        <v>43</v>
      </c>
      <c r="F230" s="1113"/>
      <c r="G230" s="438"/>
    </row>
    <row r="231" spans="2:8">
      <c r="B231" s="949" t="s">
        <v>44</v>
      </c>
      <c r="C231" s="890" t="s">
        <v>79</v>
      </c>
      <c r="D231" s="439"/>
      <c r="E231" s="1085" t="s">
        <v>44</v>
      </c>
      <c r="F231" s="890" t="s">
        <v>79</v>
      </c>
      <c r="G231" s="439"/>
    </row>
    <row r="232" spans="2:8">
      <c r="B232" s="1121" t="s">
        <v>42</v>
      </c>
      <c r="C232" s="1124"/>
      <c r="D232" s="1122"/>
      <c r="E232" s="1121" t="s">
        <v>42</v>
      </c>
      <c r="F232" s="1124"/>
      <c r="G232" s="1122"/>
    </row>
    <row r="233" spans="2:8">
      <c r="B233" s="440" t="s">
        <v>56</v>
      </c>
      <c r="C233" s="1115">
        <v>1226916355</v>
      </c>
      <c r="D233" s="441">
        <f>D234</f>
        <v>-292486</v>
      </c>
      <c r="E233" s="440" t="s">
        <v>56</v>
      </c>
      <c r="F233" s="1117">
        <v>464035163</v>
      </c>
      <c r="G233" s="441">
        <f>G234</f>
        <v>292486</v>
      </c>
      <c r="H233" s="1077"/>
    </row>
    <row r="234" spans="2:8">
      <c r="B234" s="442" t="s">
        <v>18</v>
      </c>
      <c r="C234" s="1116">
        <v>1215619243</v>
      </c>
      <c r="D234" s="443">
        <f>D235</f>
        <v>-292486</v>
      </c>
      <c r="E234" s="444" t="s">
        <v>18</v>
      </c>
      <c r="F234" s="1118">
        <v>456746470</v>
      </c>
      <c r="G234" s="443">
        <f>G235</f>
        <v>292486</v>
      </c>
    </row>
    <row r="235" spans="2:8" ht="26.25">
      <c r="B235" s="445" t="s">
        <v>19</v>
      </c>
      <c r="C235" s="1116">
        <v>1215619243</v>
      </c>
      <c r="D235" s="443">
        <f>-G235</f>
        <v>-292486</v>
      </c>
      <c r="E235" s="446" t="s">
        <v>19</v>
      </c>
      <c r="F235" s="1118">
        <v>456746470</v>
      </c>
      <c r="G235" s="443">
        <f>G236</f>
        <v>292486</v>
      </c>
    </row>
    <row r="236" spans="2:8">
      <c r="B236" s="440" t="s">
        <v>57</v>
      </c>
      <c r="C236" s="1115">
        <v>1226916355</v>
      </c>
      <c r="D236" s="441">
        <f>D237</f>
        <v>-292486</v>
      </c>
      <c r="E236" s="447" t="s">
        <v>57</v>
      </c>
      <c r="F236" s="1117">
        <v>463418433</v>
      </c>
      <c r="G236" s="441">
        <f>G237</f>
        <v>292486</v>
      </c>
    </row>
    <row r="237" spans="2:8">
      <c r="B237" s="444" t="s">
        <v>21</v>
      </c>
      <c r="C237" s="1116">
        <v>1225335473</v>
      </c>
      <c r="D237" s="443">
        <f t="shared" ref="D237" si="29">-G237</f>
        <v>-292486</v>
      </c>
      <c r="E237" s="444" t="s">
        <v>21</v>
      </c>
      <c r="F237" s="1119">
        <v>455118186</v>
      </c>
      <c r="G237" s="443">
        <f>G238+G240</f>
        <v>292486</v>
      </c>
    </row>
    <row r="238" spans="2:8" ht="39">
      <c r="B238" s="448" t="s">
        <v>33</v>
      </c>
      <c r="C238" s="720">
        <v>503824656</v>
      </c>
      <c r="D238" s="450">
        <v>-292486</v>
      </c>
      <c r="E238" s="38" t="s">
        <v>22</v>
      </c>
      <c r="F238" s="1119">
        <v>67332473</v>
      </c>
      <c r="G238" s="443">
        <v>57300</v>
      </c>
      <c r="H238" s="115"/>
    </row>
    <row r="239" spans="2:8" ht="26.25">
      <c r="B239" s="449" t="s">
        <v>36</v>
      </c>
      <c r="C239" s="720">
        <v>120182420</v>
      </c>
      <c r="D239" s="450">
        <v>-292486</v>
      </c>
      <c r="E239" s="43" t="s">
        <v>24</v>
      </c>
      <c r="F239" s="1119">
        <v>57565411</v>
      </c>
      <c r="G239" s="443">
        <v>57300</v>
      </c>
      <c r="H239" s="115"/>
    </row>
    <row r="240" spans="2:8" ht="39">
      <c r="B240" s="451" t="s">
        <v>86</v>
      </c>
      <c r="C240" s="720">
        <v>120182420</v>
      </c>
      <c r="D240" s="450">
        <v>-292486</v>
      </c>
      <c r="E240" s="448" t="s">
        <v>33</v>
      </c>
      <c r="F240" s="1119">
        <v>263944641</v>
      </c>
      <c r="G240" s="1111">
        <v>235186</v>
      </c>
      <c r="H240" s="1078"/>
    </row>
    <row r="241" spans="2:8" ht="26.25">
      <c r="B241" s="944"/>
      <c r="C241" s="1125"/>
      <c r="D241" s="950"/>
      <c r="E241" s="449" t="s">
        <v>36</v>
      </c>
      <c r="F241" s="1119">
        <v>263762431</v>
      </c>
      <c r="G241" s="1111">
        <v>235186</v>
      </c>
      <c r="H241" s="1078"/>
    </row>
    <row r="242" spans="2:8" ht="27" thickBot="1">
      <c r="B242" s="943"/>
      <c r="C242" s="722"/>
      <c r="D242" s="460"/>
      <c r="E242" s="943" t="s">
        <v>86</v>
      </c>
      <c r="F242" s="1120">
        <v>56100035</v>
      </c>
      <c r="G242" s="1126">
        <v>235186</v>
      </c>
      <c r="H242" s="1078"/>
    </row>
    <row r="243" spans="2:8">
      <c r="B243" s="1121" t="s">
        <v>58</v>
      </c>
      <c r="C243" s="1124"/>
      <c r="D243" s="1122"/>
      <c r="E243" s="1121" t="s">
        <v>58</v>
      </c>
      <c r="F243" s="1124"/>
      <c r="G243" s="1122"/>
    </row>
    <row r="244" spans="2:8">
      <c r="B244" s="440" t="s">
        <v>56</v>
      </c>
      <c r="C244" s="1115">
        <v>1319161386</v>
      </c>
      <c r="D244" s="441">
        <f>D245</f>
        <v>-313350</v>
      </c>
      <c r="E244" s="440" t="s">
        <v>56</v>
      </c>
      <c r="F244" s="1117">
        <v>459430820</v>
      </c>
      <c r="G244" s="441">
        <f>G245</f>
        <v>313350</v>
      </c>
      <c r="H244" s="1077"/>
    </row>
    <row r="245" spans="2:8">
      <c r="B245" s="442" t="s">
        <v>18</v>
      </c>
      <c r="C245" s="1116">
        <v>1307864274</v>
      </c>
      <c r="D245" s="443">
        <f>D246</f>
        <v>-313350</v>
      </c>
      <c r="E245" s="444" t="s">
        <v>18</v>
      </c>
      <c r="F245" s="1118">
        <v>452142127</v>
      </c>
      <c r="G245" s="443">
        <f>G246</f>
        <v>313350</v>
      </c>
    </row>
    <row r="246" spans="2:8" ht="26.25">
      <c r="B246" s="445" t="s">
        <v>19</v>
      </c>
      <c r="C246" s="1116">
        <v>1307864274</v>
      </c>
      <c r="D246" s="443">
        <f>-G246</f>
        <v>-313350</v>
      </c>
      <c r="E246" s="446" t="s">
        <v>19</v>
      </c>
      <c r="F246" s="1118">
        <v>452142127</v>
      </c>
      <c r="G246" s="443">
        <f>G247</f>
        <v>313350</v>
      </c>
    </row>
    <row r="247" spans="2:8">
      <c r="B247" s="440" t="s">
        <v>57</v>
      </c>
      <c r="C247" s="1115">
        <v>1319161386</v>
      </c>
      <c r="D247" s="441">
        <f>D248</f>
        <v>-313350</v>
      </c>
      <c r="E247" s="447" t="s">
        <v>57</v>
      </c>
      <c r="F247" s="1117">
        <v>458814090</v>
      </c>
      <c r="G247" s="441">
        <f>G248</f>
        <v>313350</v>
      </c>
    </row>
    <row r="248" spans="2:8">
      <c r="B248" s="444" t="s">
        <v>21</v>
      </c>
      <c r="C248" s="1116">
        <v>1317556645</v>
      </c>
      <c r="D248" s="443">
        <f t="shared" ref="D248" si="30">-G248</f>
        <v>-313350</v>
      </c>
      <c r="E248" s="444" t="s">
        <v>21</v>
      </c>
      <c r="F248" s="1119">
        <v>452208902</v>
      </c>
      <c r="G248" s="443">
        <f>G249+G251</f>
        <v>313350</v>
      </c>
    </row>
    <row r="249" spans="2:8" ht="39">
      <c r="B249" s="448" t="s">
        <v>33</v>
      </c>
      <c r="C249" s="720">
        <v>573120567</v>
      </c>
      <c r="D249" s="450">
        <f>D250</f>
        <v>-313350</v>
      </c>
      <c r="E249" s="38" t="s">
        <v>22</v>
      </c>
      <c r="F249" s="1119">
        <v>67268496</v>
      </c>
      <c r="G249" s="443">
        <f>G250</f>
        <v>64797</v>
      </c>
      <c r="H249" s="115"/>
    </row>
    <row r="250" spans="2:8" ht="26.25">
      <c r="B250" s="449" t="s">
        <v>36</v>
      </c>
      <c r="C250" s="720">
        <v>132004140</v>
      </c>
      <c r="D250" s="450">
        <f>D251</f>
        <v>-313350</v>
      </c>
      <c r="E250" s="43" t="s">
        <v>24</v>
      </c>
      <c r="F250" s="1119">
        <v>57501434</v>
      </c>
      <c r="G250" s="443">
        <v>64797</v>
      </c>
      <c r="H250" s="115"/>
    </row>
    <row r="251" spans="2:8" ht="39">
      <c r="B251" s="451" t="s">
        <v>86</v>
      </c>
      <c r="C251" s="720">
        <v>132004140</v>
      </c>
      <c r="D251" s="450">
        <v>-313350</v>
      </c>
      <c r="E251" s="448" t="s">
        <v>33</v>
      </c>
      <c r="F251" s="1119">
        <v>262005361</v>
      </c>
      <c r="G251" s="1111">
        <f>G252</f>
        <v>248553</v>
      </c>
      <c r="H251" s="1078"/>
    </row>
    <row r="252" spans="2:8" ht="26.25">
      <c r="B252" s="449"/>
      <c r="C252" s="720"/>
      <c r="D252" s="450"/>
      <c r="E252" s="449" t="s">
        <v>36</v>
      </c>
      <c r="F252" s="1119">
        <v>262005361</v>
      </c>
      <c r="G252" s="1111">
        <f>G253</f>
        <v>248553</v>
      </c>
      <c r="H252" s="1078"/>
    </row>
    <row r="253" spans="2:8" ht="27" thickBot="1">
      <c r="B253" s="451"/>
      <c r="C253" s="722"/>
      <c r="D253" s="450"/>
      <c r="E253" s="943" t="s">
        <v>86</v>
      </c>
      <c r="F253" s="1120">
        <v>54427304</v>
      </c>
      <c r="G253" s="1126">
        <v>248553</v>
      </c>
      <c r="H253" s="1078"/>
    </row>
    <row r="254" spans="2:8" s="1762" customFormat="1" ht="111.75" customHeight="1" thickBot="1">
      <c r="B254" s="1983" t="s">
        <v>364</v>
      </c>
      <c r="C254" s="1984"/>
      <c r="D254" s="1984"/>
      <c r="E254" s="1984"/>
      <c r="F254" s="1984"/>
      <c r="G254" s="1985"/>
    </row>
    <row r="255" spans="2:8">
      <c r="B255" s="90"/>
      <c r="C255" s="90"/>
      <c r="D255" s="91"/>
      <c r="E255" s="90"/>
      <c r="F255" s="90"/>
      <c r="G255" s="91"/>
    </row>
  </sheetData>
  <mergeCells count="9">
    <mergeCell ref="B180:G180"/>
    <mergeCell ref="B214:G214"/>
    <mergeCell ref="B215:G215"/>
    <mergeCell ref="B254:G254"/>
    <mergeCell ref="B28:G28"/>
    <mergeCell ref="B62:G62"/>
    <mergeCell ref="B96:G96"/>
    <mergeCell ref="B130:G130"/>
    <mergeCell ref="B143:G143"/>
  </mergeCells>
  <pageMargins left="0.48" right="0.48" top="0.52" bottom="0.5" header="0.24" footer="0.22"/>
  <pageSetup paperSize="9" scale="85" fitToHeight="0" orientation="landscape" r:id="rId1"/>
  <headerFooter>
    <oddFooter>&amp;L&amp;F&amp;C&amp;P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F7D92-7FCC-40B7-8F23-6183C2C0F362}">
  <sheetPr>
    <tabColor rgb="FF92D050"/>
  </sheetPr>
  <dimension ref="A1:H295"/>
  <sheetViews>
    <sheetView zoomScale="80" zoomScaleNormal="80" workbookViewId="0">
      <pane ySplit="1" topLeftCell="A2" activePane="bottomLeft" state="frozen"/>
      <selection pane="bottomLeft" activeCell="A2" sqref="A2"/>
    </sheetView>
  </sheetViews>
  <sheetFormatPr defaultRowHeight="15"/>
  <cols>
    <col min="1" max="1" width="6.140625" style="724" customWidth="1"/>
    <col min="2" max="2" width="45.140625" customWidth="1"/>
    <col min="3" max="3" width="14" customWidth="1"/>
    <col min="4" max="4" width="13.28515625" customWidth="1"/>
    <col min="5" max="5" width="40.85546875" customWidth="1"/>
    <col min="6" max="6" width="12.85546875" customWidth="1"/>
    <col min="7" max="7" width="13" customWidth="1"/>
    <col min="8" max="8" width="14.42578125" customWidth="1"/>
  </cols>
  <sheetData>
    <row r="1" spans="1:8" s="17" customFormat="1" ht="39" thickBot="1">
      <c r="A1" s="472"/>
      <c r="B1" s="12"/>
      <c r="C1" s="13" t="s">
        <v>2</v>
      </c>
      <c r="D1" s="14" t="s">
        <v>6</v>
      </c>
      <c r="E1" s="12"/>
      <c r="F1" s="13" t="s">
        <v>2</v>
      </c>
      <c r="G1" s="14" t="s">
        <v>6</v>
      </c>
      <c r="H1" s="1017" t="s">
        <v>1</v>
      </c>
    </row>
    <row r="2" spans="1:8">
      <c r="B2" s="15"/>
      <c r="C2" s="15"/>
      <c r="D2" s="15"/>
      <c r="E2" s="15"/>
      <c r="F2" s="15"/>
      <c r="G2" s="15"/>
      <c r="H2" s="16"/>
    </row>
    <row r="3" spans="1:8" s="16" customFormat="1" ht="17.25" customHeight="1">
      <c r="A3" s="725"/>
      <c r="B3" s="69" t="s">
        <v>294</v>
      </c>
      <c r="C3" s="1"/>
      <c r="D3" s="1"/>
      <c r="E3" s="1"/>
      <c r="F3" s="1"/>
      <c r="G3" s="1"/>
    </row>
    <row r="4" spans="1:8" ht="15.75" thickBot="1"/>
    <row r="5" spans="1:8" ht="15.75">
      <c r="A5" s="385">
        <f>IZM!A216+1</f>
        <v>49</v>
      </c>
      <c r="B5" s="678" t="s">
        <v>294</v>
      </c>
      <c r="C5" s="691"/>
      <c r="D5" s="686"/>
      <c r="E5" s="697" t="s">
        <v>294</v>
      </c>
      <c r="F5" s="707"/>
      <c r="G5" s="713"/>
      <c r="H5" s="1079" t="s">
        <v>295</v>
      </c>
    </row>
    <row r="6" spans="1:8">
      <c r="B6" s="454" t="s">
        <v>14</v>
      </c>
      <c r="C6" s="692"/>
      <c r="D6" s="455"/>
      <c r="E6" s="698" t="s">
        <v>14</v>
      </c>
      <c r="F6" s="708"/>
      <c r="G6" s="698"/>
      <c r="H6" s="1080"/>
    </row>
    <row r="7" spans="1:8">
      <c r="B7" s="456" t="s">
        <v>170</v>
      </c>
      <c r="C7" s="692"/>
      <c r="D7" s="455"/>
      <c r="E7" s="699" t="s">
        <v>170</v>
      </c>
      <c r="F7" s="708"/>
      <c r="G7" s="698"/>
      <c r="H7" s="640"/>
    </row>
    <row r="8" spans="1:8" ht="27">
      <c r="B8" s="494" t="s">
        <v>296</v>
      </c>
      <c r="C8" s="31"/>
      <c r="D8" s="32"/>
      <c r="E8" s="27" t="s">
        <v>297</v>
      </c>
      <c r="F8" s="28"/>
      <c r="G8" s="29"/>
      <c r="H8" s="1080"/>
    </row>
    <row r="9" spans="1:8">
      <c r="B9" s="679" t="s">
        <v>56</v>
      </c>
      <c r="C9" s="693">
        <f>SUM(C10,C11)</f>
        <v>231736009</v>
      </c>
      <c r="D9" s="687">
        <v>-1608803</v>
      </c>
      <c r="E9" s="700" t="s">
        <v>56</v>
      </c>
      <c r="F9" s="709">
        <f>SUM(F11)</f>
        <v>58535424</v>
      </c>
      <c r="G9" s="693">
        <v>1608803</v>
      </c>
      <c r="H9" s="1080"/>
    </row>
    <row r="10" spans="1:8" ht="25.5">
      <c r="B10" s="680" t="s">
        <v>298</v>
      </c>
      <c r="C10" s="694">
        <v>142287</v>
      </c>
      <c r="D10" s="687"/>
      <c r="E10" s="701" t="s">
        <v>18</v>
      </c>
      <c r="F10" s="710">
        <f>SUM(F11)</f>
        <v>58535424</v>
      </c>
      <c r="G10" s="694">
        <v>1608803</v>
      </c>
      <c r="H10" s="1080"/>
    </row>
    <row r="11" spans="1:8" ht="25.5">
      <c r="B11" s="681" t="s">
        <v>18</v>
      </c>
      <c r="C11" s="694">
        <f>SUM(C12)</f>
        <v>231593722</v>
      </c>
      <c r="D11" s="458">
        <v>-1608803</v>
      </c>
      <c r="E11" s="702" t="s">
        <v>19</v>
      </c>
      <c r="F11" s="711">
        <v>58535424</v>
      </c>
      <c r="G11" s="695">
        <v>1608803</v>
      </c>
      <c r="H11" s="1080"/>
    </row>
    <row r="12" spans="1:8" ht="25.5">
      <c r="B12" s="682" t="s">
        <v>19</v>
      </c>
      <c r="C12" s="695">
        <v>231593722</v>
      </c>
      <c r="D12" s="688">
        <v>-1608803</v>
      </c>
      <c r="E12" s="700" t="s">
        <v>57</v>
      </c>
      <c r="F12" s="709">
        <f>SUM(F13,F17)</f>
        <v>58535424</v>
      </c>
      <c r="G12" s="693">
        <v>1608803</v>
      </c>
      <c r="H12" s="1080"/>
    </row>
    <row r="13" spans="1:8">
      <c r="B13" s="679" t="s">
        <v>57</v>
      </c>
      <c r="C13" s="693">
        <f>SUM(C14,C17)</f>
        <v>231736009</v>
      </c>
      <c r="D13" s="687">
        <v>-1608803</v>
      </c>
      <c r="E13" s="701" t="s">
        <v>21</v>
      </c>
      <c r="F13" s="710">
        <f t="shared" ref="F13:F15" si="0">SUM(F14)</f>
        <v>42763976</v>
      </c>
      <c r="G13" s="694">
        <v>1202590</v>
      </c>
      <c r="H13" s="1080"/>
    </row>
    <row r="14" spans="1:8" ht="38.25">
      <c r="B14" s="683" t="s">
        <v>21</v>
      </c>
      <c r="C14" s="694">
        <f>SUM(C15)</f>
        <v>70185324</v>
      </c>
      <c r="D14" s="458">
        <v>-101152</v>
      </c>
      <c r="E14" s="703" t="s">
        <v>33</v>
      </c>
      <c r="F14" s="710">
        <f t="shared" si="0"/>
        <v>42763976</v>
      </c>
      <c r="G14" s="694">
        <v>1202590</v>
      </c>
      <c r="H14" s="1080"/>
    </row>
    <row r="15" spans="1:8" ht="25.5">
      <c r="B15" s="683" t="s">
        <v>23</v>
      </c>
      <c r="C15" s="694">
        <f>SUM(C16)</f>
        <v>70185324</v>
      </c>
      <c r="D15" s="458">
        <v>-101152</v>
      </c>
      <c r="E15" s="704" t="s">
        <v>36</v>
      </c>
      <c r="F15" s="710">
        <f t="shared" si="0"/>
        <v>42763976</v>
      </c>
      <c r="G15" s="694">
        <v>1202590</v>
      </c>
      <c r="H15" s="1080"/>
    </row>
    <row r="16" spans="1:8" ht="25.5">
      <c r="B16" s="683" t="s">
        <v>26</v>
      </c>
      <c r="C16" s="694">
        <v>70185324</v>
      </c>
      <c r="D16" s="458">
        <v>-101152</v>
      </c>
      <c r="E16" s="704" t="s">
        <v>86</v>
      </c>
      <c r="F16" s="710">
        <v>42763976</v>
      </c>
      <c r="G16" s="694">
        <v>1202590</v>
      </c>
      <c r="H16" s="1080"/>
    </row>
    <row r="17" spans="2:8">
      <c r="B17" s="683" t="s">
        <v>27</v>
      </c>
      <c r="C17" s="694">
        <f>SUM(C18,C19)</f>
        <v>161550685</v>
      </c>
      <c r="D17" s="458">
        <v>-1507651</v>
      </c>
      <c r="E17" s="705" t="s">
        <v>27</v>
      </c>
      <c r="F17" s="710">
        <f t="shared" ref="F17:F19" si="1">SUM(F18)</f>
        <v>15771448</v>
      </c>
      <c r="G17" s="694">
        <v>406213</v>
      </c>
      <c r="H17" s="1080"/>
    </row>
    <row r="18" spans="2:8">
      <c r="B18" s="683" t="s">
        <v>28</v>
      </c>
      <c r="C18" s="694">
        <v>152400685</v>
      </c>
      <c r="D18" s="458"/>
      <c r="E18" s="705" t="s">
        <v>98</v>
      </c>
      <c r="F18" s="710">
        <f t="shared" si="1"/>
        <v>15771448</v>
      </c>
      <c r="G18" s="694">
        <v>406213</v>
      </c>
      <c r="H18" s="1080"/>
    </row>
    <row r="19" spans="2:8" ht="25.5">
      <c r="B19" s="683" t="s">
        <v>98</v>
      </c>
      <c r="C19" s="694">
        <f>SUM(C20)</f>
        <v>9150000</v>
      </c>
      <c r="D19" s="458">
        <v>-1507651</v>
      </c>
      <c r="E19" s="704" t="s">
        <v>161</v>
      </c>
      <c r="F19" s="710">
        <f t="shared" si="1"/>
        <v>15771448</v>
      </c>
      <c r="G19" s="694">
        <v>406213</v>
      </c>
      <c r="H19" s="1080"/>
    </row>
    <row r="20" spans="2:8" ht="25.5">
      <c r="B20" s="684" t="s">
        <v>161</v>
      </c>
      <c r="C20" s="694">
        <f>SUM(C21)</f>
        <v>9150000</v>
      </c>
      <c r="D20" s="689">
        <v>-1507651</v>
      </c>
      <c r="E20" s="704" t="s">
        <v>162</v>
      </c>
      <c r="F20" s="710">
        <v>15771448</v>
      </c>
      <c r="G20" s="694">
        <v>406213</v>
      </c>
      <c r="H20" s="1080"/>
    </row>
    <row r="21" spans="2:8" ht="26.25" thickBot="1">
      <c r="B21" s="685" t="s">
        <v>162</v>
      </c>
      <c r="C21" s="696">
        <v>9150000</v>
      </c>
      <c r="D21" s="690">
        <v>-1507651</v>
      </c>
      <c r="E21" s="706"/>
      <c r="F21" s="712"/>
      <c r="G21" s="696"/>
      <c r="H21" s="1080"/>
    </row>
    <row r="22" spans="2:8">
      <c r="B22" s="642" t="s">
        <v>299</v>
      </c>
      <c r="C22" s="714"/>
      <c r="D22" s="643"/>
      <c r="E22" s="644"/>
      <c r="F22" s="644"/>
      <c r="G22" s="640"/>
      <c r="H22" s="640"/>
    </row>
    <row r="23" spans="2:8">
      <c r="B23" s="645" t="s">
        <v>43</v>
      </c>
      <c r="C23" s="715"/>
      <c r="D23" s="646"/>
      <c r="E23" s="644"/>
      <c r="F23" s="644"/>
      <c r="G23" s="640"/>
      <c r="H23" s="640"/>
    </row>
    <row r="24" spans="2:8">
      <c r="B24" s="647" t="s">
        <v>44</v>
      </c>
      <c r="C24" s="716"/>
      <c r="D24" s="648"/>
      <c r="E24" s="644"/>
      <c r="F24" s="644"/>
      <c r="G24" s="640"/>
      <c r="H24" s="640"/>
    </row>
    <row r="25" spans="2:8">
      <c r="B25" s="649" t="s">
        <v>171</v>
      </c>
      <c r="C25" s="717"/>
      <c r="D25" s="650"/>
      <c r="E25" s="644"/>
      <c r="F25" s="644"/>
      <c r="G25" s="640"/>
      <c r="H25" s="640"/>
    </row>
    <row r="26" spans="2:8">
      <c r="B26" s="651" t="s">
        <v>56</v>
      </c>
      <c r="C26" s="717">
        <f>SUM(C27,C28,C33)</f>
        <v>489721886</v>
      </c>
      <c r="D26" s="652"/>
      <c r="E26" s="644"/>
      <c r="F26" s="644"/>
      <c r="G26" s="640"/>
      <c r="H26" s="640"/>
    </row>
    <row r="27" spans="2:8" ht="25.5">
      <c r="B27" s="653" t="s">
        <v>298</v>
      </c>
      <c r="C27" s="718">
        <v>1052287</v>
      </c>
      <c r="D27" s="652"/>
      <c r="E27" s="644"/>
      <c r="F27" s="644"/>
      <c r="G27" s="640"/>
      <c r="H27" s="640"/>
    </row>
    <row r="28" spans="2:8">
      <c r="B28" s="653" t="s">
        <v>300</v>
      </c>
      <c r="C28" s="718">
        <f>SUM(C29)</f>
        <v>1464222</v>
      </c>
      <c r="D28" s="652"/>
      <c r="E28" s="644"/>
      <c r="F28" s="644"/>
      <c r="G28" s="640"/>
      <c r="H28" s="640"/>
    </row>
    <row r="29" spans="2:8">
      <c r="B29" s="653" t="s">
        <v>62</v>
      </c>
      <c r="C29" s="718">
        <f>SUM(C30)</f>
        <v>1464222</v>
      </c>
      <c r="D29" s="652"/>
      <c r="E29" s="644"/>
      <c r="F29" s="644"/>
      <c r="G29" s="640"/>
      <c r="H29" s="640"/>
    </row>
    <row r="30" spans="2:8">
      <c r="B30" s="653" t="s">
        <v>63</v>
      </c>
      <c r="C30" s="718">
        <f>SUM(C31)</f>
        <v>1464222</v>
      </c>
      <c r="D30" s="652"/>
      <c r="E30" s="644"/>
      <c r="F30" s="644"/>
      <c r="G30" s="640"/>
      <c r="H30" s="640"/>
    </row>
    <row r="31" spans="2:8" ht="25.5">
      <c r="B31" s="653" t="s">
        <v>64</v>
      </c>
      <c r="C31" s="718">
        <f>SUM(C32)</f>
        <v>1464222</v>
      </c>
      <c r="D31" s="652"/>
      <c r="E31" s="644"/>
      <c r="F31" s="644"/>
      <c r="G31" s="640"/>
      <c r="H31" s="640"/>
    </row>
    <row r="32" spans="2:8" ht="38.25">
      <c r="B32" s="653" t="s">
        <v>65</v>
      </c>
      <c r="C32" s="718">
        <v>1464222</v>
      </c>
      <c r="D32" s="652"/>
      <c r="E32" s="644"/>
      <c r="F32" s="644"/>
      <c r="G32" s="640"/>
      <c r="H32" s="640"/>
    </row>
    <row r="33" spans="2:8">
      <c r="B33" s="653" t="s">
        <v>18</v>
      </c>
      <c r="C33" s="718">
        <f>SUM(C34)</f>
        <v>487205377</v>
      </c>
      <c r="D33" s="652"/>
      <c r="E33" s="644"/>
      <c r="F33" s="644"/>
      <c r="G33" s="640"/>
      <c r="H33" s="640"/>
    </row>
    <row r="34" spans="2:8" ht="25.5">
      <c r="B34" s="653" t="s">
        <v>19</v>
      </c>
      <c r="C34" s="718">
        <v>487205377</v>
      </c>
      <c r="D34" s="652"/>
      <c r="E34" s="644"/>
      <c r="F34" s="644"/>
      <c r="G34" s="640"/>
      <c r="H34" s="640"/>
    </row>
    <row r="35" spans="2:8">
      <c r="B35" s="651" t="s">
        <v>20</v>
      </c>
      <c r="C35" s="719">
        <f>SUM(C36,C50)</f>
        <v>490212028</v>
      </c>
      <c r="D35" s="654">
        <v>0</v>
      </c>
      <c r="E35" s="644"/>
      <c r="F35" s="644"/>
      <c r="G35" s="640"/>
      <c r="H35" s="640"/>
    </row>
    <row r="36" spans="2:8">
      <c r="B36" s="653" t="s">
        <v>21</v>
      </c>
      <c r="C36" s="720">
        <f>SUM(C37,C40,C42,C44)</f>
        <v>310013042</v>
      </c>
      <c r="D36" s="450">
        <v>1101438</v>
      </c>
      <c r="E36" s="644"/>
      <c r="F36" s="644"/>
      <c r="G36" s="640"/>
      <c r="H36" s="640"/>
    </row>
    <row r="37" spans="2:8">
      <c r="B37" s="653" t="s">
        <v>23</v>
      </c>
      <c r="C37" s="720">
        <f>SUM(C38,C39)</f>
        <v>83589894</v>
      </c>
      <c r="D37" s="450">
        <v>-101152</v>
      </c>
      <c r="E37" s="644"/>
      <c r="F37" s="644"/>
      <c r="G37" s="640"/>
      <c r="H37" s="640"/>
    </row>
    <row r="38" spans="2:8">
      <c r="B38" s="653" t="s">
        <v>301</v>
      </c>
      <c r="C38" s="720">
        <v>6889633</v>
      </c>
      <c r="D38" s="450"/>
      <c r="E38" s="644"/>
      <c r="F38" s="644"/>
      <c r="G38" s="640"/>
      <c r="H38" s="640"/>
    </row>
    <row r="39" spans="2:8">
      <c r="B39" s="653" t="s">
        <v>26</v>
      </c>
      <c r="C39" s="720">
        <v>76700261</v>
      </c>
      <c r="D39" s="450">
        <v>-101152</v>
      </c>
      <c r="E39" s="644"/>
      <c r="F39" s="644"/>
      <c r="G39" s="640"/>
      <c r="H39" s="640"/>
    </row>
    <row r="40" spans="2:8">
      <c r="B40" s="653" t="s">
        <v>155</v>
      </c>
      <c r="C40" s="721">
        <f>SUM(C41)</f>
        <v>168345924</v>
      </c>
      <c r="D40" s="450"/>
      <c r="E40" s="644"/>
      <c r="F40" s="644"/>
      <c r="G40" s="640"/>
      <c r="H40" s="640"/>
    </row>
    <row r="41" spans="2:8">
      <c r="B41" s="653" t="s">
        <v>24</v>
      </c>
      <c r="C41" s="720">
        <v>168345924</v>
      </c>
      <c r="D41" s="450"/>
      <c r="E41" s="644"/>
      <c r="F41" s="644"/>
      <c r="G41" s="640"/>
      <c r="H41" s="640"/>
    </row>
    <row r="42" spans="2:8" ht="25.5">
      <c r="B42" s="653" t="s">
        <v>302</v>
      </c>
      <c r="C42" s="720">
        <f>SUM(C43)</f>
        <v>345878</v>
      </c>
      <c r="D42" s="450"/>
      <c r="E42" s="644"/>
      <c r="F42" s="644"/>
      <c r="G42" s="640"/>
      <c r="H42" s="640"/>
    </row>
    <row r="43" spans="2:8">
      <c r="B43" s="655" t="s">
        <v>303</v>
      </c>
      <c r="C43" s="720">
        <v>345878</v>
      </c>
      <c r="D43" s="450"/>
      <c r="E43" s="644"/>
      <c r="F43" s="644"/>
      <c r="G43" s="640"/>
      <c r="H43" s="640"/>
    </row>
    <row r="44" spans="2:8" ht="25.5">
      <c r="B44" s="656" t="s">
        <v>33</v>
      </c>
      <c r="C44" s="720">
        <f>SUM(C45,C47)</f>
        <v>57731346</v>
      </c>
      <c r="D44" s="450">
        <v>1202590</v>
      </c>
      <c r="E44" s="644"/>
      <c r="F44" s="644"/>
      <c r="G44" s="640"/>
      <c r="H44" s="640"/>
    </row>
    <row r="45" spans="2:8" ht="25.5">
      <c r="B45" s="653" t="s">
        <v>34</v>
      </c>
      <c r="C45" s="720">
        <f>SUM(C46)</f>
        <v>2592</v>
      </c>
      <c r="D45" s="450"/>
      <c r="E45" s="644"/>
      <c r="F45" s="644"/>
      <c r="G45" s="640"/>
      <c r="H45" s="640"/>
    </row>
    <row r="46" spans="2:8" ht="25.5">
      <c r="B46" s="653" t="s">
        <v>35</v>
      </c>
      <c r="C46" s="720">
        <v>2592</v>
      </c>
      <c r="D46" s="450"/>
      <c r="E46" s="644"/>
      <c r="F46" s="644"/>
      <c r="G46" s="640"/>
      <c r="H46" s="640"/>
    </row>
    <row r="47" spans="2:8" ht="25.5">
      <c r="B47" s="655" t="s">
        <v>36</v>
      </c>
      <c r="C47" s="720">
        <f>SUM(C48:C49)</f>
        <v>57728754</v>
      </c>
      <c r="D47" s="450">
        <v>1202590</v>
      </c>
      <c r="E47" s="644"/>
      <c r="F47" s="644"/>
      <c r="G47" s="640"/>
      <c r="H47" s="640"/>
    </row>
    <row r="48" spans="2:8" ht="25.5">
      <c r="B48" s="655" t="s">
        <v>86</v>
      </c>
      <c r="C48" s="720">
        <v>57464154</v>
      </c>
      <c r="D48" s="450">
        <v>1202590</v>
      </c>
      <c r="E48" s="644"/>
      <c r="F48" s="644"/>
      <c r="G48" s="640"/>
      <c r="H48" s="640"/>
    </row>
    <row r="49" spans="2:8" ht="51">
      <c r="B49" s="655" t="s">
        <v>304</v>
      </c>
      <c r="C49" s="720">
        <v>264600</v>
      </c>
      <c r="D49" s="450"/>
      <c r="E49" s="644"/>
      <c r="F49" s="644"/>
      <c r="G49" s="640"/>
      <c r="H49" s="640"/>
    </row>
    <row r="50" spans="2:8">
      <c r="B50" s="653" t="s">
        <v>27</v>
      </c>
      <c r="C50" s="720">
        <f>SUM(C51,C52)</f>
        <v>180198986</v>
      </c>
      <c r="D50" s="450">
        <v>-1101438</v>
      </c>
      <c r="E50" s="644"/>
      <c r="F50" s="644"/>
      <c r="G50" s="640"/>
      <c r="H50" s="640"/>
    </row>
    <row r="51" spans="2:8">
      <c r="B51" s="653" t="s">
        <v>28</v>
      </c>
      <c r="C51" s="720">
        <v>155277538</v>
      </c>
      <c r="D51" s="450"/>
      <c r="E51" s="644"/>
      <c r="F51" s="644"/>
      <c r="G51" s="640"/>
      <c r="H51" s="640"/>
    </row>
    <row r="52" spans="2:8">
      <c r="B52" s="653" t="s">
        <v>98</v>
      </c>
      <c r="C52" s="720">
        <f>SUM(C53)</f>
        <v>24921448</v>
      </c>
      <c r="D52" s="450">
        <v>-1101438</v>
      </c>
      <c r="E52" s="644"/>
      <c r="F52" s="644"/>
      <c r="G52" s="640"/>
      <c r="H52" s="640"/>
    </row>
    <row r="53" spans="2:8" ht="25.5">
      <c r="B53" s="655" t="s">
        <v>161</v>
      </c>
      <c r="C53" s="720">
        <f>SUM(C54)</f>
        <v>24921448</v>
      </c>
      <c r="D53" s="450">
        <v>-1101438</v>
      </c>
      <c r="E53" s="644"/>
      <c r="F53" s="644"/>
      <c r="G53" s="640"/>
      <c r="H53" s="640"/>
    </row>
    <row r="54" spans="2:8" ht="25.5">
      <c r="B54" s="655" t="s">
        <v>162</v>
      </c>
      <c r="C54" s="720">
        <v>24921448</v>
      </c>
      <c r="D54" s="450">
        <v>-1101438</v>
      </c>
      <c r="E54" s="644"/>
      <c r="F54" s="644"/>
      <c r="G54" s="640"/>
      <c r="H54" s="640"/>
    </row>
    <row r="55" spans="2:8">
      <c r="B55" s="657" t="s">
        <v>70</v>
      </c>
      <c r="C55" s="719">
        <f>SUM(C26-C35)</f>
        <v>-490142</v>
      </c>
      <c r="D55" s="652"/>
      <c r="E55" s="644"/>
      <c r="F55" s="644"/>
      <c r="G55" s="640"/>
      <c r="H55" s="640"/>
    </row>
    <row r="56" spans="2:8">
      <c r="B56" s="658" t="s">
        <v>39</v>
      </c>
      <c r="C56" s="720">
        <f>SUM(C57)</f>
        <v>490142</v>
      </c>
      <c r="D56" s="450"/>
      <c r="E56" s="644"/>
      <c r="F56" s="644"/>
      <c r="G56" s="640"/>
      <c r="H56" s="640"/>
    </row>
    <row r="57" spans="2:8">
      <c r="B57" s="653" t="s">
        <v>40</v>
      </c>
      <c r="C57" s="720">
        <f>SUM(C58)</f>
        <v>490142</v>
      </c>
      <c r="D57" s="450"/>
      <c r="E57" s="644"/>
      <c r="F57" s="644"/>
      <c r="G57" s="640"/>
      <c r="H57" s="640"/>
    </row>
    <row r="58" spans="2:8" ht="39" thickBot="1">
      <c r="B58" s="459" t="s">
        <v>41</v>
      </c>
      <c r="C58" s="722">
        <v>490142</v>
      </c>
      <c r="D58" s="460"/>
      <c r="E58" s="644"/>
      <c r="F58" s="644"/>
      <c r="G58" s="640"/>
      <c r="H58" s="640"/>
    </row>
    <row r="59" spans="2:8">
      <c r="B59" s="649" t="s">
        <v>172</v>
      </c>
      <c r="C59" s="723"/>
      <c r="D59" s="650"/>
      <c r="E59" s="644"/>
      <c r="F59" s="644"/>
      <c r="G59" s="640"/>
      <c r="H59" s="640"/>
    </row>
    <row r="60" spans="2:8">
      <c r="B60" s="651" t="s">
        <v>56</v>
      </c>
      <c r="C60" s="717">
        <f>SUM(C61,C62,C67)</f>
        <v>488243264</v>
      </c>
      <c r="D60" s="652"/>
      <c r="E60" s="644"/>
      <c r="F60" s="644"/>
      <c r="G60" s="640"/>
      <c r="H60" s="640"/>
    </row>
    <row r="61" spans="2:8" ht="25.5">
      <c r="B61" s="653" t="s">
        <v>298</v>
      </c>
      <c r="C61" s="718">
        <v>1052287</v>
      </c>
      <c r="D61" s="652"/>
      <c r="E61" s="644"/>
      <c r="F61" s="644"/>
      <c r="G61" s="640"/>
      <c r="H61" s="640"/>
    </row>
    <row r="62" spans="2:8">
      <c r="B62" s="653" t="s">
        <v>300</v>
      </c>
      <c r="C62" s="718">
        <f>SUM(C63)</f>
        <v>0</v>
      </c>
      <c r="D62" s="652"/>
      <c r="E62" s="644"/>
      <c r="F62" s="644"/>
      <c r="G62" s="640"/>
      <c r="H62" s="640"/>
    </row>
    <row r="63" spans="2:8">
      <c r="B63" s="653" t="s">
        <v>62</v>
      </c>
      <c r="C63" s="718">
        <f>SUM(C64)</f>
        <v>0</v>
      </c>
      <c r="D63" s="652"/>
      <c r="E63" s="644"/>
      <c r="F63" s="644"/>
      <c r="G63" s="640"/>
      <c r="H63" s="640"/>
    </row>
    <row r="64" spans="2:8">
      <c r="B64" s="653" t="s">
        <v>63</v>
      </c>
      <c r="C64" s="718">
        <f>SUM(C65)</f>
        <v>0</v>
      </c>
      <c r="D64" s="652"/>
      <c r="E64" s="644"/>
      <c r="F64" s="644"/>
      <c r="G64" s="640"/>
      <c r="H64" s="640"/>
    </row>
    <row r="65" spans="2:8" ht="25.5">
      <c r="B65" s="653" t="s">
        <v>64</v>
      </c>
      <c r="C65" s="718">
        <f>SUM(C66)</f>
        <v>0</v>
      </c>
      <c r="D65" s="652"/>
      <c r="E65" s="644"/>
      <c r="F65" s="644"/>
      <c r="G65" s="640"/>
      <c r="H65" s="640"/>
    </row>
    <row r="66" spans="2:8" ht="38.25">
      <c r="B66" s="653" t="s">
        <v>65</v>
      </c>
      <c r="C66" s="718"/>
      <c r="D66" s="652"/>
      <c r="E66" s="644"/>
      <c r="F66" s="644"/>
      <c r="G66" s="640"/>
      <c r="H66" s="640"/>
    </row>
    <row r="67" spans="2:8">
      <c r="B67" s="653" t="s">
        <v>18</v>
      </c>
      <c r="C67" s="718">
        <f>SUM(C68)</f>
        <v>487190977</v>
      </c>
      <c r="D67" s="652"/>
      <c r="E67" s="644"/>
      <c r="F67" s="644"/>
      <c r="G67" s="640"/>
      <c r="H67" s="640"/>
    </row>
    <row r="68" spans="2:8" ht="25.5">
      <c r="B68" s="653" t="s">
        <v>19</v>
      </c>
      <c r="C68" s="718">
        <v>487190977</v>
      </c>
      <c r="D68" s="652"/>
      <c r="E68" s="644"/>
      <c r="F68" s="644"/>
      <c r="G68" s="640"/>
      <c r="H68" s="640"/>
    </row>
    <row r="69" spans="2:8">
      <c r="B69" s="651" t="s">
        <v>20</v>
      </c>
      <c r="C69" s="719">
        <f>SUM(C70,C84)</f>
        <v>488243264</v>
      </c>
      <c r="D69" s="654">
        <v>0</v>
      </c>
      <c r="E69" s="644"/>
      <c r="F69" s="644"/>
      <c r="G69" s="640"/>
      <c r="H69" s="640"/>
    </row>
    <row r="70" spans="2:8">
      <c r="B70" s="653" t="s">
        <v>21</v>
      </c>
      <c r="C70" s="720">
        <f>SUM(C71,C74,C76,C78)</f>
        <v>308058678</v>
      </c>
      <c r="D70" s="450">
        <v>1101438</v>
      </c>
      <c r="E70" s="644"/>
      <c r="F70" s="644"/>
      <c r="G70" s="640"/>
      <c r="H70" s="640"/>
    </row>
    <row r="71" spans="2:8">
      <c r="B71" s="653" t="s">
        <v>23</v>
      </c>
      <c r="C71" s="720">
        <f>SUM(C72,C73)</f>
        <v>83118176</v>
      </c>
      <c r="D71" s="450">
        <v>-101152</v>
      </c>
      <c r="E71" s="644"/>
      <c r="F71" s="644"/>
      <c r="G71" s="640"/>
      <c r="H71" s="640"/>
    </row>
    <row r="72" spans="2:8">
      <c r="B72" s="653" t="s">
        <v>301</v>
      </c>
      <c r="C72" s="720">
        <v>6889633</v>
      </c>
      <c r="D72" s="450"/>
      <c r="E72" s="644"/>
      <c r="F72" s="644"/>
      <c r="G72" s="640"/>
      <c r="H72" s="640"/>
    </row>
    <row r="73" spans="2:8">
      <c r="B73" s="653" t="s">
        <v>26</v>
      </c>
      <c r="C73" s="720">
        <v>76228543</v>
      </c>
      <c r="D73" s="450">
        <v>-101152</v>
      </c>
      <c r="E73" s="644"/>
      <c r="F73" s="644"/>
      <c r="G73" s="640"/>
      <c r="H73" s="640"/>
    </row>
    <row r="74" spans="2:8">
      <c r="B74" s="653" t="s">
        <v>155</v>
      </c>
      <c r="C74" s="721">
        <f>SUM(C75)</f>
        <v>166863278</v>
      </c>
      <c r="D74" s="450"/>
      <c r="E74" s="644"/>
      <c r="F74" s="644"/>
      <c r="G74" s="640"/>
      <c r="H74" s="640"/>
    </row>
    <row r="75" spans="2:8">
      <c r="B75" s="653" t="s">
        <v>24</v>
      </c>
      <c r="C75" s="720">
        <v>166863278</v>
      </c>
      <c r="D75" s="450"/>
      <c r="E75" s="644"/>
      <c r="F75" s="644"/>
      <c r="G75" s="640"/>
      <c r="H75" s="640"/>
    </row>
    <row r="76" spans="2:8" ht="25.5">
      <c r="B76" s="653" t="s">
        <v>302</v>
      </c>
      <c r="C76" s="720">
        <f>SUM(C77)</f>
        <v>345878</v>
      </c>
      <c r="D76" s="450"/>
      <c r="E76" s="644"/>
      <c r="F76" s="644"/>
      <c r="G76" s="640"/>
      <c r="H76" s="640"/>
    </row>
    <row r="77" spans="2:8">
      <c r="B77" s="655" t="s">
        <v>303</v>
      </c>
      <c r="C77" s="720">
        <v>345878</v>
      </c>
      <c r="D77" s="450"/>
      <c r="E77" s="644"/>
      <c r="F77" s="644"/>
      <c r="G77" s="640"/>
      <c r="H77" s="640"/>
    </row>
    <row r="78" spans="2:8" ht="25.5">
      <c r="B78" s="656" t="s">
        <v>33</v>
      </c>
      <c r="C78" s="720">
        <f>SUM(C79,C81)</f>
        <v>57731346</v>
      </c>
      <c r="D78" s="450">
        <v>1202590</v>
      </c>
      <c r="E78" s="644"/>
      <c r="F78" s="644"/>
      <c r="G78" s="640"/>
      <c r="H78" s="640"/>
    </row>
    <row r="79" spans="2:8" ht="25.5">
      <c r="B79" s="653" t="s">
        <v>34</v>
      </c>
      <c r="C79" s="720">
        <f>SUM(C80)</f>
        <v>2592</v>
      </c>
      <c r="D79" s="450"/>
      <c r="E79" s="644"/>
      <c r="F79" s="644"/>
      <c r="G79" s="640"/>
      <c r="H79" s="640"/>
    </row>
    <row r="80" spans="2:8" ht="25.5">
      <c r="B80" s="653" t="s">
        <v>35</v>
      </c>
      <c r="C80" s="720">
        <v>2592</v>
      </c>
      <c r="D80" s="450"/>
      <c r="E80" s="644"/>
      <c r="F80" s="644"/>
      <c r="G80" s="640"/>
      <c r="H80" s="640"/>
    </row>
    <row r="81" spans="1:8" ht="25.5">
      <c r="B81" s="655" t="s">
        <v>36</v>
      </c>
      <c r="C81" s="720">
        <f>SUM(C82:C83)</f>
        <v>57728754</v>
      </c>
      <c r="D81" s="450">
        <v>1202590</v>
      </c>
      <c r="E81" s="644"/>
      <c r="F81" s="644"/>
      <c r="G81" s="640"/>
      <c r="H81" s="640"/>
    </row>
    <row r="82" spans="1:8" ht="25.5">
      <c r="B82" s="655" t="s">
        <v>86</v>
      </c>
      <c r="C82" s="720">
        <v>57464154</v>
      </c>
      <c r="D82" s="450">
        <v>1202590</v>
      </c>
      <c r="E82" s="644"/>
      <c r="F82" s="644"/>
      <c r="G82" s="640"/>
      <c r="H82" s="640"/>
    </row>
    <row r="83" spans="1:8" ht="51">
      <c r="B83" s="655" t="s">
        <v>304</v>
      </c>
      <c r="C83" s="720">
        <v>264600</v>
      </c>
      <c r="D83" s="450"/>
      <c r="E83" s="644"/>
      <c r="F83" s="644"/>
      <c r="G83" s="640"/>
      <c r="H83" s="640"/>
    </row>
    <row r="84" spans="1:8">
      <c r="B84" s="653" t="s">
        <v>27</v>
      </c>
      <c r="C84" s="720">
        <f>SUM(C85,C86)</f>
        <v>180184586</v>
      </c>
      <c r="D84" s="450">
        <v>-1101438</v>
      </c>
      <c r="E84" s="644"/>
      <c r="F84" s="644"/>
      <c r="G84" s="640"/>
      <c r="H84" s="640"/>
    </row>
    <row r="85" spans="1:8">
      <c r="B85" s="653" t="s">
        <v>28</v>
      </c>
      <c r="C85" s="720">
        <v>155263138</v>
      </c>
      <c r="D85" s="450"/>
      <c r="E85" s="644"/>
      <c r="F85" s="644"/>
      <c r="G85" s="640"/>
      <c r="H85" s="640"/>
    </row>
    <row r="86" spans="1:8">
      <c r="B86" s="653" t="s">
        <v>98</v>
      </c>
      <c r="C86" s="720">
        <f>SUM(C87)</f>
        <v>24921448</v>
      </c>
      <c r="D86" s="450">
        <v>-1101438</v>
      </c>
      <c r="E86" s="644"/>
      <c r="F86" s="644"/>
      <c r="G86" s="640"/>
      <c r="H86" s="640"/>
    </row>
    <row r="87" spans="1:8" ht="25.5">
      <c r="B87" s="655" t="s">
        <v>161</v>
      </c>
      <c r="C87" s="720">
        <f>SUM(C88)</f>
        <v>24921448</v>
      </c>
      <c r="D87" s="450">
        <v>-1101438</v>
      </c>
      <c r="E87" s="644"/>
      <c r="F87" s="644"/>
      <c r="G87" s="640"/>
      <c r="H87" s="640"/>
    </row>
    <row r="88" spans="1:8" ht="26.25" thickBot="1">
      <c r="B88" s="655" t="s">
        <v>162</v>
      </c>
      <c r="C88" s="722">
        <v>24921448</v>
      </c>
      <c r="D88" s="450">
        <v>-1101438</v>
      </c>
      <c r="E88" s="644"/>
      <c r="F88" s="644"/>
      <c r="G88" s="640"/>
      <c r="H88" s="640"/>
    </row>
    <row r="89" spans="1:8" ht="260.25" customHeight="1" thickBot="1">
      <c r="B89" s="1962" t="s">
        <v>317</v>
      </c>
      <c r="C89" s="1984"/>
      <c r="D89" s="1985"/>
      <c r="E89" s="659"/>
      <c r="F89" s="659"/>
      <c r="G89" s="660"/>
      <c r="H89" s="660"/>
    </row>
    <row r="90" spans="1:8" ht="15.75" thickBot="1">
      <c r="B90" s="661"/>
      <c r="C90" s="662"/>
      <c r="D90" s="662"/>
      <c r="E90" s="659"/>
      <c r="F90" s="659"/>
      <c r="G90" s="660"/>
      <c r="H90" s="660"/>
    </row>
    <row r="91" spans="1:8" ht="15.75">
      <c r="A91" s="726">
        <f>A5+1</f>
        <v>50</v>
      </c>
      <c r="B91" s="678" t="s">
        <v>294</v>
      </c>
      <c r="C91" s="691"/>
      <c r="D91" s="686"/>
      <c r="E91" s="659"/>
      <c r="F91" s="659"/>
      <c r="G91" s="660"/>
      <c r="H91" s="1079" t="s">
        <v>295</v>
      </c>
    </row>
    <row r="92" spans="1:8">
      <c r="B92" s="454" t="s">
        <v>14</v>
      </c>
      <c r="C92" s="692"/>
      <c r="D92" s="455"/>
      <c r="E92" s="659"/>
      <c r="F92" s="659"/>
      <c r="G92" s="660"/>
      <c r="H92" s="1080"/>
    </row>
    <row r="93" spans="1:8">
      <c r="B93" s="456" t="s">
        <v>170</v>
      </c>
      <c r="C93" s="692"/>
      <c r="D93" s="455"/>
      <c r="E93" s="659"/>
      <c r="F93" s="659"/>
      <c r="G93" s="660"/>
      <c r="H93" s="640"/>
    </row>
    <row r="94" spans="1:8">
      <c r="B94" s="730" t="s">
        <v>296</v>
      </c>
      <c r="C94" s="729"/>
      <c r="D94" s="641"/>
      <c r="E94" s="659"/>
      <c r="F94" s="659"/>
      <c r="G94" s="660"/>
      <c r="H94" s="1080"/>
    </row>
    <row r="95" spans="1:8">
      <c r="B95" s="679" t="s">
        <v>56</v>
      </c>
      <c r="C95" s="693">
        <f>SUM(C96,C97)</f>
        <v>231736009</v>
      </c>
      <c r="D95" s="727"/>
      <c r="E95" s="659"/>
      <c r="F95" s="659"/>
      <c r="G95" s="660"/>
      <c r="H95" s="1080"/>
    </row>
    <row r="96" spans="1:8" ht="25.5">
      <c r="B96" s="680" t="s">
        <v>298</v>
      </c>
      <c r="C96" s="694">
        <v>142287</v>
      </c>
      <c r="D96" s="727"/>
      <c r="E96" s="659"/>
      <c r="F96" s="659"/>
      <c r="G96" s="660"/>
      <c r="H96" s="1080"/>
    </row>
    <row r="97" spans="2:8">
      <c r="B97" s="681" t="s">
        <v>18</v>
      </c>
      <c r="C97" s="694">
        <f>SUM(C98)</f>
        <v>231593722</v>
      </c>
      <c r="D97" s="689"/>
      <c r="E97" s="659"/>
      <c r="F97" s="659"/>
      <c r="G97" s="660"/>
      <c r="H97" s="1080"/>
    </row>
    <row r="98" spans="2:8" ht="25.5">
      <c r="B98" s="682" t="s">
        <v>19</v>
      </c>
      <c r="C98" s="695">
        <v>231593722</v>
      </c>
      <c r="D98" s="728"/>
      <c r="E98" s="659"/>
      <c r="F98" s="659"/>
      <c r="G98" s="660"/>
      <c r="H98" s="1080"/>
    </row>
    <row r="99" spans="2:8">
      <c r="B99" s="679" t="s">
        <v>57</v>
      </c>
      <c r="C99" s="693">
        <f>SUM(C100,C103)</f>
        <v>231736009</v>
      </c>
      <c r="D99" s="727">
        <v>0</v>
      </c>
      <c r="E99" s="659"/>
      <c r="F99" s="659"/>
      <c r="G99" s="660"/>
      <c r="H99" s="1080"/>
    </row>
    <row r="100" spans="2:8">
      <c r="B100" s="683" t="s">
        <v>21</v>
      </c>
      <c r="C100" s="694">
        <f>SUM(C101)</f>
        <v>70185324</v>
      </c>
      <c r="D100" s="689">
        <v>639828</v>
      </c>
      <c r="E100" s="659"/>
      <c r="F100" s="659"/>
      <c r="G100" s="660"/>
      <c r="H100" s="1080"/>
    </row>
    <row r="101" spans="2:8">
      <c r="B101" s="683" t="s">
        <v>23</v>
      </c>
      <c r="C101" s="694">
        <f>SUM(C102)</f>
        <v>70185324</v>
      </c>
      <c r="D101" s="689">
        <v>639828</v>
      </c>
      <c r="E101" s="659"/>
      <c r="F101" s="659"/>
      <c r="G101" s="660"/>
      <c r="H101" s="1080"/>
    </row>
    <row r="102" spans="2:8">
      <c r="B102" s="683" t="s">
        <v>26</v>
      </c>
      <c r="C102" s="694">
        <v>70185324</v>
      </c>
      <c r="D102" s="689">
        <v>639828</v>
      </c>
      <c r="E102" s="659"/>
      <c r="F102" s="659"/>
      <c r="G102" s="660"/>
      <c r="H102" s="1080"/>
    </row>
    <row r="103" spans="2:8">
      <c r="B103" s="683" t="s">
        <v>27</v>
      </c>
      <c r="C103" s="694">
        <f>SUM(C104,C105)</f>
        <v>161550685</v>
      </c>
      <c r="D103" s="689">
        <v>-639828</v>
      </c>
      <c r="E103" s="659"/>
      <c r="F103" s="659"/>
      <c r="G103" s="660"/>
      <c r="H103" s="1080"/>
    </row>
    <row r="104" spans="2:8">
      <c r="B104" s="683" t="s">
        <v>28</v>
      </c>
      <c r="C104" s="694">
        <v>152400685</v>
      </c>
      <c r="D104" s="689"/>
      <c r="E104" s="659"/>
      <c r="F104" s="659"/>
      <c r="G104" s="660"/>
      <c r="H104" s="1080"/>
    </row>
    <row r="105" spans="2:8">
      <c r="B105" s="683" t="s">
        <v>98</v>
      </c>
      <c r="C105" s="694">
        <f>SUM(C106)</f>
        <v>9150000</v>
      </c>
      <c r="D105" s="689">
        <v>-639828</v>
      </c>
      <c r="E105" s="659"/>
      <c r="F105" s="659"/>
      <c r="G105" s="660"/>
      <c r="H105" s="1080"/>
    </row>
    <row r="106" spans="2:8" ht="25.5">
      <c r="B106" s="684" t="s">
        <v>161</v>
      </c>
      <c r="C106" s="694">
        <f>SUM(C107)</f>
        <v>9150000</v>
      </c>
      <c r="D106" s="689">
        <v>-639828</v>
      </c>
      <c r="E106" s="659"/>
      <c r="F106" s="659"/>
      <c r="G106" s="660"/>
      <c r="H106" s="1080"/>
    </row>
    <row r="107" spans="2:8" ht="26.25" thickBot="1">
      <c r="B107" s="685" t="s">
        <v>162</v>
      </c>
      <c r="C107" s="696">
        <v>9150000</v>
      </c>
      <c r="D107" s="690">
        <v>-639828</v>
      </c>
      <c r="E107" s="659"/>
      <c r="F107" s="659"/>
      <c r="G107" s="660"/>
      <c r="H107" s="1080"/>
    </row>
    <row r="108" spans="2:8">
      <c r="B108" s="642" t="s">
        <v>294</v>
      </c>
      <c r="C108" s="714"/>
      <c r="D108" s="643"/>
      <c r="E108" s="659"/>
      <c r="F108" s="659"/>
      <c r="G108" s="660"/>
      <c r="H108" s="640"/>
    </row>
    <row r="109" spans="2:8">
      <c r="B109" s="645" t="s">
        <v>43</v>
      </c>
      <c r="C109" s="715"/>
      <c r="D109" s="646"/>
      <c r="E109" s="659"/>
      <c r="F109" s="659"/>
      <c r="G109" s="660"/>
      <c r="H109" s="640"/>
    </row>
    <row r="110" spans="2:8">
      <c r="B110" s="647" t="s">
        <v>44</v>
      </c>
      <c r="C110" s="716"/>
      <c r="D110" s="648"/>
      <c r="E110" s="659"/>
      <c r="F110" s="659"/>
      <c r="G110" s="660"/>
      <c r="H110" s="640"/>
    </row>
    <row r="111" spans="2:8">
      <c r="B111" s="649" t="s">
        <v>171</v>
      </c>
      <c r="C111" s="717"/>
      <c r="D111" s="650"/>
      <c r="E111" s="644"/>
      <c r="F111" s="644"/>
      <c r="G111" s="640"/>
      <c r="H111" s="640"/>
    </row>
    <row r="112" spans="2:8">
      <c r="B112" s="651" t="s">
        <v>56</v>
      </c>
      <c r="C112" s="717">
        <f>SUM(C113,C114,C119)</f>
        <v>489721886</v>
      </c>
      <c r="D112" s="652"/>
      <c r="E112" s="644"/>
      <c r="F112" s="644"/>
      <c r="G112" s="640"/>
      <c r="H112" s="640"/>
    </row>
    <row r="113" spans="2:8" ht="25.5">
      <c r="B113" s="653" t="s">
        <v>298</v>
      </c>
      <c r="C113" s="718">
        <v>1052287</v>
      </c>
      <c r="D113" s="652"/>
      <c r="E113" s="644"/>
      <c r="F113" s="644"/>
      <c r="G113" s="640"/>
      <c r="H113" s="640"/>
    </row>
    <row r="114" spans="2:8">
      <c r="B114" s="653" t="s">
        <v>300</v>
      </c>
      <c r="C114" s="718">
        <f>SUM(C115)</f>
        <v>1464222</v>
      </c>
      <c r="D114" s="652"/>
      <c r="E114" s="644"/>
      <c r="F114" s="644"/>
      <c r="G114" s="640"/>
      <c r="H114" s="640"/>
    </row>
    <row r="115" spans="2:8">
      <c r="B115" s="653" t="s">
        <v>62</v>
      </c>
      <c r="C115" s="718">
        <f>SUM(C116)</f>
        <v>1464222</v>
      </c>
      <c r="D115" s="652"/>
      <c r="E115" s="644"/>
      <c r="F115" s="644"/>
      <c r="G115" s="640"/>
      <c r="H115" s="640"/>
    </row>
    <row r="116" spans="2:8">
      <c r="B116" s="653" t="s">
        <v>63</v>
      </c>
      <c r="C116" s="718">
        <f>SUM(C117)</f>
        <v>1464222</v>
      </c>
      <c r="D116" s="652"/>
      <c r="E116" s="644"/>
      <c r="F116" s="644"/>
      <c r="G116" s="640"/>
      <c r="H116" s="640"/>
    </row>
    <row r="117" spans="2:8" ht="25.5">
      <c r="B117" s="653" t="s">
        <v>64</v>
      </c>
      <c r="C117" s="718">
        <f>SUM(C118)</f>
        <v>1464222</v>
      </c>
      <c r="D117" s="652"/>
      <c r="E117" s="644"/>
      <c r="F117" s="644"/>
      <c r="G117" s="640"/>
      <c r="H117" s="640"/>
    </row>
    <row r="118" spans="2:8" ht="38.25">
      <c r="B118" s="653" t="s">
        <v>65</v>
      </c>
      <c r="C118" s="718">
        <v>1464222</v>
      </c>
      <c r="D118" s="652"/>
      <c r="E118" s="644"/>
      <c r="F118" s="644"/>
      <c r="G118" s="640"/>
      <c r="H118" s="640"/>
    </row>
    <row r="119" spans="2:8">
      <c r="B119" s="653" t="s">
        <v>18</v>
      </c>
      <c r="C119" s="718">
        <f>SUM(C120)</f>
        <v>487205377</v>
      </c>
      <c r="D119" s="652"/>
      <c r="E119" s="644"/>
      <c r="F119" s="644"/>
      <c r="G119" s="640"/>
      <c r="H119" s="640"/>
    </row>
    <row r="120" spans="2:8" ht="25.5">
      <c r="B120" s="653" t="s">
        <v>19</v>
      </c>
      <c r="C120" s="718">
        <v>487205377</v>
      </c>
      <c r="D120" s="652"/>
      <c r="E120" s="644"/>
      <c r="F120" s="644"/>
      <c r="G120" s="640"/>
      <c r="H120" s="640"/>
    </row>
    <row r="121" spans="2:8">
      <c r="B121" s="651" t="s">
        <v>20</v>
      </c>
      <c r="C121" s="719">
        <f>SUM(C122,C136)</f>
        <v>490212028</v>
      </c>
      <c r="D121" s="654">
        <v>0</v>
      </c>
      <c r="E121" s="644"/>
      <c r="F121" s="644"/>
      <c r="G121" s="640"/>
      <c r="H121" s="640"/>
    </row>
    <row r="122" spans="2:8">
      <c r="B122" s="653" t="s">
        <v>21</v>
      </c>
      <c r="C122" s="720">
        <f>SUM(C123,C126,C128,C130)</f>
        <v>310013042</v>
      </c>
      <c r="D122" s="450">
        <v>639828</v>
      </c>
      <c r="E122" s="644"/>
      <c r="F122" s="644"/>
      <c r="G122" s="640"/>
      <c r="H122" s="640"/>
    </row>
    <row r="123" spans="2:8">
      <c r="B123" s="653" t="s">
        <v>23</v>
      </c>
      <c r="C123" s="720">
        <f>SUM(C124,C125)</f>
        <v>83589894</v>
      </c>
      <c r="D123" s="450">
        <v>639828</v>
      </c>
      <c r="E123" s="644"/>
      <c r="F123" s="644"/>
      <c r="G123" s="640"/>
      <c r="H123" s="640"/>
    </row>
    <row r="124" spans="2:8">
      <c r="B124" s="653" t="s">
        <v>301</v>
      </c>
      <c r="C124" s="720">
        <v>6889633</v>
      </c>
      <c r="D124" s="450"/>
      <c r="E124" s="644"/>
      <c r="F124" s="644"/>
      <c r="G124" s="640"/>
      <c r="H124" s="640"/>
    </row>
    <row r="125" spans="2:8">
      <c r="B125" s="653" t="s">
        <v>26</v>
      </c>
      <c r="C125" s="720">
        <v>76700261</v>
      </c>
      <c r="D125" s="450">
        <v>639828</v>
      </c>
      <c r="E125" s="644"/>
      <c r="F125" s="644"/>
      <c r="G125" s="640"/>
      <c r="H125" s="640"/>
    </row>
    <row r="126" spans="2:8">
      <c r="B126" s="653" t="s">
        <v>155</v>
      </c>
      <c r="C126" s="721">
        <f>SUM(C127)</f>
        <v>168345924</v>
      </c>
      <c r="D126" s="450"/>
      <c r="E126" s="644"/>
      <c r="F126" s="644"/>
      <c r="G126" s="640"/>
      <c r="H126" s="640"/>
    </row>
    <row r="127" spans="2:8">
      <c r="B127" s="653" t="s">
        <v>24</v>
      </c>
      <c r="C127" s="720">
        <v>168345924</v>
      </c>
      <c r="D127" s="450"/>
      <c r="E127" s="644"/>
      <c r="F127" s="644"/>
      <c r="G127" s="640"/>
      <c r="H127" s="640"/>
    </row>
    <row r="128" spans="2:8" ht="25.5">
      <c r="B128" s="653" t="s">
        <v>302</v>
      </c>
      <c r="C128" s="720">
        <f>SUM(C129)</f>
        <v>345878</v>
      </c>
      <c r="D128" s="450"/>
      <c r="E128" s="644"/>
      <c r="F128" s="644"/>
      <c r="G128" s="640"/>
      <c r="H128" s="640"/>
    </row>
    <row r="129" spans="2:8">
      <c r="B129" s="655" t="s">
        <v>303</v>
      </c>
      <c r="C129" s="720">
        <v>345878</v>
      </c>
      <c r="D129" s="450"/>
      <c r="E129" s="644"/>
      <c r="F129" s="644"/>
      <c r="G129" s="640"/>
      <c r="H129" s="640"/>
    </row>
    <row r="130" spans="2:8" ht="25.5">
      <c r="B130" s="656" t="s">
        <v>33</v>
      </c>
      <c r="C130" s="720">
        <f>SUM(C131,C133)</f>
        <v>57731346</v>
      </c>
      <c r="D130" s="450"/>
      <c r="E130" s="644"/>
      <c r="F130" s="644"/>
      <c r="G130" s="640"/>
      <c r="H130" s="640"/>
    </row>
    <row r="131" spans="2:8" ht="25.5">
      <c r="B131" s="653" t="s">
        <v>34</v>
      </c>
      <c r="C131" s="720">
        <f>SUM(C132)</f>
        <v>2592</v>
      </c>
      <c r="D131" s="450"/>
      <c r="E131" s="644"/>
      <c r="F131" s="644"/>
      <c r="G131" s="640"/>
      <c r="H131" s="640"/>
    </row>
    <row r="132" spans="2:8" ht="25.5">
      <c r="B132" s="653" t="s">
        <v>35</v>
      </c>
      <c r="C132" s="720">
        <v>2592</v>
      </c>
      <c r="D132" s="450"/>
      <c r="E132" s="644"/>
      <c r="F132" s="644"/>
      <c r="G132" s="640"/>
      <c r="H132" s="640"/>
    </row>
    <row r="133" spans="2:8" ht="25.5">
      <c r="B133" s="655" t="s">
        <v>36</v>
      </c>
      <c r="C133" s="720">
        <f>SUM(C134:C135)</f>
        <v>57728754</v>
      </c>
      <c r="D133" s="450"/>
      <c r="E133" s="644"/>
      <c r="F133" s="644"/>
      <c r="G133" s="640"/>
      <c r="H133" s="640"/>
    </row>
    <row r="134" spans="2:8" ht="25.5">
      <c r="B134" s="655" t="s">
        <v>86</v>
      </c>
      <c r="C134" s="720">
        <v>57464154</v>
      </c>
      <c r="D134" s="450"/>
      <c r="E134" s="644"/>
      <c r="F134" s="644"/>
      <c r="G134" s="640"/>
      <c r="H134" s="640"/>
    </row>
    <row r="135" spans="2:8" ht="51">
      <c r="B135" s="655" t="s">
        <v>304</v>
      </c>
      <c r="C135" s="720">
        <v>264600</v>
      </c>
      <c r="D135" s="450"/>
      <c r="E135" s="644"/>
      <c r="F135" s="644"/>
      <c r="G135" s="640"/>
      <c r="H135" s="640"/>
    </row>
    <row r="136" spans="2:8">
      <c r="B136" s="653" t="s">
        <v>27</v>
      </c>
      <c r="C136" s="720">
        <f>SUM(C137,C138)</f>
        <v>180198986</v>
      </c>
      <c r="D136" s="450">
        <v>-639828</v>
      </c>
      <c r="E136" s="644"/>
      <c r="F136" s="644"/>
      <c r="G136" s="640"/>
      <c r="H136" s="640"/>
    </row>
    <row r="137" spans="2:8">
      <c r="B137" s="653" t="s">
        <v>28</v>
      </c>
      <c r="C137" s="720">
        <v>155277538</v>
      </c>
      <c r="D137" s="450"/>
      <c r="E137" s="644"/>
      <c r="F137" s="644"/>
      <c r="G137" s="640"/>
      <c r="H137" s="640"/>
    </row>
    <row r="138" spans="2:8">
      <c r="B138" s="653" t="s">
        <v>98</v>
      </c>
      <c r="C138" s="720">
        <f>SUM(C139)</f>
        <v>24921448</v>
      </c>
      <c r="D138" s="450">
        <v>-639828</v>
      </c>
      <c r="E138" s="644"/>
      <c r="F138" s="644"/>
      <c r="G138" s="640"/>
      <c r="H138" s="640"/>
    </row>
    <row r="139" spans="2:8" ht="25.5">
      <c r="B139" s="655" t="s">
        <v>161</v>
      </c>
      <c r="C139" s="720">
        <f>SUM(C140)</f>
        <v>24921448</v>
      </c>
      <c r="D139" s="450">
        <v>-639828</v>
      </c>
      <c r="E139" s="644"/>
      <c r="F139" s="644"/>
      <c r="G139" s="640"/>
      <c r="H139" s="640"/>
    </row>
    <row r="140" spans="2:8" ht="25.5">
      <c r="B140" s="655" t="s">
        <v>162</v>
      </c>
      <c r="C140" s="720">
        <v>24921448</v>
      </c>
      <c r="D140" s="450">
        <v>-639828</v>
      </c>
      <c r="E140" s="644"/>
      <c r="F140" s="644"/>
      <c r="G140" s="640"/>
      <c r="H140" s="640"/>
    </row>
    <row r="141" spans="2:8">
      <c r="B141" s="657" t="s">
        <v>70</v>
      </c>
      <c r="C141" s="719">
        <f>SUM(C112-C121)</f>
        <v>-490142</v>
      </c>
      <c r="D141" s="652"/>
      <c r="E141" s="644"/>
      <c r="F141" s="644"/>
      <c r="G141" s="640"/>
      <c r="H141" s="640"/>
    </row>
    <row r="142" spans="2:8">
      <c r="B142" s="658" t="s">
        <v>39</v>
      </c>
      <c r="C142" s="720">
        <f>SUM(C143)</f>
        <v>490142</v>
      </c>
      <c r="D142" s="450"/>
      <c r="E142" s="644"/>
      <c r="F142" s="644"/>
      <c r="G142" s="640"/>
      <c r="H142" s="640"/>
    </row>
    <row r="143" spans="2:8">
      <c r="B143" s="653" t="s">
        <v>40</v>
      </c>
      <c r="C143" s="720">
        <f>SUM(C144)</f>
        <v>490142</v>
      </c>
      <c r="D143" s="450"/>
      <c r="E143" s="644"/>
      <c r="F143" s="644"/>
      <c r="G143" s="640"/>
      <c r="H143" s="640"/>
    </row>
    <row r="144" spans="2:8" ht="39" thickBot="1">
      <c r="B144" s="459" t="s">
        <v>41</v>
      </c>
      <c r="C144" s="722">
        <v>490142</v>
      </c>
      <c r="D144" s="460"/>
      <c r="E144" s="644"/>
      <c r="F144" s="644"/>
      <c r="G144" s="640"/>
      <c r="H144" s="640"/>
    </row>
    <row r="145" spans="2:8">
      <c r="B145" s="649" t="s">
        <v>172</v>
      </c>
      <c r="C145" s="717"/>
      <c r="D145" s="650"/>
      <c r="E145" s="644"/>
      <c r="F145" s="644"/>
      <c r="G145" s="640"/>
      <c r="H145" s="640"/>
    </row>
    <row r="146" spans="2:8">
      <c r="B146" s="651" t="s">
        <v>56</v>
      </c>
      <c r="C146" s="717">
        <f>SUM(C147,C148,C153)</f>
        <v>488243264</v>
      </c>
      <c r="D146" s="652"/>
      <c r="E146" s="644"/>
      <c r="F146" s="644"/>
      <c r="G146" s="640"/>
      <c r="H146" s="640"/>
    </row>
    <row r="147" spans="2:8" ht="25.5">
      <c r="B147" s="653" t="s">
        <v>298</v>
      </c>
      <c r="C147" s="718">
        <v>1052287</v>
      </c>
      <c r="D147" s="652"/>
      <c r="E147" s="644"/>
      <c r="F147" s="644"/>
      <c r="G147" s="640"/>
      <c r="H147" s="640"/>
    </row>
    <row r="148" spans="2:8">
      <c r="B148" s="653" t="s">
        <v>300</v>
      </c>
      <c r="C148" s="718">
        <f>SUM(C149)</f>
        <v>0</v>
      </c>
      <c r="D148" s="652"/>
      <c r="E148" s="644"/>
      <c r="F148" s="644"/>
      <c r="G148" s="640"/>
      <c r="H148" s="640"/>
    </row>
    <row r="149" spans="2:8">
      <c r="B149" s="653" t="s">
        <v>62</v>
      </c>
      <c r="C149" s="718">
        <f>SUM(C150)</f>
        <v>0</v>
      </c>
      <c r="D149" s="652"/>
      <c r="E149" s="644"/>
      <c r="F149" s="644"/>
      <c r="G149" s="640"/>
      <c r="H149" s="640"/>
    </row>
    <row r="150" spans="2:8">
      <c r="B150" s="653" t="s">
        <v>63</v>
      </c>
      <c r="C150" s="718">
        <f>SUM(C151)</f>
        <v>0</v>
      </c>
      <c r="D150" s="652"/>
      <c r="E150" s="644"/>
      <c r="F150" s="644"/>
      <c r="G150" s="640"/>
      <c r="H150" s="640"/>
    </row>
    <row r="151" spans="2:8" ht="25.5">
      <c r="B151" s="653" t="s">
        <v>64</v>
      </c>
      <c r="C151" s="718">
        <f>SUM(C152)</f>
        <v>0</v>
      </c>
      <c r="D151" s="652"/>
      <c r="E151" s="644"/>
      <c r="F151" s="644"/>
      <c r="G151" s="640"/>
      <c r="H151" s="640"/>
    </row>
    <row r="152" spans="2:8" ht="38.25">
      <c r="B152" s="653" t="s">
        <v>65</v>
      </c>
      <c r="C152" s="718"/>
      <c r="D152" s="652"/>
      <c r="E152" s="644"/>
      <c r="F152" s="644"/>
      <c r="G152" s="640"/>
      <c r="H152" s="640"/>
    </row>
    <row r="153" spans="2:8">
      <c r="B153" s="653" t="s">
        <v>18</v>
      </c>
      <c r="C153" s="718">
        <f>SUM(C154)</f>
        <v>487190977</v>
      </c>
      <c r="D153" s="652"/>
      <c r="E153" s="644"/>
      <c r="F153" s="644"/>
      <c r="G153" s="640"/>
      <c r="H153" s="640"/>
    </row>
    <row r="154" spans="2:8" ht="25.5">
      <c r="B154" s="653" t="s">
        <v>19</v>
      </c>
      <c r="C154" s="718">
        <v>487190977</v>
      </c>
      <c r="D154" s="652"/>
      <c r="E154" s="644"/>
      <c r="F154" s="644"/>
      <c r="G154" s="640"/>
      <c r="H154" s="640"/>
    </row>
    <row r="155" spans="2:8">
      <c r="B155" s="651" t="s">
        <v>20</v>
      </c>
      <c r="C155" s="719">
        <f>SUM(C156,C170)</f>
        <v>488243264</v>
      </c>
      <c r="D155" s="654">
        <v>0</v>
      </c>
      <c r="E155" s="644"/>
      <c r="F155" s="644"/>
      <c r="G155" s="640"/>
      <c r="H155" s="640"/>
    </row>
    <row r="156" spans="2:8">
      <c r="B156" s="653" t="s">
        <v>21</v>
      </c>
      <c r="C156" s="720">
        <f>SUM(C157,C160,C162,C164)</f>
        <v>308058678</v>
      </c>
      <c r="D156" s="450">
        <v>639828</v>
      </c>
      <c r="E156" s="644"/>
      <c r="F156" s="644"/>
      <c r="G156" s="640"/>
      <c r="H156" s="640"/>
    </row>
    <row r="157" spans="2:8">
      <c r="B157" s="653" t="s">
        <v>23</v>
      </c>
      <c r="C157" s="720">
        <f>SUM(C158,C159)</f>
        <v>83118176</v>
      </c>
      <c r="D157" s="450">
        <v>639828</v>
      </c>
      <c r="E157" s="644"/>
      <c r="F157" s="644"/>
      <c r="G157" s="640"/>
      <c r="H157" s="640"/>
    </row>
    <row r="158" spans="2:8">
      <c r="B158" s="653" t="s">
        <v>301</v>
      </c>
      <c r="C158" s="720">
        <v>6889633</v>
      </c>
      <c r="D158" s="450"/>
      <c r="E158" s="644"/>
      <c r="F158" s="644"/>
      <c r="G158" s="640"/>
      <c r="H158" s="640"/>
    </row>
    <row r="159" spans="2:8">
      <c r="B159" s="653" t="s">
        <v>26</v>
      </c>
      <c r="C159" s="720">
        <v>76228543</v>
      </c>
      <c r="D159" s="450">
        <v>639828</v>
      </c>
      <c r="E159" s="644"/>
      <c r="F159" s="644"/>
      <c r="G159" s="640"/>
      <c r="H159" s="640"/>
    </row>
    <row r="160" spans="2:8">
      <c r="B160" s="653" t="s">
        <v>155</v>
      </c>
      <c r="C160" s="721">
        <f>SUM(C161)</f>
        <v>166863278</v>
      </c>
      <c r="D160" s="450"/>
      <c r="E160" s="644"/>
      <c r="F160" s="644"/>
      <c r="G160" s="640"/>
      <c r="H160" s="640"/>
    </row>
    <row r="161" spans="2:8">
      <c r="B161" s="653" t="s">
        <v>24</v>
      </c>
      <c r="C161" s="720">
        <v>166863278</v>
      </c>
      <c r="D161" s="450"/>
      <c r="E161" s="644"/>
      <c r="F161" s="644"/>
      <c r="G161" s="640"/>
      <c r="H161" s="640"/>
    </row>
    <row r="162" spans="2:8" ht="25.5">
      <c r="B162" s="653" t="s">
        <v>302</v>
      </c>
      <c r="C162" s="720">
        <f>SUM(C163)</f>
        <v>345878</v>
      </c>
      <c r="D162" s="450"/>
      <c r="E162" s="644"/>
      <c r="F162" s="644"/>
      <c r="G162" s="640"/>
      <c r="H162" s="640"/>
    </row>
    <row r="163" spans="2:8">
      <c r="B163" s="655" t="s">
        <v>303</v>
      </c>
      <c r="C163" s="720">
        <v>345878</v>
      </c>
      <c r="D163" s="450"/>
      <c r="E163" s="644"/>
      <c r="F163" s="644"/>
      <c r="G163" s="640"/>
      <c r="H163" s="640"/>
    </row>
    <row r="164" spans="2:8" ht="25.5">
      <c r="B164" s="656" t="s">
        <v>33</v>
      </c>
      <c r="C164" s="720">
        <f>SUM(C165,C167)</f>
        <v>57731346</v>
      </c>
      <c r="D164" s="450"/>
      <c r="E164" s="644"/>
      <c r="F164" s="644"/>
      <c r="G164" s="640"/>
      <c r="H164" s="640"/>
    </row>
    <row r="165" spans="2:8" ht="25.5">
      <c r="B165" s="653" t="s">
        <v>34</v>
      </c>
      <c r="C165" s="720">
        <f>SUM(C166)</f>
        <v>2592</v>
      </c>
      <c r="D165" s="450"/>
      <c r="E165" s="644"/>
      <c r="F165" s="644"/>
      <c r="G165" s="640"/>
      <c r="H165" s="640"/>
    </row>
    <row r="166" spans="2:8" ht="25.5">
      <c r="B166" s="653" t="s">
        <v>35</v>
      </c>
      <c r="C166" s="720">
        <v>2592</v>
      </c>
      <c r="D166" s="450"/>
      <c r="E166" s="644"/>
      <c r="F166" s="644"/>
      <c r="G166" s="640"/>
      <c r="H166" s="640"/>
    </row>
    <row r="167" spans="2:8" ht="25.5">
      <c r="B167" s="655" t="s">
        <v>36</v>
      </c>
      <c r="C167" s="720">
        <f>SUM(C168:C169)</f>
        <v>57728754</v>
      </c>
      <c r="D167" s="450"/>
      <c r="E167" s="644"/>
      <c r="F167" s="644"/>
      <c r="G167" s="640"/>
      <c r="H167" s="640"/>
    </row>
    <row r="168" spans="2:8" ht="25.5">
      <c r="B168" s="655" t="s">
        <v>86</v>
      </c>
      <c r="C168" s="720">
        <v>57464154</v>
      </c>
      <c r="D168" s="450"/>
      <c r="E168" s="644"/>
      <c r="F168" s="644"/>
      <c r="G168" s="640"/>
      <c r="H168" s="640"/>
    </row>
    <row r="169" spans="2:8" ht="51">
      <c r="B169" s="655" t="s">
        <v>304</v>
      </c>
      <c r="C169" s="720">
        <v>264600</v>
      </c>
      <c r="D169" s="450"/>
      <c r="E169" s="644"/>
      <c r="F169" s="644"/>
      <c r="G169" s="640"/>
      <c r="H169" s="640"/>
    </row>
    <row r="170" spans="2:8">
      <c r="B170" s="653" t="s">
        <v>27</v>
      </c>
      <c r="C170" s="720">
        <f>SUM(C171,C172)</f>
        <v>180184586</v>
      </c>
      <c r="D170" s="450">
        <v>-639828</v>
      </c>
      <c r="E170" s="644"/>
      <c r="F170" s="644"/>
      <c r="G170" s="640"/>
      <c r="H170" s="640"/>
    </row>
    <row r="171" spans="2:8">
      <c r="B171" s="653" t="s">
        <v>28</v>
      </c>
      <c r="C171" s="720">
        <v>155263138</v>
      </c>
      <c r="D171" s="450"/>
      <c r="E171" s="644"/>
      <c r="F171" s="644"/>
      <c r="G171" s="640"/>
      <c r="H171" s="640"/>
    </row>
    <row r="172" spans="2:8">
      <c r="B172" s="653" t="s">
        <v>98</v>
      </c>
      <c r="C172" s="720">
        <f>SUM(C173)</f>
        <v>24921448</v>
      </c>
      <c r="D172" s="450">
        <v>-639828</v>
      </c>
      <c r="E172" s="644"/>
      <c r="F172" s="644"/>
      <c r="G172" s="640"/>
      <c r="H172" s="640"/>
    </row>
    <row r="173" spans="2:8" ht="25.5">
      <c r="B173" s="655" t="s">
        <v>161</v>
      </c>
      <c r="C173" s="720">
        <f>SUM(C174)</f>
        <v>24921448</v>
      </c>
      <c r="D173" s="450">
        <v>-639828</v>
      </c>
      <c r="E173" s="644"/>
      <c r="F173" s="644"/>
      <c r="G173" s="640"/>
      <c r="H173" s="640"/>
    </row>
    <row r="174" spans="2:8" ht="26.25" thickBot="1">
      <c r="B174" s="655" t="s">
        <v>162</v>
      </c>
      <c r="C174" s="722">
        <v>24921448</v>
      </c>
      <c r="D174" s="450">
        <v>-639828</v>
      </c>
      <c r="E174" s="644"/>
      <c r="F174" s="644"/>
      <c r="G174" s="640"/>
      <c r="H174" s="640"/>
    </row>
    <row r="175" spans="2:8" ht="128.25" customHeight="1" thickBot="1">
      <c r="B175" s="2007" t="s">
        <v>318</v>
      </c>
      <c r="C175" s="2008"/>
      <c r="D175" s="2009"/>
      <c r="E175" s="659"/>
      <c r="F175" s="659"/>
      <c r="G175" s="660"/>
      <c r="H175" s="660"/>
    </row>
    <row r="176" spans="2:8" ht="15.75" thickBot="1">
      <c r="B176" s="373"/>
      <c r="H176" s="1080"/>
    </row>
    <row r="177" spans="1:8" ht="15.75">
      <c r="A177" s="726">
        <f>A91+1</f>
        <v>51</v>
      </c>
      <c r="B177" s="678" t="s">
        <v>294</v>
      </c>
      <c r="C177" s="691"/>
      <c r="D177" s="686"/>
      <c r="E177" s="372"/>
      <c r="F177" s="373"/>
      <c r="G177" s="374"/>
      <c r="H177" s="1079" t="s">
        <v>295</v>
      </c>
    </row>
    <row r="178" spans="1:8">
      <c r="B178" s="454" t="s">
        <v>14</v>
      </c>
      <c r="C178" s="692"/>
      <c r="D178" s="455"/>
      <c r="E178" s="375"/>
      <c r="F178" s="663"/>
      <c r="G178" s="374"/>
      <c r="H178" s="1080"/>
    </row>
    <row r="179" spans="1:8">
      <c r="B179" s="456" t="s">
        <v>170</v>
      </c>
      <c r="C179" s="692"/>
      <c r="D179" s="455"/>
      <c r="E179" s="664"/>
      <c r="F179" s="663"/>
      <c r="G179" s="374"/>
      <c r="H179" s="640"/>
    </row>
    <row r="180" spans="1:8">
      <c r="B180" s="730" t="s">
        <v>296</v>
      </c>
      <c r="C180" s="732"/>
      <c r="D180" s="731"/>
      <c r="E180" s="665"/>
      <c r="F180" s="396"/>
      <c r="G180" s="411"/>
      <c r="H180" s="1080"/>
    </row>
    <row r="181" spans="1:8">
      <c r="B181" s="679" t="s">
        <v>56</v>
      </c>
      <c r="C181" s="693">
        <f>SUM(C182,C183)</f>
        <v>231736009</v>
      </c>
      <c r="D181" s="687"/>
      <c r="E181" s="666"/>
      <c r="F181" s="667"/>
      <c r="G181" s="667"/>
      <c r="H181" s="1080"/>
    </row>
    <row r="182" spans="1:8" ht="25.5">
      <c r="B182" s="680" t="s">
        <v>298</v>
      </c>
      <c r="C182" s="694">
        <v>142287</v>
      </c>
      <c r="D182" s="687"/>
      <c r="E182" s="668"/>
      <c r="F182" s="423"/>
      <c r="G182" s="423"/>
      <c r="H182" s="1080"/>
    </row>
    <row r="183" spans="1:8">
      <c r="B183" s="681" t="s">
        <v>18</v>
      </c>
      <c r="C183" s="694">
        <f>SUM(C184)</f>
        <v>231593722</v>
      </c>
      <c r="D183" s="458"/>
      <c r="E183" s="669"/>
      <c r="F183" s="670"/>
      <c r="G183" s="670"/>
      <c r="H183" s="1080"/>
    </row>
    <row r="184" spans="1:8" ht="25.5">
      <c r="B184" s="682" t="s">
        <v>19</v>
      </c>
      <c r="C184" s="695">
        <v>231593722</v>
      </c>
      <c r="D184" s="688"/>
      <c r="E184" s="666"/>
      <c r="F184" s="667"/>
      <c r="G184" s="667"/>
      <c r="H184" s="1080"/>
    </row>
    <row r="185" spans="1:8">
      <c r="B185" s="679" t="s">
        <v>57</v>
      </c>
      <c r="C185" s="693">
        <f>SUM(C186,C189)</f>
        <v>231736009</v>
      </c>
      <c r="D185" s="687"/>
      <c r="E185" s="671"/>
      <c r="F185" s="667"/>
      <c r="G185" s="667"/>
      <c r="H185" s="1080"/>
    </row>
    <row r="186" spans="1:8">
      <c r="B186" s="683" t="s">
        <v>21</v>
      </c>
      <c r="C186" s="694">
        <f>SUM(C187)</f>
        <v>70185324</v>
      </c>
      <c r="D186" s="458">
        <v>8307072</v>
      </c>
      <c r="E186" s="672"/>
      <c r="F186" s="673"/>
      <c r="G186" s="673"/>
      <c r="H186" s="1080"/>
    </row>
    <row r="187" spans="1:8">
      <c r="B187" s="683" t="s">
        <v>23</v>
      </c>
      <c r="C187" s="694">
        <f>SUM(C188)</f>
        <v>70185324</v>
      </c>
      <c r="D187" s="458">
        <v>8307072</v>
      </c>
      <c r="E187" s="674"/>
      <c r="F187" s="423"/>
      <c r="G187" s="423"/>
      <c r="H187" s="1080"/>
    </row>
    <row r="188" spans="1:8">
      <c r="B188" s="683" t="s">
        <v>26</v>
      </c>
      <c r="C188" s="694">
        <v>70185324</v>
      </c>
      <c r="D188" s="458">
        <v>8307072</v>
      </c>
      <c r="E188" s="674"/>
      <c r="F188" s="423"/>
      <c r="G188" s="423"/>
      <c r="H188" s="1080"/>
    </row>
    <row r="189" spans="1:8">
      <c r="B189" s="683" t="s">
        <v>27</v>
      </c>
      <c r="C189" s="694">
        <f>SUM(C190,C191)</f>
        <v>161550685</v>
      </c>
      <c r="D189" s="458">
        <v>-8307072</v>
      </c>
      <c r="E189" s="675"/>
      <c r="F189" s="423"/>
      <c r="G189" s="423"/>
      <c r="H189" s="1080"/>
    </row>
    <row r="190" spans="1:8">
      <c r="B190" s="683" t="s">
        <v>28</v>
      </c>
      <c r="C190" s="694">
        <v>152400685</v>
      </c>
      <c r="D190" s="458">
        <v>-8307072</v>
      </c>
      <c r="E190" s="675"/>
      <c r="F190" s="423"/>
      <c r="G190" s="423"/>
      <c r="H190" s="1080"/>
    </row>
    <row r="191" spans="1:8">
      <c r="B191" s="683" t="s">
        <v>98</v>
      </c>
      <c r="C191" s="694">
        <f>SUM(C192)</f>
        <v>9150000</v>
      </c>
      <c r="D191" s="458"/>
      <c r="E191" s="674"/>
      <c r="F191" s="423"/>
      <c r="G191" s="423"/>
      <c r="H191" s="1080"/>
    </row>
    <row r="192" spans="1:8" ht="25.5">
      <c r="B192" s="684" t="s">
        <v>161</v>
      </c>
      <c r="C192" s="694">
        <f>SUM(C193)</f>
        <v>9150000</v>
      </c>
      <c r="D192" s="710"/>
      <c r="E192" s="674"/>
      <c r="F192" s="423"/>
      <c r="G192" s="423"/>
      <c r="H192" s="1080"/>
    </row>
    <row r="193" spans="2:8" ht="26.25" thickBot="1">
      <c r="B193" s="685" t="s">
        <v>162</v>
      </c>
      <c r="C193" s="696">
        <v>9150000</v>
      </c>
      <c r="D193" s="690"/>
      <c r="E193" s="674"/>
      <c r="F193" s="423"/>
      <c r="G193" s="423"/>
      <c r="H193" s="1080"/>
    </row>
    <row r="194" spans="2:8">
      <c r="B194" s="642" t="s">
        <v>294</v>
      </c>
      <c r="C194" s="714"/>
      <c r="D194" s="643"/>
      <c r="E194" s="674"/>
      <c r="F194" s="644"/>
      <c r="G194" s="640"/>
      <c r="H194" s="640"/>
    </row>
    <row r="195" spans="2:8">
      <c r="B195" s="645" t="s">
        <v>43</v>
      </c>
      <c r="C195" s="715"/>
      <c r="D195" s="646"/>
      <c r="E195" s="674"/>
      <c r="F195" s="644"/>
      <c r="G195" s="640"/>
      <c r="H195" s="640"/>
    </row>
    <row r="196" spans="2:8">
      <c r="B196" s="647" t="s">
        <v>44</v>
      </c>
      <c r="C196" s="716"/>
      <c r="D196" s="648"/>
      <c r="E196" s="674"/>
      <c r="F196" s="644"/>
      <c r="G196" s="640"/>
      <c r="H196" s="640"/>
    </row>
    <row r="197" spans="2:8">
      <c r="B197" s="649" t="s">
        <v>171</v>
      </c>
      <c r="C197" s="717"/>
      <c r="D197" s="650"/>
      <c r="E197" s="644"/>
      <c r="F197" s="644"/>
      <c r="G197" s="640"/>
      <c r="H197" s="640"/>
    </row>
    <row r="198" spans="2:8">
      <c r="B198" s="651" t="s">
        <v>56</v>
      </c>
      <c r="C198" s="717">
        <f>SUM(C199,C200,C205)</f>
        <v>489721886</v>
      </c>
      <c r="D198" s="652"/>
      <c r="E198" s="644"/>
      <c r="F198" s="644"/>
      <c r="G198" s="640"/>
      <c r="H198" s="640"/>
    </row>
    <row r="199" spans="2:8" ht="25.5">
      <c r="B199" s="653" t="s">
        <v>298</v>
      </c>
      <c r="C199" s="718">
        <v>1052287</v>
      </c>
      <c r="D199" s="652"/>
      <c r="E199" s="644"/>
      <c r="F199" s="644"/>
      <c r="G199" s="640"/>
      <c r="H199" s="640"/>
    </row>
    <row r="200" spans="2:8">
      <c r="B200" s="653" t="s">
        <v>300</v>
      </c>
      <c r="C200" s="718">
        <f>SUM(C201)</f>
        <v>1464222</v>
      </c>
      <c r="D200" s="652"/>
      <c r="E200" s="644"/>
      <c r="F200" s="644"/>
      <c r="G200" s="640"/>
      <c r="H200" s="640"/>
    </row>
    <row r="201" spans="2:8">
      <c r="B201" s="653" t="s">
        <v>62</v>
      </c>
      <c r="C201" s="718">
        <f>SUM(C202)</f>
        <v>1464222</v>
      </c>
      <c r="D201" s="652"/>
      <c r="E201" s="644"/>
      <c r="F201" s="644"/>
      <c r="G201" s="640"/>
      <c r="H201" s="640"/>
    </row>
    <row r="202" spans="2:8">
      <c r="B202" s="653" t="s">
        <v>63</v>
      </c>
      <c r="C202" s="718">
        <f>SUM(C203)</f>
        <v>1464222</v>
      </c>
      <c r="D202" s="652"/>
      <c r="E202" s="644"/>
      <c r="F202" s="644"/>
      <c r="G202" s="640"/>
      <c r="H202" s="640"/>
    </row>
    <row r="203" spans="2:8" ht="25.5">
      <c r="B203" s="653" t="s">
        <v>64</v>
      </c>
      <c r="C203" s="718">
        <f>SUM(C204)</f>
        <v>1464222</v>
      </c>
      <c r="D203" s="652"/>
      <c r="E203" s="644"/>
      <c r="F203" s="644"/>
      <c r="G203" s="640"/>
      <c r="H203" s="640"/>
    </row>
    <row r="204" spans="2:8" ht="38.25">
      <c r="B204" s="653" t="s">
        <v>65</v>
      </c>
      <c r="C204" s="718">
        <v>1464222</v>
      </c>
      <c r="D204" s="652"/>
      <c r="E204" s="644"/>
      <c r="F204" s="644"/>
      <c r="G204" s="640"/>
      <c r="H204" s="640"/>
    </row>
    <row r="205" spans="2:8">
      <c r="B205" s="653" t="s">
        <v>18</v>
      </c>
      <c r="C205" s="718">
        <f>SUM(C206)</f>
        <v>487205377</v>
      </c>
      <c r="D205" s="652"/>
      <c r="E205" s="644"/>
      <c r="F205" s="644"/>
      <c r="G205" s="640"/>
      <c r="H205" s="640"/>
    </row>
    <row r="206" spans="2:8" ht="25.5">
      <c r="B206" s="653" t="s">
        <v>19</v>
      </c>
      <c r="C206" s="718">
        <v>487205377</v>
      </c>
      <c r="D206" s="652"/>
      <c r="E206" s="644"/>
      <c r="F206" s="644"/>
      <c r="G206" s="640"/>
      <c r="H206" s="640"/>
    </row>
    <row r="207" spans="2:8">
      <c r="B207" s="651" t="s">
        <v>20</v>
      </c>
      <c r="C207" s="719">
        <f>SUM(C208,C222)</f>
        <v>490212028</v>
      </c>
      <c r="D207" s="654">
        <v>0</v>
      </c>
      <c r="E207" s="644"/>
      <c r="F207" s="644"/>
      <c r="G207" s="640"/>
      <c r="H207" s="640"/>
    </row>
    <row r="208" spans="2:8">
      <c r="B208" s="653" t="s">
        <v>21</v>
      </c>
      <c r="C208" s="720">
        <f>SUM(C209,C212,C214,C216)</f>
        <v>310013042</v>
      </c>
      <c r="D208" s="450">
        <v>8307072</v>
      </c>
      <c r="E208" s="644"/>
      <c r="F208" s="644"/>
      <c r="G208" s="640"/>
      <c r="H208" s="640"/>
    </row>
    <row r="209" spans="2:8">
      <c r="B209" s="653" t="s">
        <v>23</v>
      </c>
      <c r="C209" s="720">
        <f>SUM(C210,C211)</f>
        <v>83589894</v>
      </c>
      <c r="D209" s="450">
        <v>8307072</v>
      </c>
      <c r="E209" s="644"/>
      <c r="F209" s="644"/>
      <c r="G209" s="640"/>
      <c r="H209" s="640"/>
    </row>
    <row r="210" spans="2:8">
      <c r="B210" s="653" t="s">
        <v>301</v>
      </c>
      <c r="C210" s="720">
        <v>6889633</v>
      </c>
      <c r="D210" s="450"/>
      <c r="E210" s="644"/>
      <c r="F210" s="644"/>
      <c r="G210" s="640"/>
      <c r="H210" s="640"/>
    </row>
    <row r="211" spans="2:8">
      <c r="B211" s="653" t="s">
        <v>26</v>
      </c>
      <c r="C211" s="720">
        <v>76700261</v>
      </c>
      <c r="D211" s="450">
        <v>8307072</v>
      </c>
      <c r="E211" s="644"/>
      <c r="F211" s="644"/>
      <c r="G211" s="640"/>
      <c r="H211" s="640"/>
    </row>
    <row r="212" spans="2:8">
      <c r="B212" s="653" t="s">
        <v>155</v>
      </c>
      <c r="C212" s="721">
        <f>SUM(C213)</f>
        <v>168345924</v>
      </c>
      <c r="D212" s="450"/>
      <c r="E212" s="644"/>
      <c r="F212" s="644"/>
      <c r="G212" s="640"/>
      <c r="H212" s="640"/>
    </row>
    <row r="213" spans="2:8">
      <c r="B213" s="653" t="s">
        <v>24</v>
      </c>
      <c r="C213" s="720">
        <v>168345924</v>
      </c>
      <c r="D213" s="450"/>
      <c r="E213" s="644"/>
      <c r="F213" s="644"/>
      <c r="G213" s="640"/>
      <c r="H213" s="640"/>
    </row>
    <row r="214" spans="2:8" ht="25.5">
      <c r="B214" s="653" t="s">
        <v>302</v>
      </c>
      <c r="C214" s="720">
        <f>SUM(C215)</f>
        <v>345878</v>
      </c>
      <c r="D214" s="450"/>
      <c r="E214" s="644"/>
      <c r="F214" s="644"/>
      <c r="G214" s="640"/>
      <c r="H214" s="640"/>
    </row>
    <row r="215" spans="2:8">
      <c r="B215" s="655" t="s">
        <v>303</v>
      </c>
      <c r="C215" s="720">
        <v>345878</v>
      </c>
      <c r="D215" s="450"/>
      <c r="E215" s="644"/>
      <c r="F215" s="644"/>
      <c r="G215" s="640"/>
      <c r="H215" s="640"/>
    </row>
    <row r="216" spans="2:8" ht="25.5">
      <c r="B216" s="656" t="s">
        <v>33</v>
      </c>
      <c r="C216" s="720">
        <f>SUM(C217,C219)</f>
        <v>57731346</v>
      </c>
      <c r="D216" s="450"/>
      <c r="E216" s="644"/>
      <c r="F216" s="644"/>
      <c r="G216" s="640"/>
      <c r="H216" s="640"/>
    </row>
    <row r="217" spans="2:8" ht="25.5">
      <c r="B217" s="653" t="s">
        <v>34</v>
      </c>
      <c r="C217" s="720">
        <f>SUM(C218)</f>
        <v>2592</v>
      </c>
      <c r="D217" s="450"/>
      <c r="E217" s="644"/>
      <c r="F217" s="644"/>
      <c r="G217" s="640"/>
      <c r="H217" s="640"/>
    </row>
    <row r="218" spans="2:8" ht="25.5">
      <c r="B218" s="653" t="s">
        <v>35</v>
      </c>
      <c r="C218" s="720">
        <v>2592</v>
      </c>
      <c r="D218" s="450"/>
      <c r="E218" s="644"/>
      <c r="F218" s="644"/>
      <c r="G218" s="640"/>
      <c r="H218" s="640"/>
    </row>
    <row r="219" spans="2:8" ht="25.5">
      <c r="B219" s="655" t="s">
        <v>36</v>
      </c>
      <c r="C219" s="720">
        <f>SUM(C220:C221)</f>
        <v>57728754</v>
      </c>
      <c r="D219" s="450"/>
      <c r="E219" s="644"/>
      <c r="F219" s="644"/>
      <c r="G219" s="640"/>
      <c r="H219" s="640"/>
    </row>
    <row r="220" spans="2:8" ht="25.5">
      <c r="B220" s="655" t="s">
        <v>86</v>
      </c>
      <c r="C220" s="720">
        <v>57464154</v>
      </c>
      <c r="D220" s="450"/>
      <c r="E220" s="644"/>
      <c r="F220" s="644"/>
      <c r="G220" s="640"/>
      <c r="H220" s="640"/>
    </row>
    <row r="221" spans="2:8" ht="51">
      <c r="B221" s="655" t="s">
        <v>304</v>
      </c>
      <c r="C221" s="720">
        <v>264600</v>
      </c>
      <c r="D221" s="450"/>
      <c r="E221" s="644"/>
      <c r="F221" s="644"/>
      <c r="G221" s="640"/>
      <c r="H221" s="640"/>
    </row>
    <row r="222" spans="2:8">
      <c r="B222" s="653" t="s">
        <v>27</v>
      </c>
      <c r="C222" s="720">
        <f>SUM(C223,C224)</f>
        <v>180198986</v>
      </c>
      <c r="D222" s="450">
        <v>-8307072</v>
      </c>
      <c r="E222" s="644"/>
      <c r="F222" s="644"/>
      <c r="G222" s="640"/>
      <c r="H222" s="640"/>
    </row>
    <row r="223" spans="2:8">
      <c r="B223" s="653" t="s">
        <v>28</v>
      </c>
      <c r="C223" s="720">
        <v>155277538</v>
      </c>
      <c r="D223" s="450">
        <v>-8307072</v>
      </c>
      <c r="E223" s="644"/>
      <c r="F223" s="644"/>
      <c r="G223" s="640"/>
      <c r="H223" s="640"/>
    </row>
    <row r="224" spans="2:8">
      <c r="B224" s="653" t="s">
        <v>98</v>
      </c>
      <c r="C224" s="720">
        <f>SUM(C225)</f>
        <v>24921448</v>
      </c>
      <c r="D224" s="450"/>
      <c r="E224" s="644"/>
      <c r="F224" s="644"/>
      <c r="G224" s="640"/>
      <c r="H224" s="640"/>
    </row>
    <row r="225" spans="2:8" ht="25.5">
      <c r="B225" s="655" t="s">
        <v>161</v>
      </c>
      <c r="C225" s="720">
        <f>SUM(C226)</f>
        <v>24921448</v>
      </c>
      <c r="D225" s="450"/>
      <c r="E225" s="644"/>
      <c r="F225" s="644"/>
      <c r="G225" s="640"/>
      <c r="H225" s="640"/>
    </row>
    <row r="226" spans="2:8" ht="25.5">
      <c r="B226" s="655" t="s">
        <v>162</v>
      </c>
      <c r="C226" s="720">
        <v>24921448</v>
      </c>
      <c r="D226" s="450"/>
      <c r="E226" s="644"/>
      <c r="F226" s="644"/>
      <c r="G226" s="640"/>
      <c r="H226" s="640"/>
    </row>
    <row r="227" spans="2:8">
      <c r="B227" s="657" t="s">
        <v>70</v>
      </c>
      <c r="C227" s="719">
        <f>SUM(C198-C207)</f>
        <v>-490142</v>
      </c>
      <c r="D227" s="652"/>
      <c r="E227" s="644"/>
      <c r="F227" s="644"/>
      <c r="G227" s="640"/>
      <c r="H227" s="640"/>
    </row>
    <row r="228" spans="2:8">
      <c r="B228" s="658" t="s">
        <v>39</v>
      </c>
      <c r="C228" s="720">
        <f>SUM(C229)</f>
        <v>490142</v>
      </c>
      <c r="D228" s="450"/>
      <c r="E228" s="644"/>
      <c r="F228" s="644"/>
      <c r="G228" s="640"/>
      <c r="H228" s="640"/>
    </row>
    <row r="229" spans="2:8">
      <c r="B229" s="653" t="s">
        <v>40</v>
      </c>
      <c r="C229" s="720">
        <f>SUM(C230)</f>
        <v>490142</v>
      </c>
      <c r="D229" s="450"/>
      <c r="E229" s="644"/>
      <c r="F229" s="644"/>
      <c r="G229" s="640"/>
      <c r="H229" s="640"/>
    </row>
    <row r="230" spans="2:8" ht="39" thickBot="1">
      <c r="B230" s="459" t="s">
        <v>41</v>
      </c>
      <c r="C230" s="722">
        <v>490142</v>
      </c>
      <c r="D230" s="460"/>
      <c r="E230" s="644"/>
      <c r="F230" s="644"/>
      <c r="G230" s="640"/>
      <c r="H230" s="640"/>
    </row>
    <row r="231" spans="2:8">
      <c r="B231" s="649" t="s">
        <v>172</v>
      </c>
      <c r="C231" s="717"/>
      <c r="D231" s="650"/>
      <c r="E231" s="644"/>
      <c r="F231" s="644"/>
      <c r="G231" s="640"/>
      <c r="H231" s="640"/>
    </row>
    <row r="232" spans="2:8">
      <c r="B232" s="651" t="s">
        <v>56</v>
      </c>
      <c r="C232" s="717">
        <f>SUM(C233,C234,C239)</f>
        <v>488243264</v>
      </c>
      <c r="D232" s="652"/>
      <c r="E232" s="644"/>
      <c r="F232" s="644"/>
      <c r="G232" s="640"/>
      <c r="H232" s="640"/>
    </row>
    <row r="233" spans="2:8" ht="25.5">
      <c r="B233" s="653" t="s">
        <v>298</v>
      </c>
      <c r="C233" s="718">
        <v>1052287</v>
      </c>
      <c r="D233" s="652"/>
      <c r="E233" s="644"/>
      <c r="F233" s="644"/>
      <c r="G233" s="640"/>
      <c r="H233" s="640"/>
    </row>
    <row r="234" spans="2:8">
      <c r="B234" s="653" t="s">
        <v>300</v>
      </c>
      <c r="C234" s="718">
        <f>SUM(C235)</f>
        <v>0</v>
      </c>
      <c r="D234" s="652"/>
      <c r="E234" s="644"/>
      <c r="F234" s="644"/>
      <c r="G234" s="640"/>
      <c r="H234" s="640"/>
    </row>
    <row r="235" spans="2:8">
      <c r="B235" s="653" t="s">
        <v>62</v>
      </c>
      <c r="C235" s="718">
        <f>SUM(C236)</f>
        <v>0</v>
      </c>
      <c r="D235" s="652"/>
      <c r="E235" s="644"/>
      <c r="F235" s="644"/>
      <c r="G235" s="640"/>
      <c r="H235" s="640"/>
    </row>
    <row r="236" spans="2:8">
      <c r="B236" s="653" t="s">
        <v>63</v>
      </c>
      <c r="C236" s="718">
        <f>SUM(C237)</f>
        <v>0</v>
      </c>
      <c r="D236" s="652"/>
      <c r="E236" s="644"/>
      <c r="F236" s="644"/>
      <c r="G236" s="640"/>
      <c r="H236" s="640"/>
    </row>
    <row r="237" spans="2:8" ht="25.5">
      <c r="B237" s="653" t="s">
        <v>64</v>
      </c>
      <c r="C237" s="718">
        <f>SUM(C238)</f>
        <v>0</v>
      </c>
      <c r="D237" s="652"/>
      <c r="E237" s="644"/>
      <c r="F237" s="644"/>
      <c r="G237" s="640"/>
      <c r="H237" s="640"/>
    </row>
    <row r="238" spans="2:8" ht="38.25">
      <c r="B238" s="653" t="s">
        <v>65</v>
      </c>
      <c r="C238" s="718"/>
      <c r="D238" s="652"/>
      <c r="E238" s="644"/>
      <c r="F238" s="644"/>
      <c r="G238" s="640"/>
      <c r="H238" s="640"/>
    </row>
    <row r="239" spans="2:8">
      <c r="B239" s="653" t="s">
        <v>18</v>
      </c>
      <c r="C239" s="718">
        <f>SUM(C240)</f>
        <v>487190977</v>
      </c>
      <c r="D239" s="652"/>
      <c r="E239" s="644"/>
      <c r="F239" s="644"/>
      <c r="G239" s="640"/>
      <c r="H239" s="640"/>
    </row>
    <row r="240" spans="2:8" ht="25.5">
      <c r="B240" s="653" t="s">
        <v>19</v>
      </c>
      <c r="C240" s="718">
        <v>487190977</v>
      </c>
      <c r="D240" s="652"/>
      <c r="E240" s="644"/>
      <c r="F240" s="644"/>
      <c r="G240" s="640"/>
      <c r="H240" s="640"/>
    </row>
    <row r="241" spans="2:8">
      <c r="B241" s="651" t="s">
        <v>20</v>
      </c>
      <c r="C241" s="719">
        <f>SUM(C242,C256)</f>
        <v>488243264</v>
      </c>
      <c r="D241" s="654">
        <v>0</v>
      </c>
      <c r="E241" s="644"/>
      <c r="F241" s="644"/>
      <c r="G241" s="640"/>
      <c r="H241" s="640"/>
    </row>
    <row r="242" spans="2:8">
      <c r="B242" s="653" t="s">
        <v>21</v>
      </c>
      <c r="C242" s="720">
        <f>SUM(C243,C246,C248,C250)</f>
        <v>308058678</v>
      </c>
      <c r="D242" s="450">
        <v>8307072</v>
      </c>
      <c r="E242" s="644"/>
      <c r="F242" s="644"/>
      <c r="G242" s="640"/>
      <c r="H242" s="640"/>
    </row>
    <row r="243" spans="2:8">
      <c r="B243" s="653" t="s">
        <v>23</v>
      </c>
      <c r="C243" s="720">
        <f>SUM(C244,C245)</f>
        <v>83118176</v>
      </c>
      <c r="D243" s="450">
        <v>8307072</v>
      </c>
      <c r="E243" s="644"/>
      <c r="F243" s="644"/>
      <c r="G243" s="640"/>
      <c r="H243" s="640"/>
    </row>
    <row r="244" spans="2:8">
      <c r="B244" s="653" t="s">
        <v>301</v>
      </c>
      <c r="C244" s="720">
        <v>6889633</v>
      </c>
      <c r="D244" s="450"/>
      <c r="E244" s="644"/>
      <c r="F244" s="644"/>
      <c r="G244" s="640"/>
      <c r="H244" s="640"/>
    </row>
    <row r="245" spans="2:8">
      <c r="B245" s="653" t="s">
        <v>26</v>
      </c>
      <c r="C245" s="720">
        <v>76228543</v>
      </c>
      <c r="D245" s="450">
        <v>8307072</v>
      </c>
      <c r="E245" s="644"/>
      <c r="F245" s="644"/>
      <c r="G245" s="640"/>
      <c r="H245" s="640"/>
    </row>
    <row r="246" spans="2:8">
      <c r="B246" s="653" t="s">
        <v>155</v>
      </c>
      <c r="C246" s="721">
        <f>SUM(C247)</f>
        <v>166863278</v>
      </c>
      <c r="D246" s="450"/>
      <c r="E246" s="644"/>
      <c r="F246" s="644"/>
      <c r="G246" s="640"/>
      <c r="H246" s="640"/>
    </row>
    <row r="247" spans="2:8">
      <c r="B247" s="653" t="s">
        <v>24</v>
      </c>
      <c r="C247" s="720">
        <v>166863278</v>
      </c>
      <c r="D247" s="450"/>
      <c r="E247" s="644"/>
      <c r="F247" s="644"/>
      <c r="G247" s="640"/>
      <c r="H247" s="640"/>
    </row>
    <row r="248" spans="2:8" ht="25.5">
      <c r="B248" s="653" t="s">
        <v>302</v>
      </c>
      <c r="C248" s="720">
        <f>SUM(C249)</f>
        <v>345878</v>
      </c>
      <c r="D248" s="450"/>
      <c r="E248" s="644"/>
      <c r="F248" s="644"/>
      <c r="G248" s="640"/>
      <c r="H248" s="640"/>
    </row>
    <row r="249" spans="2:8">
      <c r="B249" s="655" t="s">
        <v>303</v>
      </c>
      <c r="C249" s="720">
        <v>345878</v>
      </c>
      <c r="D249" s="450"/>
      <c r="E249" s="644"/>
      <c r="F249" s="644"/>
      <c r="G249" s="640"/>
      <c r="H249" s="640"/>
    </row>
    <row r="250" spans="2:8" ht="25.5">
      <c r="B250" s="656" t="s">
        <v>33</v>
      </c>
      <c r="C250" s="720">
        <f>SUM(C251,C253)</f>
        <v>57731346</v>
      </c>
      <c r="D250" s="450"/>
      <c r="E250" s="644"/>
      <c r="F250" s="644"/>
      <c r="G250" s="640"/>
      <c r="H250" s="640"/>
    </row>
    <row r="251" spans="2:8" ht="25.5">
      <c r="B251" s="653" t="s">
        <v>34</v>
      </c>
      <c r="C251" s="720">
        <f>SUM(C252)</f>
        <v>2592</v>
      </c>
      <c r="D251" s="450"/>
      <c r="E251" s="644"/>
      <c r="F251" s="644"/>
      <c r="G251" s="640"/>
      <c r="H251" s="640"/>
    </row>
    <row r="252" spans="2:8" ht="25.5">
      <c r="B252" s="653" t="s">
        <v>35</v>
      </c>
      <c r="C252" s="720">
        <v>2592</v>
      </c>
      <c r="D252" s="450"/>
      <c r="E252" s="644"/>
      <c r="F252" s="644"/>
      <c r="G252" s="640"/>
      <c r="H252" s="640"/>
    </row>
    <row r="253" spans="2:8" ht="25.5">
      <c r="B253" s="655" t="s">
        <v>36</v>
      </c>
      <c r="C253" s="720">
        <f>SUM(C254:C255)</f>
        <v>57728754</v>
      </c>
      <c r="D253" s="450"/>
      <c r="E253" s="644"/>
      <c r="F253" s="644"/>
      <c r="G253" s="640"/>
      <c r="H253" s="640"/>
    </row>
    <row r="254" spans="2:8" ht="25.5">
      <c r="B254" s="655" t="s">
        <v>86</v>
      </c>
      <c r="C254" s="720">
        <v>57464154</v>
      </c>
      <c r="D254" s="450"/>
      <c r="E254" s="644"/>
      <c r="F254" s="644"/>
      <c r="G254" s="640"/>
      <c r="H254" s="640"/>
    </row>
    <row r="255" spans="2:8" ht="51">
      <c r="B255" s="655" t="s">
        <v>304</v>
      </c>
      <c r="C255" s="720">
        <v>264600</v>
      </c>
      <c r="D255" s="450"/>
      <c r="E255" s="644"/>
      <c r="F255" s="644"/>
      <c r="G255" s="640"/>
      <c r="H255" s="640"/>
    </row>
    <row r="256" spans="2:8">
      <c r="B256" s="653" t="s">
        <v>27</v>
      </c>
      <c r="C256" s="720">
        <f>SUM(C257,C258)</f>
        <v>180184586</v>
      </c>
      <c r="D256" s="450">
        <v>-8307072</v>
      </c>
      <c r="E256" s="644"/>
      <c r="F256" s="644"/>
      <c r="G256" s="640"/>
      <c r="H256" s="640"/>
    </row>
    <row r="257" spans="2:8">
      <c r="B257" s="653" t="s">
        <v>28</v>
      </c>
      <c r="C257" s="720">
        <v>155263138</v>
      </c>
      <c r="D257" s="450">
        <v>-8307072</v>
      </c>
      <c r="E257" s="644"/>
      <c r="F257" s="644"/>
      <c r="G257" s="640"/>
      <c r="H257" s="640"/>
    </row>
    <row r="258" spans="2:8">
      <c r="B258" s="653" t="s">
        <v>98</v>
      </c>
      <c r="C258" s="720">
        <f>SUM(C259)</f>
        <v>24921448</v>
      </c>
      <c r="D258" s="450"/>
      <c r="E258" s="644"/>
      <c r="F258" s="644"/>
      <c r="G258" s="640"/>
      <c r="H258" s="640"/>
    </row>
    <row r="259" spans="2:8" ht="25.5">
      <c r="B259" s="655" t="s">
        <v>161</v>
      </c>
      <c r="C259" s="720">
        <f>SUM(C260)</f>
        <v>24921448</v>
      </c>
      <c r="D259" s="450"/>
      <c r="E259" s="644"/>
      <c r="F259" s="644"/>
      <c r="G259" s="640"/>
      <c r="H259" s="640"/>
    </row>
    <row r="260" spans="2:8" ht="26.25" thickBot="1">
      <c r="B260" s="655" t="s">
        <v>162</v>
      </c>
      <c r="C260" s="722">
        <v>24921448</v>
      </c>
      <c r="D260" s="450"/>
      <c r="E260" s="644"/>
      <c r="F260" s="644"/>
      <c r="G260" s="640"/>
      <c r="H260" s="640"/>
    </row>
    <row r="261" spans="2:8">
      <c r="B261" s="678" t="s">
        <v>294</v>
      </c>
      <c r="C261" s="691"/>
      <c r="D261" s="686"/>
      <c r="E261" s="372"/>
      <c r="F261" s="373"/>
      <c r="G261" s="374"/>
      <c r="H261" s="1080"/>
    </row>
    <row r="262" spans="2:8">
      <c r="B262" s="454" t="s">
        <v>50</v>
      </c>
      <c r="C262" s="692"/>
      <c r="D262" s="455"/>
      <c r="E262" s="375"/>
      <c r="F262" s="663"/>
      <c r="G262" s="374"/>
      <c r="H262" s="1080"/>
    </row>
    <row r="263" spans="2:8">
      <c r="B263" s="730" t="s">
        <v>296</v>
      </c>
      <c r="C263" s="732"/>
      <c r="D263" s="731"/>
      <c r="E263" s="665"/>
      <c r="F263" s="396"/>
      <c r="G263" s="411"/>
      <c r="H263" s="1080"/>
    </row>
    <row r="264" spans="2:8" ht="25.5">
      <c r="B264" s="457" t="s">
        <v>305</v>
      </c>
      <c r="C264" s="729"/>
      <c r="D264" s="676"/>
      <c r="E264" s="665"/>
      <c r="F264" s="396"/>
      <c r="G264" s="411"/>
      <c r="H264" s="1080"/>
    </row>
    <row r="265" spans="2:8">
      <c r="B265" s="677" t="s">
        <v>170</v>
      </c>
      <c r="C265" s="692"/>
      <c r="D265" s="455"/>
      <c r="E265" s="664"/>
      <c r="F265" s="663"/>
      <c r="G265" s="374"/>
      <c r="H265" s="640"/>
    </row>
    <row r="266" spans="2:8">
      <c r="B266" s="679" t="s">
        <v>56</v>
      </c>
      <c r="C266" s="693">
        <f>SUM(C267)</f>
        <v>13139131</v>
      </c>
      <c r="D266" s="687"/>
      <c r="E266" s="666"/>
      <c r="F266" s="667"/>
      <c r="G266" s="667"/>
      <c r="H266" s="1080"/>
    </row>
    <row r="267" spans="2:8">
      <c r="B267" s="681" t="s">
        <v>18</v>
      </c>
      <c r="C267" s="694">
        <f>SUM(C268)</f>
        <v>13139131</v>
      </c>
      <c r="D267" s="458"/>
      <c r="E267" s="669"/>
      <c r="F267" s="670"/>
      <c r="G267" s="670"/>
      <c r="H267" s="1080"/>
    </row>
    <row r="268" spans="2:8" ht="25.5">
      <c r="B268" s="682" t="s">
        <v>19</v>
      </c>
      <c r="C268" s="695">
        <v>13139131</v>
      </c>
      <c r="D268" s="688"/>
      <c r="E268" s="666"/>
      <c r="F268" s="667"/>
      <c r="G268" s="667"/>
      <c r="H268" s="1080"/>
    </row>
    <row r="269" spans="2:8">
      <c r="B269" s="679" t="s">
        <v>57</v>
      </c>
      <c r="C269" s="693">
        <f>SUM(C270,C273)</f>
        <v>13139131</v>
      </c>
      <c r="D269" s="687">
        <f>SUM(D270,D273)</f>
        <v>0</v>
      </c>
      <c r="E269" s="671"/>
      <c r="F269" s="667"/>
      <c r="G269" s="667"/>
      <c r="H269" s="1080"/>
    </row>
    <row r="270" spans="2:8">
      <c r="B270" s="683" t="s">
        <v>21</v>
      </c>
      <c r="C270" s="694"/>
      <c r="D270" s="458">
        <f>SUM(D271)</f>
        <v>8307072</v>
      </c>
      <c r="E270" s="672"/>
      <c r="F270" s="673"/>
      <c r="G270" s="673"/>
      <c r="H270" s="1080"/>
    </row>
    <row r="271" spans="2:8">
      <c r="B271" s="683" t="s">
        <v>23</v>
      </c>
      <c r="C271" s="694"/>
      <c r="D271" s="458">
        <f>SUM(D272)</f>
        <v>8307072</v>
      </c>
      <c r="E271" s="674"/>
      <c r="F271" s="423"/>
      <c r="G271" s="423"/>
      <c r="H271" s="1080"/>
    </row>
    <row r="272" spans="2:8">
      <c r="B272" s="683" t="s">
        <v>26</v>
      </c>
      <c r="C272" s="694"/>
      <c r="D272" s="458">
        <v>8307072</v>
      </c>
      <c r="E272" s="674"/>
      <c r="F272" s="423"/>
      <c r="G272" s="423"/>
      <c r="H272" s="1080"/>
    </row>
    <row r="273" spans="2:8">
      <c r="B273" s="683" t="s">
        <v>27</v>
      </c>
      <c r="C273" s="694">
        <f>SUM(C274)</f>
        <v>13139131</v>
      </c>
      <c r="D273" s="458">
        <f>SUM(D274)</f>
        <v>-8307072</v>
      </c>
      <c r="E273" s="675"/>
      <c r="F273" s="423"/>
      <c r="G273" s="423"/>
      <c r="H273" s="1080"/>
    </row>
    <row r="274" spans="2:8">
      <c r="B274" s="683" t="s">
        <v>28</v>
      </c>
      <c r="C274" s="694">
        <v>13139131</v>
      </c>
      <c r="D274" s="458">
        <v>-8307072</v>
      </c>
      <c r="E274" s="675"/>
      <c r="F274" s="423"/>
      <c r="G274" s="423"/>
      <c r="H274" s="1080"/>
    </row>
    <row r="275" spans="2:8">
      <c r="B275" s="677" t="s">
        <v>171</v>
      </c>
      <c r="C275" s="692"/>
      <c r="D275" s="455"/>
      <c r="E275" s="664"/>
      <c r="F275" s="663"/>
      <c r="G275" s="374"/>
      <c r="H275" s="640"/>
    </row>
    <row r="276" spans="2:8">
      <c r="B276" s="679" t="s">
        <v>56</v>
      </c>
      <c r="C276" s="693">
        <f>SUM(C277)</f>
        <v>13139131</v>
      </c>
      <c r="D276" s="687"/>
      <c r="E276" s="666"/>
      <c r="F276" s="667"/>
      <c r="G276" s="667"/>
      <c r="H276" s="1080"/>
    </row>
    <row r="277" spans="2:8">
      <c r="B277" s="681" t="s">
        <v>18</v>
      </c>
      <c r="C277" s="694">
        <f>SUM(C278)</f>
        <v>13139131</v>
      </c>
      <c r="D277" s="458"/>
      <c r="E277" s="669"/>
      <c r="F277" s="670"/>
      <c r="G277" s="670"/>
      <c r="H277" s="1080"/>
    </row>
    <row r="278" spans="2:8" ht="25.5">
      <c r="B278" s="682" t="s">
        <v>19</v>
      </c>
      <c r="C278" s="695">
        <v>13139131</v>
      </c>
      <c r="D278" s="688"/>
      <c r="E278" s="666"/>
      <c r="F278" s="667"/>
      <c r="G278" s="667"/>
      <c r="H278" s="1080"/>
    </row>
    <row r="279" spans="2:8">
      <c r="B279" s="679" t="s">
        <v>57</v>
      </c>
      <c r="C279" s="693">
        <f>SUM(C280,C283)</f>
        <v>13139131</v>
      </c>
      <c r="D279" s="687">
        <f>SUM(D280,D283)</f>
        <v>0</v>
      </c>
      <c r="E279" s="671"/>
      <c r="F279" s="667"/>
      <c r="G279" s="667"/>
      <c r="H279" s="1080"/>
    </row>
    <row r="280" spans="2:8">
      <c r="B280" s="683" t="s">
        <v>21</v>
      </c>
      <c r="C280" s="694"/>
      <c r="D280" s="458">
        <f>SUM(D281)</f>
        <v>8307072</v>
      </c>
      <c r="E280" s="672"/>
      <c r="F280" s="673"/>
      <c r="G280" s="673"/>
      <c r="H280" s="1080"/>
    </row>
    <row r="281" spans="2:8">
      <c r="B281" s="683" t="s">
        <v>23</v>
      </c>
      <c r="C281" s="694"/>
      <c r="D281" s="458">
        <f>SUM(D282)</f>
        <v>8307072</v>
      </c>
      <c r="E281" s="674"/>
      <c r="F281" s="423"/>
      <c r="G281" s="423"/>
      <c r="H281" s="1080"/>
    </row>
    <row r="282" spans="2:8">
      <c r="B282" s="683" t="s">
        <v>26</v>
      </c>
      <c r="C282" s="694"/>
      <c r="D282" s="458">
        <v>8307072</v>
      </c>
      <c r="E282" s="674"/>
      <c r="F282" s="423"/>
      <c r="G282" s="423"/>
      <c r="H282" s="1080"/>
    </row>
    <row r="283" spans="2:8">
      <c r="B283" s="683" t="s">
        <v>27</v>
      </c>
      <c r="C283" s="694">
        <f>SUM(C284)</f>
        <v>13139131</v>
      </c>
      <c r="D283" s="458">
        <f>SUM(D284)</f>
        <v>-8307072</v>
      </c>
      <c r="E283" s="675"/>
      <c r="F283" s="423"/>
      <c r="G283" s="423"/>
      <c r="H283" s="1080"/>
    </row>
    <row r="284" spans="2:8">
      <c r="B284" s="683" t="s">
        <v>28</v>
      </c>
      <c r="C284" s="694">
        <v>13139131</v>
      </c>
      <c r="D284" s="458">
        <v>-8307072</v>
      </c>
      <c r="E284" s="675"/>
      <c r="F284" s="423"/>
      <c r="G284" s="423"/>
      <c r="H284" s="1080"/>
    </row>
    <row r="285" spans="2:8">
      <c r="B285" s="677" t="s">
        <v>172</v>
      </c>
      <c r="C285" s="692"/>
      <c r="D285" s="455"/>
      <c r="E285" s="664"/>
      <c r="F285" s="663"/>
      <c r="G285" s="374"/>
      <c r="H285" s="640"/>
    </row>
    <row r="286" spans="2:8">
      <c r="B286" s="679" t="s">
        <v>56</v>
      </c>
      <c r="C286" s="693">
        <f>SUM(C287)</f>
        <v>13139131</v>
      </c>
      <c r="D286" s="687"/>
      <c r="E286" s="666"/>
      <c r="F286" s="667"/>
      <c r="G286" s="667"/>
      <c r="H286" s="1080"/>
    </row>
    <row r="287" spans="2:8">
      <c r="B287" s="681" t="s">
        <v>18</v>
      </c>
      <c r="C287" s="694">
        <f>SUM(C288)</f>
        <v>13139131</v>
      </c>
      <c r="D287" s="458"/>
      <c r="E287" s="669"/>
      <c r="F287" s="670"/>
      <c r="G287" s="670"/>
      <c r="H287" s="1080"/>
    </row>
    <row r="288" spans="2:8" ht="25.5">
      <c r="B288" s="682" t="s">
        <v>19</v>
      </c>
      <c r="C288" s="695">
        <v>13139131</v>
      </c>
      <c r="D288" s="688"/>
      <c r="E288" s="666"/>
      <c r="F288" s="667"/>
      <c r="G288" s="667"/>
      <c r="H288" s="1080"/>
    </row>
    <row r="289" spans="1:8">
      <c r="B289" s="679" t="s">
        <v>57</v>
      </c>
      <c r="C289" s="693">
        <f>SUM(C290,C293)</f>
        <v>13139131</v>
      </c>
      <c r="D289" s="687">
        <f>SUM(D290,D293)</f>
        <v>0</v>
      </c>
      <c r="E289" s="671"/>
      <c r="F289" s="667"/>
      <c r="G289" s="667"/>
      <c r="H289" s="1080"/>
    </row>
    <row r="290" spans="1:8">
      <c r="B290" s="683" t="s">
        <v>21</v>
      </c>
      <c r="C290" s="694"/>
      <c r="D290" s="458">
        <f>SUM(D291)</f>
        <v>8307072</v>
      </c>
      <c r="E290" s="672"/>
      <c r="F290" s="673"/>
      <c r="G290" s="673"/>
      <c r="H290" s="1080"/>
    </row>
    <row r="291" spans="1:8">
      <c r="B291" s="683" t="s">
        <v>23</v>
      </c>
      <c r="C291" s="694"/>
      <c r="D291" s="458">
        <f>SUM(D292)</f>
        <v>8307072</v>
      </c>
      <c r="E291" s="674"/>
      <c r="F291" s="423"/>
      <c r="G291" s="423"/>
      <c r="H291" s="1080"/>
    </row>
    <row r="292" spans="1:8">
      <c r="B292" s="683" t="s">
        <v>26</v>
      </c>
      <c r="C292" s="694"/>
      <c r="D292" s="458">
        <v>8307072</v>
      </c>
      <c r="E292" s="674"/>
      <c r="F292" s="423"/>
      <c r="G292" s="423"/>
      <c r="H292" s="1080"/>
    </row>
    <row r="293" spans="1:8">
      <c r="B293" s="683" t="s">
        <v>27</v>
      </c>
      <c r="C293" s="694">
        <f>SUM(C294)</f>
        <v>13139131</v>
      </c>
      <c r="D293" s="458">
        <f>SUM(D294)</f>
        <v>-8307072</v>
      </c>
      <c r="E293" s="675"/>
      <c r="F293" s="423"/>
      <c r="G293" s="423"/>
      <c r="H293" s="1080"/>
    </row>
    <row r="294" spans="1:8" ht="15.75" thickBot="1">
      <c r="B294" s="683" t="s">
        <v>28</v>
      </c>
      <c r="C294" s="696">
        <v>13139131</v>
      </c>
      <c r="D294" s="458">
        <v>-8307072</v>
      </c>
      <c r="E294" s="675"/>
      <c r="F294" s="423"/>
      <c r="G294" s="423"/>
      <c r="H294" s="1080"/>
    </row>
    <row r="295" spans="1:8" s="1762" customFormat="1" ht="192" customHeight="1" thickBot="1">
      <c r="A295" s="724"/>
      <c r="B295" s="2007" t="s">
        <v>319</v>
      </c>
      <c r="C295" s="2008"/>
      <c r="D295" s="2009"/>
      <c r="E295" s="674"/>
      <c r="F295" s="1796"/>
      <c r="G295" s="1796"/>
      <c r="H295" s="660"/>
    </row>
  </sheetData>
  <mergeCells count="3">
    <mergeCell ref="B89:D89"/>
    <mergeCell ref="B175:D175"/>
    <mergeCell ref="B295:D295"/>
  </mergeCells>
  <pageMargins left="0.43307086614173229" right="0.39370078740157483" top="0.39370078740157483" bottom="0.51181102362204722" header="0.23622047244094491" footer="0.31496062992125984"/>
  <pageSetup paperSize="9" scale="85" fitToHeight="0" orientation="landscape" r:id="rId1"/>
  <headerFooter>
    <oddFooter>&amp;L&amp;F&amp;C&amp;P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4714E-B766-4196-9422-66EEA4B10074}">
  <sheetPr>
    <tabColor rgb="FF92D050"/>
  </sheetPr>
  <dimension ref="A1:H420"/>
  <sheetViews>
    <sheetView zoomScale="80" zoomScaleNormal="80" workbookViewId="0">
      <pane ySplit="1" topLeftCell="A281" activePane="bottomLeft" state="frozen"/>
      <selection pane="bottomLeft" activeCell="B281" sqref="B281:D281"/>
    </sheetView>
  </sheetViews>
  <sheetFormatPr defaultRowHeight="15"/>
  <cols>
    <col min="1" max="1" width="6" customWidth="1"/>
    <col min="2" max="2" width="44.5703125" style="211" customWidth="1"/>
    <col min="3" max="3" width="14.5703125" style="211" customWidth="1"/>
    <col min="4" max="4" width="13.7109375" style="211" customWidth="1"/>
    <col min="5" max="5" width="40.7109375" style="211" customWidth="1"/>
    <col min="6" max="6" width="13.7109375" style="211" customWidth="1"/>
    <col min="7" max="7" width="14" style="211" customWidth="1"/>
    <col min="8" max="8" width="15.42578125" customWidth="1"/>
  </cols>
  <sheetData>
    <row r="1" spans="1:8" s="17" customFormat="1" ht="39" thickBot="1">
      <c r="B1" s="12"/>
      <c r="C1" s="13" t="s">
        <v>2</v>
      </c>
      <c r="D1" s="14" t="s">
        <v>6</v>
      </c>
      <c r="E1" s="12"/>
      <c r="F1" s="13" t="s">
        <v>2</v>
      </c>
      <c r="G1" s="14" t="s">
        <v>6</v>
      </c>
      <c r="H1" s="1017" t="s">
        <v>1</v>
      </c>
    </row>
    <row r="2" spans="1:8">
      <c r="B2" s="15"/>
      <c r="C2" s="15"/>
      <c r="D2" s="15"/>
      <c r="E2" s="15"/>
      <c r="F2" s="15"/>
      <c r="G2" s="15"/>
      <c r="H2" s="16"/>
    </row>
    <row r="3" spans="1:8" s="16" customFormat="1" ht="17.25" customHeight="1">
      <c r="B3" s="69" t="s">
        <v>92</v>
      </c>
      <c r="C3" s="1"/>
      <c r="D3" s="1"/>
      <c r="E3" s="1"/>
      <c r="F3" s="1"/>
      <c r="G3" s="1"/>
    </row>
    <row r="4" spans="1:8" ht="15.75" thickBot="1"/>
    <row r="5" spans="1:8">
      <c r="A5" s="84">
        <f>SM!A177+1</f>
        <v>52</v>
      </c>
      <c r="B5" s="1034" t="s">
        <v>92</v>
      </c>
      <c r="C5" s="224"/>
      <c r="D5" s="116"/>
      <c r="E5" s="1034" t="s">
        <v>92</v>
      </c>
      <c r="F5" s="1512"/>
      <c r="G5" s="225"/>
      <c r="H5" s="1507" t="s">
        <v>295</v>
      </c>
    </row>
    <row r="6" spans="1:8">
      <c r="A6" s="85"/>
      <c r="B6" s="386" t="s">
        <v>14</v>
      </c>
      <c r="C6" s="227"/>
      <c r="D6" s="117"/>
      <c r="E6" s="882" t="s">
        <v>14</v>
      </c>
      <c r="F6" s="1513"/>
      <c r="G6" s="228"/>
      <c r="H6" s="1508"/>
    </row>
    <row r="7" spans="1:8" s="734" customFormat="1">
      <c r="A7" s="1509"/>
      <c r="B7" s="1511" t="s">
        <v>93</v>
      </c>
      <c r="C7" s="1100" t="s">
        <v>79</v>
      </c>
      <c r="D7" s="1089"/>
      <c r="E7" s="1511" t="s">
        <v>94</v>
      </c>
      <c r="F7" s="1100" t="s">
        <v>79</v>
      </c>
      <c r="G7" s="1089"/>
      <c r="H7" s="1510"/>
    </row>
    <row r="8" spans="1:8">
      <c r="A8" s="85"/>
      <c r="B8" s="118" t="s">
        <v>56</v>
      </c>
      <c r="C8" s="1514">
        <f t="shared" ref="C8:D11" si="0">C9</f>
        <v>141211525</v>
      </c>
      <c r="D8" s="119">
        <f t="shared" si="0"/>
        <v>-3428100</v>
      </c>
      <c r="E8" s="118" t="s">
        <v>56</v>
      </c>
      <c r="F8" s="1514">
        <f t="shared" ref="F8:G11" si="1">F9</f>
        <v>438880335</v>
      </c>
      <c r="G8" s="119">
        <f t="shared" si="1"/>
        <v>3428100</v>
      </c>
      <c r="H8" s="1508"/>
    </row>
    <row r="9" spans="1:8">
      <c r="A9" s="85"/>
      <c r="B9" s="120" t="s">
        <v>18</v>
      </c>
      <c r="C9" s="1515">
        <f t="shared" si="0"/>
        <v>141211525</v>
      </c>
      <c r="D9" s="121">
        <f t="shared" si="0"/>
        <v>-3428100</v>
      </c>
      <c r="E9" s="120" t="s">
        <v>18</v>
      </c>
      <c r="F9" s="1515">
        <f t="shared" si="1"/>
        <v>438880335</v>
      </c>
      <c r="G9" s="121">
        <f t="shared" si="1"/>
        <v>3428100</v>
      </c>
      <c r="H9" s="1508"/>
    </row>
    <row r="10" spans="1:8" ht="25.5">
      <c r="A10" s="85"/>
      <c r="B10" s="122" t="s">
        <v>19</v>
      </c>
      <c r="C10" s="1515">
        <f t="shared" si="0"/>
        <v>141211525</v>
      </c>
      <c r="D10" s="121">
        <f t="shared" si="0"/>
        <v>-3428100</v>
      </c>
      <c r="E10" s="122" t="s">
        <v>19</v>
      </c>
      <c r="F10" s="1515">
        <f t="shared" si="1"/>
        <v>438880335</v>
      </c>
      <c r="G10" s="121">
        <f t="shared" si="1"/>
        <v>3428100</v>
      </c>
      <c r="H10" s="1508"/>
    </row>
    <row r="11" spans="1:8">
      <c r="A11" s="85"/>
      <c r="B11" s="118" t="s">
        <v>20</v>
      </c>
      <c r="C11" s="1516">
        <f t="shared" si="0"/>
        <v>141211525</v>
      </c>
      <c r="D11" s="119">
        <f t="shared" si="0"/>
        <v>-3428100</v>
      </c>
      <c r="E11" s="118" t="s">
        <v>20</v>
      </c>
      <c r="F11" s="1516">
        <f>F12+F18</f>
        <v>438880335</v>
      </c>
      <c r="G11" s="119">
        <f t="shared" si="1"/>
        <v>3428100</v>
      </c>
      <c r="H11" s="1508"/>
    </row>
    <row r="12" spans="1:8">
      <c r="A12" s="85"/>
      <c r="B12" s="120" t="s">
        <v>21</v>
      </c>
      <c r="C12" s="1515">
        <f>C13+C15+C17</f>
        <v>141211525</v>
      </c>
      <c r="D12" s="126">
        <f>D13+D15+D17</f>
        <v>-3428100</v>
      </c>
      <c r="E12" s="120" t="s">
        <v>21</v>
      </c>
      <c r="F12" s="1515">
        <f>F13+F15</f>
        <v>438698063</v>
      </c>
      <c r="G12" s="126">
        <f>G13+G15+G17</f>
        <v>3428100</v>
      </c>
      <c r="H12" s="1508"/>
    </row>
    <row r="13" spans="1:8" ht="25.5">
      <c r="A13" s="85"/>
      <c r="B13" s="122" t="s">
        <v>23</v>
      </c>
      <c r="C13" s="1515">
        <f>C14</f>
        <v>64233</v>
      </c>
      <c r="D13" s="121"/>
      <c r="E13" s="122" t="s">
        <v>22</v>
      </c>
      <c r="F13" s="1515">
        <f>F14</f>
        <v>436986759</v>
      </c>
      <c r="G13" s="121">
        <f>G14</f>
        <v>3428100</v>
      </c>
      <c r="H13" s="1508"/>
    </row>
    <row r="14" spans="1:8" ht="25.5">
      <c r="A14" s="85"/>
      <c r="B14" s="123" t="s">
        <v>26</v>
      </c>
      <c r="C14" s="1515">
        <v>64233</v>
      </c>
      <c r="D14" s="121"/>
      <c r="E14" s="124" t="s">
        <v>32</v>
      </c>
      <c r="F14" s="1515">
        <v>436986759</v>
      </c>
      <c r="G14" s="121">
        <v>3428100</v>
      </c>
      <c r="H14" s="1508"/>
    </row>
    <row r="15" spans="1:8" ht="38.25">
      <c r="A15" s="85"/>
      <c r="B15" s="122" t="s">
        <v>22</v>
      </c>
      <c r="C15" s="1515">
        <f>C16</f>
        <v>37884447</v>
      </c>
      <c r="D15" s="126"/>
      <c r="E15" s="122" t="s">
        <v>33</v>
      </c>
      <c r="F15" s="1515">
        <f>F16</f>
        <v>1711304</v>
      </c>
      <c r="G15" s="126"/>
      <c r="H15" s="1508"/>
    </row>
    <row r="16" spans="1:8" ht="25.5">
      <c r="A16" s="85"/>
      <c r="B16" s="124" t="s">
        <v>24</v>
      </c>
      <c r="C16" s="1515">
        <v>37884447</v>
      </c>
      <c r="D16" s="125"/>
      <c r="E16" s="124" t="s">
        <v>95</v>
      </c>
      <c r="F16" s="1515">
        <f>F17</f>
        <v>1711304</v>
      </c>
      <c r="G16" s="125"/>
      <c r="H16" s="1508"/>
    </row>
    <row r="17" spans="1:8" ht="38.25">
      <c r="A17" s="85"/>
      <c r="B17" s="122" t="s">
        <v>33</v>
      </c>
      <c r="C17" s="1515">
        <f>C18</f>
        <v>103262845</v>
      </c>
      <c r="D17" s="126">
        <f>D18</f>
        <v>-3428100</v>
      </c>
      <c r="E17" s="127" t="s">
        <v>35</v>
      </c>
      <c r="F17" s="1515">
        <v>1711304</v>
      </c>
      <c r="G17" s="126"/>
      <c r="H17" s="1508"/>
    </row>
    <row r="18" spans="1:8" ht="25.5">
      <c r="A18" s="85"/>
      <c r="B18" s="124" t="s">
        <v>96</v>
      </c>
      <c r="C18" s="1515">
        <f>C19</f>
        <v>103262845</v>
      </c>
      <c r="D18" s="126">
        <f>D19</f>
        <v>-3428100</v>
      </c>
      <c r="E18" s="120" t="s">
        <v>27</v>
      </c>
      <c r="F18" s="1515">
        <f>F19</f>
        <v>182272</v>
      </c>
      <c r="G18" s="126"/>
      <c r="H18" s="1508"/>
    </row>
    <row r="19" spans="1:8" ht="25.5">
      <c r="A19" s="85"/>
      <c r="B19" s="1520" t="s">
        <v>97</v>
      </c>
      <c r="C19" s="1517">
        <v>103262845</v>
      </c>
      <c r="D19" s="128">
        <f>-3428100</f>
        <v>-3428100</v>
      </c>
      <c r="E19" s="122" t="s">
        <v>98</v>
      </c>
      <c r="F19" s="1517">
        <f>F20</f>
        <v>182272</v>
      </c>
      <c r="G19" s="128"/>
      <c r="H19" s="1508"/>
    </row>
    <row r="20" spans="1:8" ht="25.5">
      <c r="A20" s="85"/>
      <c r="B20" s="1521"/>
      <c r="C20" s="1533"/>
      <c r="D20" s="129"/>
      <c r="E20" s="122" t="s">
        <v>99</v>
      </c>
      <c r="F20" s="1518">
        <f>F21</f>
        <v>182272</v>
      </c>
      <c r="G20" s="129"/>
      <c r="H20" s="1508"/>
    </row>
    <row r="21" spans="1:8" ht="39" thickBot="1">
      <c r="A21" s="85"/>
      <c r="B21" s="1522"/>
      <c r="C21" s="1534"/>
      <c r="D21" s="130"/>
      <c r="E21" s="131" t="s">
        <v>100</v>
      </c>
      <c r="F21" s="1519">
        <v>182272</v>
      </c>
      <c r="G21" s="130"/>
      <c r="H21" s="1508"/>
    </row>
    <row r="22" spans="1:8">
      <c r="A22" s="85"/>
      <c r="B22" s="1034" t="s">
        <v>92</v>
      </c>
      <c r="C22" s="1161"/>
      <c r="D22" s="132"/>
      <c r="E22" s="133"/>
      <c r="F22" s="134"/>
      <c r="G22" s="135"/>
      <c r="H22" s="1508"/>
    </row>
    <row r="23" spans="1:8">
      <c r="A23" s="85"/>
      <c r="B23" s="1523" t="s">
        <v>43</v>
      </c>
      <c r="C23" s="1535"/>
      <c r="D23" s="1532"/>
      <c r="E23" s="212"/>
      <c r="F23" s="136"/>
      <c r="G23" s="137"/>
      <c r="H23" s="1508"/>
    </row>
    <row r="24" spans="1:8">
      <c r="A24" s="85"/>
      <c r="B24" s="1085" t="s">
        <v>44</v>
      </c>
      <c r="C24" s="926"/>
      <c r="D24" s="918"/>
      <c r="E24" s="138"/>
      <c r="F24" s="139"/>
      <c r="G24" s="140"/>
      <c r="H24" s="1508"/>
    </row>
    <row r="25" spans="1:8">
      <c r="A25" s="85"/>
      <c r="B25" s="1524" t="s">
        <v>42</v>
      </c>
      <c r="C25" s="1536"/>
      <c r="D25" s="862"/>
      <c r="E25" s="141"/>
      <c r="F25" s="142"/>
      <c r="G25" s="143"/>
      <c r="H25" s="1508"/>
    </row>
    <row r="26" spans="1:8">
      <c r="A26" s="85"/>
      <c r="B26" s="206" t="s">
        <v>56</v>
      </c>
      <c r="C26" s="1514">
        <f>C27+C28+C34</f>
        <v>1226916355</v>
      </c>
      <c r="D26" s="144"/>
      <c r="E26" s="145"/>
      <c r="F26" s="146"/>
      <c r="G26" s="146"/>
      <c r="H26" s="1508"/>
    </row>
    <row r="27" spans="1:8" ht="26.25">
      <c r="A27" s="85"/>
      <c r="B27" s="207" t="s">
        <v>31</v>
      </c>
      <c r="C27" s="1537">
        <v>11054284</v>
      </c>
      <c r="D27" s="144"/>
      <c r="E27" s="147"/>
      <c r="F27" s="148"/>
      <c r="G27" s="146"/>
      <c r="H27" s="1508"/>
    </row>
    <row r="28" spans="1:8">
      <c r="A28" s="85"/>
      <c r="B28" s="207" t="s">
        <v>61</v>
      </c>
      <c r="C28" s="1537">
        <f>C29</f>
        <v>242828</v>
      </c>
      <c r="D28" s="144"/>
      <c r="E28" s="147"/>
      <c r="F28" s="148"/>
      <c r="G28" s="146"/>
      <c r="H28" s="1508"/>
    </row>
    <row r="29" spans="1:8">
      <c r="A29" s="85"/>
      <c r="B29" s="208" t="s">
        <v>62</v>
      </c>
      <c r="C29" s="1537">
        <f>C30+C33</f>
        <v>242828</v>
      </c>
      <c r="D29" s="144"/>
      <c r="E29" s="149"/>
      <c r="F29" s="148"/>
      <c r="G29" s="146"/>
      <c r="H29" s="1508"/>
    </row>
    <row r="30" spans="1:8">
      <c r="A30" s="85"/>
      <c r="B30" s="1525" t="s">
        <v>63</v>
      </c>
      <c r="C30" s="1537">
        <f>C31</f>
        <v>227828</v>
      </c>
      <c r="D30" s="144"/>
      <c r="E30" s="150"/>
      <c r="F30" s="148"/>
      <c r="G30" s="146"/>
      <c r="H30" s="1508"/>
    </row>
    <row r="31" spans="1:8" ht="25.5">
      <c r="A31" s="85"/>
      <c r="B31" s="1526" t="s">
        <v>64</v>
      </c>
      <c r="C31" s="1537">
        <f>C32</f>
        <v>227828</v>
      </c>
      <c r="D31" s="144"/>
      <c r="E31" s="151"/>
      <c r="F31" s="148"/>
      <c r="G31" s="146"/>
      <c r="H31" s="1508"/>
    </row>
    <row r="32" spans="1:8" ht="39">
      <c r="A32" s="85"/>
      <c r="B32" s="1527" t="s">
        <v>65</v>
      </c>
      <c r="C32" s="1537">
        <v>227828</v>
      </c>
      <c r="D32" s="144"/>
      <c r="E32" s="152"/>
      <c r="F32" s="148"/>
      <c r="G32" s="146"/>
      <c r="H32" s="1508"/>
    </row>
    <row r="33" spans="1:8" ht="26.25">
      <c r="A33" s="85"/>
      <c r="B33" s="208" t="s">
        <v>101</v>
      </c>
      <c r="C33" s="1537">
        <v>15000</v>
      </c>
      <c r="D33" s="144"/>
      <c r="E33" s="150"/>
      <c r="F33" s="148"/>
      <c r="G33" s="146"/>
      <c r="H33" s="1508"/>
    </row>
    <row r="34" spans="1:8">
      <c r="A34" s="85"/>
      <c r="B34" s="207" t="s">
        <v>18</v>
      </c>
      <c r="C34" s="1537">
        <f>C35</f>
        <v>1215619243</v>
      </c>
      <c r="D34" s="153"/>
      <c r="E34" s="147"/>
      <c r="F34" s="148"/>
      <c r="G34" s="148"/>
      <c r="H34" s="1508"/>
    </row>
    <row r="35" spans="1:8" ht="26.25">
      <c r="A35" s="85"/>
      <c r="B35" s="208" t="s">
        <v>19</v>
      </c>
      <c r="C35" s="1537">
        <v>1215619243</v>
      </c>
      <c r="D35" s="153"/>
      <c r="E35" s="149"/>
      <c r="F35" s="148"/>
      <c r="G35" s="148"/>
      <c r="H35" s="1508"/>
    </row>
    <row r="36" spans="1:8">
      <c r="A36" s="85"/>
      <c r="B36" s="206" t="s">
        <v>57</v>
      </c>
      <c r="C36" s="1516">
        <f>C37+C51</f>
        <v>1226916355</v>
      </c>
      <c r="D36" s="144"/>
      <c r="E36" s="145"/>
      <c r="F36" s="146"/>
      <c r="G36" s="146"/>
      <c r="H36" s="1508"/>
    </row>
    <row r="37" spans="1:8">
      <c r="A37" s="89"/>
      <c r="B37" s="207" t="s">
        <v>21</v>
      </c>
      <c r="C37" s="1515">
        <f>C38+C41+C44+C46</f>
        <v>1225335473</v>
      </c>
      <c r="D37" s="229"/>
      <c r="E37" s="147"/>
      <c r="F37" s="148"/>
      <c r="G37" s="148"/>
      <c r="H37" s="1508"/>
    </row>
    <row r="38" spans="1:8">
      <c r="A38" s="89"/>
      <c r="B38" s="208" t="s">
        <v>23</v>
      </c>
      <c r="C38" s="1515">
        <f>C39+C40</f>
        <v>107021321</v>
      </c>
      <c r="D38" s="229"/>
      <c r="E38" s="149"/>
      <c r="F38" s="148"/>
      <c r="G38" s="148"/>
      <c r="H38" s="1508"/>
    </row>
    <row r="39" spans="1:8">
      <c r="A39" s="89"/>
      <c r="B39" s="1525" t="s">
        <v>25</v>
      </c>
      <c r="C39" s="1515">
        <v>84642573</v>
      </c>
      <c r="D39" s="153"/>
      <c r="E39" s="150"/>
      <c r="F39" s="148"/>
      <c r="G39" s="148"/>
      <c r="H39" s="1508"/>
    </row>
    <row r="40" spans="1:8">
      <c r="A40" s="89"/>
      <c r="B40" s="1525" t="s">
        <v>26</v>
      </c>
      <c r="C40" s="1537">
        <v>22378748</v>
      </c>
      <c r="D40" s="153"/>
      <c r="E40" s="150"/>
      <c r="F40" s="148"/>
      <c r="G40" s="148"/>
      <c r="H40" s="1508"/>
    </row>
    <row r="41" spans="1:8" ht="26.25">
      <c r="A41" s="89"/>
      <c r="B41" s="208" t="s">
        <v>22</v>
      </c>
      <c r="C41" s="1537">
        <f>C42+C43</f>
        <v>614261286</v>
      </c>
      <c r="D41" s="153">
        <f>D43</f>
        <v>3701700</v>
      </c>
      <c r="E41" s="149"/>
      <c r="F41" s="148"/>
      <c r="G41" s="148"/>
      <c r="H41" s="1508"/>
    </row>
    <row r="42" spans="1:8">
      <c r="A42" s="89"/>
      <c r="B42" s="1525" t="s">
        <v>24</v>
      </c>
      <c r="C42" s="1537">
        <v>42707459</v>
      </c>
      <c r="D42" s="153"/>
      <c r="E42" s="150"/>
      <c r="F42" s="148"/>
      <c r="G42" s="148"/>
      <c r="H42" s="1508"/>
    </row>
    <row r="43" spans="1:8">
      <c r="A43" s="89"/>
      <c r="B43" s="1525" t="s">
        <v>32</v>
      </c>
      <c r="C43" s="1537">
        <v>571553827</v>
      </c>
      <c r="D43" s="153">
        <v>3701700</v>
      </c>
      <c r="E43" s="150"/>
      <c r="F43" s="148"/>
      <c r="G43" s="148"/>
      <c r="H43" s="1508"/>
    </row>
    <row r="44" spans="1:8" ht="25.5">
      <c r="A44" s="89"/>
      <c r="B44" s="1528" t="s">
        <v>45</v>
      </c>
      <c r="C44" s="1537">
        <f>C45</f>
        <v>228210</v>
      </c>
      <c r="D44" s="153"/>
      <c r="E44" s="154"/>
      <c r="F44" s="148"/>
      <c r="G44" s="148"/>
      <c r="H44" s="1508"/>
    </row>
    <row r="45" spans="1:8">
      <c r="A45" s="89"/>
      <c r="B45" s="1525" t="s">
        <v>46</v>
      </c>
      <c r="C45" s="1537">
        <v>228210</v>
      </c>
      <c r="D45" s="153"/>
      <c r="E45" s="150"/>
      <c r="F45" s="148"/>
      <c r="G45" s="148"/>
      <c r="H45" s="1508"/>
    </row>
    <row r="46" spans="1:8" ht="39">
      <c r="A46" s="89"/>
      <c r="B46" s="208" t="s">
        <v>33</v>
      </c>
      <c r="C46" s="1537">
        <f>C47+C49</f>
        <v>503824656</v>
      </c>
      <c r="D46" s="153">
        <f>D47+D49</f>
        <v>-3701700</v>
      </c>
      <c r="E46" s="149"/>
      <c r="F46" s="148"/>
      <c r="G46" s="148"/>
      <c r="H46" s="1508"/>
    </row>
    <row r="47" spans="1:8" ht="26.25">
      <c r="A47" s="89"/>
      <c r="B47" s="1525" t="s">
        <v>34</v>
      </c>
      <c r="C47" s="1537">
        <f>C48</f>
        <v>383642236</v>
      </c>
      <c r="D47" s="153"/>
      <c r="E47" s="150"/>
      <c r="F47" s="148"/>
      <c r="G47" s="148"/>
      <c r="H47" s="1508"/>
    </row>
    <row r="48" spans="1:8" ht="39">
      <c r="A48" s="89"/>
      <c r="B48" s="1529" t="s">
        <v>35</v>
      </c>
      <c r="C48" s="1537">
        <v>383642236</v>
      </c>
      <c r="D48" s="153"/>
      <c r="E48" s="155"/>
      <c r="F48" s="148"/>
      <c r="G48" s="148"/>
      <c r="H48" s="1508"/>
    </row>
    <row r="49" spans="1:8" ht="26.25">
      <c r="A49" s="89"/>
      <c r="B49" s="1525" t="s">
        <v>36</v>
      </c>
      <c r="C49" s="1537">
        <f>C50</f>
        <v>120182420</v>
      </c>
      <c r="D49" s="153">
        <f>D50</f>
        <v>-3701700</v>
      </c>
      <c r="E49" s="150"/>
      <c r="F49" s="148"/>
      <c r="G49" s="148"/>
      <c r="H49" s="1508"/>
    </row>
    <row r="50" spans="1:8" ht="25.5">
      <c r="A50" s="89"/>
      <c r="B50" s="1526" t="s">
        <v>86</v>
      </c>
      <c r="C50" s="1537">
        <v>120182420</v>
      </c>
      <c r="D50" s="153">
        <f>-3701700</f>
        <v>-3701700</v>
      </c>
      <c r="E50" s="155"/>
      <c r="F50" s="148"/>
      <c r="G50" s="148"/>
      <c r="H50" s="1508"/>
    </row>
    <row r="51" spans="1:8">
      <c r="A51" s="89"/>
      <c r="B51" s="207" t="s">
        <v>27</v>
      </c>
      <c r="C51" s="1537">
        <f>C52+C53</f>
        <v>1580882</v>
      </c>
      <c r="D51" s="153"/>
      <c r="E51" s="147"/>
      <c r="F51" s="148"/>
      <c r="G51" s="148"/>
      <c r="H51" s="1508"/>
    </row>
    <row r="52" spans="1:8">
      <c r="A52" s="89"/>
      <c r="B52" s="208" t="s">
        <v>28</v>
      </c>
      <c r="C52" s="1537">
        <v>1402405</v>
      </c>
      <c r="D52" s="153"/>
      <c r="E52" s="149"/>
      <c r="F52" s="148"/>
      <c r="G52" s="148"/>
      <c r="H52" s="1508"/>
    </row>
    <row r="53" spans="1:8">
      <c r="A53" s="89"/>
      <c r="B53" s="208" t="s">
        <v>98</v>
      </c>
      <c r="C53" s="1537">
        <f>C55</f>
        <v>178477</v>
      </c>
      <c r="D53" s="153"/>
      <c r="E53" s="149"/>
      <c r="F53" s="148"/>
      <c r="G53" s="148"/>
      <c r="H53" s="1508"/>
    </row>
    <row r="54" spans="1:8">
      <c r="A54" s="89"/>
      <c r="B54" s="1525" t="s">
        <v>99</v>
      </c>
      <c r="C54" s="1537">
        <f>C55</f>
        <v>178477</v>
      </c>
      <c r="D54" s="153"/>
      <c r="E54" s="150"/>
      <c r="F54" s="148"/>
      <c r="G54" s="148"/>
      <c r="H54" s="1508"/>
    </row>
    <row r="55" spans="1:8" ht="39.75" thickBot="1">
      <c r="A55" s="89"/>
      <c r="B55" s="1530" t="s">
        <v>100</v>
      </c>
      <c r="C55" s="1538">
        <v>178477</v>
      </c>
      <c r="D55" s="156"/>
      <c r="E55" s="155"/>
      <c r="F55" s="148"/>
      <c r="G55" s="148"/>
      <c r="H55" s="1508"/>
    </row>
    <row r="56" spans="1:8">
      <c r="A56" s="89"/>
      <c r="B56" s="1531" t="s">
        <v>58</v>
      </c>
      <c r="C56" s="1539"/>
      <c r="D56" s="856"/>
      <c r="E56" s="141"/>
      <c r="F56" s="142"/>
      <c r="G56" s="143"/>
      <c r="H56" s="1508"/>
    </row>
    <row r="57" spans="1:8">
      <c r="A57" s="89"/>
      <c r="B57" s="206" t="s">
        <v>56</v>
      </c>
      <c r="C57" s="1514">
        <f>C58+C59+C65</f>
        <v>1319161386</v>
      </c>
      <c r="D57" s="144"/>
      <c r="E57" s="145"/>
      <c r="F57" s="146"/>
      <c r="G57" s="146"/>
      <c r="H57" s="1508"/>
    </row>
    <row r="58" spans="1:8" ht="26.25">
      <c r="A58" s="89"/>
      <c r="B58" s="207" t="s">
        <v>31</v>
      </c>
      <c r="C58" s="1537">
        <v>11054284</v>
      </c>
      <c r="D58" s="144"/>
      <c r="E58" s="147"/>
      <c r="F58" s="148"/>
      <c r="G58" s="146"/>
      <c r="H58" s="1508"/>
    </row>
    <row r="59" spans="1:8">
      <c r="A59" s="89"/>
      <c r="B59" s="207" t="s">
        <v>61</v>
      </c>
      <c r="C59" s="1537">
        <f>C60</f>
        <v>242828</v>
      </c>
      <c r="D59" s="144"/>
      <c r="E59" s="147"/>
      <c r="F59" s="148"/>
      <c r="G59" s="146"/>
      <c r="H59" s="1508"/>
    </row>
    <row r="60" spans="1:8">
      <c r="A60" s="89"/>
      <c r="B60" s="208" t="s">
        <v>62</v>
      </c>
      <c r="C60" s="1537">
        <f>C61+C64</f>
        <v>242828</v>
      </c>
      <c r="D60" s="144"/>
      <c r="E60" s="149"/>
      <c r="F60" s="148"/>
      <c r="G60" s="146"/>
      <c r="H60" s="1508"/>
    </row>
    <row r="61" spans="1:8">
      <c r="A61" s="89"/>
      <c r="B61" s="1525" t="s">
        <v>63</v>
      </c>
      <c r="C61" s="1537">
        <f>C62</f>
        <v>227828</v>
      </c>
      <c r="D61" s="144"/>
      <c r="E61" s="150"/>
      <c r="F61" s="148"/>
      <c r="G61" s="146"/>
      <c r="H61" s="1508"/>
    </row>
    <row r="62" spans="1:8" ht="25.5">
      <c r="A62" s="89"/>
      <c r="B62" s="1526" t="s">
        <v>64</v>
      </c>
      <c r="C62" s="1537">
        <f>C63</f>
        <v>227828</v>
      </c>
      <c r="D62" s="144"/>
      <c r="E62" s="151"/>
      <c r="F62" s="148"/>
      <c r="G62" s="146"/>
      <c r="H62" s="1508"/>
    </row>
    <row r="63" spans="1:8" ht="39">
      <c r="A63" s="89"/>
      <c r="B63" s="1527" t="s">
        <v>65</v>
      </c>
      <c r="C63" s="1537">
        <v>227828</v>
      </c>
      <c r="D63" s="144"/>
      <c r="E63" s="152"/>
      <c r="F63" s="148"/>
      <c r="G63" s="146"/>
      <c r="H63" s="1508"/>
    </row>
    <row r="64" spans="1:8" ht="26.25">
      <c r="A64" s="89"/>
      <c r="B64" s="208" t="s">
        <v>101</v>
      </c>
      <c r="C64" s="1537">
        <v>15000</v>
      </c>
      <c r="D64" s="144"/>
      <c r="E64" s="150"/>
      <c r="F64" s="148"/>
      <c r="G64" s="146"/>
      <c r="H64" s="1508"/>
    </row>
    <row r="65" spans="1:8">
      <c r="A65" s="89"/>
      <c r="B65" s="207" t="s">
        <v>18</v>
      </c>
      <c r="C65" s="1537">
        <f>C66</f>
        <v>1307864274</v>
      </c>
      <c r="D65" s="153"/>
      <c r="E65" s="147"/>
      <c r="F65" s="148"/>
      <c r="G65" s="148"/>
      <c r="H65" s="1508"/>
    </row>
    <row r="66" spans="1:8" ht="26.25">
      <c r="A66" s="89"/>
      <c r="B66" s="208" t="s">
        <v>19</v>
      </c>
      <c r="C66" s="1537">
        <v>1307864274</v>
      </c>
      <c r="D66" s="153"/>
      <c r="E66" s="149"/>
      <c r="F66" s="148"/>
      <c r="G66" s="148"/>
      <c r="H66" s="1508"/>
    </row>
    <row r="67" spans="1:8">
      <c r="A67" s="89"/>
      <c r="B67" s="206" t="s">
        <v>57</v>
      </c>
      <c r="C67" s="1516">
        <f>C68+C82</f>
        <v>1319161386</v>
      </c>
      <c r="D67" s="144"/>
      <c r="E67" s="145"/>
      <c r="F67" s="146"/>
      <c r="G67" s="146"/>
      <c r="H67" s="1508"/>
    </row>
    <row r="68" spans="1:8">
      <c r="A68" s="89"/>
      <c r="B68" s="207" t="s">
        <v>21</v>
      </c>
      <c r="C68" s="1515">
        <f>C69+C72+C75+C77</f>
        <v>1317556645</v>
      </c>
      <c r="D68" s="229"/>
      <c r="E68" s="147"/>
      <c r="F68" s="148"/>
      <c r="G68" s="148"/>
      <c r="H68" s="1508"/>
    </row>
    <row r="69" spans="1:8">
      <c r="A69" s="89"/>
      <c r="B69" s="208" t="s">
        <v>23</v>
      </c>
      <c r="C69" s="1515">
        <f>C70+C71</f>
        <v>107161106</v>
      </c>
      <c r="D69" s="229"/>
      <c r="E69" s="149"/>
      <c r="F69" s="148"/>
      <c r="G69" s="148"/>
      <c r="H69" s="1508"/>
    </row>
    <row r="70" spans="1:8">
      <c r="A70" s="89"/>
      <c r="B70" s="1525" t="s">
        <v>25</v>
      </c>
      <c r="C70" s="1515">
        <v>85428563</v>
      </c>
      <c r="D70" s="153"/>
      <c r="E70" s="150"/>
      <c r="F70" s="148"/>
      <c r="G70" s="148"/>
      <c r="H70" s="1508"/>
    </row>
    <row r="71" spans="1:8">
      <c r="A71" s="89"/>
      <c r="B71" s="1525" t="s">
        <v>26</v>
      </c>
      <c r="C71" s="1537">
        <v>21732543</v>
      </c>
      <c r="D71" s="153"/>
      <c r="E71" s="150"/>
      <c r="F71" s="148"/>
      <c r="G71" s="148"/>
      <c r="H71" s="1508"/>
    </row>
    <row r="72" spans="1:8" ht="26.25">
      <c r="A72" s="89"/>
      <c r="B72" s="208" t="s">
        <v>22</v>
      </c>
      <c r="C72" s="1537">
        <f>C73+C74</f>
        <v>637046762</v>
      </c>
      <c r="D72" s="153">
        <f>D74</f>
        <v>3998700</v>
      </c>
      <c r="E72" s="149"/>
      <c r="F72" s="148"/>
      <c r="G72" s="148"/>
      <c r="H72" s="1508"/>
    </row>
    <row r="73" spans="1:8">
      <c r="A73" s="89"/>
      <c r="B73" s="1525" t="s">
        <v>24</v>
      </c>
      <c r="C73" s="1537">
        <v>42627423</v>
      </c>
      <c r="D73" s="153"/>
      <c r="E73" s="150"/>
      <c r="F73" s="148"/>
      <c r="G73" s="148"/>
      <c r="H73" s="1508"/>
    </row>
    <row r="74" spans="1:8">
      <c r="A74" s="89"/>
      <c r="B74" s="1525" t="s">
        <v>32</v>
      </c>
      <c r="C74" s="1537">
        <v>594419339</v>
      </c>
      <c r="D74" s="153">
        <v>3998700</v>
      </c>
      <c r="E74" s="150"/>
      <c r="F74" s="148"/>
      <c r="G74" s="148"/>
      <c r="H74" s="1508"/>
    </row>
    <row r="75" spans="1:8" ht="25.5">
      <c r="A75" s="89"/>
      <c r="B75" s="1528" t="s">
        <v>45</v>
      </c>
      <c r="C75" s="1537">
        <f>C76</f>
        <v>228210</v>
      </c>
      <c r="D75" s="153"/>
      <c r="E75" s="154"/>
      <c r="F75" s="148"/>
      <c r="G75" s="148"/>
      <c r="H75" s="1508"/>
    </row>
    <row r="76" spans="1:8">
      <c r="A76" s="89"/>
      <c r="B76" s="1525" t="s">
        <v>46</v>
      </c>
      <c r="C76" s="1537">
        <v>228210</v>
      </c>
      <c r="D76" s="153"/>
      <c r="E76" s="150"/>
      <c r="F76" s="148"/>
      <c r="G76" s="148"/>
      <c r="H76" s="1508"/>
    </row>
    <row r="77" spans="1:8" ht="39">
      <c r="A77" s="89"/>
      <c r="B77" s="208" t="s">
        <v>33</v>
      </c>
      <c r="C77" s="1537">
        <f>C78+C80</f>
        <v>573120567</v>
      </c>
      <c r="D77" s="153">
        <f>D78+D80</f>
        <v>-3998700</v>
      </c>
      <c r="E77" s="149"/>
      <c r="F77" s="148"/>
      <c r="G77" s="148"/>
      <c r="H77" s="1508"/>
    </row>
    <row r="78" spans="1:8" ht="26.25">
      <c r="A78" s="89"/>
      <c r="B78" s="1525" t="s">
        <v>34</v>
      </c>
      <c r="C78" s="1537">
        <f>C79</f>
        <v>441116427</v>
      </c>
      <c r="D78" s="153"/>
      <c r="E78" s="150"/>
      <c r="F78" s="148"/>
      <c r="G78" s="148"/>
      <c r="H78" s="1508"/>
    </row>
    <row r="79" spans="1:8" ht="39">
      <c r="A79" s="89"/>
      <c r="B79" s="1529" t="s">
        <v>35</v>
      </c>
      <c r="C79" s="1537">
        <v>441116427</v>
      </c>
      <c r="D79" s="153"/>
      <c r="E79" s="155"/>
      <c r="F79" s="148"/>
      <c r="G79" s="148"/>
      <c r="H79" s="1508"/>
    </row>
    <row r="80" spans="1:8" ht="26.25">
      <c r="A80" s="89"/>
      <c r="B80" s="1525" t="s">
        <v>36</v>
      </c>
      <c r="C80" s="1537">
        <f>C81</f>
        <v>132004140</v>
      </c>
      <c r="D80" s="153">
        <f>D81</f>
        <v>-3998700</v>
      </c>
      <c r="E80" s="150"/>
      <c r="F80" s="148"/>
      <c r="G80" s="148"/>
      <c r="H80" s="1508"/>
    </row>
    <row r="81" spans="1:8" ht="26.25">
      <c r="A81" s="89"/>
      <c r="B81" s="1529" t="s">
        <v>86</v>
      </c>
      <c r="C81" s="1537">
        <v>132004140</v>
      </c>
      <c r="D81" s="153">
        <f>-3998700</f>
        <v>-3998700</v>
      </c>
      <c r="E81" s="155"/>
      <c r="F81" s="148"/>
      <c r="G81" s="148"/>
      <c r="H81" s="1508"/>
    </row>
    <row r="82" spans="1:8">
      <c r="A82" s="89"/>
      <c r="B82" s="207" t="s">
        <v>27</v>
      </c>
      <c r="C82" s="1537">
        <f>C83+C84</f>
        <v>1604741</v>
      </c>
      <c r="D82" s="153"/>
      <c r="E82" s="147"/>
      <c r="F82" s="148"/>
      <c r="G82" s="148"/>
      <c r="H82" s="1508"/>
    </row>
    <row r="83" spans="1:8">
      <c r="A83" s="89"/>
      <c r="B83" s="208" t="s">
        <v>28</v>
      </c>
      <c r="C83" s="1537">
        <v>1340695</v>
      </c>
      <c r="D83" s="153"/>
      <c r="E83" s="149"/>
      <c r="F83" s="148"/>
      <c r="G83" s="148"/>
      <c r="H83" s="1508"/>
    </row>
    <row r="84" spans="1:8">
      <c r="A84" s="89"/>
      <c r="B84" s="208" t="s">
        <v>98</v>
      </c>
      <c r="C84" s="1537">
        <f>C86</f>
        <v>264046</v>
      </c>
      <c r="D84" s="153"/>
      <c r="E84" s="149"/>
      <c r="F84" s="148"/>
      <c r="G84" s="148"/>
      <c r="H84" s="1508"/>
    </row>
    <row r="85" spans="1:8">
      <c r="A85" s="89"/>
      <c r="B85" s="1525" t="s">
        <v>99</v>
      </c>
      <c r="C85" s="1537">
        <f>C86</f>
        <v>264046</v>
      </c>
      <c r="D85" s="153"/>
      <c r="E85" s="150"/>
      <c r="F85" s="148"/>
      <c r="G85" s="148"/>
      <c r="H85" s="1508"/>
    </row>
    <row r="86" spans="1:8" ht="39.75" thickBot="1">
      <c r="A86" s="89"/>
      <c r="B86" s="1530" t="s">
        <v>100</v>
      </c>
      <c r="C86" s="1538">
        <v>264046</v>
      </c>
      <c r="D86" s="156"/>
      <c r="E86" s="157"/>
      <c r="F86" s="158"/>
      <c r="G86" s="158"/>
      <c r="H86" s="1508"/>
    </row>
    <row r="87" spans="1:8" s="1762" customFormat="1" ht="174.75" customHeight="1" thickBot="1">
      <c r="A87" s="1797"/>
      <c r="B87" s="1956" t="s">
        <v>526</v>
      </c>
      <c r="C87" s="1957"/>
      <c r="D87" s="1957"/>
      <c r="E87" s="1957"/>
      <c r="F87" s="1957"/>
      <c r="G87" s="1958"/>
      <c r="H87" s="1798"/>
    </row>
    <row r="88" spans="1:8" ht="15.75" thickBot="1">
      <c r="A88" s="89"/>
      <c r="B88" s="90"/>
      <c r="C88" s="90"/>
      <c r="D88" s="91"/>
      <c r="E88" s="90"/>
      <c r="F88" s="90"/>
      <c r="G88" s="91"/>
    </row>
    <row r="89" spans="1:8">
      <c r="A89" s="84">
        <f>A5+1</f>
        <v>53</v>
      </c>
      <c r="B89" s="1034" t="s">
        <v>92</v>
      </c>
      <c r="C89" s="224"/>
      <c r="D89" s="116"/>
      <c r="E89" s="1034" t="s">
        <v>92</v>
      </c>
      <c r="F89" s="1512"/>
      <c r="G89" s="225"/>
      <c r="H89" s="1507" t="s">
        <v>295</v>
      </c>
    </row>
    <row r="90" spans="1:8">
      <c r="A90" s="85"/>
      <c r="B90" s="386" t="s">
        <v>14</v>
      </c>
      <c r="C90" s="227"/>
      <c r="D90" s="117"/>
      <c r="E90" s="882" t="s">
        <v>14</v>
      </c>
      <c r="F90" s="1513"/>
      <c r="G90" s="228"/>
      <c r="H90" s="1508"/>
    </row>
    <row r="91" spans="1:8">
      <c r="A91" s="85"/>
      <c r="B91" s="1511" t="s">
        <v>93</v>
      </c>
      <c r="C91" s="1100" t="s">
        <v>79</v>
      </c>
      <c r="D91" s="1089"/>
      <c r="E91" s="1511" t="s">
        <v>102</v>
      </c>
      <c r="F91" s="1106" t="s">
        <v>79</v>
      </c>
      <c r="G91" s="1096"/>
      <c r="H91" s="1508"/>
    </row>
    <row r="92" spans="1:8">
      <c r="A92" s="85"/>
      <c r="B92" s="118" t="s">
        <v>56</v>
      </c>
      <c r="C92" s="1514">
        <f t="shared" ref="C92:D95" si="2">C93</f>
        <v>141211525</v>
      </c>
      <c r="D92" s="119">
        <f t="shared" si="2"/>
        <v>-15473</v>
      </c>
      <c r="E92" s="118" t="s">
        <v>56</v>
      </c>
      <c r="F92" s="1514">
        <f t="shared" ref="F92:G94" si="3">F93</f>
        <v>3901554</v>
      </c>
      <c r="G92" s="119">
        <f t="shared" si="3"/>
        <v>15473</v>
      </c>
      <c r="H92" s="1508"/>
    </row>
    <row r="93" spans="1:8">
      <c r="A93" s="85"/>
      <c r="B93" s="120" t="s">
        <v>18</v>
      </c>
      <c r="C93" s="1515">
        <f t="shared" si="2"/>
        <v>141211525</v>
      </c>
      <c r="D93" s="121">
        <f t="shared" si="2"/>
        <v>-15473</v>
      </c>
      <c r="E93" s="120" t="s">
        <v>18</v>
      </c>
      <c r="F93" s="1515">
        <f t="shared" si="3"/>
        <v>3901554</v>
      </c>
      <c r="G93" s="121">
        <f t="shared" si="3"/>
        <v>15473</v>
      </c>
      <c r="H93" s="1508"/>
    </row>
    <row r="94" spans="1:8" ht="25.5">
      <c r="A94" s="85"/>
      <c r="B94" s="122" t="s">
        <v>19</v>
      </c>
      <c r="C94" s="1515">
        <f t="shared" si="2"/>
        <v>141211525</v>
      </c>
      <c r="D94" s="121">
        <f t="shared" si="2"/>
        <v>-15473</v>
      </c>
      <c r="E94" s="122" t="s">
        <v>19</v>
      </c>
      <c r="F94" s="1515">
        <f t="shared" si="3"/>
        <v>3901554</v>
      </c>
      <c r="G94" s="121">
        <f t="shared" si="3"/>
        <v>15473</v>
      </c>
      <c r="H94" s="1508"/>
    </row>
    <row r="95" spans="1:8">
      <c r="A95" s="85"/>
      <c r="B95" s="118" t="s">
        <v>20</v>
      </c>
      <c r="C95" s="1516">
        <f t="shared" si="2"/>
        <v>141211525</v>
      </c>
      <c r="D95" s="119">
        <f t="shared" si="2"/>
        <v>-15473</v>
      </c>
      <c r="E95" s="118" t="s">
        <v>20</v>
      </c>
      <c r="F95" s="1516">
        <f>F96+F103</f>
        <v>3901554</v>
      </c>
      <c r="G95" s="119">
        <f>G96+G103</f>
        <v>15473</v>
      </c>
      <c r="H95" s="1508"/>
    </row>
    <row r="96" spans="1:8">
      <c r="A96" s="85"/>
      <c r="B96" s="120" t="s">
        <v>21</v>
      </c>
      <c r="C96" s="1515">
        <f>C97+C99+C101</f>
        <v>141211525</v>
      </c>
      <c r="D96" s="126">
        <f>D97+D99+D101</f>
        <v>-15473</v>
      </c>
      <c r="E96" s="120" t="s">
        <v>21</v>
      </c>
      <c r="F96" s="1515">
        <f>F97+F100</f>
        <v>3210274</v>
      </c>
      <c r="G96" s="126"/>
      <c r="H96" s="1508"/>
    </row>
    <row r="97" spans="1:8">
      <c r="A97" s="85"/>
      <c r="B97" s="122" t="s">
        <v>23</v>
      </c>
      <c r="C97" s="1515">
        <f>C98</f>
        <v>64233</v>
      </c>
      <c r="D97" s="121"/>
      <c r="E97" s="122" t="s">
        <v>23</v>
      </c>
      <c r="F97" s="1515">
        <f>F98+F99</f>
        <v>3027310</v>
      </c>
      <c r="G97" s="126"/>
      <c r="H97" s="1508"/>
    </row>
    <row r="98" spans="1:8">
      <c r="A98" s="85"/>
      <c r="B98" s="123" t="s">
        <v>26</v>
      </c>
      <c r="C98" s="1515">
        <v>64233</v>
      </c>
      <c r="D98" s="121"/>
      <c r="E98" s="124" t="s">
        <v>25</v>
      </c>
      <c r="F98" s="1515">
        <v>1789059</v>
      </c>
      <c r="G98" s="121"/>
      <c r="H98" s="1508"/>
    </row>
    <row r="99" spans="1:8" ht="25.5">
      <c r="A99" s="85"/>
      <c r="B99" s="122" t="s">
        <v>22</v>
      </c>
      <c r="C99" s="1515">
        <f>C100</f>
        <v>37884447</v>
      </c>
      <c r="D99" s="126"/>
      <c r="E99" s="124" t="s">
        <v>26</v>
      </c>
      <c r="F99" s="1537">
        <v>1238251</v>
      </c>
      <c r="G99" s="121"/>
      <c r="H99" s="1508"/>
    </row>
    <row r="100" spans="1:8" ht="38.25">
      <c r="A100" s="85"/>
      <c r="B100" s="124" t="s">
        <v>24</v>
      </c>
      <c r="C100" s="1515">
        <v>37884447</v>
      </c>
      <c r="D100" s="125"/>
      <c r="E100" s="122" t="s">
        <v>33</v>
      </c>
      <c r="F100" s="1537">
        <f>F101</f>
        <v>182964</v>
      </c>
      <c r="G100" s="121"/>
      <c r="H100" s="1508"/>
    </row>
    <row r="101" spans="1:8" ht="38.25">
      <c r="A101" s="85"/>
      <c r="B101" s="122" t="s">
        <v>33</v>
      </c>
      <c r="C101" s="1515">
        <f>C102</f>
        <v>103262845</v>
      </c>
      <c r="D101" s="126">
        <f>D102</f>
        <v>-15473</v>
      </c>
      <c r="E101" s="124" t="s">
        <v>95</v>
      </c>
      <c r="F101" s="1537">
        <f>F102</f>
        <v>182964</v>
      </c>
      <c r="G101" s="121"/>
      <c r="H101" s="1508"/>
    </row>
    <row r="102" spans="1:8" ht="38.25">
      <c r="A102" s="85"/>
      <c r="B102" s="124" t="s">
        <v>96</v>
      </c>
      <c r="C102" s="1515">
        <f>C103</f>
        <v>103262845</v>
      </c>
      <c r="D102" s="126">
        <f>D103</f>
        <v>-15473</v>
      </c>
      <c r="E102" s="127" t="s">
        <v>35</v>
      </c>
      <c r="F102" s="1537">
        <v>182964</v>
      </c>
      <c r="G102" s="121"/>
      <c r="H102" s="1508"/>
    </row>
    <row r="103" spans="1:8" ht="25.5">
      <c r="A103" s="85"/>
      <c r="B103" s="1520" t="s">
        <v>97</v>
      </c>
      <c r="C103" s="1517">
        <v>103262845</v>
      </c>
      <c r="D103" s="128">
        <f>-15473</f>
        <v>-15473</v>
      </c>
      <c r="E103" s="120" t="s">
        <v>27</v>
      </c>
      <c r="F103" s="1537">
        <f>F104+F105</f>
        <v>691280</v>
      </c>
      <c r="G103" s="121">
        <f>G106</f>
        <v>15473</v>
      </c>
      <c r="H103" s="1508"/>
    </row>
    <row r="104" spans="1:8">
      <c r="A104" s="85"/>
      <c r="B104" s="1521"/>
      <c r="C104" s="1533"/>
      <c r="D104" s="129"/>
      <c r="E104" s="122" t="s">
        <v>28</v>
      </c>
      <c r="F104" s="1537">
        <v>656914</v>
      </c>
      <c r="G104" s="121"/>
      <c r="H104" s="1508"/>
    </row>
    <row r="105" spans="1:8">
      <c r="A105" s="85"/>
      <c r="B105" s="1540"/>
      <c r="C105" s="1550"/>
      <c r="D105" s="159"/>
      <c r="E105" s="122" t="s">
        <v>98</v>
      </c>
      <c r="F105" s="1537">
        <f>F107</f>
        <v>34366</v>
      </c>
      <c r="G105" s="121">
        <v>15473</v>
      </c>
      <c r="H105" s="1508"/>
    </row>
    <row r="106" spans="1:8" ht="25.5">
      <c r="A106" s="89"/>
      <c r="B106" s="1541"/>
      <c r="C106" s="1551"/>
      <c r="D106" s="1545"/>
      <c r="E106" s="160" t="s">
        <v>99</v>
      </c>
      <c r="F106" s="1568">
        <f>F107</f>
        <v>34366</v>
      </c>
      <c r="G106" s="161">
        <f>G107</f>
        <v>15473</v>
      </c>
      <c r="H106" s="1508"/>
    </row>
    <row r="107" spans="1:8" ht="39" thickBot="1">
      <c r="A107" s="89"/>
      <c r="B107" s="1542"/>
      <c r="C107" s="1552"/>
      <c r="D107" s="1546"/>
      <c r="E107" s="131" t="s">
        <v>100</v>
      </c>
      <c r="F107" s="1569">
        <v>34366</v>
      </c>
      <c r="G107" s="1566">
        <v>15473</v>
      </c>
      <c r="H107" s="1508"/>
    </row>
    <row r="108" spans="1:8">
      <c r="A108" s="89"/>
      <c r="B108" s="1543"/>
      <c r="C108" s="1553"/>
      <c r="D108" s="1547"/>
      <c r="E108" s="1555" t="s">
        <v>92</v>
      </c>
      <c r="F108" s="1568"/>
      <c r="G108" s="161"/>
      <c r="H108" s="1508"/>
    </row>
    <row r="109" spans="1:8">
      <c r="A109" s="89"/>
      <c r="B109" s="1544"/>
      <c r="C109" s="1554"/>
      <c r="D109" s="1548"/>
      <c r="E109" s="1556" t="s">
        <v>103</v>
      </c>
      <c r="F109" s="1515"/>
      <c r="G109" s="126"/>
      <c r="H109" s="1508"/>
    </row>
    <row r="110" spans="1:8" ht="26.25">
      <c r="A110" s="89"/>
      <c r="B110" s="1544"/>
      <c r="C110" s="1554"/>
      <c r="D110" s="1549"/>
      <c r="E110" s="1557" t="s">
        <v>104</v>
      </c>
      <c r="F110" s="1570"/>
      <c r="G110" s="1567"/>
      <c r="H110" s="1508"/>
    </row>
    <row r="111" spans="1:8">
      <c r="A111" s="89"/>
      <c r="B111" s="1544"/>
      <c r="C111" s="1554"/>
      <c r="D111" s="1549"/>
      <c r="E111" s="1558" t="s">
        <v>105</v>
      </c>
      <c r="F111" s="1516">
        <f>F112+F113+F114</f>
        <v>28795670</v>
      </c>
      <c r="G111" s="202">
        <f>G112+G113+G114</f>
        <v>15473</v>
      </c>
      <c r="H111" s="1508"/>
    </row>
    <row r="112" spans="1:8">
      <c r="A112" s="89"/>
      <c r="B112" s="1544"/>
      <c r="C112" s="1554"/>
      <c r="D112" s="1549"/>
      <c r="E112" s="1559" t="s">
        <v>106</v>
      </c>
      <c r="F112" s="1515">
        <v>1247391</v>
      </c>
      <c r="G112" s="126"/>
      <c r="H112" s="1508"/>
    </row>
    <row r="113" spans="1:8" ht="25.5">
      <c r="A113" s="89"/>
      <c r="B113" s="1544"/>
      <c r="C113" s="1554"/>
      <c r="D113" s="1549"/>
      <c r="E113" s="1559" t="s">
        <v>107</v>
      </c>
      <c r="F113" s="1515">
        <v>56125</v>
      </c>
      <c r="G113" s="126"/>
      <c r="H113" s="1508"/>
    </row>
    <row r="114" spans="1:8">
      <c r="A114" s="89"/>
      <c r="B114" s="1544"/>
      <c r="C114" s="1554"/>
      <c r="D114" s="1549"/>
      <c r="E114" s="1559" t="s">
        <v>61</v>
      </c>
      <c r="F114" s="1515">
        <f>F115</f>
        <v>27492154</v>
      </c>
      <c r="G114" s="126">
        <f>G115</f>
        <v>15473</v>
      </c>
      <c r="H114" s="1508"/>
    </row>
    <row r="115" spans="1:8">
      <c r="A115" s="89"/>
      <c r="B115" s="1544"/>
      <c r="C115" s="1554"/>
      <c r="D115" s="1549"/>
      <c r="E115" s="1560" t="s">
        <v>62</v>
      </c>
      <c r="F115" s="1515">
        <f>F116+F117</f>
        <v>27492154</v>
      </c>
      <c r="G115" s="126">
        <f>G116</f>
        <v>15473</v>
      </c>
      <c r="H115" s="1508"/>
    </row>
    <row r="116" spans="1:8" ht="25.5">
      <c r="A116" s="89"/>
      <c r="B116" s="1544"/>
      <c r="C116" s="1554"/>
      <c r="D116" s="1549"/>
      <c r="E116" s="1561" t="s">
        <v>108</v>
      </c>
      <c r="F116" s="1515">
        <v>2143667</v>
      </c>
      <c r="G116" s="126">
        <v>15473</v>
      </c>
      <c r="H116" s="1508"/>
    </row>
    <row r="117" spans="1:8" ht="25.5">
      <c r="A117" s="89"/>
      <c r="B117" s="1544"/>
      <c r="C117" s="1554"/>
      <c r="D117" s="1549"/>
      <c r="E117" s="1561" t="s">
        <v>109</v>
      </c>
      <c r="F117" s="1515">
        <f>F118</f>
        <v>25348487</v>
      </c>
      <c r="G117" s="126"/>
      <c r="H117" s="1508"/>
    </row>
    <row r="118" spans="1:8" ht="25.5">
      <c r="A118" s="89"/>
      <c r="B118" s="1544"/>
      <c r="C118" s="1554"/>
      <c r="D118" s="1549"/>
      <c r="E118" s="1562" t="s">
        <v>110</v>
      </c>
      <c r="F118" s="1515">
        <f>F119+F120+F121+F122</f>
        <v>25348487</v>
      </c>
      <c r="G118" s="126"/>
      <c r="H118" s="1508"/>
    </row>
    <row r="119" spans="1:8" ht="38.25">
      <c r="A119" s="89"/>
      <c r="B119" s="1544"/>
      <c r="C119" s="1554"/>
      <c r="D119" s="1549"/>
      <c r="E119" s="1563" t="s">
        <v>111</v>
      </c>
      <c r="F119" s="1515">
        <v>18451164</v>
      </c>
      <c r="G119" s="126"/>
      <c r="H119" s="1508"/>
    </row>
    <row r="120" spans="1:8" ht="38.25">
      <c r="A120" s="89"/>
      <c r="B120" s="1544"/>
      <c r="C120" s="1554"/>
      <c r="D120" s="1549"/>
      <c r="E120" s="1563" t="s">
        <v>112</v>
      </c>
      <c r="F120" s="1515">
        <v>1128007</v>
      </c>
      <c r="G120" s="126"/>
      <c r="H120" s="1508"/>
    </row>
    <row r="121" spans="1:8" ht="38.25">
      <c r="A121" s="89"/>
      <c r="B121" s="1544"/>
      <c r="C121" s="1554"/>
      <c r="D121" s="1549"/>
      <c r="E121" s="1563" t="s">
        <v>127</v>
      </c>
      <c r="F121" s="1515">
        <v>547527</v>
      </c>
      <c r="G121" s="126"/>
      <c r="H121" s="1508"/>
    </row>
    <row r="122" spans="1:8" ht="51">
      <c r="A122" s="89"/>
      <c r="B122" s="1544"/>
      <c r="C122" s="1554"/>
      <c r="D122" s="1549"/>
      <c r="E122" s="1563" t="s">
        <v>128</v>
      </c>
      <c r="F122" s="1515">
        <v>5221789</v>
      </c>
      <c r="G122" s="126"/>
      <c r="H122" s="1508"/>
    </row>
    <row r="123" spans="1:8">
      <c r="A123" s="89"/>
      <c r="B123" s="1544"/>
      <c r="C123" s="1554"/>
      <c r="D123" s="1549"/>
      <c r="E123" s="1564" t="s">
        <v>57</v>
      </c>
      <c r="F123" s="1516">
        <f>F124+F130</f>
        <v>28795670</v>
      </c>
      <c r="G123" s="202">
        <f>G130</f>
        <v>15473</v>
      </c>
      <c r="H123" s="1508"/>
    </row>
    <row r="124" spans="1:8">
      <c r="A124" s="89"/>
      <c r="B124" s="1544"/>
      <c r="C124" s="1554"/>
      <c r="D124" s="1549"/>
      <c r="E124" s="1559" t="s">
        <v>21</v>
      </c>
      <c r="F124" s="1515">
        <f>F125+F128</f>
        <v>27714658</v>
      </c>
      <c r="G124" s="126"/>
      <c r="H124" s="1508"/>
    </row>
    <row r="125" spans="1:8">
      <c r="A125" s="89"/>
      <c r="B125" s="1544"/>
      <c r="C125" s="1554"/>
      <c r="D125" s="1549"/>
      <c r="E125" s="120" t="s">
        <v>23</v>
      </c>
      <c r="F125" s="1515">
        <f>F126+F127</f>
        <v>27692558</v>
      </c>
      <c r="G125" s="126"/>
      <c r="H125" s="1508"/>
    </row>
    <row r="126" spans="1:8">
      <c r="A126" s="89"/>
      <c r="B126" s="1544"/>
      <c r="C126" s="1554"/>
      <c r="D126" s="1549"/>
      <c r="E126" s="1565" t="s">
        <v>25</v>
      </c>
      <c r="F126" s="1515">
        <v>19957323</v>
      </c>
      <c r="G126" s="126"/>
      <c r="H126" s="1508"/>
    </row>
    <row r="127" spans="1:8">
      <c r="A127" s="89"/>
      <c r="B127" s="1544"/>
      <c r="C127" s="1554"/>
      <c r="D127" s="1549"/>
      <c r="E127" s="1565" t="s">
        <v>26</v>
      </c>
      <c r="F127" s="1515">
        <v>7735235</v>
      </c>
      <c r="G127" s="126"/>
      <c r="H127" s="1508"/>
    </row>
    <row r="128" spans="1:8" ht="25.5">
      <c r="A128" s="89"/>
      <c r="B128" s="1544"/>
      <c r="C128" s="1554"/>
      <c r="D128" s="1549"/>
      <c r="E128" s="1560" t="s">
        <v>45</v>
      </c>
      <c r="F128" s="1515">
        <f>F129</f>
        <v>22100</v>
      </c>
      <c r="G128" s="126"/>
      <c r="H128" s="1508"/>
    </row>
    <row r="129" spans="1:8">
      <c r="A129" s="89"/>
      <c r="B129" s="1544"/>
      <c r="C129" s="1554"/>
      <c r="D129" s="1549"/>
      <c r="E129" s="1561" t="s">
        <v>46</v>
      </c>
      <c r="F129" s="1515">
        <v>22100</v>
      </c>
      <c r="G129" s="126"/>
      <c r="H129" s="1508"/>
    </row>
    <row r="130" spans="1:8">
      <c r="A130" s="89"/>
      <c r="B130" s="1544"/>
      <c r="C130" s="1554"/>
      <c r="D130" s="1549"/>
      <c r="E130" s="1559" t="s">
        <v>27</v>
      </c>
      <c r="F130" s="1515">
        <f>F131</f>
        <v>1081012</v>
      </c>
      <c r="G130" s="126">
        <f>G131</f>
        <v>15473</v>
      </c>
      <c r="H130" s="1508"/>
    </row>
    <row r="131" spans="1:8" ht="15.75" thickBot="1">
      <c r="A131" s="89"/>
      <c r="B131" s="1544"/>
      <c r="C131" s="1552"/>
      <c r="D131" s="1549"/>
      <c r="E131" s="1560" t="s">
        <v>28</v>
      </c>
      <c r="F131" s="1569">
        <v>1081012</v>
      </c>
      <c r="G131" s="126">
        <v>15473</v>
      </c>
      <c r="H131" s="1508"/>
    </row>
    <row r="132" spans="1:8" s="1762" customFormat="1" ht="183" customHeight="1" thickBot="1">
      <c r="A132" s="1797"/>
      <c r="B132" s="1956" t="s">
        <v>527</v>
      </c>
      <c r="C132" s="1957"/>
      <c r="D132" s="1957"/>
      <c r="E132" s="1957"/>
      <c r="F132" s="1957"/>
      <c r="G132" s="1958"/>
      <c r="H132" s="1798"/>
    </row>
    <row r="133" spans="1:8" ht="15.75" thickBot="1">
      <c r="A133" s="89"/>
      <c r="B133" s="90"/>
      <c r="C133" s="90"/>
      <c r="D133" s="91"/>
      <c r="E133" s="90"/>
      <c r="F133" s="90"/>
      <c r="G133" s="91"/>
    </row>
    <row r="134" spans="1:8">
      <c r="A134" s="84">
        <f>A89+1</f>
        <v>54</v>
      </c>
      <c r="B134" s="1034" t="s">
        <v>92</v>
      </c>
      <c r="C134" s="224"/>
      <c r="D134" s="116"/>
      <c r="E134" s="245"/>
      <c r="F134" s="245"/>
      <c r="G134" s="245"/>
      <c r="H134" s="1507" t="s">
        <v>295</v>
      </c>
    </row>
    <row r="135" spans="1:8">
      <c r="A135" s="85"/>
      <c r="B135" s="386" t="s">
        <v>14</v>
      </c>
      <c r="C135" s="227"/>
      <c r="D135" s="117"/>
      <c r="E135" s="245"/>
      <c r="F135" s="245"/>
      <c r="G135" s="245"/>
      <c r="H135" s="1508"/>
    </row>
    <row r="136" spans="1:8">
      <c r="A136" s="85"/>
      <c r="B136" s="1511" t="s">
        <v>93</v>
      </c>
      <c r="C136" s="1106" t="s">
        <v>79</v>
      </c>
      <c r="D136" s="1096"/>
      <c r="E136" s="245"/>
      <c r="F136" s="245"/>
      <c r="G136" s="245"/>
      <c r="H136" s="1508"/>
    </row>
    <row r="137" spans="1:8">
      <c r="A137" s="85"/>
      <c r="B137" s="118" t="s">
        <v>56</v>
      </c>
      <c r="C137" s="1514">
        <f t="shared" ref="C137:C140" si="4">C138</f>
        <v>141211525</v>
      </c>
      <c r="D137" s="144"/>
      <c r="E137" s="245"/>
      <c r="F137" s="245"/>
      <c r="G137" s="245"/>
      <c r="H137" s="1508"/>
    </row>
    <row r="138" spans="1:8">
      <c r="A138" s="85"/>
      <c r="B138" s="120" t="s">
        <v>18</v>
      </c>
      <c r="C138" s="1515">
        <f t="shared" si="4"/>
        <v>141211525</v>
      </c>
      <c r="D138" s="153"/>
      <c r="E138" s="245"/>
      <c r="F138" s="245"/>
      <c r="G138" s="245"/>
      <c r="H138" s="1508"/>
    </row>
    <row r="139" spans="1:8" ht="25.5">
      <c r="A139" s="85"/>
      <c r="B139" s="122" t="s">
        <v>19</v>
      </c>
      <c r="C139" s="1515">
        <f t="shared" si="4"/>
        <v>141211525</v>
      </c>
      <c r="D139" s="153"/>
      <c r="E139" s="245"/>
      <c r="F139" s="245"/>
      <c r="G139" s="245"/>
      <c r="H139" s="1508"/>
    </row>
    <row r="140" spans="1:8">
      <c r="A140" s="85"/>
      <c r="B140" s="118" t="s">
        <v>20</v>
      </c>
      <c r="C140" s="1516">
        <f t="shared" si="4"/>
        <v>141211525</v>
      </c>
      <c r="D140" s="144"/>
      <c r="E140" s="245"/>
      <c r="F140" s="245"/>
      <c r="G140" s="245"/>
      <c r="H140" s="1508"/>
    </row>
    <row r="141" spans="1:8">
      <c r="A141" s="85"/>
      <c r="B141" s="120" t="s">
        <v>21</v>
      </c>
      <c r="C141" s="1515">
        <f>C142+C144+C146</f>
        <v>141211525</v>
      </c>
      <c r="D141" s="229"/>
      <c r="E141" s="245"/>
      <c r="F141" s="245"/>
      <c r="G141" s="245"/>
      <c r="H141" s="1508"/>
    </row>
    <row r="142" spans="1:8">
      <c r="A142" s="85"/>
      <c r="B142" s="122" t="s">
        <v>23</v>
      </c>
      <c r="C142" s="1515">
        <f>C143</f>
        <v>64233</v>
      </c>
      <c r="D142" s="153"/>
      <c r="E142" s="245"/>
      <c r="F142" s="245"/>
      <c r="G142" s="245"/>
      <c r="H142" s="1508"/>
    </row>
    <row r="143" spans="1:8">
      <c r="A143" s="85"/>
      <c r="B143" s="123" t="s">
        <v>26</v>
      </c>
      <c r="C143" s="1515">
        <v>64233</v>
      </c>
      <c r="D143" s="153"/>
      <c r="E143" s="245"/>
      <c r="F143" s="245"/>
      <c r="G143" s="245"/>
      <c r="H143" s="1508"/>
    </row>
    <row r="144" spans="1:8" ht="25.5">
      <c r="A144" s="85"/>
      <c r="B144" s="122" t="s">
        <v>22</v>
      </c>
      <c r="C144" s="1515">
        <f>C145</f>
        <v>37884447</v>
      </c>
      <c r="D144" s="229"/>
      <c r="E144" s="245"/>
      <c r="F144" s="245"/>
      <c r="G144" s="245"/>
      <c r="H144" s="1508"/>
    </row>
    <row r="145" spans="1:8">
      <c r="A145" s="85"/>
      <c r="B145" s="124" t="s">
        <v>24</v>
      </c>
      <c r="C145" s="1515">
        <v>37884447</v>
      </c>
      <c r="D145" s="232"/>
      <c r="E145" s="245"/>
      <c r="F145" s="245"/>
      <c r="G145" s="245"/>
      <c r="H145" s="1508"/>
    </row>
    <row r="146" spans="1:8" ht="38.25">
      <c r="A146" s="85"/>
      <c r="B146" s="122" t="s">
        <v>33</v>
      </c>
      <c r="C146" s="1515">
        <f>C147</f>
        <v>103262845</v>
      </c>
      <c r="D146" s="229"/>
      <c r="E146" s="245"/>
      <c r="F146" s="245"/>
      <c r="G146" s="245"/>
      <c r="H146" s="1508"/>
    </row>
    <row r="147" spans="1:8" ht="25.5">
      <c r="A147" s="85"/>
      <c r="B147" s="124" t="s">
        <v>96</v>
      </c>
      <c r="C147" s="1515">
        <f>C148</f>
        <v>103262845</v>
      </c>
      <c r="D147" s="229"/>
      <c r="E147" s="245"/>
      <c r="F147" s="245"/>
      <c r="G147" s="245"/>
      <c r="H147" s="1508"/>
    </row>
    <row r="148" spans="1:8" ht="26.25" thickBot="1">
      <c r="A148" s="85"/>
      <c r="B148" s="1580" t="s">
        <v>97</v>
      </c>
      <c r="C148" s="1569">
        <v>103262845</v>
      </c>
      <c r="D148" s="1571"/>
      <c r="E148" s="245"/>
      <c r="F148" s="245"/>
      <c r="G148" s="245"/>
      <c r="H148" s="1508"/>
    </row>
    <row r="149" spans="1:8">
      <c r="A149" s="85"/>
      <c r="B149" s="947" t="s">
        <v>92</v>
      </c>
      <c r="C149" s="1585"/>
      <c r="D149" s="162"/>
      <c r="E149" s="245"/>
      <c r="F149" s="245"/>
      <c r="G149" s="245"/>
      <c r="H149" s="1508"/>
    </row>
    <row r="150" spans="1:8">
      <c r="A150" s="85"/>
      <c r="B150" s="1581" t="s">
        <v>43</v>
      </c>
      <c r="C150" s="1586"/>
      <c r="D150" s="1583"/>
      <c r="E150" s="213"/>
      <c r="F150" s="163"/>
      <c r="G150" s="164"/>
      <c r="H150" s="1508"/>
    </row>
    <row r="151" spans="1:8">
      <c r="A151" s="85"/>
      <c r="B151" s="1085" t="s">
        <v>44</v>
      </c>
      <c r="C151" s="926"/>
      <c r="D151" s="918"/>
      <c r="E151" s="165"/>
      <c r="F151" s="166"/>
      <c r="G151" s="167"/>
      <c r="H151" s="1508"/>
    </row>
    <row r="152" spans="1:8">
      <c r="A152" s="85"/>
      <c r="B152" s="1524" t="s">
        <v>42</v>
      </c>
      <c r="C152" s="1536"/>
      <c r="D152" s="1137"/>
      <c r="E152" s="168"/>
      <c r="F152" s="169"/>
      <c r="G152" s="170"/>
      <c r="H152" s="1508"/>
    </row>
    <row r="153" spans="1:8">
      <c r="A153" s="85"/>
      <c r="B153" s="206" t="s">
        <v>56</v>
      </c>
      <c r="C153" s="1514">
        <f>C154+C155+C161</f>
        <v>1226916355</v>
      </c>
      <c r="D153" s="119"/>
      <c r="E153" s="145"/>
      <c r="F153" s="171"/>
      <c r="G153" s="171"/>
      <c r="H153" s="1508"/>
    </row>
    <row r="154" spans="1:8" ht="26.25">
      <c r="A154" s="85"/>
      <c r="B154" s="207" t="s">
        <v>31</v>
      </c>
      <c r="C154" s="1537">
        <v>11054284</v>
      </c>
      <c r="D154" s="119"/>
      <c r="E154" s="147"/>
      <c r="F154" s="172"/>
      <c r="G154" s="171"/>
      <c r="H154" s="1508"/>
    </row>
    <row r="155" spans="1:8">
      <c r="A155" s="85"/>
      <c r="B155" s="207" t="s">
        <v>61</v>
      </c>
      <c r="C155" s="1537">
        <f>C156</f>
        <v>242828</v>
      </c>
      <c r="D155" s="119"/>
      <c r="E155" s="147"/>
      <c r="F155" s="172"/>
      <c r="G155" s="171"/>
      <c r="H155" s="1508"/>
    </row>
    <row r="156" spans="1:8">
      <c r="A156" s="85"/>
      <c r="B156" s="208" t="s">
        <v>62</v>
      </c>
      <c r="C156" s="1537">
        <f>C157+C160</f>
        <v>242828</v>
      </c>
      <c r="D156" s="119"/>
      <c r="E156" s="149"/>
      <c r="F156" s="172"/>
      <c r="G156" s="171"/>
      <c r="H156" s="1508"/>
    </row>
    <row r="157" spans="1:8">
      <c r="A157" s="85"/>
      <c r="B157" s="1525" t="s">
        <v>63</v>
      </c>
      <c r="C157" s="1537">
        <f>C158</f>
        <v>227828</v>
      </c>
      <c r="D157" s="119"/>
      <c r="E157" s="150"/>
      <c r="F157" s="172"/>
      <c r="G157" s="171"/>
      <c r="H157" s="1508"/>
    </row>
    <row r="158" spans="1:8" ht="25.5">
      <c r="A158" s="85"/>
      <c r="B158" s="1526" t="s">
        <v>64</v>
      </c>
      <c r="C158" s="1537">
        <f>C159</f>
        <v>227828</v>
      </c>
      <c r="D158" s="119"/>
      <c r="E158" s="151"/>
      <c r="F158" s="172"/>
      <c r="G158" s="171"/>
      <c r="H158" s="1508"/>
    </row>
    <row r="159" spans="1:8" ht="39">
      <c r="A159" s="85"/>
      <c r="B159" s="1527" t="s">
        <v>65</v>
      </c>
      <c r="C159" s="1537">
        <v>227828</v>
      </c>
      <c r="D159" s="119"/>
      <c r="E159" s="152"/>
      <c r="F159" s="172"/>
      <c r="G159" s="171"/>
      <c r="H159" s="1508"/>
    </row>
    <row r="160" spans="1:8" ht="26.25">
      <c r="A160" s="85"/>
      <c r="B160" s="208" t="s">
        <v>101</v>
      </c>
      <c r="C160" s="1537">
        <v>15000</v>
      </c>
      <c r="D160" s="119"/>
      <c r="E160" s="150"/>
      <c r="F160" s="172"/>
      <c r="G160" s="171"/>
      <c r="H160" s="1508"/>
    </row>
    <row r="161" spans="1:8">
      <c r="A161" s="85"/>
      <c r="B161" s="207" t="s">
        <v>18</v>
      </c>
      <c r="C161" s="1537">
        <f>C162</f>
        <v>1215619243</v>
      </c>
      <c r="D161" s="121"/>
      <c r="E161" s="147"/>
      <c r="F161" s="172"/>
      <c r="G161" s="172"/>
      <c r="H161" s="1508"/>
    </row>
    <row r="162" spans="1:8" ht="26.25">
      <c r="A162" s="85"/>
      <c r="B162" s="208" t="s">
        <v>19</v>
      </c>
      <c r="C162" s="1537">
        <v>1215619243</v>
      </c>
      <c r="D162" s="121"/>
      <c r="E162" s="149"/>
      <c r="F162" s="172"/>
      <c r="G162" s="172"/>
      <c r="H162" s="1508"/>
    </row>
    <row r="163" spans="1:8">
      <c r="A163" s="85"/>
      <c r="B163" s="206" t="s">
        <v>57</v>
      </c>
      <c r="C163" s="1516">
        <f>C164+C178</f>
        <v>1226916355</v>
      </c>
      <c r="D163" s="119"/>
      <c r="E163" s="145"/>
      <c r="F163" s="171"/>
      <c r="G163" s="171"/>
      <c r="H163" s="1508"/>
    </row>
    <row r="164" spans="1:8">
      <c r="A164" s="89"/>
      <c r="B164" s="207" t="s">
        <v>21</v>
      </c>
      <c r="C164" s="1515">
        <f>C165+C168+C171+C173</f>
        <v>1225335473</v>
      </c>
      <c r="D164" s="126"/>
      <c r="E164" s="147"/>
      <c r="F164" s="172"/>
      <c r="G164" s="172"/>
      <c r="H164" s="1508"/>
    </row>
    <row r="165" spans="1:8">
      <c r="A165" s="89"/>
      <c r="B165" s="208" t="s">
        <v>23</v>
      </c>
      <c r="C165" s="1515">
        <f>C166+C167</f>
        <v>107021321</v>
      </c>
      <c r="D165" s="126"/>
      <c r="E165" s="149"/>
      <c r="F165" s="172"/>
      <c r="G165" s="172"/>
      <c r="H165" s="1508"/>
    </row>
    <row r="166" spans="1:8">
      <c r="A166" s="89"/>
      <c r="B166" s="1525" t="s">
        <v>25</v>
      </c>
      <c r="C166" s="1515">
        <v>84642573</v>
      </c>
      <c r="D166" s="121"/>
      <c r="E166" s="150"/>
      <c r="F166" s="172"/>
      <c r="G166" s="172"/>
      <c r="H166" s="1508"/>
    </row>
    <row r="167" spans="1:8">
      <c r="A167" s="89"/>
      <c r="B167" s="1525" t="s">
        <v>26</v>
      </c>
      <c r="C167" s="1537">
        <v>22378748</v>
      </c>
      <c r="D167" s="121"/>
      <c r="E167" s="150"/>
      <c r="F167" s="172"/>
      <c r="G167" s="172"/>
      <c r="H167" s="1508"/>
    </row>
    <row r="168" spans="1:8" ht="26.25">
      <c r="A168" s="89"/>
      <c r="B168" s="208" t="s">
        <v>22</v>
      </c>
      <c r="C168" s="1537">
        <f>C169+C170</f>
        <v>614261286</v>
      </c>
      <c r="D168" s="153">
        <f>D169</f>
        <v>339500</v>
      </c>
      <c r="E168" s="149"/>
      <c r="F168" s="172"/>
      <c r="G168" s="172"/>
      <c r="H168" s="1508"/>
    </row>
    <row r="169" spans="1:8">
      <c r="A169" s="89"/>
      <c r="B169" s="1525" t="s">
        <v>24</v>
      </c>
      <c r="C169" s="1537">
        <v>42707459</v>
      </c>
      <c r="D169" s="153">
        <v>339500</v>
      </c>
      <c r="E169" s="150"/>
      <c r="F169" s="172"/>
      <c r="G169" s="172"/>
      <c r="H169" s="1508"/>
    </row>
    <row r="170" spans="1:8">
      <c r="A170" s="89"/>
      <c r="B170" s="1525" t="s">
        <v>32</v>
      </c>
      <c r="C170" s="1537">
        <v>571553827</v>
      </c>
      <c r="D170" s="121"/>
      <c r="E170" s="150"/>
      <c r="F170" s="172"/>
      <c r="G170" s="172"/>
      <c r="H170" s="1508"/>
    </row>
    <row r="171" spans="1:8" ht="25.5">
      <c r="A171" s="89"/>
      <c r="B171" s="1528" t="s">
        <v>45</v>
      </c>
      <c r="C171" s="1537">
        <f>C172</f>
        <v>228210</v>
      </c>
      <c r="D171" s="121"/>
      <c r="E171" s="154"/>
      <c r="F171" s="172"/>
      <c r="G171" s="172"/>
      <c r="H171" s="1508"/>
    </row>
    <row r="172" spans="1:8">
      <c r="A172" s="89"/>
      <c r="B172" s="1525" t="s">
        <v>46</v>
      </c>
      <c r="C172" s="1537">
        <v>228210</v>
      </c>
      <c r="D172" s="121"/>
      <c r="E172" s="150"/>
      <c r="F172" s="172"/>
      <c r="G172" s="172"/>
      <c r="H172" s="1508"/>
    </row>
    <row r="173" spans="1:8" ht="39">
      <c r="A173" s="89"/>
      <c r="B173" s="208" t="s">
        <v>33</v>
      </c>
      <c r="C173" s="1537">
        <f>C174+C176</f>
        <v>503824656</v>
      </c>
      <c r="D173" s="121">
        <f>D174+D176</f>
        <v>-339500</v>
      </c>
      <c r="E173" s="149"/>
      <c r="F173" s="172"/>
      <c r="G173" s="172"/>
      <c r="H173" s="1508"/>
    </row>
    <row r="174" spans="1:8" ht="26.25">
      <c r="A174" s="89"/>
      <c r="B174" s="1525" t="s">
        <v>34</v>
      </c>
      <c r="C174" s="1537">
        <f>C175</f>
        <v>383642236</v>
      </c>
      <c r="D174" s="121"/>
      <c r="E174" s="150"/>
      <c r="F174" s="172"/>
      <c r="G174" s="172"/>
      <c r="H174" s="1508"/>
    </row>
    <row r="175" spans="1:8" ht="39">
      <c r="A175" s="89"/>
      <c r="B175" s="1529" t="s">
        <v>35</v>
      </c>
      <c r="C175" s="1537">
        <v>383642236</v>
      </c>
      <c r="D175" s="121"/>
      <c r="E175" s="155"/>
      <c r="F175" s="172"/>
      <c r="G175" s="172"/>
      <c r="H175" s="1508"/>
    </row>
    <row r="176" spans="1:8" ht="25.5">
      <c r="A176" s="89"/>
      <c r="B176" s="1582" t="s">
        <v>36</v>
      </c>
      <c r="C176" s="1537">
        <f>C177</f>
        <v>120182420</v>
      </c>
      <c r="D176" s="121">
        <f>D177</f>
        <v>-339500</v>
      </c>
      <c r="E176" s="150"/>
      <c r="F176" s="172"/>
      <c r="G176" s="172"/>
      <c r="H176" s="1508"/>
    </row>
    <row r="177" spans="1:8" ht="26.25">
      <c r="A177" s="89"/>
      <c r="B177" s="1529" t="s">
        <v>86</v>
      </c>
      <c r="C177" s="1537">
        <v>120182420</v>
      </c>
      <c r="D177" s="121">
        <v>-339500</v>
      </c>
      <c r="E177" s="155"/>
      <c r="F177" s="172"/>
      <c r="G177" s="172"/>
      <c r="H177" s="1508"/>
    </row>
    <row r="178" spans="1:8">
      <c r="A178" s="89"/>
      <c r="B178" s="207" t="s">
        <v>27</v>
      </c>
      <c r="C178" s="1537">
        <f>C179+C180</f>
        <v>1580882</v>
      </c>
      <c r="D178" s="121"/>
      <c r="E178" s="147"/>
      <c r="F178" s="172"/>
      <c r="G178" s="172"/>
      <c r="H178" s="1508"/>
    </row>
    <row r="179" spans="1:8">
      <c r="A179" s="89"/>
      <c r="B179" s="208" t="s">
        <v>28</v>
      </c>
      <c r="C179" s="1537">
        <v>1402405</v>
      </c>
      <c r="D179" s="121"/>
      <c r="E179" s="149"/>
      <c r="F179" s="172"/>
      <c r="G179" s="172"/>
      <c r="H179" s="1508"/>
    </row>
    <row r="180" spans="1:8">
      <c r="A180" s="89"/>
      <c r="B180" s="208" t="s">
        <v>98</v>
      </c>
      <c r="C180" s="1537">
        <f>C182</f>
        <v>178477</v>
      </c>
      <c r="D180" s="121"/>
      <c r="E180" s="149"/>
      <c r="F180" s="172"/>
      <c r="G180" s="172"/>
      <c r="H180" s="1508"/>
    </row>
    <row r="181" spans="1:8">
      <c r="A181" s="89"/>
      <c r="B181" s="1525" t="s">
        <v>99</v>
      </c>
      <c r="C181" s="1537">
        <f>C182</f>
        <v>178477</v>
      </c>
      <c r="D181" s="121"/>
      <c r="E181" s="150"/>
      <c r="F181" s="172"/>
      <c r="G181" s="172"/>
      <c r="H181" s="1508"/>
    </row>
    <row r="182" spans="1:8" ht="39.75" thickBot="1">
      <c r="A182" s="89"/>
      <c r="B182" s="1530" t="s">
        <v>100</v>
      </c>
      <c r="C182" s="1538">
        <v>178477</v>
      </c>
      <c r="D182" s="173"/>
      <c r="E182" s="155"/>
      <c r="F182" s="172"/>
      <c r="G182" s="172"/>
      <c r="H182" s="1508"/>
    </row>
    <row r="183" spans="1:8">
      <c r="A183" s="89"/>
      <c r="B183" s="1531" t="s">
        <v>58</v>
      </c>
      <c r="C183" s="1539"/>
      <c r="D183" s="1584"/>
      <c r="E183" s="174"/>
      <c r="F183" s="175"/>
      <c r="G183" s="176"/>
      <c r="H183" s="1508"/>
    </row>
    <row r="184" spans="1:8">
      <c r="A184" s="89"/>
      <c r="B184" s="206" t="s">
        <v>56</v>
      </c>
      <c r="C184" s="1514">
        <f>C185+C186+C192</f>
        <v>1319161386</v>
      </c>
      <c r="D184" s="119"/>
      <c r="E184" s="145"/>
      <c r="F184" s="171"/>
      <c r="G184" s="171"/>
      <c r="H184" s="1508"/>
    </row>
    <row r="185" spans="1:8" ht="26.25">
      <c r="A185" s="89"/>
      <c r="B185" s="207" t="s">
        <v>31</v>
      </c>
      <c r="C185" s="1537">
        <v>11054284</v>
      </c>
      <c r="D185" s="119"/>
      <c r="E185" s="147"/>
      <c r="F185" s="172"/>
      <c r="G185" s="171"/>
      <c r="H185" s="1508"/>
    </row>
    <row r="186" spans="1:8">
      <c r="A186" s="89"/>
      <c r="B186" s="207" t="s">
        <v>61</v>
      </c>
      <c r="C186" s="1537">
        <f>C187</f>
        <v>242828</v>
      </c>
      <c r="D186" s="119"/>
      <c r="E186" s="147"/>
      <c r="F186" s="172"/>
      <c r="G186" s="171"/>
      <c r="H186" s="1508"/>
    </row>
    <row r="187" spans="1:8">
      <c r="A187" s="89"/>
      <c r="B187" s="208" t="s">
        <v>62</v>
      </c>
      <c r="C187" s="1537">
        <f>C188+C191</f>
        <v>242828</v>
      </c>
      <c r="D187" s="119"/>
      <c r="E187" s="149"/>
      <c r="F187" s="172"/>
      <c r="G187" s="171"/>
      <c r="H187" s="1508"/>
    </row>
    <row r="188" spans="1:8">
      <c r="A188" s="89"/>
      <c r="B188" s="1525" t="s">
        <v>63</v>
      </c>
      <c r="C188" s="1537">
        <f>C189</f>
        <v>227828</v>
      </c>
      <c r="D188" s="119"/>
      <c r="E188" s="150"/>
      <c r="F188" s="172"/>
      <c r="G188" s="171"/>
      <c r="H188" s="1508"/>
    </row>
    <row r="189" spans="1:8" ht="25.5">
      <c r="A189" s="89"/>
      <c r="B189" s="1526" t="s">
        <v>64</v>
      </c>
      <c r="C189" s="1537">
        <f>C190</f>
        <v>227828</v>
      </c>
      <c r="D189" s="119"/>
      <c r="E189" s="151"/>
      <c r="F189" s="172"/>
      <c r="G189" s="171"/>
      <c r="H189" s="1508"/>
    </row>
    <row r="190" spans="1:8" ht="39">
      <c r="A190" s="89"/>
      <c r="B190" s="1527" t="s">
        <v>65</v>
      </c>
      <c r="C190" s="1537">
        <v>227828</v>
      </c>
      <c r="D190" s="119"/>
      <c r="E190" s="152"/>
      <c r="F190" s="172"/>
      <c r="G190" s="171"/>
      <c r="H190" s="1508"/>
    </row>
    <row r="191" spans="1:8" ht="26.25">
      <c r="A191" s="89"/>
      <c r="B191" s="208" t="s">
        <v>101</v>
      </c>
      <c r="C191" s="1537">
        <v>15000</v>
      </c>
      <c r="D191" s="119"/>
      <c r="E191" s="150"/>
      <c r="F191" s="172"/>
      <c r="G191" s="171"/>
      <c r="H191" s="1508"/>
    </row>
    <row r="192" spans="1:8">
      <c r="A192" s="89"/>
      <c r="B192" s="207" t="s">
        <v>18</v>
      </c>
      <c r="C192" s="1537">
        <f>C193</f>
        <v>1307864274</v>
      </c>
      <c r="D192" s="121"/>
      <c r="E192" s="147"/>
      <c r="F192" s="172"/>
      <c r="G192" s="172"/>
      <c r="H192" s="1508"/>
    </row>
    <row r="193" spans="1:8" ht="26.25">
      <c r="A193" s="89"/>
      <c r="B193" s="208" t="s">
        <v>19</v>
      </c>
      <c r="C193" s="1537">
        <v>1307864274</v>
      </c>
      <c r="D193" s="121"/>
      <c r="E193" s="149"/>
      <c r="F193" s="172"/>
      <c r="G193" s="172"/>
      <c r="H193" s="1508"/>
    </row>
    <row r="194" spans="1:8">
      <c r="A194" s="89"/>
      <c r="B194" s="206" t="s">
        <v>57</v>
      </c>
      <c r="C194" s="1516">
        <f>C195+C209</f>
        <v>1319161386</v>
      </c>
      <c r="D194" s="119"/>
      <c r="E194" s="145"/>
      <c r="F194" s="171"/>
      <c r="G194" s="171"/>
      <c r="H194" s="1508"/>
    </row>
    <row r="195" spans="1:8">
      <c r="A195" s="89"/>
      <c r="B195" s="207" t="s">
        <v>21</v>
      </c>
      <c r="C195" s="1515">
        <f>C196+C199+C202+C204</f>
        <v>1317556645</v>
      </c>
      <c r="D195" s="126"/>
      <c r="E195" s="147"/>
      <c r="F195" s="172"/>
      <c r="G195" s="172"/>
      <c r="H195" s="1508"/>
    </row>
    <row r="196" spans="1:8">
      <c r="A196" s="89"/>
      <c r="B196" s="208" t="s">
        <v>23</v>
      </c>
      <c r="C196" s="1515">
        <f>C197+C198</f>
        <v>107161106</v>
      </c>
      <c r="D196" s="126"/>
      <c r="E196" s="149"/>
      <c r="F196" s="172"/>
      <c r="G196" s="172"/>
      <c r="H196" s="1508"/>
    </row>
    <row r="197" spans="1:8">
      <c r="A197" s="89"/>
      <c r="B197" s="1525" t="s">
        <v>25</v>
      </c>
      <c r="C197" s="1515">
        <v>85428563</v>
      </c>
      <c r="D197" s="121"/>
      <c r="E197" s="150"/>
      <c r="F197" s="172"/>
      <c r="G197" s="172"/>
      <c r="H197" s="1508"/>
    </row>
    <row r="198" spans="1:8">
      <c r="A198" s="89"/>
      <c r="B198" s="1525" t="s">
        <v>26</v>
      </c>
      <c r="C198" s="1537">
        <v>21732543</v>
      </c>
      <c r="D198" s="121"/>
      <c r="E198" s="150"/>
      <c r="F198" s="172"/>
      <c r="G198" s="172"/>
      <c r="H198" s="1508"/>
    </row>
    <row r="199" spans="1:8" ht="26.25">
      <c r="A199" s="89"/>
      <c r="B199" s="208" t="s">
        <v>22</v>
      </c>
      <c r="C199" s="1537">
        <f>C200+C201</f>
        <v>637046762</v>
      </c>
      <c r="D199" s="153">
        <f>D200</f>
        <v>339500</v>
      </c>
      <c r="E199" s="149"/>
      <c r="F199" s="172"/>
      <c r="G199" s="172"/>
      <c r="H199" s="1508"/>
    </row>
    <row r="200" spans="1:8">
      <c r="A200" s="89"/>
      <c r="B200" s="1525" t="s">
        <v>24</v>
      </c>
      <c r="C200" s="1537">
        <v>42627423</v>
      </c>
      <c r="D200" s="153">
        <v>339500</v>
      </c>
      <c r="E200" s="150"/>
      <c r="F200" s="172"/>
      <c r="G200" s="172"/>
      <c r="H200" s="1508"/>
    </row>
    <row r="201" spans="1:8">
      <c r="A201" s="89"/>
      <c r="B201" s="1525" t="s">
        <v>32</v>
      </c>
      <c r="C201" s="1537">
        <v>594419339</v>
      </c>
      <c r="D201" s="121"/>
      <c r="E201" s="150"/>
      <c r="F201" s="172"/>
      <c r="G201" s="172"/>
      <c r="H201" s="1508"/>
    </row>
    <row r="202" spans="1:8" ht="25.5">
      <c r="A202" s="89"/>
      <c r="B202" s="1528" t="s">
        <v>45</v>
      </c>
      <c r="C202" s="1537">
        <f>C203</f>
        <v>228210</v>
      </c>
      <c r="D202" s="121"/>
      <c r="E202" s="154"/>
      <c r="F202" s="172"/>
      <c r="G202" s="172"/>
      <c r="H202" s="1508"/>
    </row>
    <row r="203" spans="1:8">
      <c r="A203" s="89"/>
      <c r="B203" s="1525" t="s">
        <v>46</v>
      </c>
      <c r="C203" s="1537">
        <v>228210</v>
      </c>
      <c r="D203" s="121"/>
      <c r="E203" s="150"/>
      <c r="F203" s="172"/>
      <c r="G203" s="172"/>
      <c r="H203" s="1508"/>
    </row>
    <row r="204" spans="1:8" ht="39">
      <c r="A204" s="89"/>
      <c r="B204" s="208" t="s">
        <v>33</v>
      </c>
      <c r="C204" s="1537">
        <f>C205+C207</f>
        <v>573120567</v>
      </c>
      <c r="D204" s="121">
        <f>D205+D207</f>
        <v>-339500</v>
      </c>
      <c r="E204" s="149"/>
      <c r="F204" s="172"/>
      <c r="G204" s="172"/>
      <c r="H204" s="1508"/>
    </row>
    <row r="205" spans="1:8" ht="26.25">
      <c r="A205" s="89"/>
      <c r="B205" s="1525" t="s">
        <v>34</v>
      </c>
      <c r="C205" s="1537">
        <f>C206</f>
        <v>441116427</v>
      </c>
      <c r="D205" s="121"/>
      <c r="E205" s="150"/>
      <c r="F205" s="172"/>
      <c r="G205" s="172"/>
      <c r="H205" s="1508"/>
    </row>
    <row r="206" spans="1:8" ht="39">
      <c r="A206" s="89"/>
      <c r="B206" s="1529" t="s">
        <v>35</v>
      </c>
      <c r="C206" s="1537">
        <v>441116427</v>
      </c>
      <c r="D206" s="121"/>
      <c r="E206" s="155"/>
      <c r="F206" s="172"/>
      <c r="G206" s="172"/>
      <c r="H206" s="1508"/>
    </row>
    <row r="207" spans="1:8" ht="26.25">
      <c r="A207" s="89"/>
      <c r="B207" s="1525" t="s">
        <v>36</v>
      </c>
      <c r="C207" s="1537">
        <f>C208</f>
        <v>132004140</v>
      </c>
      <c r="D207" s="121">
        <f>D208</f>
        <v>-339500</v>
      </c>
      <c r="E207" s="177"/>
      <c r="F207" s="172"/>
      <c r="G207" s="172"/>
      <c r="H207" s="1508"/>
    </row>
    <row r="208" spans="1:8" ht="26.25">
      <c r="A208" s="89"/>
      <c r="B208" s="1529" t="s">
        <v>86</v>
      </c>
      <c r="C208" s="1537">
        <v>132004140</v>
      </c>
      <c r="D208" s="121">
        <v>-339500</v>
      </c>
      <c r="E208" s="151"/>
      <c r="F208" s="172"/>
      <c r="G208" s="172"/>
      <c r="H208" s="1508"/>
    </row>
    <row r="209" spans="1:8">
      <c r="A209" s="89"/>
      <c r="B209" s="207" t="s">
        <v>27</v>
      </c>
      <c r="C209" s="1537">
        <f>C210+C211</f>
        <v>1604741</v>
      </c>
      <c r="D209" s="121"/>
      <c r="E209" s="147"/>
      <c r="F209" s="172"/>
      <c r="G209" s="172"/>
      <c r="H209" s="1508"/>
    </row>
    <row r="210" spans="1:8">
      <c r="A210" s="89"/>
      <c r="B210" s="208" t="s">
        <v>28</v>
      </c>
      <c r="C210" s="1537">
        <v>1340695</v>
      </c>
      <c r="D210" s="121"/>
      <c r="E210" s="149"/>
      <c r="F210" s="172"/>
      <c r="G210" s="172"/>
      <c r="H210" s="1508"/>
    </row>
    <row r="211" spans="1:8">
      <c r="A211" s="89"/>
      <c r="B211" s="208" t="s">
        <v>98</v>
      </c>
      <c r="C211" s="1537">
        <f>C213</f>
        <v>264046</v>
      </c>
      <c r="D211" s="121"/>
      <c r="E211" s="149"/>
      <c r="F211" s="172"/>
      <c r="G211" s="172"/>
      <c r="H211" s="1508"/>
    </row>
    <row r="212" spans="1:8">
      <c r="A212" s="89"/>
      <c r="B212" s="1525" t="s">
        <v>99</v>
      </c>
      <c r="C212" s="1537">
        <f>C213</f>
        <v>264046</v>
      </c>
      <c r="D212" s="121"/>
      <c r="E212" s="150"/>
      <c r="F212" s="172"/>
      <c r="G212" s="172"/>
      <c r="H212" s="1508"/>
    </row>
    <row r="213" spans="1:8" ht="39.75" thickBot="1">
      <c r="A213" s="89"/>
      <c r="B213" s="1530" t="s">
        <v>100</v>
      </c>
      <c r="C213" s="1538">
        <v>264046</v>
      </c>
      <c r="D213" s="173"/>
      <c r="E213" s="155"/>
      <c r="F213" s="172"/>
      <c r="G213" s="172"/>
      <c r="H213" s="1508"/>
    </row>
    <row r="214" spans="1:8" s="1762" customFormat="1" ht="409.5" customHeight="1" thickBot="1">
      <c r="A214" s="1797"/>
      <c r="B214" s="1956" t="s">
        <v>528</v>
      </c>
      <c r="C214" s="1957"/>
      <c r="D214" s="1958"/>
      <c r="E214" s="1802"/>
      <c r="F214" s="1802"/>
      <c r="G214" s="1802"/>
      <c r="H214" s="1798"/>
    </row>
    <row r="215" spans="1:8" ht="15.75" thickBot="1">
      <c r="A215" s="89"/>
      <c r="B215" s="90"/>
      <c r="C215" s="90"/>
      <c r="D215" s="91"/>
      <c r="E215" s="90"/>
      <c r="F215" s="90"/>
      <c r="G215" s="91"/>
    </row>
    <row r="216" spans="1:8">
      <c r="A216" s="84">
        <f>A134+1</f>
        <v>55</v>
      </c>
      <c r="B216" s="1034" t="s">
        <v>92</v>
      </c>
      <c r="C216" s="1161"/>
      <c r="D216" s="132"/>
      <c r="E216" s="178"/>
      <c r="F216" s="93"/>
      <c r="G216" s="96"/>
      <c r="H216" s="1507" t="s">
        <v>295</v>
      </c>
    </row>
    <row r="217" spans="1:8">
      <c r="A217" s="85"/>
      <c r="B217" s="1523" t="s">
        <v>43</v>
      </c>
      <c r="C217" s="1535"/>
      <c r="D217" s="1532"/>
      <c r="E217" s="179"/>
      <c r="F217" s="93"/>
      <c r="G217" s="96"/>
      <c r="H217" s="1508"/>
    </row>
    <row r="218" spans="1:8">
      <c r="A218" s="85"/>
      <c r="B218" s="1085" t="s">
        <v>44</v>
      </c>
      <c r="C218" s="926"/>
      <c r="D218" s="918"/>
      <c r="E218" s="1572"/>
      <c r="F218" s="180"/>
      <c r="G218" s="181"/>
      <c r="H218" s="1508"/>
    </row>
    <row r="219" spans="1:8">
      <c r="A219" s="85"/>
      <c r="B219" s="1524" t="s">
        <v>42</v>
      </c>
      <c r="C219" s="1536"/>
      <c r="D219" s="1587"/>
      <c r="E219" s="182"/>
      <c r="F219" s="183"/>
      <c r="G219" s="183"/>
      <c r="H219" s="1508"/>
    </row>
    <row r="220" spans="1:8">
      <c r="A220" s="85"/>
      <c r="B220" s="206" t="s">
        <v>56</v>
      </c>
      <c r="C220" s="1514">
        <f>C221+C222+C228</f>
        <v>1226916355</v>
      </c>
      <c r="D220" s="119"/>
      <c r="E220" s="184"/>
      <c r="F220" s="185"/>
      <c r="G220" s="185"/>
      <c r="H220" s="1508"/>
    </row>
    <row r="221" spans="1:8" ht="26.25">
      <c r="A221" s="85"/>
      <c r="B221" s="207" t="s">
        <v>31</v>
      </c>
      <c r="C221" s="1537">
        <v>11054284</v>
      </c>
      <c r="D221" s="119"/>
      <c r="E221" s="186"/>
      <c r="F221" s="185"/>
      <c r="G221" s="185"/>
      <c r="H221" s="1508"/>
    </row>
    <row r="222" spans="1:8">
      <c r="A222" s="85"/>
      <c r="B222" s="207" t="s">
        <v>61</v>
      </c>
      <c r="C222" s="1537">
        <f>C223</f>
        <v>242828</v>
      </c>
      <c r="D222" s="119"/>
      <c r="E222" s="182"/>
      <c r="F222" s="183"/>
      <c r="G222" s="183"/>
      <c r="H222" s="1508"/>
    </row>
    <row r="223" spans="1:8">
      <c r="A223" s="85"/>
      <c r="B223" s="208" t="s">
        <v>62</v>
      </c>
      <c r="C223" s="1537">
        <f>C224+C227</f>
        <v>242828</v>
      </c>
      <c r="D223" s="119"/>
      <c r="E223" s="184"/>
      <c r="F223" s="185"/>
      <c r="G223" s="185"/>
      <c r="H223" s="1508"/>
    </row>
    <row r="224" spans="1:8">
      <c r="A224" s="85"/>
      <c r="B224" s="1525" t="s">
        <v>63</v>
      </c>
      <c r="C224" s="1537">
        <f>C225</f>
        <v>227828</v>
      </c>
      <c r="D224" s="119"/>
      <c r="E224" s="186"/>
      <c r="F224" s="185"/>
      <c r="G224" s="185"/>
      <c r="H224" s="1508"/>
    </row>
    <row r="225" spans="1:8" ht="25.5">
      <c r="A225" s="85"/>
      <c r="B225" s="1526" t="s">
        <v>64</v>
      </c>
      <c r="C225" s="1537">
        <f>C226</f>
        <v>227828</v>
      </c>
      <c r="D225" s="119"/>
      <c r="E225" s="187"/>
      <c r="F225" s="185"/>
      <c r="G225" s="185"/>
      <c r="H225" s="1508"/>
    </row>
    <row r="226" spans="1:8" ht="39">
      <c r="A226" s="85"/>
      <c r="B226" s="1527" t="s">
        <v>65</v>
      </c>
      <c r="C226" s="1537">
        <v>227828</v>
      </c>
      <c r="D226" s="119"/>
      <c r="E226" s="186"/>
      <c r="F226" s="185"/>
      <c r="G226" s="185"/>
      <c r="H226" s="1508"/>
    </row>
    <row r="227" spans="1:8" ht="26.25">
      <c r="A227" s="85"/>
      <c r="B227" s="208" t="s">
        <v>101</v>
      </c>
      <c r="C227" s="1537">
        <v>15000</v>
      </c>
      <c r="D227" s="119"/>
      <c r="E227" s="187"/>
      <c r="F227" s="185"/>
      <c r="G227" s="188"/>
      <c r="H227" s="1508"/>
    </row>
    <row r="228" spans="1:8">
      <c r="A228" s="85"/>
      <c r="B228" s="207" t="s">
        <v>18</v>
      </c>
      <c r="C228" s="1537">
        <f>C229</f>
        <v>1215619243</v>
      </c>
      <c r="D228" s="121"/>
      <c r="E228" s="186"/>
      <c r="F228" s="185"/>
      <c r="G228" s="185"/>
      <c r="H228" s="1508"/>
    </row>
    <row r="229" spans="1:8" ht="26.25">
      <c r="A229" s="85"/>
      <c r="B229" s="208" t="s">
        <v>19</v>
      </c>
      <c r="C229" s="1537">
        <v>1215619243</v>
      </c>
      <c r="D229" s="121"/>
      <c r="E229" s="187"/>
      <c r="F229" s="185"/>
      <c r="G229" s="185"/>
      <c r="H229" s="1508"/>
    </row>
    <row r="230" spans="1:8">
      <c r="A230" s="85"/>
      <c r="B230" s="206" t="s">
        <v>57</v>
      </c>
      <c r="C230" s="1516">
        <f>C231+C245</f>
        <v>1226916355</v>
      </c>
      <c r="D230" s="119"/>
      <c r="E230" s="189"/>
      <c r="F230" s="185"/>
      <c r="G230" s="190"/>
      <c r="H230" s="1508"/>
    </row>
    <row r="231" spans="1:8">
      <c r="A231" s="85"/>
      <c r="B231" s="207" t="s">
        <v>21</v>
      </c>
      <c r="C231" s="1515">
        <f>C232+C235+C238+C240</f>
        <v>1225335473</v>
      </c>
      <c r="D231" s="126"/>
      <c r="E231" s="178"/>
      <c r="F231" s="90"/>
      <c r="G231" s="91"/>
      <c r="H231" s="1508"/>
    </row>
    <row r="232" spans="1:8">
      <c r="A232" s="85"/>
      <c r="B232" s="208" t="s">
        <v>23</v>
      </c>
      <c r="C232" s="1515">
        <f>C233+C234</f>
        <v>107021321</v>
      </c>
      <c r="D232" s="126"/>
      <c r="E232" s="213"/>
      <c r="F232" s="163"/>
      <c r="G232" s="164"/>
      <c r="H232" s="1508"/>
    </row>
    <row r="233" spans="1:8">
      <c r="A233" s="85"/>
      <c r="B233" s="1525" t="s">
        <v>25</v>
      </c>
      <c r="C233" s="1515">
        <v>84642573</v>
      </c>
      <c r="D233" s="121"/>
      <c r="E233" s="191"/>
      <c r="F233" s="192"/>
      <c r="G233" s="193"/>
      <c r="H233" s="1508"/>
    </row>
    <row r="234" spans="1:8">
      <c r="A234" s="85"/>
      <c r="B234" s="1525" t="s">
        <v>26</v>
      </c>
      <c r="C234" s="1537">
        <v>22378748</v>
      </c>
      <c r="D234" s="121"/>
      <c r="E234" s="214"/>
      <c r="F234" s="163"/>
      <c r="G234" s="194"/>
      <c r="H234" s="1508"/>
    </row>
    <row r="235" spans="1:8" ht="26.25">
      <c r="A235" s="85"/>
      <c r="B235" s="208" t="s">
        <v>22</v>
      </c>
      <c r="C235" s="1537">
        <f>C236+C237</f>
        <v>614261286</v>
      </c>
      <c r="D235" s="121">
        <f>D236</f>
        <v>302942</v>
      </c>
      <c r="E235" s="195"/>
      <c r="F235" s="183"/>
      <c r="G235" s="183"/>
      <c r="H235" s="1508"/>
    </row>
    <row r="236" spans="1:8">
      <c r="A236" s="85"/>
      <c r="B236" s="1525" t="s">
        <v>24</v>
      </c>
      <c r="C236" s="1537">
        <v>42707459</v>
      </c>
      <c r="D236" s="121">
        <v>302942</v>
      </c>
      <c r="E236" s="1573"/>
      <c r="F236" s="185"/>
      <c r="G236" s="183"/>
      <c r="H236" s="1508"/>
    </row>
    <row r="237" spans="1:8">
      <c r="A237" s="85"/>
      <c r="B237" s="1525" t="s">
        <v>32</v>
      </c>
      <c r="C237" s="1537">
        <v>571553827</v>
      </c>
      <c r="D237" s="121"/>
      <c r="E237" s="1573"/>
      <c r="F237" s="185"/>
      <c r="G237" s="183"/>
      <c r="H237" s="1508"/>
    </row>
    <row r="238" spans="1:8" ht="25.5">
      <c r="A238" s="85"/>
      <c r="B238" s="1528" t="s">
        <v>45</v>
      </c>
      <c r="C238" s="1537">
        <f>C239</f>
        <v>228210</v>
      </c>
      <c r="D238" s="121"/>
      <c r="E238" s="1574"/>
      <c r="F238" s="185"/>
      <c r="G238" s="183"/>
      <c r="H238" s="1508"/>
    </row>
    <row r="239" spans="1:8">
      <c r="A239" s="85"/>
      <c r="B239" s="1525" t="s">
        <v>46</v>
      </c>
      <c r="C239" s="1537">
        <v>228210</v>
      </c>
      <c r="D239" s="121"/>
      <c r="E239" s="1575"/>
      <c r="F239" s="185"/>
      <c r="G239" s="183"/>
      <c r="H239" s="1508"/>
    </row>
    <row r="240" spans="1:8" ht="39">
      <c r="A240" s="85"/>
      <c r="B240" s="208" t="s">
        <v>33</v>
      </c>
      <c r="C240" s="1537">
        <f>C241+C243</f>
        <v>503824656</v>
      </c>
      <c r="D240" s="121">
        <f>D241+D243</f>
        <v>-302942</v>
      </c>
      <c r="E240" s="1576"/>
      <c r="F240" s="185"/>
      <c r="G240" s="183"/>
      <c r="H240" s="1508"/>
    </row>
    <row r="241" spans="1:8" ht="26.25">
      <c r="A241" s="85"/>
      <c r="B241" s="1525" t="s">
        <v>34</v>
      </c>
      <c r="C241" s="1537">
        <f>C242</f>
        <v>383642236</v>
      </c>
      <c r="D241" s="121"/>
      <c r="E241" s="1577"/>
      <c r="F241" s="185"/>
      <c r="G241" s="183"/>
      <c r="H241" s="1508"/>
    </row>
    <row r="242" spans="1:8" ht="39">
      <c r="A242" s="85"/>
      <c r="B242" s="1529" t="s">
        <v>35</v>
      </c>
      <c r="C242" s="1537">
        <v>383642236</v>
      </c>
      <c r="D242" s="121"/>
      <c r="E242" s="1575"/>
      <c r="F242" s="185"/>
      <c r="G242" s="183"/>
      <c r="H242" s="1508"/>
    </row>
    <row r="243" spans="1:8" ht="25.5">
      <c r="A243" s="85"/>
      <c r="B243" s="1582" t="s">
        <v>36</v>
      </c>
      <c r="C243" s="1537">
        <f>C244</f>
        <v>120182420</v>
      </c>
      <c r="D243" s="121">
        <f>D244</f>
        <v>-302942</v>
      </c>
      <c r="E243" s="1578"/>
      <c r="F243" s="185"/>
      <c r="G243" s="185"/>
      <c r="H243" s="1508"/>
    </row>
    <row r="244" spans="1:8" ht="26.25">
      <c r="A244" s="85"/>
      <c r="B244" s="1529" t="s">
        <v>86</v>
      </c>
      <c r="C244" s="1537">
        <v>120182420</v>
      </c>
      <c r="D244" s="121">
        <v>-302942</v>
      </c>
      <c r="E244" s="1579"/>
      <c r="F244" s="185"/>
      <c r="G244" s="185"/>
      <c r="H244" s="1508"/>
    </row>
    <row r="245" spans="1:8">
      <c r="A245" s="85"/>
      <c r="B245" s="207" t="s">
        <v>27</v>
      </c>
      <c r="C245" s="1537">
        <f>C246+C247</f>
        <v>1580882</v>
      </c>
      <c r="D245" s="121"/>
      <c r="E245" s="195"/>
      <c r="F245" s="183"/>
      <c r="G245" s="183"/>
      <c r="H245" s="1508"/>
    </row>
    <row r="246" spans="1:8">
      <c r="A246" s="89"/>
      <c r="B246" s="208" t="s">
        <v>28</v>
      </c>
      <c r="C246" s="1537">
        <v>1402405</v>
      </c>
      <c r="D246" s="121"/>
      <c r="E246" s="196"/>
      <c r="F246" s="185"/>
      <c r="G246" s="185"/>
      <c r="H246" s="1508"/>
    </row>
    <row r="247" spans="1:8">
      <c r="A247" s="89"/>
      <c r="B247" s="208" t="s">
        <v>98</v>
      </c>
      <c r="C247" s="1537">
        <f>C249</f>
        <v>178477</v>
      </c>
      <c r="D247" s="121"/>
      <c r="E247" s="197"/>
      <c r="F247" s="185"/>
      <c r="G247" s="185"/>
      <c r="H247" s="1508"/>
    </row>
    <row r="248" spans="1:8">
      <c r="A248" s="89"/>
      <c r="B248" s="1525" t="s">
        <v>99</v>
      </c>
      <c r="C248" s="1537">
        <f>C249</f>
        <v>178477</v>
      </c>
      <c r="D248" s="121"/>
      <c r="E248" s="198"/>
      <c r="F248" s="185"/>
      <c r="G248" s="185"/>
      <c r="H248" s="1508"/>
    </row>
    <row r="249" spans="1:8" ht="39.75" thickBot="1">
      <c r="A249" s="89"/>
      <c r="B249" s="1530" t="s">
        <v>100</v>
      </c>
      <c r="C249" s="1538">
        <v>178477</v>
      </c>
      <c r="D249" s="173"/>
      <c r="E249" s="198"/>
      <c r="F249" s="185"/>
      <c r="G249" s="185"/>
      <c r="H249" s="1508"/>
    </row>
    <row r="250" spans="1:8">
      <c r="A250" s="89"/>
      <c r="B250" s="1531" t="s">
        <v>58</v>
      </c>
      <c r="C250" s="1588"/>
      <c r="D250" s="1584"/>
      <c r="E250" s="197"/>
      <c r="F250" s="185"/>
      <c r="G250" s="185"/>
      <c r="H250" s="1508"/>
    </row>
    <row r="251" spans="1:8">
      <c r="A251" s="89"/>
      <c r="B251" s="206" t="s">
        <v>56</v>
      </c>
      <c r="C251" s="1514">
        <f>C252+C253+C259</f>
        <v>1319161386</v>
      </c>
      <c r="D251" s="119"/>
      <c r="E251" s="198"/>
      <c r="F251" s="185"/>
      <c r="G251" s="185"/>
      <c r="H251" s="1508"/>
    </row>
    <row r="252" spans="1:8" ht="26.25">
      <c r="A252" s="89"/>
      <c r="B252" s="207" t="s">
        <v>31</v>
      </c>
      <c r="C252" s="1537">
        <v>11054284</v>
      </c>
      <c r="D252" s="119"/>
      <c r="E252" s="198"/>
      <c r="F252" s="185"/>
      <c r="G252" s="185"/>
      <c r="H252" s="1508"/>
    </row>
    <row r="253" spans="1:8">
      <c r="A253" s="89"/>
      <c r="B253" s="207" t="s">
        <v>61</v>
      </c>
      <c r="C253" s="1537">
        <f>C254</f>
        <v>242828</v>
      </c>
      <c r="D253" s="119"/>
      <c r="E253" s="197"/>
      <c r="F253" s="185"/>
      <c r="G253" s="199"/>
      <c r="H253" s="1508"/>
    </row>
    <row r="254" spans="1:8">
      <c r="A254" s="89"/>
      <c r="B254" s="208" t="s">
        <v>62</v>
      </c>
      <c r="C254" s="1537">
        <f>C255+C258</f>
        <v>242828</v>
      </c>
      <c r="D254" s="119"/>
      <c r="E254" s="198"/>
      <c r="F254" s="185"/>
      <c r="G254" s="199"/>
      <c r="H254" s="1508"/>
    </row>
    <row r="255" spans="1:8">
      <c r="A255" s="89"/>
      <c r="B255" s="1525" t="s">
        <v>63</v>
      </c>
      <c r="C255" s="1537">
        <f>C256</f>
        <v>227828</v>
      </c>
      <c r="D255" s="119"/>
      <c r="E255" s="197"/>
      <c r="F255" s="185"/>
      <c r="G255" s="199"/>
      <c r="H255" s="1508"/>
    </row>
    <row r="256" spans="1:8" ht="25.5">
      <c r="A256" s="89"/>
      <c r="B256" s="1526" t="s">
        <v>64</v>
      </c>
      <c r="C256" s="1537">
        <f>C257</f>
        <v>227828</v>
      </c>
      <c r="D256" s="119"/>
      <c r="E256" s="198"/>
      <c r="F256" s="185"/>
      <c r="G256" s="199"/>
      <c r="H256" s="1508"/>
    </row>
    <row r="257" spans="1:8" ht="39">
      <c r="A257" s="89"/>
      <c r="B257" s="1527" t="s">
        <v>65</v>
      </c>
      <c r="C257" s="1537">
        <v>227828</v>
      </c>
      <c r="D257" s="119"/>
      <c r="E257" s="200"/>
      <c r="F257" s="185"/>
      <c r="G257" s="199"/>
      <c r="H257" s="1508"/>
    </row>
    <row r="258" spans="1:8" ht="26.25">
      <c r="A258" s="89"/>
      <c r="B258" s="208" t="s">
        <v>101</v>
      </c>
      <c r="C258" s="1537">
        <v>15000</v>
      </c>
      <c r="D258" s="119"/>
      <c r="E258" s="198"/>
      <c r="F258" s="185"/>
      <c r="G258" s="199"/>
      <c r="H258" s="1508"/>
    </row>
    <row r="259" spans="1:8">
      <c r="A259" s="89"/>
      <c r="B259" s="207" t="s">
        <v>18</v>
      </c>
      <c r="C259" s="1537">
        <f>C260</f>
        <v>1307864274</v>
      </c>
      <c r="D259" s="121"/>
      <c r="E259" s="200"/>
      <c r="F259" s="185"/>
      <c r="G259" s="199"/>
      <c r="H259" s="1508"/>
    </row>
    <row r="260" spans="1:8" ht="26.25">
      <c r="A260" s="89"/>
      <c r="B260" s="208" t="s">
        <v>19</v>
      </c>
      <c r="C260" s="1537">
        <v>1307864274</v>
      </c>
      <c r="D260" s="121"/>
      <c r="E260" s="196"/>
      <c r="F260" s="185"/>
      <c r="G260" s="199"/>
      <c r="H260" s="1508"/>
    </row>
    <row r="261" spans="1:8">
      <c r="A261" s="89"/>
      <c r="B261" s="206" t="s">
        <v>57</v>
      </c>
      <c r="C261" s="1516">
        <f>C262+C276</f>
        <v>1319161386</v>
      </c>
      <c r="D261" s="119"/>
      <c r="E261" s="197"/>
      <c r="F261" s="185"/>
      <c r="G261" s="199"/>
      <c r="H261" s="1508"/>
    </row>
    <row r="262" spans="1:8">
      <c r="A262" s="89"/>
      <c r="B262" s="207" t="s">
        <v>21</v>
      </c>
      <c r="C262" s="1515">
        <f>C263+C266+C269+C271</f>
        <v>1317556645</v>
      </c>
      <c r="D262" s="126"/>
      <c r="E262" s="197"/>
      <c r="F262" s="185"/>
      <c r="G262" s="199"/>
      <c r="H262" s="1508"/>
    </row>
    <row r="263" spans="1:8">
      <c r="A263" s="89"/>
      <c r="B263" s="208" t="s">
        <v>23</v>
      </c>
      <c r="C263" s="1515">
        <f>C264+C265</f>
        <v>107161106</v>
      </c>
      <c r="D263" s="126"/>
      <c r="E263" s="197"/>
      <c r="F263" s="185"/>
      <c r="G263" s="199"/>
      <c r="H263" s="1508"/>
    </row>
    <row r="264" spans="1:8">
      <c r="A264" s="89"/>
      <c r="B264" s="1525" t="s">
        <v>25</v>
      </c>
      <c r="C264" s="1515">
        <v>85428563</v>
      </c>
      <c r="D264" s="121"/>
      <c r="E264" s="198"/>
      <c r="F264" s="185"/>
      <c r="G264" s="199"/>
      <c r="H264" s="1508"/>
    </row>
    <row r="265" spans="1:8">
      <c r="A265" s="89"/>
      <c r="B265" s="1525" t="s">
        <v>26</v>
      </c>
      <c r="C265" s="1537">
        <v>21732543</v>
      </c>
      <c r="D265" s="121"/>
      <c r="E265" s="214"/>
      <c r="F265" s="163"/>
      <c r="G265" s="164"/>
      <c r="H265" s="1508"/>
    </row>
    <row r="266" spans="1:8" ht="26.25">
      <c r="A266" s="89"/>
      <c r="B266" s="208" t="s">
        <v>22</v>
      </c>
      <c r="C266" s="1537">
        <f>C267+C268</f>
        <v>637046762</v>
      </c>
      <c r="D266" s="121">
        <f>D267</f>
        <v>1086</v>
      </c>
      <c r="E266" s="195"/>
      <c r="F266" s="183"/>
      <c r="G266" s="183"/>
      <c r="H266" s="1508"/>
    </row>
    <row r="267" spans="1:8">
      <c r="A267" s="89"/>
      <c r="B267" s="1525" t="s">
        <v>24</v>
      </c>
      <c r="C267" s="1537">
        <v>42627423</v>
      </c>
      <c r="D267" s="121">
        <v>1086</v>
      </c>
      <c r="E267" s="1573"/>
      <c r="F267" s="185"/>
      <c r="G267" s="183"/>
      <c r="H267" s="1508"/>
    </row>
    <row r="268" spans="1:8">
      <c r="A268" s="89"/>
      <c r="B268" s="1525" t="s">
        <v>32</v>
      </c>
      <c r="C268" s="1537">
        <v>594419339</v>
      </c>
      <c r="D268" s="121"/>
      <c r="E268" s="1573"/>
      <c r="F268" s="185"/>
      <c r="G268" s="183"/>
      <c r="H268" s="1508"/>
    </row>
    <row r="269" spans="1:8" ht="25.5">
      <c r="A269" s="89"/>
      <c r="B269" s="1528" t="s">
        <v>45</v>
      </c>
      <c r="C269" s="1537">
        <f>C270</f>
        <v>228210</v>
      </c>
      <c r="D269" s="121"/>
      <c r="E269" s="1574"/>
      <c r="F269" s="185"/>
      <c r="G269" s="183"/>
      <c r="H269" s="1508"/>
    </row>
    <row r="270" spans="1:8">
      <c r="A270" s="89"/>
      <c r="B270" s="1525" t="s">
        <v>46</v>
      </c>
      <c r="C270" s="1537">
        <v>228210</v>
      </c>
      <c r="D270" s="121"/>
      <c r="E270" s="1575"/>
      <c r="F270" s="185"/>
      <c r="G270" s="183"/>
      <c r="H270" s="1508"/>
    </row>
    <row r="271" spans="1:8" ht="39">
      <c r="A271" s="89"/>
      <c r="B271" s="208" t="s">
        <v>33</v>
      </c>
      <c r="C271" s="1537">
        <f>C272+C274</f>
        <v>573120567</v>
      </c>
      <c r="D271" s="121">
        <f>D272+D274</f>
        <v>-1086</v>
      </c>
      <c r="E271" s="1576"/>
      <c r="F271" s="185"/>
      <c r="G271" s="183"/>
      <c r="H271" s="1508"/>
    </row>
    <row r="272" spans="1:8" ht="26.25">
      <c r="A272" s="89"/>
      <c r="B272" s="1525" t="s">
        <v>34</v>
      </c>
      <c r="C272" s="1537">
        <f>C273</f>
        <v>441116427</v>
      </c>
      <c r="D272" s="121"/>
      <c r="E272" s="1577"/>
      <c r="F272" s="185"/>
      <c r="G272" s="183"/>
      <c r="H272" s="1508"/>
    </row>
    <row r="273" spans="1:8" ht="39">
      <c r="A273" s="89"/>
      <c r="B273" s="1529" t="s">
        <v>35</v>
      </c>
      <c r="C273" s="1537">
        <v>441116427</v>
      </c>
      <c r="D273" s="121"/>
      <c r="E273" s="1575"/>
      <c r="F273" s="185"/>
      <c r="G273" s="183"/>
      <c r="H273" s="1508"/>
    </row>
    <row r="274" spans="1:8" ht="25.5">
      <c r="A274" s="89"/>
      <c r="B274" s="1582" t="s">
        <v>36</v>
      </c>
      <c r="C274" s="1537">
        <f>C275</f>
        <v>132004140</v>
      </c>
      <c r="D274" s="121">
        <f>D275</f>
        <v>-1086</v>
      </c>
      <c r="E274" s="1578"/>
      <c r="F274" s="185"/>
      <c r="G274" s="185"/>
      <c r="H274" s="1508"/>
    </row>
    <row r="275" spans="1:8" ht="26.25">
      <c r="A275" s="89"/>
      <c r="B275" s="1529" t="s">
        <v>86</v>
      </c>
      <c r="C275" s="1537">
        <v>132004140</v>
      </c>
      <c r="D275" s="121">
        <v>-1086</v>
      </c>
      <c r="E275" s="1579"/>
      <c r="F275" s="185"/>
      <c r="G275" s="185"/>
      <c r="H275" s="1508"/>
    </row>
    <row r="276" spans="1:8">
      <c r="A276" s="89"/>
      <c r="B276" s="207" t="s">
        <v>27</v>
      </c>
      <c r="C276" s="1537">
        <f>C277+C278</f>
        <v>1604741</v>
      </c>
      <c r="D276" s="121"/>
      <c r="E276" s="195"/>
      <c r="F276" s="183"/>
      <c r="G276" s="183"/>
      <c r="H276" s="1508"/>
    </row>
    <row r="277" spans="1:8">
      <c r="A277" s="89"/>
      <c r="B277" s="208" t="s">
        <v>28</v>
      </c>
      <c r="C277" s="1537">
        <v>1340695</v>
      </c>
      <c r="D277" s="121"/>
      <c r="E277" s="196"/>
      <c r="F277" s="185"/>
      <c r="G277" s="185"/>
      <c r="H277" s="1508"/>
    </row>
    <row r="278" spans="1:8">
      <c r="A278" s="89"/>
      <c r="B278" s="208" t="s">
        <v>98</v>
      </c>
      <c r="C278" s="1537">
        <f>C280</f>
        <v>264046</v>
      </c>
      <c r="D278" s="121"/>
      <c r="E278" s="197"/>
      <c r="F278" s="185"/>
      <c r="G278" s="185"/>
      <c r="H278" s="1508"/>
    </row>
    <row r="279" spans="1:8">
      <c r="A279" s="89"/>
      <c r="B279" s="1525" t="s">
        <v>99</v>
      </c>
      <c r="C279" s="1537">
        <f>C280</f>
        <v>264046</v>
      </c>
      <c r="D279" s="121"/>
      <c r="E279" s="198"/>
      <c r="F279" s="185"/>
      <c r="G279" s="185"/>
      <c r="H279" s="1508"/>
    </row>
    <row r="280" spans="1:8" ht="39.75" thickBot="1">
      <c r="A280" s="89"/>
      <c r="B280" s="1530" t="s">
        <v>100</v>
      </c>
      <c r="C280" s="1538">
        <v>264046</v>
      </c>
      <c r="D280" s="173"/>
      <c r="E280" s="198"/>
      <c r="F280" s="185"/>
      <c r="G280" s="185"/>
      <c r="H280" s="1508"/>
    </row>
    <row r="281" spans="1:8" s="1762" customFormat="1" ht="215.25" customHeight="1" thickBot="1">
      <c r="A281" s="1797"/>
      <c r="B281" s="1983" t="s">
        <v>529</v>
      </c>
      <c r="C281" s="1984"/>
      <c r="D281" s="1985"/>
      <c r="E281" s="1799"/>
      <c r="F281" s="1800"/>
      <c r="G281" s="1800"/>
      <c r="H281" s="1801"/>
    </row>
    <row r="282" spans="1:8" ht="15.75" thickBot="1">
      <c r="A282" s="89"/>
      <c r="B282" s="90"/>
      <c r="C282" s="90"/>
      <c r="D282" s="91"/>
      <c r="E282" s="201"/>
      <c r="F282" s="185"/>
      <c r="G282" s="185"/>
      <c r="H282" s="1508"/>
    </row>
    <row r="283" spans="1:8">
      <c r="A283" s="210">
        <f>A216+1</f>
        <v>56</v>
      </c>
      <c r="B283" s="1034" t="s">
        <v>92</v>
      </c>
      <c r="C283" s="224"/>
      <c r="D283" s="116"/>
      <c r="E283" s="1034" t="s">
        <v>72</v>
      </c>
      <c r="F283" s="1512"/>
      <c r="G283" s="225"/>
      <c r="H283" s="1507" t="s">
        <v>295</v>
      </c>
    </row>
    <row r="284" spans="1:8">
      <c r="A284" s="89"/>
      <c r="B284" s="386" t="s">
        <v>14</v>
      </c>
      <c r="C284" s="227"/>
      <c r="D284" s="117"/>
      <c r="E284" s="882" t="s">
        <v>14</v>
      </c>
      <c r="F284" s="1513"/>
      <c r="G284" s="228"/>
      <c r="H284" s="1508"/>
    </row>
    <row r="285" spans="1:8" ht="27">
      <c r="A285" s="89"/>
      <c r="B285" s="1511" t="s">
        <v>114</v>
      </c>
      <c r="C285" s="1100" t="s">
        <v>79</v>
      </c>
      <c r="D285" s="1592"/>
      <c r="E285" s="1511" t="s">
        <v>30</v>
      </c>
      <c r="F285" s="1106" t="s">
        <v>79</v>
      </c>
      <c r="G285" s="1096"/>
      <c r="H285" s="1508"/>
    </row>
    <row r="286" spans="1:8">
      <c r="A286" s="89"/>
      <c r="B286" s="118" t="s">
        <v>56</v>
      </c>
      <c r="C286" s="1514">
        <f t="shared" ref="C286:D289" si="5">C287</f>
        <v>4570936</v>
      </c>
      <c r="D286" s="119">
        <f t="shared" si="5"/>
        <v>-6193</v>
      </c>
      <c r="E286" s="118" t="s">
        <v>56</v>
      </c>
      <c r="F286" s="1609">
        <v>10876307</v>
      </c>
      <c r="G286" s="119">
        <f>G288</f>
        <v>42090</v>
      </c>
      <c r="H286" s="1508"/>
    </row>
    <row r="287" spans="1:8" ht="26.25">
      <c r="A287" s="89"/>
      <c r="B287" s="120" t="s">
        <v>18</v>
      </c>
      <c r="C287" s="1515">
        <f t="shared" si="5"/>
        <v>4570936</v>
      </c>
      <c r="D287" s="121">
        <f t="shared" si="5"/>
        <v>-6193</v>
      </c>
      <c r="E287" s="207" t="s">
        <v>31</v>
      </c>
      <c r="F287" s="1610">
        <v>80000</v>
      </c>
      <c r="G287" s="121"/>
      <c r="H287" s="1508"/>
    </row>
    <row r="288" spans="1:8" ht="25.5">
      <c r="A288" s="89"/>
      <c r="B288" s="122" t="s">
        <v>19</v>
      </c>
      <c r="C288" s="1515">
        <f t="shared" si="5"/>
        <v>4570936</v>
      </c>
      <c r="D288" s="121">
        <f t="shared" si="5"/>
        <v>-6193</v>
      </c>
      <c r="E288" s="120" t="s">
        <v>18</v>
      </c>
      <c r="F288" s="1610">
        <v>10796307</v>
      </c>
      <c r="G288" s="121">
        <f t="shared" ref="G288:G289" si="6">G289</f>
        <v>42090</v>
      </c>
      <c r="H288" s="1508"/>
    </row>
    <row r="289" spans="1:8" ht="25.5">
      <c r="A289" s="89"/>
      <c r="B289" s="118" t="s">
        <v>20</v>
      </c>
      <c r="C289" s="1516">
        <f>C290+C296</f>
        <v>4570936</v>
      </c>
      <c r="D289" s="119">
        <f t="shared" si="5"/>
        <v>-6193</v>
      </c>
      <c r="E289" s="122" t="s">
        <v>19</v>
      </c>
      <c r="F289" s="1610">
        <v>10796307</v>
      </c>
      <c r="G289" s="121">
        <f t="shared" si="6"/>
        <v>42090</v>
      </c>
      <c r="H289" s="1508"/>
    </row>
    <row r="290" spans="1:8">
      <c r="A290" s="89"/>
      <c r="B290" s="120" t="s">
        <v>21</v>
      </c>
      <c r="C290" s="1515">
        <f>C291+C294</f>
        <v>4549219</v>
      </c>
      <c r="D290" s="126">
        <f>D291</f>
        <v>-6193</v>
      </c>
      <c r="E290" s="118" t="s">
        <v>57</v>
      </c>
      <c r="F290" s="1611">
        <v>10974307</v>
      </c>
      <c r="G290" s="202">
        <f>G291+G293+G295</f>
        <v>42090</v>
      </c>
      <c r="H290" s="1508"/>
    </row>
    <row r="291" spans="1:8">
      <c r="A291" s="89"/>
      <c r="B291" s="122" t="s">
        <v>23</v>
      </c>
      <c r="C291" s="1515">
        <f>C292+C293</f>
        <v>4548279</v>
      </c>
      <c r="D291" s="121">
        <f>D293</f>
        <v>-6193</v>
      </c>
      <c r="E291" s="120" t="s">
        <v>21</v>
      </c>
      <c r="F291" s="1610">
        <v>10300250</v>
      </c>
      <c r="G291" s="121">
        <f>G292</f>
        <v>42090</v>
      </c>
      <c r="H291" s="1508"/>
    </row>
    <row r="292" spans="1:8">
      <c r="A292" s="89"/>
      <c r="B292" s="124" t="s">
        <v>25</v>
      </c>
      <c r="C292" s="1515">
        <v>4109897</v>
      </c>
      <c r="D292" s="121"/>
      <c r="E292" s="122" t="s">
        <v>23</v>
      </c>
      <c r="F292" s="1610">
        <v>10113938</v>
      </c>
      <c r="G292" s="121">
        <f>G294</f>
        <v>42090</v>
      </c>
      <c r="H292" s="1508"/>
    </row>
    <row r="293" spans="1:8">
      <c r="A293" s="89"/>
      <c r="B293" s="124" t="s">
        <v>26</v>
      </c>
      <c r="C293" s="1515">
        <v>438382</v>
      </c>
      <c r="D293" s="126">
        <f>-6193</f>
        <v>-6193</v>
      </c>
      <c r="E293" s="124" t="s">
        <v>25</v>
      </c>
      <c r="F293" s="1610">
        <v>7639769</v>
      </c>
      <c r="G293" s="126"/>
      <c r="H293" s="1508"/>
    </row>
    <row r="294" spans="1:8" ht="25.5">
      <c r="A294" s="89"/>
      <c r="B294" s="122" t="s">
        <v>45</v>
      </c>
      <c r="C294" s="1515">
        <f>C295</f>
        <v>940</v>
      </c>
      <c r="D294" s="125"/>
      <c r="E294" s="124" t="s">
        <v>26</v>
      </c>
      <c r="F294" s="1610">
        <v>2474169</v>
      </c>
      <c r="G294" s="128">
        <v>42090</v>
      </c>
      <c r="H294" s="1508"/>
    </row>
    <row r="295" spans="1:8" ht="39">
      <c r="A295" s="89"/>
      <c r="B295" s="124" t="s">
        <v>46</v>
      </c>
      <c r="C295" s="1515">
        <v>940</v>
      </c>
      <c r="D295" s="126"/>
      <c r="E295" s="217" t="s">
        <v>33</v>
      </c>
      <c r="F295" s="1610">
        <v>186312</v>
      </c>
      <c r="G295" s="126"/>
      <c r="H295" s="1508"/>
    </row>
    <row r="296" spans="1:8" ht="26.25">
      <c r="A296" s="89"/>
      <c r="B296" s="120" t="s">
        <v>27</v>
      </c>
      <c r="C296" s="1515">
        <f>C297</f>
        <v>21717</v>
      </c>
      <c r="D296" s="126"/>
      <c r="E296" s="218" t="s">
        <v>34</v>
      </c>
      <c r="F296" s="1610">
        <v>186312</v>
      </c>
      <c r="G296" s="126"/>
      <c r="H296" s="1508"/>
    </row>
    <row r="297" spans="1:8" ht="39">
      <c r="A297" s="89"/>
      <c r="B297" s="122" t="s">
        <v>28</v>
      </c>
      <c r="C297" s="1517">
        <v>21717</v>
      </c>
      <c r="D297" s="126"/>
      <c r="E297" s="220" t="s">
        <v>35</v>
      </c>
      <c r="F297" s="1610">
        <v>23328</v>
      </c>
      <c r="G297" s="126"/>
      <c r="H297" s="1508"/>
    </row>
    <row r="298" spans="1:8" ht="25.5">
      <c r="A298" s="89"/>
      <c r="B298" s="1511" t="s">
        <v>102</v>
      </c>
      <c r="C298" s="1597" t="s">
        <v>79</v>
      </c>
      <c r="D298" s="439"/>
      <c r="E298" s="1599" t="s">
        <v>66</v>
      </c>
      <c r="F298" s="1610">
        <v>162984</v>
      </c>
      <c r="G298" s="126"/>
      <c r="H298" s="1508"/>
    </row>
    <row r="299" spans="1:8" ht="39">
      <c r="A299" s="89"/>
      <c r="B299" s="118" t="s">
        <v>56</v>
      </c>
      <c r="C299" s="1514">
        <f>C302</f>
        <v>3901554</v>
      </c>
      <c r="D299" s="119">
        <f t="shared" ref="D299:D302" si="7">D300</f>
        <v>-35897</v>
      </c>
      <c r="E299" s="222" t="s">
        <v>67</v>
      </c>
      <c r="F299" s="1610">
        <v>162984</v>
      </c>
      <c r="G299" s="126"/>
      <c r="H299" s="1508"/>
    </row>
    <row r="300" spans="1:8">
      <c r="A300" s="89"/>
      <c r="B300" s="120" t="s">
        <v>18</v>
      </c>
      <c r="C300" s="1515">
        <f>C301</f>
        <v>3901554</v>
      </c>
      <c r="D300" s="121">
        <f t="shared" si="7"/>
        <v>-35897</v>
      </c>
      <c r="E300" s="215" t="s">
        <v>27</v>
      </c>
      <c r="F300" s="1610">
        <f>F301</f>
        <v>674057</v>
      </c>
      <c r="G300" s="126"/>
      <c r="H300" s="1508"/>
    </row>
    <row r="301" spans="1:8" ht="25.5">
      <c r="A301" s="89"/>
      <c r="B301" s="122" t="s">
        <v>19</v>
      </c>
      <c r="C301" s="1515">
        <f>C302</f>
        <v>3901554</v>
      </c>
      <c r="D301" s="121">
        <f t="shared" si="7"/>
        <v>-35897</v>
      </c>
      <c r="E301" s="217" t="s">
        <v>28</v>
      </c>
      <c r="F301" s="1610">
        <v>674057</v>
      </c>
      <c r="G301" s="126"/>
      <c r="H301" s="1508"/>
    </row>
    <row r="302" spans="1:8">
      <c r="A302" s="89"/>
      <c r="B302" s="118" t="s">
        <v>57</v>
      </c>
      <c r="C302" s="1516">
        <f>C303+C310</f>
        <v>3901554</v>
      </c>
      <c r="D302" s="119">
        <f t="shared" si="7"/>
        <v>-35897</v>
      </c>
      <c r="E302" s="223" t="s">
        <v>38</v>
      </c>
      <c r="F302" s="1610">
        <f>F286-F290</f>
        <v>-98000</v>
      </c>
      <c r="G302" s="126"/>
      <c r="H302" s="1508"/>
    </row>
    <row r="303" spans="1:8">
      <c r="A303" s="89"/>
      <c r="B303" s="120" t="s">
        <v>21</v>
      </c>
      <c r="C303" s="1515">
        <f>C304+C307</f>
        <v>3210274</v>
      </c>
      <c r="D303" s="126">
        <f>D304</f>
        <v>-35897</v>
      </c>
      <c r="E303" s="223" t="s">
        <v>39</v>
      </c>
      <c r="F303" s="1610">
        <f>F304</f>
        <v>98000</v>
      </c>
      <c r="G303" s="126"/>
      <c r="H303" s="1508"/>
    </row>
    <row r="304" spans="1:8">
      <c r="A304" s="89"/>
      <c r="B304" s="122" t="s">
        <v>23</v>
      </c>
      <c r="C304" s="1515">
        <f>C305+C306</f>
        <v>3027310</v>
      </c>
      <c r="D304" s="121">
        <f>D306</f>
        <v>-35897</v>
      </c>
      <c r="E304" s="215" t="s">
        <v>40</v>
      </c>
      <c r="F304" s="1610">
        <f>F305</f>
        <v>98000</v>
      </c>
      <c r="G304" s="126"/>
      <c r="H304" s="1508"/>
    </row>
    <row r="305" spans="1:8" ht="52.5" customHeight="1">
      <c r="A305" s="89"/>
      <c r="B305" s="124" t="s">
        <v>25</v>
      </c>
      <c r="C305" s="1515">
        <v>1789059</v>
      </c>
      <c r="D305" s="121"/>
      <c r="E305" s="1600" t="s">
        <v>41</v>
      </c>
      <c r="F305" s="1612">
        <v>98000</v>
      </c>
      <c r="G305" s="1608"/>
      <c r="H305" s="1508"/>
    </row>
    <row r="306" spans="1:8">
      <c r="A306" s="89"/>
      <c r="B306" s="124" t="s">
        <v>26</v>
      </c>
      <c r="C306" s="1515">
        <v>1238251</v>
      </c>
      <c r="D306" s="126">
        <f>-35897</f>
        <v>-35897</v>
      </c>
      <c r="E306" s="220"/>
      <c r="F306" s="1610"/>
      <c r="G306" s="126"/>
      <c r="H306" s="1508"/>
    </row>
    <row r="307" spans="1:8" ht="39">
      <c r="A307" s="89"/>
      <c r="B307" s="217" t="s">
        <v>33</v>
      </c>
      <c r="C307" s="1515">
        <f>C308</f>
        <v>182964</v>
      </c>
      <c r="D307" s="125"/>
      <c r="E307" s="220"/>
      <c r="F307" s="1610"/>
      <c r="G307" s="126"/>
      <c r="H307" s="1508"/>
    </row>
    <row r="308" spans="1:8" ht="25.5">
      <c r="A308" s="89"/>
      <c r="B308" s="219" t="s">
        <v>34</v>
      </c>
      <c r="C308" s="1515">
        <f>C309</f>
        <v>182964</v>
      </c>
      <c r="D308" s="126"/>
      <c r="E308" s="220"/>
      <c r="F308" s="1610"/>
      <c r="G308" s="126"/>
      <c r="H308" s="1508"/>
    </row>
    <row r="309" spans="1:8" ht="39">
      <c r="A309" s="89"/>
      <c r="B309" s="220" t="s">
        <v>35</v>
      </c>
      <c r="C309" s="1515">
        <v>182964</v>
      </c>
      <c r="D309" s="126"/>
      <c r="E309" s="220"/>
      <c r="F309" s="1610"/>
      <c r="G309" s="126"/>
      <c r="H309" s="1508"/>
    </row>
    <row r="310" spans="1:8">
      <c r="A310" s="89"/>
      <c r="B310" s="216" t="s">
        <v>27</v>
      </c>
      <c r="C310" s="1517">
        <f>C311+C312</f>
        <v>691280</v>
      </c>
      <c r="D310" s="126"/>
      <c r="E310" s="220"/>
      <c r="F310" s="1610"/>
      <c r="G310" s="126"/>
      <c r="H310" s="1508"/>
    </row>
    <row r="311" spans="1:8">
      <c r="A311" s="89"/>
      <c r="B311" s="221" t="s">
        <v>28</v>
      </c>
      <c r="C311" s="1517">
        <v>656914</v>
      </c>
      <c r="D311" s="126"/>
      <c r="E311" s="220"/>
      <c r="F311" s="1610"/>
      <c r="G311" s="126"/>
      <c r="H311" s="1508"/>
    </row>
    <row r="312" spans="1:8">
      <c r="A312" s="89"/>
      <c r="B312" s="120" t="s">
        <v>98</v>
      </c>
      <c r="C312" s="1517">
        <f>C313</f>
        <v>34366</v>
      </c>
      <c r="D312" s="126"/>
      <c r="E312" s="1601"/>
      <c r="F312" s="1613"/>
      <c r="G312" s="126"/>
      <c r="H312" s="1508"/>
    </row>
    <row r="313" spans="1:8">
      <c r="A313" s="89"/>
      <c r="B313" s="120" t="s">
        <v>99</v>
      </c>
      <c r="C313" s="1517">
        <f>C314</f>
        <v>34366</v>
      </c>
      <c r="D313" s="126"/>
      <c r="E313" s="1601"/>
      <c r="F313" s="1613"/>
      <c r="G313" s="126"/>
      <c r="H313" s="1508"/>
    </row>
    <row r="314" spans="1:8" ht="39" thickBot="1">
      <c r="A314" s="89"/>
      <c r="B314" s="122" t="s">
        <v>100</v>
      </c>
      <c r="C314" s="1517">
        <v>34366</v>
      </c>
      <c r="D314" s="1593"/>
      <c r="E314" s="1602"/>
      <c r="F314" s="1614"/>
      <c r="G314" s="1566"/>
      <c r="H314" s="1508"/>
    </row>
    <row r="315" spans="1:8">
      <c r="A315" s="89"/>
      <c r="B315" s="947" t="s">
        <v>92</v>
      </c>
      <c r="C315" s="1585"/>
      <c r="D315" s="162"/>
      <c r="E315" s="1603" t="s">
        <v>72</v>
      </c>
      <c r="F315" s="1615"/>
      <c r="G315" s="203"/>
      <c r="H315" s="1508"/>
    </row>
    <row r="316" spans="1:8">
      <c r="A316" s="89"/>
      <c r="B316" s="1589" t="s">
        <v>43</v>
      </c>
      <c r="C316" s="1536"/>
      <c r="D316" s="1137"/>
      <c r="E316" s="1589" t="s">
        <v>43</v>
      </c>
      <c r="F316" s="1536"/>
      <c r="G316" s="1137"/>
      <c r="H316" s="1508"/>
    </row>
    <row r="317" spans="1:8">
      <c r="A317" s="89"/>
      <c r="B317" s="1085" t="s">
        <v>44</v>
      </c>
      <c r="C317" s="926"/>
      <c r="D317" s="918"/>
      <c r="E317" s="1085" t="s">
        <v>44</v>
      </c>
      <c r="F317" s="926"/>
      <c r="G317" s="918"/>
      <c r="H317" s="1508"/>
    </row>
    <row r="318" spans="1:8">
      <c r="A318" s="89"/>
      <c r="B318" s="1590" t="s">
        <v>42</v>
      </c>
      <c r="C318" s="1586"/>
      <c r="D318" s="1583"/>
      <c r="E318" s="1590" t="s">
        <v>42</v>
      </c>
      <c r="F318" s="1586"/>
      <c r="G318" s="1583"/>
      <c r="H318" s="1508"/>
    </row>
    <row r="319" spans="1:8">
      <c r="A319" s="89"/>
      <c r="B319" s="206" t="s">
        <v>56</v>
      </c>
      <c r="C319" s="1514">
        <f>C320+C321+C327</f>
        <v>1226916355</v>
      </c>
      <c r="D319" s="119">
        <f>D327</f>
        <v>-42090</v>
      </c>
      <c r="E319" s="206" t="s">
        <v>56</v>
      </c>
      <c r="F319" s="1514">
        <f>F320+F321+F326</f>
        <v>138931477</v>
      </c>
      <c r="G319" s="119">
        <f>G327</f>
        <v>42090</v>
      </c>
      <c r="H319" s="1508"/>
    </row>
    <row r="320" spans="1:8" ht="26.25">
      <c r="A320" s="89"/>
      <c r="B320" s="207" t="s">
        <v>31</v>
      </c>
      <c r="C320" s="1537">
        <v>11054284</v>
      </c>
      <c r="D320" s="119"/>
      <c r="E320" s="207" t="s">
        <v>31</v>
      </c>
      <c r="F320" s="1537">
        <v>1834287</v>
      </c>
      <c r="G320" s="119"/>
      <c r="H320" s="1508"/>
    </row>
    <row r="321" spans="1:8">
      <c r="A321" s="89"/>
      <c r="B321" s="207" t="s">
        <v>61</v>
      </c>
      <c r="C321" s="1537">
        <f>C322</f>
        <v>242828</v>
      </c>
      <c r="D321" s="119"/>
      <c r="E321" s="207" t="s">
        <v>61</v>
      </c>
      <c r="F321" s="1537">
        <f>F322</f>
        <v>118066</v>
      </c>
      <c r="G321" s="119"/>
      <c r="H321" s="1508"/>
    </row>
    <row r="322" spans="1:8">
      <c r="A322" s="89"/>
      <c r="B322" s="208" t="s">
        <v>62</v>
      </c>
      <c r="C322" s="1537">
        <f>C323+C326</f>
        <v>242828</v>
      </c>
      <c r="D322" s="119"/>
      <c r="E322" s="208" t="s">
        <v>62</v>
      </c>
      <c r="F322" s="1537">
        <f>F323</f>
        <v>118066</v>
      </c>
      <c r="G322" s="119"/>
      <c r="H322" s="1508"/>
    </row>
    <row r="323" spans="1:8" ht="26.25">
      <c r="A323" s="89"/>
      <c r="B323" s="1525" t="s">
        <v>63</v>
      </c>
      <c r="C323" s="1537">
        <f>C324</f>
        <v>227828</v>
      </c>
      <c r="D323" s="119"/>
      <c r="E323" s="1525" t="s">
        <v>63</v>
      </c>
      <c r="F323" s="1537">
        <f>F324</f>
        <v>118066</v>
      </c>
      <c r="G323" s="119"/>
      <c r="H323" s="1508"/>
    </row>
    <row r="324" spans="1:8" ht="25.5">
      <c r="A324" s="89"/>
      <c r="B324" s="1526" t="s">
        <v>64</v>
      </c>
      <c r="C324" s="1537">
        <f>C325</f>
        <v>227828</v>
      </c>
      <c r="D324" s="119"/>
      <c r="E324" s="1526" t="s">
        <v>64</v>
      </c>
      <c r="F324" s="1537">
        <f>F325</f>
        <v>118066</v>
      </c>
      <c r="G324" s="119"/>
      <c r="H324" s="1508"/>
    </row>
    <row r="325" spans="1:8" ht="39">
      <c r="A325" s="89"/>
      <c r="B325" s="1527" t="s">
        <v>65</v>
      </c>
      <c r="C325" s="1537">
        <v>227828</v>
      </c>
      <c r="D325" s="119"/>
      <c r="E325" s="1527" t="s">
        <v>65</v>
      </c>
      <c r="F325" s="1537">
        <v>118066</v>
      </c>
      <c r="G325" s="119"/>
      <c r="H325" s="1508"/>
    </row>
    <row r="326" spans="1:8" ht="26.25">
      <c r="A326" s="89"/>
      <c r="B326" s="208" t="s">
        <v>101</v>
      </c>
      <c r="C326" s="1537">
        <v>15000</v>
      </c>
      <c r="D326" s="119"/>
      <c r="E326" s="207" t="s">
        <v>18</v>
      </c>
      <c r="F326" s="1537">
        <f>F327</f>
        <v>136979124</v>
      </c>
      <c r="G326" s="121">
        <f>G327</f>
        <v>42090</v>
      </c>
      <c r="H326" s="1508"/>
    </row>
    <row r="327" spans="1:8" ht="26.25">
      <c r="A327" s="89"/>
      <c r="B327" s="207" t="s">
        <v>18</v>
      </c>
      <c r="C327" s="1537">
        <f>C328</f>
        <v>1215619243</v>
      </c>
      <c r="D327" s="121">
        <f>D328</f>
        <v>-42090</v>
      </c>
      <c r="E327" s="208" t="s">
        <v>19</v>
      </c>
      <c r="F327" s="1537">
        <v>136979124</v>
      </c>
      <c r="G327" s="121">
        <f>G328</f>
        <v>42090</v>
      </c>
      <c r="H327" s="1508"/>
    </row>
    <row r="328" spans="1:8" ht="26.25">
      <c r="A328" s="89"/>
      <c r="B328" s="208" t="s">
        <v>19</v>
      </c>
      <c r="C328" s="1537">
        <v>1215619243</v>
      </c>
      <c r="D328" s="121">
        <f>D329</f>
        <v>-42090</v>
      </c>
      <c r="E328" s="206" t="s">
        <v>57</v>
      </c>
      <c r="F328" s="1514">
        <f>F329+F344</f>
        <v>139123926</v>
      </c>
      <c r="G328" s="119">
        <f>G329</f>
        <v>42090</v>
      </c>
      <c r="H328" s="1508"/>
    </row>
    <row r="329" spans="1:8">
      <c r="A329" s="89"/>
      <c r="B329" s="206" t="s">
        <v>57</v>
      </c>
      <c r="C329" s="1516">
        <f>C330+C344</f>
        <v>1226916355</v>
      </c>
      <c r="D329" s="119">
        <f>D330+D344</f>
        <v>-42090</v>
      </c>
      <c r="E329" s="207" t="s">
        <v>21</v>
      </c>
      <c r="F329" s="1515">
        <f>F330+F333+F335+F337</f>
        <v>136011906</v>
      </c>
      <c r="G329" s="121">
        <f>G330+G344</f>
        <v>42090</v>
      </c>
      <c r="H329" s="1508"/>
    </row>
    <row r="330" spans="1:8">
      <c r="A330" s="89"/>
      <c r="B330" s="207" t="s">
        <v>21</v>
      </c>
      <c r="C330" s="1515">
        <f>C331+C334+C337+C339</f>
        <v>1225335473</v>
      </c>
      <c r="D330" s="126">
        <f>D331+D334+D337+D339</f>
        <v>-42090</v>
      </c>
      <c r="E330" s="208" t="s">
        <v>23</v>
      </c>
      <c r="F330" s="1515">
        <f>F331+F332</f>
        <v>63917618</v>
      </c>
      <c r="G330" s="126">
        <f>G332</f>
        <v>42090</v>
      </c>
      <c r="H330" s="1508"/>
    </row>
    <row r="331" spans="1:8">
      <c r="A331" s="89"/>
      <c r="B331" s="208" t="s">
        <v>23</v>
      </c>
      <c r="C331" s="1515">
        <f>C332+C333</f>
        <v>107021321</v>
      </c>
      <c r="D331" s="126">
        <f>D333</f>
        <v>-42090</v>
      </c>
      <c r="E331" s="1525" t="s">
        <v>25</v>
      </c>
      <c r="F331" s="1515">
        <v>40145577</v>
      </c>
      <c r="G331" s="126"/>
      <c r="H331" s="1508"/>
    </row>
    <row r="332" spans="1:8">
      <c r="A332" s="89"/>
      <c r="B332" s="1525" t="s">
        <v>25</v>
      </c>
      <c r="C332" s="1515">
        <v>84642573</v>
      </c>
      <c r="D332" s="121"/>
      <c r="E332" s="1525" t="s">
        <v>26</v>
      </c>
      <c r="F332" s="1515">
        <v>23772041</v>
      </c>
      <c r="G332" s="121">
        <v>42090</v>
      </c>
      <c r="H332" s="1508"/>
    </row>
    <row r="333" spans="1:8" ht="26.25">
      <c r="A333" s="89"/>
      <c r="B333" s="1525" t="s">
        <v>26</v>
      </c>
      <c r="C333" s="1537">
        <v>22378748</v>
      </c>
      <c r="D333" s="121">
        <v>-42090</v>
      </c>
      <c r="E333" s="208" t="s">
        <v>22</v>
      </c>
      <c r="F333" s="1537">
        <f>F334</f>
        <v>71659483</v>
      </c>
      <c r="G333" s="121"/>
      <c r="H333" s="1508"/>
    </row>
    <row r="334" spans="1:8" ht="26.25">
      <c r="A334" s="89"/>
      <c r="B334" s="208" t="s">
        <v>22</v>
      </c>
      <c r="C334" s="1537">
        <f>C335+C336</f>
        <v>614261286</v>
      </c>
      <c r="D334" s="121"/>
      <c r="E334" s="1525" t="s">
        <v>24</v>
      </c>
      <c r="F334" s="1537">
        <v>71659483</v>
      </c>
      <c r="G334" s="121"/>
      <c r="H334" s="1508"/>
    </row>
    <row r="335" spans="1:8" ht="25.5">
      <c r="A335" s="89"/>
      <c r="B335" s="1525" t="s">
        <v>24</v>
      </c>
      <c r="C335" s="1537">
        <v>42707459</v>
      </c>
      <c r="D335" s="121"/>
      <c r="E335" s="1528" t="s">
        <v>45</v>
      </c>
      <c r="F335" s="1537">
        <f>F336</f>
        <v>225683</v>
      </c>
      <c r="G335" s="121"/>
      <c r="H335" s="1508"/>
    </row>
    <row r="336" spans="1:8">
      <c r="A336" s="89"/>
      <c r="B336" s="1525" t="s">
        <v>32</v>
      </c>
      <c r="C336" s="1537">
        <v>571553827</v>
      </c>
      <c r="D336" s="121"/>
      <c r="E336" s="1525" t="s">
        <v>46</v>
      </c>
      <c r="F336" s="1537">
        <v>225683</v>
      </c>
      <c r="G336" s="121"/>
      <c r="H336" s="1508"/>
    </row>
    <row r="337" spans="1:8" ht="39">
      <c r="A337" s="89"/>
      <c r="B337" s="208" t="s">
        <v>45</v>
      </c>
      <c r="C337" s="1537">
        <f>C338</f>
        <v>228210</v>
      </c>
      <c r="D337" s="121"/>
      <c r="E337" s="208" t="s">
        <v>33</v>
      </c>
      <c r="F337" s="1537">
        <f>F338+F342</f>
        <v>209122</v>
      </c>
      <c r="G337" s="121"/>
      <c r="H337" s="1508"/>
    </row>
    <row r="338" spans="1:8" ht="26.25">
      <c r="A338" s="89"/>
      <c r="B338" s="1525" t="s">
        <v>46</v>
      </c>
      <c r="C338" s="1537">
        <v>228210</v>
      </c>
      <c r="D338" s="121"/>
      <c r="E338" s="1525" t="s">
        <v>34</v>
      </c>
      <c r="F338" s="1537">
        <f>F339+F340</f>
        <v>186312</v>
      </c>
      <c r="G338" s="121"/>
      <c r="H338" s="1508"/>
    </row>
    <row r="339" spans="1:8" ht="39">
      <c r="A339" s="89"/>
      <c r="B339" s="208" t="s">
        <v>33</v>
      </c>
      <c r="C339" s="1537">
        <f>C340+C342</f>
        <v>503824656</v>
      </c>
      <c r="D339" s="121"/>
      <c r="E339" s="1529" t="s">
        <v>35</v>
      </c>
      <c r="F339" s="1537">
        <v>23328</v>
      </c>
      <c r="G339" s="121"/>
      <c r="H339" s="1508"/>
    </row>
    <row r="340" spans="1:8" ht="26.25">
      <c r="A340" s="89"/>
      <c r="B340" s="1582" t="s">
        <v>34</v>
      </c>
      <c r="C340" s="1537">
        <f>C341</f>
        <v>383642236</v>
      </c>
      <c r="D340" s="121"/>
      <c r="E340" s="1529" t="s">
        <v>66</v>
      </c>
      <c r="F340" s="1537">
        <f>F341</f>
        <v>162984</v>
      </c>
      <c r="G340" s="121"/>
      <c r="H340" s="1508"/>
    </row>
    <row r="341" spans="1:8" ht="39">
      <c r="A341" s="89"/>
      <c r="B341" s="1529" t="s">
        <v>35</v>
      </c>
      <c r="C341" s="1537">
        <v>383642236</v>
      </c>
      <c r="D341" s="121"/>
      <c r="E341" s="1527" t="s">
        <v>67</v>
      </c>
      <c r="F341" s="1537">
        <v>162984</v>
      </c>
      <c r="G341" s="121"/>
      <c r="H341" s="1508"/>
    </row>
    <row r="342" spans="1:8" ht="26.25">
      <c r="A342" s="89"/>
      <c r="B342" s="1525" t="s">
        <v>36</v>
      </c>
      <c r="C342" s="1537">
        <f>C343</f>
        <v>120182420</v>
      </c>
      <c r="D342" s="121"/>
      <c r="E342" s="1582" t="s">
        <v>36</v>
      </c>
      <c r="F342" s="1537">
        <f>F343</f>
        <v>22810</v>
      </c>
      <c r="G342" s="121"/>
      <c r="H342" s="1508"/>
    </row>
    <row r="343" spans="1:8" ht="64.5">
      <c r="A343" s="89"/>
      <c r="B343" s="1526" t="s">
        <v>86</v>
      </c>
      <c r="C343" s="1537">
        <v>120182420</v>
      </c>
      <c r="D343" s="121"/>
      <c r="E343" s="1529" t="s">
        <v>37</v>
      </c>
      <c r="F343" s="1537">
        <v>22810</v>
      </c>
      <c r="G343" s="121"/>
      <c r="H343" s="1508"/>
    </row>
    <row r="344" spans="1:8">
      <c r="A344" s="89"/>
      <c r="B344" s="207" t="s">
        <v>27</v>
      </c>
      <c r="C344" s="1537">
        <f>C345+C346</f>
        <v>1580882</v>
      </c>
      <c r="D344" s="121"/>
      <c r="E344" s="207" t="s">
        <v>27</v>
      </c>
      <c r="F344" s="1537">
        <f>F345</f>
        <v>3112020</v>
      </c>
      <c r="G344" s="121"/>
      <c r="H344" s="1508"/>
    </row>
    <row r="345" spans="1:8">
      <c r="A345" s="89"/>
      <c r="B345" s="208" t="s">
        <v>28</v>
      </c>
      <c r="C345" s="1537">
        <v>1402405</v>
      </c>
      <c r="D345" s="121"/>
      <c r="E345" s="208" t="s">
        <v>28</v>
      </c>
      <c r="F345" s="1537">
        <v>3112020</v>
      </c>
      <c r="G345" s="121"/>
      <c r="H345" s="1508"/>
    </row>
    <row r="346" spans="1:8">
      <c r="A346" s="89"/>
      <c r="B346" s="208" t="s">
        <v>98</v>
      </c>
      <c r="C346" s="1537">
        <f>C348</f>
        <v>178477</v>
      </c>
      <c r="D346" s="121"/>
      <c r="E346" s="1604" t="s">
        <v>38</v>
      </c>
      <c r="F346" s="1537">
        <f>F319-F328</f>
        <v>-192449</v>
      </c>
      <c r="G346" s="121"/>
      <c r="H346" s="1508"/>
    </row>
    <row r="347" spans="1:8">
      <c r="A347" s="89"/>
      <c r="B347" s="1525" t="s">
        <v>99</v>
      </c>
      <c r="C347" s="1537">
        <f>C348</f>
        <v>178477</v>
      </c>
      <c r="D347" s="121"/>
      <c r="E347" s="1605" t="s">
        <v>39</v>
      </c>
      <c r="F347" s="1537">
        <f>F348</f>
        <v>192449</v>
      </c>
      <c r="G347" s="121"/>
      <c r="H347" s="1508"/>
    </row>
    <row r="348" spans="1:8" ht="39">
      <c r="A348" s="89"/>
      <c r="B348" s="1529" t="s">
        <v>100</v>
      </c>
      <c r="C348" s="1515">
        <v>178477</v>
      </c>
      <c r="D348" s="126"/>
      <c r="E348" s="1606" t="s">
        <v>40</v>
      </c>
      <c r="F348" s="1515">
        <f>F349</f>
        <v>192449</v>
      </c>
      <c r="G348" s="126"/>
      <c r="H348" s="1508"/>
    </row>
    <row r="349" spans="1:8" ht="39.75" thickBot="1">
      <c r="A349" s="89"/>
      <c r="B349" s="204"/>
      <c r="C349" s="1538"/>
      <c r="D349" s="173"/>
      <c r="E349" s="1607" t="s">
        <v>41</v>
      </c>
      <c r="F349" s="1616">
        <v>192449</v>
      </c>
      <c r="G349" s="173"/>
      <c r="H349" s="1508"/>
    </row>
    <row r="350" spans="1:8">
      <c r="A350" s="89"/>
      <c r="B350" s="1591" t="s">
        <v>58</v>
      </c>
      <c r="C350" s="1598"/>
      <c r="D350" s="1594"/>
      <c r="E350" s="1617" t="s">
        <v>58</v>
      </c>
      <c r="F350" s="1627"/>
      <c r="G350" s="1620"/>
      <c r="H350" s="1508"/>
    </row>
    <row r="351" spans="1:8">
      <c r="A351" s="89"/>
      <c r="B351" s="206" t="s">
        <v>56</v>
      </c>
      <c r="C351" s="1514">
        <f>C352+C353+C359</f>
        <v>1319161386</v>
      </c>
      <c r="D351" s="205">
        <f>D359</f>
        <v>-42090</v>
      </c>
      <c r="E351" s="206" t="s">
        <v>56</v>
      </c>
      <c r="F351" s="1516">
        <f>F352+F353</f>
        <v>109511338</v>
      </c>
      <c r="G351" s="119">
        <f>G353</f>
        <v>42090</v>
      </c>
      <c r="H351" s="1508"/>
    </row>
    <row r="352" spans="1:8" ht="26.25">
      <c r="A352" s="89"/>
      <c r="B352" s="207" t="s">
        <v>31</v>
      </c>
      <c r="C352" s="1537">
        <v>11054284</v>
      </c>
      <c r="D352" s="205"/>
      <c r="E352" s="207" t="s">
        <v>31</v>
      </c>
      <c r="F352" s="1515">
        <v>1834287</v>
      </c>
      <c r="G352" s="121"/>
      <c r="H352" s="1508"/>
    </row>
    <row r="353" spans="1:8">
      <c r="A353" s="89"/>
      <c r="B353" s="207" t="s">
        <v>61</v>
      </c>
      <c r="C353" s="1537">
        <f>C354</f>
        <v>242828</v>
      </c>
      <c r="D353" s="205"/>
      <c r="E353" s="207" t="s">
        <v>18</v>
      </c>
      <c r="F353" s="1515">
        <f>F354</f>
        <v>107677051</v>
      </c>
      <c r="G353" s="121">
        <f>G354</f>
        <v>42090</v>
      </c>
      <c r="H353" s="1508"/>
    </row>
    <row r="354" spans="1:8" ht="26.25">
      <c r="A354" s="89"/>
      <c r="B354" s="208" t="s">
        <v>62</v>
      </c>
      <c r="C354" s="1537">
        <f>C355+C358</f>
        <v>242828</v>
      </c>
      <c r="D354" s="205"/>
      <c r="E354" s="208" t="s">
        <v>19</v>
      </c>
      <c r="F354" s="1515">
        <v>107677051</v>
      </c>
      <c r="G354" s="121">
        <f>G355</f>
        <v>42090</v>
      </c>
      <c r="H354" s="1508"/>
    </row>
    <row r="355" spans="1:8">
      <c r="A355" s="89"/>
      <c r="B355" s="1525" t="s">
        <v>63</v>
      </c>
      <c r="C355" s="1537">
        <f>C356</f>
        <v>227828</v>
      </c>
      <c r="D355" s="205"/>
      <c r="E355" s="206" t="s">
        <v>57</v>
      </c>
      <c r="F355" s="1516">
        <f>F356+F369</f>
        <v>109618938</v>
      </c>
      <c r="G355" s="202">
        <f>G356</f>
        <v>42090</v>
      </c>
      <c r="H355" s="1508"/>
    </row>
    <row r="356" spans="1:8" ht="25.5">
      <c r="A356" s="89"/>
      <c r="B356" s="1526" t="s">
        <v>64</v>
      </c>
      <c r="C356" s="1537">
        <f>C357</f>
        <v>227828</v>
      </c>
      <c r="D356" s="205"/>
      <c r="E356" s="1606" t="s">
        <v>21</v>
      </c>
      <c r="F356" s="1515">
        <f>F357+F360+F362+F364</f>
        <v>106581918</v>
      </c>
      <c r="G356" s="126">
        <f>G357</f>
        <v>42090</v>
      </c>
      <c r="H356" s="1508"/>
    </row>
    <row r="357" spans="1:8" ht="39">
      <c r="A357" s="89"/>
      <c r="B357" s="1527" t="s">
        <v>65</v>
      </c>
      <c r="C357" s="1537">
        <v>227828</v>
      </c>
      <c r="D357" s="205"/>
      <c r="E357" s="1528" t="s">
        <v>23</v>
      </c>
      <c r="F357" s="1515">
        <f>F358+F359</f>
        <v>57831623</v>
      </c>
      <c r="G357" s="126">
        <f>G359</f>
        <v>42090</v>
      </c>
      <c r="H357" s="1508"/>
    </row>
    <row r="358" spans="1:8" ht="26.25">
      <c r="A358" s="89"/>
      <c r="B358" s="208" t="s">
        <v>101</v>
      </c>
      <c r="C358" s="1537">
        <v>15000</v>
      </c>
      <c r="D358" s="205"/>
      <c r="E358" s="1525" t="s">
        <v>25</v>
      </c>
      <c r="F358" s="1515">
        <v>39111609</v>
      </c>
      <c r="G358" s="202"/>
      <c r="H358" s="1508"/>
    </row>
    <row r="359" spans="1:8">
      <c r="A359" s="89"/>
      <c r="B359" s="207" t="s">
        <v>18</v>
      </c>
      <c r="C359" s="1537">
        <f>C360</f>
        <v>1307864274</v>
      </c>
      <c r="D359" s="209">
        <f>D360</f>
        <v>-42090</v>
      </c>
      <c r="E359" s="1525" t="s">
        <v>26</v>
      </c>
      <c r="F359" s="1515">
        <v>18720014</v>
      </c>
      <c r="G359" s="126">
        <v>42090</v>
      </c>
      <c r="H359" s="1508"/>
    </row>
    <row r="360" spans="1:8" ht="26.25">
      <c r="A360" s="89"/>
      <c r="B360" s="208" t="s">
        <v>19</v>
      </c>
      <c r="C360" s="1537">
        <v>1307864274</v>
      </c>
      <c r="D360" s="209">
        <f>D361</f>
        <v>-42090</v>
      </c>
      <c r="E360" s="208" t="s">
        <v>22</v>
      </c>
      <c r="F360" s="1515">
        <f>F361</f>
        <v>48478474</v>
      </c>
      <c r="G360" s="202"/>
      <c r="H360" s="1508"/>
    </row>
    <row r="361" spans="1:8">
      <c r="A361" s="89"/>
      <c r="B361" s="206" t="s">
        <v>57</v>
      </c>
      <c r="C361" s="1516">
        <f>C362+C376</f>
        <v>1319161386</v>
      </c>
      <c r="D361" s="205">
        <f>D362+D376</f>
        <v>-42090</v>
      </c>
      <c r="E361" s="1525" t="s">
        <v>24</v>
      </c>
      <c r="F361" s="1515">
        <v>48478474</v>
      </c>
      <c r="G361" s="126"/>
      <c r="H361" s="1508"/>
    </row>
    <row r="362" spans="1:8" ht="25.5">
      <c r="A362" s="89"/>
      <c r="B362" s="207" t="s">
        <v>21</v>
      </c>
      <c r="C362" s="1515">
        <f>C363+C366+C369+C371</f>
        <v>1317556645</v>
      </c>
      <c r="D362" s="1595">
        <f>D363+D366+D369+D371</f>
        <v>-42090</v>
      </c>
      <c r="E362" s="1528" t="s">
        <v>45</v>
      </c>
      <c r="F362" s="1515">
        <f>F363</f>
        <v>225683</v>
      </c>
      <c r="G362" s="126"/>
      <c r="H362" s="1508"/>
    </row>
    <row r="363" spans="1:8">
      <c r="A363" s="89"/>
      <c r="B363" s="208" t="s">
        <v>23</v>
      </c>
      <c r="C363" s="1515">
        <f>C364+C365</f>
        <v>107161106</v>
      </c>
      <c r="D363" s="1595">
        <f>D365</f>
        <v>-42090</v>
      </c>
      <c r="E363" s="1525" t="s">
        <v>46</v>
      </c>
      <c r="F363" s="1515">
        <v>225683</v>
      </c>
      <c r="G363" s="126"/>
      <c r="H363" s="1508"/>
    </row>
    <row r="364" spans="1:8" ht="39">
      <c r="A364" s="89"/>
      <c r="B364" s="1582" t="s">
        <v>25</v>
      </c>
      <c r="C364" s="1515">
        <v>85428563</v>
      </c>
      <c r="D364" s="209"/>
      <c r="E364" s="208" t="s">
        <v>33</v>
      </c>
      <c r="F364" s="1515">
        <f>F365+F367</f>
        <v>46138</v>
      </c>
      <c r="G364" s="126"/>
      <c r="H364" s="1508"/>
    </row>
    <row r="365" spans="1:8" ht="26.25">
      <c r="A365" s="89"/>
      <c r="B365" s="1525" t="s">
        <v>26</v>
      </c>
      <c r="C365" s="1537">
        <v>21732543</v>
      </c>
      <c r="D365" s="209">
        <v>-42090</v>
      </c>
      <c r="E365" s="1525" t="s">
        <v>34</v>
      </c>
      <c r="F365" s="1515">
        <f>F366</f>
        <v>23328</v>
      </c>
      <c r="G365" s="126"/>
      <c r="H365" s="1508"/>
    </row>
    <row r="366" spans="1:8" ht="39">
      <c r="A366" s="89"/>
      <c r="B366" s="1528" t="s">
        <v>22</v>
      </c>
      <c r="C366" s="1537">
        <f>C367+C368</f>
        <v>637046762</v>
      </c>
      <c r="D366" s="209"/>
      <c r="E366" s="1529" t="s">
        <v>35</v>
      </c>
      <c r="F366" s="1515">
        <v>23328</v>
      </c>
      <c r="G366" s="126"/>
      <c r="H366" s="1508"/>
    </row>
    <row r="367" spans="1:8" ht="26.25">
      <c r="A367" s="89"/>
      <c r="B367" s="1525" t="s">
        <v>24</v>
      </c>
      <c r="C367" s="1537">
        <v>42627423</v>
      </c>
      <c r="D367" s="209"/>
      <c r="E367" s="1525" t="s">
        <v>36</v>
      </c>
      <c r="F367" s="1515">
        <f>F368</f>
        <v>22810</v>
      </c>
      <c r="G367" s="126"/>
      <c r="H367" s="1508"/>
    </row>
    <row r="368" spans="1:8" ht="64.5">
      <c r="A368" s="89"/>
      <c r="B368" s="1582" t="s">
        <v>32</v>
      </c>
      <c r="C368" s="1537">
        <v>594419339</v>
      </c>
      <c r="D368" s="209"/>
      <c r="E368" s="1529" t="s">
        <v>37</v>
      </c>
      <c r="F368" s="1515">
        <v>22810</v>
      </c>
      <c r="G368" s="126"/>
      <c r="H368" s="1508"/>
    </row>
    <row r="369" spans="1:8" ht="25.5">
      <c r="A369" s="89"/>
      <c r="B369" s="1528" t="s">
        <v>45</v>
      </c>
      <c r="C369" s="1537">
        <f>C370</f>
        <v>228210</v>
      </c>
      <c r="D369" s="209"/>
      <c r="E369" s="1606" t="s">
        <v>27</v>
      </c>
      <c r="F369" s="1515">
        <f>F370</f>
        <v>3037020</v>
      </c>
      <c r="G369" s="126"/>
      <c r="H369" s="1508"/>
    </row>
    <row r="370" spans="1:8">
      <c r="A370" s="89"/>
      <c r="B370" s="1525" t="s">
        <v>46</v>
      </c>
      <c r="C370" s="1537">
        <v>228210</v>
      </c>
      <c r="D370" s="209"/>
      <c r="E370" s="208" t="s">
        <v>28</v>
      </c>
      <c r="F370" s="1515">
        <v>3037020</v>
      </c>
      <c r="G370" s="126"/>
      <c r="H370" s="1508"/>
    </row>
    <row r="371" spans="1:8" ht="39">
      <c r="A371" s="89"/>
      <c r="B371" s="208" t="s">
        <v>33</v>
      </c>
      <c r="C371" s="1537">
        <f>C372+C374</f>
        <v>573120567</v>
      </c>
      <c r="D371" s="209"/>
      <c r="E371" s="1604" t="s">
        <v>38</v>
      </c>
      <c r="F371" s="1515">
        <f>F351-F355</f>
        <v>-107600</v>
      </c>
      <c r="G371" s="126"/>
      <c r="H371" s="1508"/>
    </row>
    <row r="372" spans="1:8" ht="26.25">
      <c r="A372" s="89"/>
      <c r="B372" s="1525" t="s">
        <v>34</v>
      </c>
      <c r="C372" s="1537">
        <f>C373</f>
        <v>441116427</v>
      </c>
      <c r="D372" s="209"/>
      <c r="E372" s="1605" t="s">
        <v>39</v>
      </c>
      <c r="F372" s="1515">
        <f>F373</f>
        <v>107600</v>
      </c>
      <c r="G372" s="126"/>
      <c r="H372" s="1508"/>
    </row>
    <row r="373" spans="1:8" ht="39">
      <c r="A373" s="89"/>
      <c r="B373" s="1529" t="s">
        <v>35</v>
      </c>
      <c r="C373" s="1537">
        <v>441116427</v>
      </c>
      <c r="D373" s="209"/>
      <c r="E373" s="1606" t="s">
        <v>40</v>
      </c>
      <c r="F373" s="1515">
        <f>F374</f>
        <v>107600</v>
      </c>
      <c r="G373" s="126"/>
      <c r="H373" s="1508"/>
    </row>
    <row r="374" spans="1:8" ht="39.75" thickBot="1">
      <c r="A374" s="89"/>
      <c r="B374" s="1582" t="s">
        <v>36</v>
      </c>
      <c r="C374" s="1537">
        <f>C375</f>
        <v>132004140</v>
      </c>
      <c r="D374" s="209"/>
      <c r="E374" s="1618" t="s">
        <v>41</v>
      </c>
      <c r="F374" s="1517">
        <v>107600</v>
      </c>
      <c r="G374" s="1608"/>
      <c r="H374" s="1508"/>
    </row>
    <row r="375" spans="1:8" ht="26.25">
      <c r="A375" s="89"/>
      <c r="B375" s="1529" t="s">
        <v>86</v>
      </c>
      <c r="C375" s="1537">
        <v>132004140</v>
      </c>
      <c r="D375" s="209"/>
      <c r="E375" s="260" t="s">
        <v>72</v>
      </c>
      <c r="F375" s="261"/>
      <c r="G375" s="1621"/>
      <c r="H375" s="1508"/>
    </row>
    <row r="376" spans="1:8">
      <c r="A376" s="89"/>
      <c r="B376" s="207" t="s">
        <v>27</v>
      </c>
      <c r="C376" s="1537">
        <f>C377+C378</f>
        <v>1604741</v>
      </c>
      <c r="D376" s="209"/>
      <c r="E376" s="470" t="s">
        <v>115</v>
      </c>
      <c r="F376" s="462"/>
      <c r="G376" s="463"/>
      <c r="H376" s="1508"/>
    </row>
    <row r="377" spans="1:8">
      <c r="A377" s="89"/>
      <c r="B377" s="208" t="s">
        <v>28</v>
      </c>
      <c r="C377" s="1537">
        <v>1340695</v>
      </c>
      <c r="D377" s="209"/>
      <c r="E377" s="1619" t="s">
        <v>30</v>
      </c>
      <c r="F377" s="1628"/>
      <c r="G377" s="1622"/>
      <c r="H377" s="1508"/>
    </row>
    <row r="378" spans="1:8">
      <c r="A378" s="89"/>
      <c r="B378" s="208" t="s">
        <v>98</v>
      </c>
      <c r="C378" s="1537">
        <f>C380</f>
        <v>264046</v>
      </c>
      <c r="D378" s="209"/>
      <c r="E378" s="1619" t="s">
        <v>116</v>
      </c>
      <c r="F378" s="1628"/>
      <c r="G378" s="1622"/>
      <c r="H378" s="1508"/>
    </row>
    <row r="379" spans="1:8" ht="27">
      <c r="A379" s="89"/>
      <c r="B379" s="1525" t="s">
        <v>99</v>
      </c>
      <c r="C379" s="1537">
        <f>C380</f>
        <v>264046</v>
      </c>
      <c r="D379" s="209"/>
      <c r="E379" s="1619" t="s">
        <v>82</v>
      </c>
      <c r="F379" s="1628"/>
      <c r="G379" s="1622"/>
      <c r="H379" s="1508"/>
    </row>
    <row r="380" spans="1:8" ht="39">
      <c r="A380" s="89"/>
      <c r="B380" s="1529" t="s">
        <v>100</v>
      </c>
      <c r="C380" s="1515">
        <v>264046</v>
      </c>
      <c r="D380" s="1595"/>
      <c r="E380" s="465" t="s">
        <v>8</v>
      </c>
      <c r="F380" s="466"/>
      <c r="G380" s="1623"/>
      <c r="H380" s="1508"/>
    </row>
    <row r="381" spans="1:8">
      <c r="A381" s="89"/>
      <c r="B381" s="1529"/>
      <c r="C381" s="1515"/>
      <c r="D381" s="1595"/>
      <c r="E381" s="293" t="s">
        <v>56</v>
      </c>
      <c r="F381" s="468">
        <f>F382</f>
        <v>0</v>
      </c>
      <c r="G381" s="1624">
        <f>G382</f>
        <v>42090</v>
      </c>
      <c r="H381" s="1508"/>
    </row>
    <row r="382" spans="1:8">
      <c r="A382" s="89"/>
      <c r="B382" s="1529"/>
      <c r="C382" s="1515"/>
      <c r="D382" s="1595"/>
      <c r="E382" s="297" t="s">
        <v>18</v>
      </c>
      <c r="F382" s="469">
        <f>F383</f>
        <v>0</v>
      </c>
      <c r="G382" s="1625">
        <f>G383</f>
        <v>42090</v>
      </c>
      <c r="H382" s="1508"/>
    </row>
    <row r="383" spans="1:8" ht="25.5">
      <c r="A383" s="89"/>
      <c r="B383" s="1529"/>
      <c r="C383" s="1515"/>
      <c r="D383" s="1595"/>
      <c r="E383" s="295" t="s">
        <v>19</v>
      </c>
      <c r="F383" s="469">
        <v>0</v>
      </c>
      <c r="G383" s="1625">
        <v>42090</v>
      </c>
      <c r="H383" s="1508"/>
    </row>
    <row r="384" spans="1:8">
      <c r="A384" s="89"/>
      <c r="B384" s="1529"/>
      <c r="C384" s="1515"/>
      <c r="D384" s="1595"/>
      <c r="E384" s="293" t="s">
        <v>57</v>
      </c>
      <c r="F384" s="468">
        <f t="shared" ref="F384:G386" si="8">F385</f>
        <v>0</v>
      </c>
      <c r="G384" s="1624">
        <f t="shared" si="8"/>
        <v>42090</v>
      </c>
      <c r="H384" s="1508"/>
    </row>
    <row r="385" spans="1:8">
      <c r="A385" s="89"/>
      <c r="B385" s="1529"/>
      <c r="C385" s="1515"/>
      <c r="D385" s="1595"/>
      <c r="E385" s="295" t="s">
        <v>21</v>
      </c>
      <c r="F385" s="469">
        <f t="shared" si="8"/>
        <v>0</v>
      </c>
      <c r="G385" s="1625">
        <f t="shared" si="8"/>
        <v>42090</v>
      </c>
      <c r="H385" s="1508"/>
    </row>
    <row r="386" spans="1:8">
      <c r="A386" s="89"/>
      <c r="B386" s="1529"/>
      <c r="C386" s="1515"/>
      <c r="D386" s="1595"/>
      <c r="E386" s="295" t="s">
        <v>23</v>
      </c>
      <c r="F386" s="469">
        <f t="shared" si="8"/>
        <v>0</v>
      </c>
      <c r="G386" s="1625">
        <f t="shared" si="8"/>
        <v>42090</v>
      </c>
      <c r="H386" s="1508"/>
    </row>
    <row r="387" spans="1:8">
      <c r="A387" s="89"/>
      <c r="B387" s="1529"/>
      <c r="C387" s="1515"/>
      <c r="D387" s="1595"/>
      <c r="E387" s="295" t="s">
        <v>26</v>
      </c>
      <c r="F387" s="469">
        <v>0</v>
      </c>
      <c r="G387" s="1625">
        <v>42090</v>
      </c>
      <c r="H387" s="1508"/>
    </row>
    <row r="388" spans="1:8">
      <c r="A388" s="89"/>
      <c r="B388" s="1529"/>
      <c r="C388" s="1515"/>
      <c r="D388" s="1595"/>
      <c r="E388" s="465" t="s">
        <v>9</v>
      </c>
      <c r="F388" s="466"/>
      <c r="G388" s="1623"/>
      <c r="H388" s="1508"/>
    </row>
    <row r="389" spans="1:8">
      <c r="A389" s="89"/>
      <c r="B389" s="1529"/>
      <c r="C389" s="1515"/>
      <c r="D389" s="1595"/>
      <c r="E389" s="293" t="s">
        <v>56</v>
      </c>
      <c r="F389" s="468">
        <f>F390</f>
        <v>0</v>
      </c>
      <c r="G389" s="1624">
        <f>G390</f>
        <v>42090</v>
      </c>
      <c r="H389" s="1508"/>
    </row>
    <row r="390" spans="1:8">
      <c r="A390" s="89"/>
      <c r="B390" s="1529"/>
      <c r="C390" s="1515"/>
      <c r="D390" s="1595"/>
      <c r="E390" s="297" t="s">
        <v>18</v>
      </c>
      <c r="F390" s="469">
        <f>F391</f>
        <v>0</v>
      </c>
      <c r="G390" s="1625">
        <f>G391</f>
        <v>42090</v>
      </c>
      <c r="H390" s="1508"/>
    </row>
    <row r="391" spans="1:8" ht="25.5">
      <c r="A391" s="89"/>
      <c r="B391" s="1529"/>
      <c r="C391" s="1515"/>
      <c r="D391" s="1595"/>
      <c r="E391" s="295" t="s">
        <v>19</v>
      </c>
      <c r="F391" s="469">
        <v>0</v>
      </c>
      <c r="G391" s="1625">
        <v>42090</v>
      </c>
      <c r="H391" s="1508"/>
    </row>
    <row r="392" spans="1:8">
      <c r="A392" s="89"/>
      <c r="B392" s="1529"/>
      <c r="C392" s="1515"/>
      <c r="D392" s="1595"/>
      <c r="E392" s="293" t="s">
        <v>57</v>
      </c>
      <c r="F392" s="468">
        <f t="shared" ref="F392:G394" si="9">F393</f>
        <v>0</v>
      </c>
      <c r="G392" s="1624">
        <f t="shared" si="9"/>
        <v>42090</v>
      </c>
      <c r="H392" s="1508"/>
    </row>
    <row r="393" spans="1:8">
      <c r="A393" s="89"/>
      <c r="B393" s="1529"/>
      <c r="C393" s="1515"/>
      <c r="D393" s="1595"/>
      <c r="E393" s="295" t="s">
        <v>21</v>
      </c>
      <c r="F393" s="469">
        <f t="shared" si="9"/>
        <v>0</v>
      </c>
      <c r="G393" s="1625">
        <f t="shared" si="9"/>
        <v>42090</v>
      </c>
      <c r="H393" s="1508"/>
    </row>
    <row r="394" spans="1:8">
      <c r="A394" s="89"/>
      <c r="B394" s="1529"/>
      <c r="C394" s="1515"/>
      <c r="D394" s="1595"/>
      <c r="E394" s="295" t="s">
        <v>23</v>
      </c>
      <c r="F394" s="469">
        <f t="shared" si="9"/>
        <v>0</v>
      </c>
      <c r="G394" s="1625">
        <f t="shared" si="9"/>
        <v>42090</v>
      </c>
      <c r="H394" s="1508"/>
    </row>
    <row r="395" spans="1:8">
      <c r="A395" s="89"/>
      <c r="B395" s="1529"/>
      <c r="C395" s="1515"/>
      <c r="D395" s="1595"/>
      <c r="E395" s="295" t="s">
        <v>26</v>
      </c>
      <c r="F395" s="469">
        <v>0</v>
      </c>
      <c r="G395" s="1625">
        <v>42090</v>
      </c>
      <c r="H395" s="1508"/>
    </row>
    <row r="396" spans="1:8">
      <c r="A396" s="89"/>
      <c r="B396" s="1529"/>
      <c r="C396" s="1515"/>
      <c r="D396" s="1595"/>
      <c r="E396" s="465" t="s">
        <v>10</v>
      </c>
      <c r="F396" s="466"/>
      <c r="G396" s="1623"/>
      <c r="H396" s="1508"/>
    </row>
    <row r="397" spans="1:8">
      <c r="A397" s="89"/>
      <c r="B397" s="1529"/>
      <c r="C397" s="1515"/>
      <c r="D397" s="1595"/>
      <c r="E397" s="293" t="s">
        <v>56</v>
      </c>
      <c r="F397" s="468">
        <f>F398</f>
        <v>0</v>
      </c>
      <c r="G397" s="1624">
        <f>G398</f>
        <v>42090</v>
      </c>
      <c r="H397" s="1508"/>
    </row>
    <row r="398" spans="1:8">
      <c r="A398" s="89"/>
      <c r="B398" s="1529"/>
      <c r="C398" s="1515"/>
      <c r="D398" s="1595"/>
      <c r="E398" s="297" t="s">
        <v>18</v>
      </c>
      <c r="F398" s="469">
        <f>F399</f>
        <v>0</v>
      </c>
      <c r="G398" s="1625">
        <f>G399</f>
        <v>42090</v>
      </c>
      <c r="H398" s="1508"/>
    </row>
    <row r="399" spans="1:8" ht="25.5">
      <c r="A399" s="89"/>
      <c r="B399" s="1529"/>
      <c r="C399" s="1515"/>
      <c r="D399" s="1595"/>
      <c r="E399" s="295" t="s">
        <v>19</v>
      </c>
      <c r="F399" s="469">
        <v>0</v>
      </c>
      <c r="G399" s="1625">
        <v>42090</v>
      </c>
      <c r="H399" s="1508"/>
    </row>
    <row r="400" spans="1:8">
      <c r="A400" s="89"/>
      <c r="B400" s="1529"/>
      <c r="C400" s="1515"/>
      <c r="D400" s="1595"/>
      <c r="E400" s="293" t="s">
        <v>57</v>
      </c>
      <c r="F400" s="468">
        <f t="shared" ref="F400:G402" si="10">F401</f>
        <v>0</v>
      </c>
      <c r="G400" s="1624">
        <f t="shared" si="10"/>
        <v>42090</v>
      </c>
      <c r="H400" s="1508"/>
    </row>
    <row r="401" spans="1:8">
      <c r="A401" s="89"/>
      <c r="B401" s="1529"/>
      <c r="C401" s="1515"/>
      <c r="D401" s="1595"/>
      <c r="E401" s="295" t="s">
        <v>21</v>
      </c>
      <c r="F401" s="469">
        <f t="shared" si="10"/>
        <v>0</v>
      </c>
      <c r="G401" s="1625">
        <f t="shared" si="10"/>
        <v>42090</v>
      </c>
      <c r="H401" s="1508"/>
    </row>
    <row r="402" spans="1:8">
      <c r="A402" s="89"/>
      <c r="B402" s="1529"/>
      <c r="C402" s="1515"/>
      <c r="D402" s="1595"/>
      <c r="E402" s="295" t="s">
        <v>23</v>
      </c>
      <c r="F402" s="469">
        <f t="shared" si="10"/>
        <v>0</v>
      </c>
      <c r="G402" s="1625">
        <f t="shared" si="10"/>
        <v>42090</v>
      </c>
      <c r="H402" s="1508"/>
    </row>
    <row r="403" spans="1:8">
      <c r="A403" s="89"/>
      <c r="B403" s="1529"/>
      <c r="C403" s="1515"/>
      <c r="D403" s="1595"/>
      <c r="E403" s="295" t="s">
        <v>26</v>
      </c>
      <c r="F403" s="469">
        <v>0</v>
      </c>
      <c r="G403" s="1625">
        <v>42090</v>
      </c>
      <c r="H403" s="1508"/>
    </row>
    <row r="404" spans="1:8">
      <c r="A404" s="89"/>
      <c r="B404" s="1529"/>
      <c r="C404" s="1515"/>
      <c r="D404" s="1595"/>
      <c r="E404" s="465" t="s">
        <v>117</v>
      </c>
      <c r="F404" s="466"/>
      <c r="G404" s="1623"/>
      <c r="H404" s="1508"/>
    </row>
    <row r="405" spans="1:8">
      <c r="A405" s="89"/>
      <c r="B405" s="1529"/>
      <c r="C405" s="1515"/>
      <c r="D405" s="1595"/>
      <c r="E405" s="293" t="s">
        <v>56</v>
      </c>
      <c r="F405" s="468">
        <f>F406</f>
        <v>0</v>
      </c>
      <c r="G405" s="1624">
        <f>G406</f>
        <v>42090</v>
      </c>
      <c r="H405" s="1508"/>
    </row>
    <row r="406" spans="1:8">
      <c r="A406" s="89"/>
      <c r="B406" s="1529"/>
      <c r="C406" s="1515"/>
      <c r="D406" s="1595"/>
      <c r="E406" s="297" t="s">
        <v>18</v>
      </c>
      <c r="F406" s="469">
        <f>F407</f>
        <v>0</v>
      </c>
      <c r="G406" s="1625">
        <f>G407</f>
        <v>42090</v>
      </c>
      <c r="H406" s="1508"/>
    </row>
    <row r="407" spans="1:8" ht="25.5">
      <c r="A407" s="89"/>
      <c r="B407" s="1529"/>
      <c r="C407" s="1515"/>
      <c r="D407" s="1595"/>
      <c r="E407" s="295" t="s">
        <v>19</v>
      </c>
      <c r="F407" s="469">
        <v>0</v>
      </c>
      <c r="G407" s="1625">
        <v>42090</v>
      </c>
      <c r="H407" s="1508"/>
    </row>
    <row r="408" spans="1:8">
      <c r="A408" s="89"/>
      <c r="B408" s="1529"/>
      <c r="C408" s="1515"/>
      <c r="D408" s="1595"/>
      <c r="E408" s="293" t="s">
        <v>57</v>
      </c>
      <c r="F408" s="468">
        <f t="shared" ref="F408:G410" si="11">F409</f>
        <v>0</v>
      </c>
      <c r="G408" s="1624">
        <f t="shared" si="11"/>
        <v>42090</v>
      </c>
      <c r="H408" s="1508"/>
    </row>
    <row r="409" spans="1:8">
      <c r="A409" s="89"/>
      <c r="B409" s="1529"/>
      <c r="C409" s="1515"/>
      <c r="D409" s="1595"/>
      <c r="E409" s="295" t="s">
        <v>21</v>
      </c>
      <c r="F409" s="469">
        <f t="shared" si="11"/>
        <v>0</v>
      </c>
      <c r="G409" s="1625">
        <f t="shared" si="11"/>
        <v>42090</v>
      </c>
      <c r="H409" s="1508"/>
    </row>
    <row r="410" spans="1:8">
      <c r="A410" s="89"/>
      <c r="B410" s="1529"/>
      <c r="C410" s="1515"/>
      <c r="D410" s="1595"/>
      <c r="E410" s="295" t="s">
        <v>23</v>
      </c>
      <c r="F410" s="469">
        <f t="shared" si="11"/>
        <v>0</v>
      </c>
      <c r="G410" s="1625">
        <f t="shared" si="11"/>
        <v>42090</v>
      </c>
      <c r="H410" s="1508"/>
    </row>
    <row r="411" spans="1:8">
      <c r="A411" s="89"/>
      <c r="B411" s="1529"/>
      <c r="C411" s="1515"/>
      <c r="D411" s="1595"/>
      <c r="E411" s="295" t="s">
        <v>26</v>
      </c>
      <c r="F411" s="469">
        <v>0</v>
      </c>
      <c r="G411" s="1625">
        <f>G407</f>
        <v>42090</v>
      </c>
      <c r="H411" s="1508"/>
    </row>
    <row r="412" spans="1:8">
      <c r="A412" s="89"/>
      <c r="B412" s="1529"/>
      <c r="C412" s="1515"/>
      <c r="D412" s="1595"/>
      <c r="E412" s="465" t="s">
        <v>84</v>
      </c>
      <c r="F412" s="466"/>
      <c r="G412" s="1623"/>
      <c r="H412" s="1508"/>
    </row>
    <row r="413" spans="1:8">
      <c r="A413" s="210"/>
      <c r="B413" s="1529"/>
      <c r="C413" s="1515"/>
      <c r="D413" s="1595"/>
      <c r="E413" s="293" t="s">
        <v>56</v>
      </c>
      <c r="F413" s="468">
        <f>F414</f>
        <v>0</v>
      </c>
      <c r="G413" s="1624">
        <f>G414</f>
        <v>641874</v>
      </c>
      <c r="H413" s="1508"/>
    </row>
    <row r="414" spans="1:8">
      <c r="A414" s="89"/>
      <c r="B414" s="1529"/>
      <c r="C414" s="1515"/>
      <c r="D414" s="1595"/>
      <c r="E414" s="297" t="s">
        <v>18</v>
      </c>
      <c r="F414" s="469">
        <f>F415</f>
        <v>0</v>
      </c>
      <c r="G414" s="1625">
        <f>G415</f>
        <v>641874</v>
      </c>
      <c r="H414" s="1508"/>
    </row>
    <row r="415" spans="1:8" ht="25.5">
      <c r="A415" s="89"/>
      <c r="B415" s="1529"/>
      <c r="C415" s="1515"/>
      <c r="D415" s="1595"/>
      <c r="E415" s="295" t="s">
        <v>19</v>
      </c>
      <c r="F415" s="469">
        <v>0</v>
      </c>
      <c r="G415" s="1625">
        <v>641874</v>
      </c>
      <c r="H415" s="1508"/>
    </row>
    <row r="416" spans="1:8">
      <c r="A416" s="89"/>
      <c r="B416" s="1529"/>
      <c r="C416" s="1515"/>
      <c r="D416" s="1595"/>
      <c r="E416" s="293" t="s">
        <v>57</v>
      </c>
      <c r="F416" s="468">
        <f t="shared" ref="F416:G418" si="12">F417</f>
        <v>0</v>
      </c>
      <c r="G416" s="1624">
        <f t="shared" si="12"/>
        <v>641874</v>
      </c>
      <c r="H416" s="1508"/>
    </row>
    <row r="417" spans="1:8">
      <c r="A417" s="89"/>
      <c r="B417" s="1529"/>
      <c r="C417" s="1515"/>
      <c r="D417" s="1595"/>
      <c r="E417" s="295" t="s">
        <v>21</v>
      </c>
      <c r="F417" s="469">
        <f t="shared" si="12"/>
        <v>0</v>
      </c>
      <c r="G417" s="1625">
        <f t="shared" si="12"/>
        <v>641874</v>
      </c>
      <c r="H417" s="1508"/>
    </row>
    <row r="418" spans="1:8">
      <c r="A418" s="89"/>
      <c r="B418" s="1529"/>
      <c r="C418" s="1515"/>
      <c r="D418" s="1595"/>
      <c r="E418" s="295" t="s">
        <v>23</v>
      </c>
      <c r="F418" s="469">
        <f t="shared" si="12"/>
        <v>0</v>
      </c>
      <c r="G418" s="1625">
        <f t="shared" si="12"/>
        <v>641874</v>
      </c>
      <c r="H418" s="1508"/>
    </row>
    <row r="419" spans="1:8" ht="15.75" thickBot="1">
      <c r="A419" s="89"/>
      <c r="B419" s="1530"/>
      <c r="C419" s="1569"/>
      <c r="D419" s="1596"/>
      <c r="E419" s="299" t="s">
        <v>26</v>
      </c>
      <c r="F419" s="1629">
        <v>0</v>
      </c>
      <c r="G419" s="1626">
        <v>641874</v>
      </c>
      <c r="H419" s="1508"/>
    </row>
    <row r="420" spans="1:8" s="1762" customFormat="1" ht="48" customHeight="1" thickBot="1">
      <c r="A420" s="1797"/>
      <c r="B420" s="1956" t="s">
        <v>479</v>
      </c>
      <c r="C420" s="1957"/>
      <c r="D420" s="1957"/>
      <c r="E420" s="1957"/>
      <c r="F420" s="1957"/>
      <c r="G420" s="1958"/>
      <c r="H420" s="1801"/>
    </row>
  </sheetData>
  <mergeCells count="5">
    <mergeCell ref="B87:G87"/>
    <mergeCell ref="B132:G132"/>
    <mergeCell ref="B281:D281"/>
    <mergeCell ref="B214:D214"/>
    <mergeCell ref="B420:G420"/>
  </mergeCells>
  <pageMargins left="0.43307086614173229" right="0.39370078740157483" top="0.39370078740157483" bottom="0.56000000000000005" header="0.27559055118110237" footer="0.31496062992125984"/>
  <pageSetup paperSize="9" scale="85" fitToHeight="0" orientation="landscape" r:id="rId1"/>
  <headerFooter>
    <oddFooter>&amp;L&amp;F&amp;C&amp;P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32EFA8-FFA1-40B5-A9D0-B86FA6F87184}">
  <sheetPr>
    <tabColor rgb="FF92D050"/>
  </sheetPr>
  <dimension ref="A1:I259"/>
  <sheetViews>
    <sheetView zoomScale="80" zoomScaleNormal="80" workbookViewId="0">
      <pane ySplit="1" topLeftCell="A162" activePane="bottomLeft" state="frozen"/>
      <selection pane="bottomLeft" activeCell="A2" sqref="A2"/>
    </sheetView>
  </sheetViews>
  <sheetFormatPr defaultRowHeight="15"/>
  <cols>
    <col min="1" max="1" width="6.85546875" style="211" customWidth="1"/>
    <col min="2" max="2" width="43.42578125" style="211" customWidth="1"/>
    <col min="3" max="3" width="15.140625" style="211" customWidth="1"/>
    <col min="4" max="4" width="13.7109375" style="211" customWidth="1"/>
    <col min="5" max="5" width="38.140625" style="211" customWidth="1"/>
    <col min="6" max="6" width="15.140625" style="211" customWidth="1"/>
    <col min="7" max="7" width="13.5703125" style="211" customWidth="1"/>
    <col min="8" max="8" width="13.42578125" style="211" customWidth="1"/>
  </cols>
  <sheetData>
    <row r="1" spans="1:8" s="17" customFormat="1" ht="27" thickBot="1">
      <c r="A1" s="10"/>
      <c r="B1" s="12"/>
      <c r="C1" s="13" t="s">
        <v>2</v>
      </c>
      <c r="D1" s="14" t="s">
        <v>6</v>
      </c>
      <c r="E1" s="12"/>
      <c r="F1" s="13" t="s">
        <v>2</v>
      </c>
      <c r="G1" s="14" t="s">
        <v>6</v>
      </c>
      <c r="H1" s="1017" t="s">
        <v>1</v>
      </c>
    </row>
    <row r="2" spans="1:8">
      <c r="B2" s="15"/>
      <c r="C2" s="15"/>
      <c r="D2" s="15"/>
      <c r="E2" s="15"/>
      <c r="F2" s="15"/>
      <c r="G2" s="15"/>
      <c r="H2" s="16"/>
    </row>
    <row r="3" spans="1:8" s="16" customFormat="1" ht="17.25" customHeight="1">
      <c r="B3" s="69" t="s">
        <v>92</v>
      </c>
      <c r="C3" s="1"/>
      <c r="D3" s="1"/>
      <c r="E3" s="1"/>
      <c r="F3" s="1"/>
      <c r="G3" s="1"/>
    </row>
    <row r="4" spans="1:8" ht="15.75" thickBot="1"/>
    <row r="5" spans="1:8">
      <c r="A5" s="84">
        <f>LM_PB!A283+1</f>
        <v>57</v>
      </c>
      <c r="B5" s="1630" t="s">
        <v>118</v>
      </c>
      <c r="C5" s="1678"/>
      <c r="D5" s="1631"/>
      <c r="E5" s="1630" t="s">
        <v>118</v>
      </c>
      <c r="F5" s="1673"/>
      <c r="G5" s="225"/>
      <c r="H5" s="1632" t="s">
        <v>295</v>
      </c>
    </row>
    <row r="6" spans="1:8">
      <c r="A6" s="85"/>
      <c r="B6" s="386" t="s">
        <v>103</v>
      </c>
      <c r="C6" s="1679"/>
      <c r="D6" s="1633"/>
      <c r="E6" s="386" t="s">
        <v>103</v>
      </c>
      <c r="F6" s="1674"/>
      <c r="G6" s="228"/>
      <c r="H6" s="1508"/>
    </row>
    <row r="7" spans="1:8" ht="27">
      <c r="A7" s="85"/>
      <c r="B7" s="1670" t="s">
        <v>119</v>
      </c>
      <c r="C7" s="1680"/>
      <c r="D7" s="1671"/>
      <c r="E7" s="1670" t="s">
        <v>104</v>
      </c>
      <c r="F7" s="1682"/>
      <c r="G7" s="1669"/>
      <c r="H7" s="1508"/>
    </row>
    <row r="8" spans="1:8">
      <c r="A8" s="85"/>
      <c r="B8" s="1634" t="s">
        <v>105</v>
      </c>
      <c r="C8" s="240">
        <f>C9+C16+C17</f>
        <v>3915370751</v>
      </c>
      <c r="D8" s="1635"/>
      <c r="E8" s="1634" t="s">
        <v>105</v>
      </c>
      <c r="F8" s="1676">
        <f>F9+F10+F11</f>
        <v>28795670</v>
      </c>
      <c r="G8" s="144">
        <f>G11</f>
        <v>64823</v>
      </c>
      <c r="H8" s="1636"/>
    </row>
    <row r="9" spans="1:8">
      <c r="A9" s="85"/>
      <c r="B9" s="1637" t="s">
        <v>120</v>
      </c>
      <c r="C9" s="241">
        <f>C10</f>
        <v>3210585470</v>
      </c>
      <c r="D9" s="1638"/>
      <c r="E9" s="1637" t="s">
        <v>106</v>
      </c>
      <c r="F9" s="1674">
        <v>1247391</v>
      </c>
      <c r="G9" s="153"/>
      <c r="H9" s="1508"/>
    </row>
    <row r="10" spans="1:8" ht="25.5">
      <c r="A10" s="85"/>
      <c r="B10" s="1639" t="s">
        <v>121</v>
      </c>
      <c r="C10" s="242">
        <f>C11</f>
        <v>3210585470</v>
      </c>
      <c r="D10" s="1638"/>
      <c r="E10" s="1637" t="s">
        <v>107</v>
      </c>
      <c r="F10" s="1674">
        <v>56125</v>
      </c>
      <c r="G10" s="153"/>
      <c r="H10" s="1508"/>
    </row>
    <row r="11" spans="1:8">
      <c r="A11" s="85"/>
      <c r="B11" s="1640" t="s">
        <v>122</v>
      </c>
      <c r="C11" s="241">
        <f>C12+C14</f>
        <v>3210585470</v>
      </c>
      <c r="D11" s="1635"/>
      <c r="E11" s="1637" t="s">
        <v>61</v>
      </c>
      <c r="F11" s="1674">
        <f>F12</f>
        <v>27492154</v>
      </c>
      <c r="G11" s="153">
        <f>G12</f>
        <v>64823</v>
      </c>
      <c r="H11" s="1508"/>
    </row>
    <row r="12" spans="1:8" ht="25.5">
      <c r="A12" s="85"/>
      <c r="B12" s="1641" t="s">
        <v>123</v>
      </c>
      <c r="C12" s="243">
        <f>C13</f>
        <v>220500</v>
      </c>
      <c r="D12" s="1638"/>
      <c r="E12" s="1639" t="s">
        <v>62</v>
      </c>
      <c r="F12" s="1674">
        <f>F13+F14</f>
        <v>27492154</v>
      </c>
      <c r="G12" s="229">
        <f>G14</f>
        <v>64823</v>
      </c>
      <c r="H12" s="1508"/>
    </row>
    <row r="13" spans="1:8" ht="28.5" customHeight="1">
      <c r="A13" s="85"/>
      <c r="B13" s="1642" t="s">
        <v>124</v>
      </c>
      <c r="C13" s="244">
        <v>220500</v>
      </c>
      <c r="D13" s="1638"/>
      <c r="E13" s="1640" t="s">
        <v>108</v>
      </c>
      <c r="F13" s="1674">
        <v>2143667</v>
      </c>
      <c r="G13" s="153"/>
      <c r="H13" s="1508"/>
    </row>
    <row r="14" spans="1:8" ht="38.25">
      <c r="A14" s="85"/>
      <c r="B14" s="1641" t="s">
        <v>125</v>
      </c>
      <c r="C14" s="244">
        <f>C15</f>
        <v>3210364970</v>
      </c>
      <c r="D14" s="1638"/>
      <c r="E14" s="1640" t="s">
        <v>109</v>
      </c>
      <c r="F14" s="1674">
        <f>F15</f>
        <v>25348487</v>
      </c>
      <c r="G14" s="153">
        <f>G15</f>
        <v>64823</v>
      </c>
      <c r="H14" s="1508"/>
    </row>
    <row r="15" spans="1:8" ht="25.5">
      <c r="A15" s="85"/>
      <c r="B15" s="1642" t="s">
        <v>126</v>
      </c>
      <c r="C15" s="230">
        <v>3210364970</v>
      </c>
      <c r="D15" s="231"/>
      <c r="E15" s="1641" t="s">
        <v>110</v>
      </c>
      <c r="F15" s="1674">
        <f>F16+F17+F18+F19</f>
        <v>25348487</v>
      </c>
      <c r="G15" s="229">
        <f>G16</f>
        <v>64823</v>
      </c>
      <c r="H15" s="1508"/>
    </row>
    <row r="16" spans="1:8" ht="38.25">
      <c r="A16" s="85"/>
      <c r="B16" s="1637" t="s">
        <v>106</v>
      </c>
      <c r="C16" s="230">
        <v>165503917</v>
      </c>
      <c r="D16" s="231"/>
      <c r="E16" s="1642" t="s">
        <v>111</v>
      </c>
      <c r="F16" s="1674">
        <v>18451164</v>
      </c>
      <c r="G16" s="232">
        <v>64823</v>
      </c>
      <c r="H16" s="1508"/>
    </row>
    <row r="17" spans="1:8" ht="38.25">
      <c r="A17" s="85"/>
      <c r="B17" s="1637" t="s">
        <v>61</v>
      </c>
      <c r="C17" s="230">
        <f>C18</f>
        <v>539281364</v>
      </c>
      <c r="D17" s="231"/>
      <c r="E17" s="1642" t="s">
        <v>112</v>
      </c>
      <c r="F17" s="1674">
        <v>1128007</v>
      </c>
      <c r="G17" s="229"/>
      <c r="H17" s="1508"/>
    </row>
    <row r="18" spans="1:8" ht="38.25">
      <c r="A18" s="85"/>
      <c r="B18" s="1639" t="s">
        <v>62</v>
      </c>
      <c r="C18" s="233">
        <f>C19+C20</f>
        <v>539281364</v>
      </c>
      <c r="D18" s="231"/>
      <c r="E18" s="1642" t="s">
        <v>127</v>
      </c>
      <c r="F18" s="1674">
        <v>547527</v>
      </c>
      <c r="G18" s="229"/>
      <c r="H18" s="1508"/>
    </row>
    <row r="19" spans="1:8" ht="51">
      <c r="A19" s="85"/>
      <c r="B19" s="1640" t="s">
        <v>108</v>
      </c>
      <c r="C19" s="233">
        <v>274853544</v>
      </c>
      <c r="D19" s="231"/>
      <c r="E19" s="1642" t="s">
        <v>128</v>
      </c>
      <c r="F19" s="1674">
        <v>5221789</v>
      </c>
      <c r="G19" s="229"/>
      <c r="H19" s="1508"/>
    </row>
    <row r="20" spans="1:8">
      <c r="A20" s="85"/>
      <c r="B20" s="1640" t="s">
        <v>109</v>
      </c>
      <c r="C20" s="233">
        <f>C21</f>
        <v>264427820</v>
      </c>
      <c r="D20" s="231"/>
      <c r="E20" s="1643" t="s">
        <v>57</v>
      </c>
      <c r="F20" s="1676">
        <f>F21+F27</f>
        <v>28795670</v>
      </c>
      <c r="G20" s="234">
        <f>G27</f>
        <v>64823</v>
      </c>
      <c r="H20" s="1508"/>
    </row>
    <row r="21" spans="1:8" ht="25.5">
      <c r="A21" s="85"/>
      <c r="B21" s="1640" t="s">
        <v>110</v>
      </c>
      <c r="C21" s="233">
        <f>C22+C23+C24</f>
        <v>264427820</v>
      </c>
      <c r="D21" s="231"/>
      <c r="E21" s="1637" t="s">
        <v>21</v>
      </c>
      <c r="F21" s="1674">
        <f>F22+F25</f>
        <v>27714658</v>
      </c>
      <c r="G21" s="235"/>
      <c r="H21" s="1508"/>
    </row>
    <row r="22" spans="1:8" ht="25.5">
      <c r="A22" s="85"/>
      <c r="B22" s="1642" t="s">
        <v>129</v>
      </c>
      <c r="C22" s="233">
        <v>39366221</v>
      </c>
      <c r="D22" s="231"/>
      <c r="E22" s="1644" t="s">
        <v>23</v>
      </c>
      <c r="F22" s="1674">
        <f>F23+F24</f>
        <v>27692558</v>
      </c>
      <c r="G22" s="235"/>
      <c r="H22" s="1508"/>
    </row>
    <row r="23" spans="1:8" ht="28.5" customHeight="1">
      <c r="A23" s="85"/>
      <c r="B23" s="1642" t="s">
        <v>130</v>
      </c>
      <c r="C23" s="233">
        <v>9441228</v>
      </c>
      <c r="D23" s="231"/>
      <c r="E23" s="1645" t="s">
        <v>25</v>
      </c>
      <c r="F23" s="1674">
        <v>19957323</v>
      </c>
      <c r="G23" s="235"/>
      <c r="H23" s="1508"/>
    </row>
    <row r="24" spans="1:8" ht="38.25">
      <c r="A24" s="85"/>
      <c r="B24" s="1642" t="s">
        <v>131</v>
      </c>
      <c r="C24" s="233">
        <v>215620371</v>
      </c>
      <c r="D24" s="231"/>
      <c r="E24" s="1645" t="s">
        <v>26</v>
      </c>
      <c r="F24" s="1674">
        <v>7735235</v>
      </c>
      <c r="G24" s="235"/>
      <c r="H24" s="1508"/>
    </row>
    <row r="25" spans="1:8" ht="25.5">
      <c r="A25" s="85"/>
      <c r="B25" s="1646" t="s">
        <v>57</v>
      </c>
      <c r="C25" s="236">
        <f>C26</f>
        <v>3474636611</v>
      </c>
      <c r="D25" s="1647">
        <f>D26</f>
        <v>64823</v>
      </c>
      <c r="E25" s="1639" t="s">
        <v>45</v>
      </c>
      <c r="F25" s="1674">
        <f>F26</f>
        <v>22100</v>
      </c>
      <c r="G25" s="235"/>
      <c r="H25" s="1508"/>
    </row>
    <row r="26" spans="1:8">
      <c r="A26" s="85"/>
      <c r="B26" s="1641" t="s">
        <v>21</v>
      </c>
      <c r="C26" s="230">
        <f>C27+C29</f>
        <v>3474636611</v>
      </c>
      <c r="D26" s="1648">
        <f>D29</f>
        <v>64823</v>
      </c>
      <c r="E26" s="1640" t="s">
        <v>46</v>
      </c>
      <c r="F26" s="1674">
        <v>22100</v>
      </c>
      <c r="G26" s="235"/>
      <c r="H26" s="1508"/>
    </row>
    <row r="27" spans="1:8" ht="25.5">
      <c r="A27" s="85"/>
      <c r="B27" s="1649" t="s">
        <v>22</v>
      </c>
      <c r="C27" s="230">
        <f>+C28</f>
        <v>3456185447</v>
      </c>
      <c r="D27" s="1648"/>
      <c r="E27" s="1637" t="s">
        <v>27</v>
      </c>
      <c r="F27" s="1674">
        <f>F28</f>
        <v>1081012</v>
      </c>
      <c r="G27" s="235">
        <f>G28</f>
        <v>64823</v>
      </c>
      <c r="H27" s="1508"/>
    </row>
    <row r="28" spans="1:8">
      <c r="A28" s="85"/>
      <c r="B28" s="1650" t="s">
        <v>32</v>
      </c>
      <c r="C28" s="233">
        <v>3456185447</v>
      </c>
      <c r="D28" s="1648"/>
      <c r="E28" s="1639" t="s">
        <v>28</v>
      </c>
      <c r="F28" s="1674">
        <v>1081012</v>
      </c>
      <c r="G28" s="235">
        <v>64823</v>
      </c>
      <c r="H28" s="1508"/>
    </row>
    <row r="29" spans="1:8" ht="38.25">
      <c r="A29" s="85"/>
      <c r="B29" s="1637" t="s">
        <v>33</v>
      </c>
      <c r="C29" s="233">
        <f>C30</f>
        <v>18451164</v>
      </c>
      <c r="D29" s="1648">
        <f>D30</f>
        <v>64823</v>
      </c>
      <c r="E29" s="1651"/>
      <c r="F29" s="1674"/>
      <c r="G29" s="235"/>
      <c r="H29" s="1508"/>
    </row>
    <row r="30" spans="1:8" ht="25.5">
      <c r="A30" s="85"/>
      <c r="B30" s="1652" t="s">
        <v>34</v>
      </c>
      <c r="C30" s="233">
        <f>C31</f>
        <v>18451164</v>
      </c>
      <c r="D30" s="1648">
        <f>D31</f>
        <v>64823</v>
      </c>
      <c r="E30" s="1651"/>
      <c r="F30" s="1674"/>
      <c r="G30" s="235"/>
      <c r="H30" s="1508"/>
    </row>
    <row r="31" spans="1:8" ht="25.5">
      <c r="A31" s="85"/>
      <c r="B31" s="1653" t="s">
        <v>132</v>
      </c>
      <c r="C31" s="230">
        <v>18451164</v>
      </c>
      <c r="D31" s="1648">
        <v>64823</v>
      </c>
      <c r="E31" s="1651"/>
      <c r="F31" s="1674"/>
      <c r="G31" s="235"/>
      <c r="H31" s="1508"/>
    </row>
    <row r="32" spans="1:8">
      <c r="A32" s="85"/>
      <c r="B32" s="1654" t="s">
        <v>133</v>
      </c>
      <c r="C32" s="233">
        <f>C8-C25</f>
        <v>440734140</v>
      </c>
      <c r="D32" s="1655">
        <f>D8-D25</f>
        <v>-64823</v>
      </c>
      <c r="E32" s="1651"/>
      <c r="F32" s="1674"/>
      <c r="G32" s="235"/>
      <c r="H32" s="1508"/>
    </row>
    <row r="33" spans="1:8">
      <c r="A33" s="85"/>
      <c r="B33" s="1656" t="s">
        <v>39</v>
      </c>
      <c r="C33" s="233">
        <f>C34</f>
        <v>-440734140</v>
      </c>
      <c r="D33" s="1655">
        <f>D34</f>
        <v>64823</v>
      </c>
      <c r="E33" s="1651"/>
      <c r="F33" s="1674"/>
      <c r="G33" s="235"/>
      <c r="H33" s="1508"/>
    </row>
    <row r="34" spans="1:8">
      <c r="A34" s="85"/>
      <c r="B34" s="1657" t="s">
        <v>40</v>
      </c>
      <c r="C34" s="233">
        <f>C35</f>
        <v>-440734140</v>
      </c>
      <c r="D34" s="1655">
        <f>D35</f>
        <v>64823</v>
      </c>
      <c r="E34" s="1658"/>
      <c r="F34" s="1674"/>
      <c r="G34" s="235"/>
      <c r="H34" s="1508"/>
    </row>
    <row r="35" spans="1:8" ht="39.75" thickBot="1">
      <c r="A35" s="85"/>
      <c r="B35" s="1659" t="s">
        <v>134</v>
      </c>
      <c r="C35" s="237">
        <v>-440734140</v>
      </c>
      <c r="D35" s="1660">
        <v>64823</v>
      </c>
      <c r="E35" s="1661"/>
      <c r="F35" s="1677"/>
      <c r="G35" s="238"/>
      <c r="H35" s="1508"/>
    </row>
    <row r="36" spans="1:8" s="1762" customFormat="1" ht="196.5" customHeight="1" thickBot="1">
      <c r="A36" s="1797"/>
      <c r="B36" s="2011" t="s">
        <v>480</v>
      </c>
      <c r="C36" s="2012"/>
      <c r="D36" s="2012"/>
      <c r="E36" s="2012"/>
      <c r="F36" s="2012"/>
      <c r="G36" s="2013"/>
      <c r="H36" s="1801"/>
    </row>
    <row r="37" spans="1:8" ht="15.75" thickBot="1">
      <c r="A37" s="89"/>
      <c r="B37" s="90"/>
      <c r="C37" s="90"/>
      <c r="D37" s="91"/>
      <c r="E37" s="391"/>
      <c r="F37" s="391"/>
      <c r="G37" s="391"/>
      <c r="H37" s="1508"/>
    </row>
    <row r="38" spans="1:8">
      <c r="A38" s="84">
        <f>A5+1</f>
        <v>58</v>
      </c>
      <c r="B38" s="1630" t="s">
        <v>118</v>
      </c>
      <c r="C38" s="1678"/>
      <c r="D38" s="1631"/>
      <c r="E38" s="1630" t="s">
        <v>118</v>
      </c>
      <c r="F38" s="1681"/>
      <c r="G38" s="225"/>
      <c r="H38" s="1632" t="s">
        <v>295</v>
      </c>
    </row>
    <row r="39" spans="1:8">
      <c r="A39" s="85"/>
      <c r="B39" s="386" t="s">
        <v>103</v>
      </c>
      <c r="C39" s="1679"/>
      <c r="D39" s="1633"/>
      <c r="E39" s="386" t="s">
        <v>103</v>
      </c>
      <c r="F39" s="1674"/>
      <c r="G39" s="228"/>
      <c r="H39" s="1508"/>
    </row>
    <row r="40" spans="1:8" ht="27">
      <c r="A40" s="85"/>
      <c r="B40" s="1670" t="s">
        <v>135</v>
      </c>
      <c r="C40" s="1680"/>
      <c r="D40" s="1671"/>
      <c r="E40" s="1670" t="s">
        <v>104</v>
      </c>
      <c r="F40" s="1675"/>
      <c r="G40" s="1672"/>
      <c r="H40" s="1508"/>
    </row>
    <row r="41" spans="1:8">
      <c r="A41" s="85"/>
      <c r="B41" s="1634" t="s">
        <v>105</v>
      </c>
      <c r="C41" s="240">
        <f>C42+C49+C50</f>
        <v>258303318</v>
      </c>
      <c r="D41" s="1635"/>
      <c r="E41" s="1634" t="s">
        <v>105</v>
      </c>
      <c r="F41" s="1676">
        <f>F42+F43+F44</f>
        <v>28795670</v>
      </c>
      <c r="G41" s="144">
        <f>G44</f>
        <v>3963</v>
      </c>
      <c r="H41" s="1636"/>
    </row>
    <row r="42" spans="1:8">
      <c r="A42" s="85"/>
      <c r="B42" s="1637" t="s">
        <v>120</v>
      </c>
      <c r="C42" s="241">
        <f>C43</f>
        <v>243123457</v>
      </c>
      <c r="D42" s="1638"/>
      <c r="E42" s="1637" t="s">
        <v>106</v>
      </c>
      <c r="F42" s="1674">
        <v>1247391</v>
      </c>
      <c r="G42" s="153"/>
      <c r="H42" s="1508"/>
    </row>
    <row r="43" spans="1:8" ht="25.5">
      <c r="A43" s="85"/>
      <c r="B43" s="1639" t="s">
        <v>121</v>
      </c>
      <c r="C43" s="242">
        <f>C44</f>
        <v>243123457</v>
      </c>
      <c r="D43" s="1638"/>
      <c r="E43" s="1637" t="s">
        <v>107</v>
      </c>
      <c r="F43" s="1674">
        <v>56125</v>
      </c>
      <c r="G43" s="153"/>
      <c r="H43" s="1508"/>
    </row>
    <row r="44" spans="1:8">
      <c r="A44" s="85"/>
      <c r="B44" s="1640" t="s">
        <v>122</v>
      </c>
      <c r="C44" s="241">
        <f>C45+C47</f>
        <v>243123457</v>
      </c>
      <c r="D44" s="1635"/>
      <c r="E44" s="1637" t="s">
        <v>61</v>
      </c>
      <c r="F44" s="1674">
        <f>F45</f>
        <v>27492154</v>
      </c>
      <c r="G44" s="153">
        <f>G45</f>
        <v>3963</v>
      </c>
      <c r="H44" s="1508"/>
    </row>
    <row r="45" spans="1:8" ht="25.5">
      <c r="A45" s="85"/>
      <c r="B45" s="1641" t="s">
        <v>123</v>
      </c>
      <c r="C45" s="243">
        <f>C46</f>
        <v>1000</v>
      </c>
      <c r="D45" s="1638"/>
      <c r="E45" s="1639" t="s">
        <v>62</v>
      </c>
      <c r="F45" s="1674">
        <f>F46+F47</f>
        <v>27492154</v>
      </c>
      <c r="G45" s="229">
        <f>G47</f>
        <v>3963</v>
      </c>
      <c r="H45" s="1508"/>
    </row>
    <row r="46" spans="1:8" ht="38.25">
      <c r="A46" s="85"/>
      <c r="B46" s="1642" t="s">
        <v>136</v>
      </c>
      <c r="C46" s="244">
        <v>1000</v>
      </c>
      <c r="D46" s="1638"/>
      <c r="E46" s="1640" t="s">
        <v>108</v>
      </c>
      <c r="F46" s="1674">
        <v>2143667</v>
      </c>
      <c r="G46" s="153"/>
      <c r="H46" s="1508"/>
    </row>
    <row r="47" spans="1:8" ht="38.25">
      <c r="A47" s="85"/>
      <c r="B47" s="1641" t="s">
        <v>125</v>
      </c>
      <c r="C47" s="244">
        <f>C48</f>
        <v>243122457</v>
      </c>
      <c r="D47" s="1638"/>
      <c r="E47" s="1640" t="s">
        <v>109</v>
      </c>
      <c r="F47" s="1674">
        <f>F48</f>
        <v>25348487</v>
      </c>
      <c r="G47" s="153">
        <f>G48</f>
        <v>3963</v>
      </c>
      <c r="H47" s="1508"/>
    </row>
    <row r="48" spans="1:8" ht="38.25">
      <c r="A48" s="85"/>
      <c r="B48" s="1642" t="s">
        <v>137</v>
      </c>
      <c r="C48" s="230">
        <v>243122457</v>
      </c>
      <c r="D48" s="231"/>
      <c r="E48" s="1641" t="s">
        <v>110</v>
      </c>
      <c r="F48" s="1674">
        <f>F49+F50+F51+F52</f>
        <v>25348487</v>
      </c>
      <c r="G48" s="229">
        <f>G50</f>
        <v>3963</v>
      </c>
      <c r="H48" s="1508"/>
    </row>
    <row r="49" spans="1:8" ht="38.25">
      <c r="A49" s="85"/>
      <c r="B49" s="1637" t="s">
        <v>106</v>
      </c>
      <c r="C49" s="230">
        <v>4322300</v>
      </c>
      <c r="D49" s="231"/>
      <c r="E49" s="1642" t="s">
        <v>111</v>
      </c>
      <c r="F49" s="1674">
        <v>18451164</v>
      </c>
      <c r="G49" s="232"/>
      <c r="H49" s="1508"/>
    </row>
    <row r="50" spans="1:8" ht="38.25">
      <c r="A50" s="85"/>
      <c r="B50" s="1637" t="s">
        <v>61</v>
      </c>
      <c r="C50" s="230">
        <f>C51</f>
        <v>10857561</v>
      </c>
      <c r="D50" s="231"/>
      <c r="E50" s="1642" t="s">
        <v>112</v>
      </c>
      <c r="F50" s="1674">
        <v>1128007</v>
      </c>
      <c r="G50" s="229">
        <v>3963</v>
      </c>
      <c r="H50" s="1508"/>
    </row>
    <row r="51" spans="1:8" ht="38.25">
      <c r="A51" s="85"/>
      <c r="B51" s="1639" t="s">
        <v>62</v>
      </c>
      <c r="C51" s="233">
        <f>C52+C53</f>
        <v>10857561</v>
      </c>
      <c r="D51" s="231"/>
      <c r="E51" s="1642" t="s">
        <v>127</v>
      </c>
      <c r="F51" s="1674">
        <v>547527</v>
      </c>
      <c r="G51" s="229"/>
      <c r="H51" s="1508"/>
    </row>
    <row r="52" spans="1:8" ht="51">
      <c r="A52" s="85"/>
      <c r="B52" s="1640" t="s">
        <v>108</v>
      </c>
      <c r="C52" s="233">
        <v>1001733</v>
      </c>
      <c r="D52" s="231"/>
      <c r="E52" s="1642" t="s">
        <v>128</v>
      </c>
      <c r="F52" s="1674">
        <v>5221789</v>
      </c>
      <c r="G52" s="229"/>
      <c r="H52" s="1508"/>
    </row>
    <row r="53" spans="1:8">
      <c r="A53" s="85"/>
      <c r="B53" s="1640" t="s">
        <v>109</v>
      </c>
      <c r="C53" s="233">
        <f>C54</f>
        <v>9855828</v>
      </c>
      <c r="D53" s="231"/>
      <c r="E53" s="1643" t="s">
        <v>57</v>
      </c>
      <c r="F53" s="1676">
        <f>F54+F60</f>
        <v>28795670</v>
      </c>
      <c r="G53" s="234">
        <f>G60</f>
        <v>3963</v>
      </c>
      <c r="H53" s="1508"/>
    </row>
    <row r="54" spans="1:8" ht="25.5">
      <c r="A54" s="85"/>
      <c r="B54" s="1640" t="s">
        <v>110</v>
      </c>
      <c r="C54" s="233">
        <f>C55+C56</f>
        <v>9855828</v>
      </c>
      <c r="D54" s="231"/>
      <c r="E54" s="1637" t="s">
        <v>21</v>
      </c>
      <c r="F54" s="1674">
        <f>F55+F58</f>
        <v>27714658</v>
      </c>
      <c r="G54" s="235"/>
      <c r="H54" s="1508"/>
    </row>
    <row r="55" spans="1:8" ht="38.25" customHeight="1">
      <c r="A55" s="85"/>
      <c r="B55" s="1642" t="s">
        <v>481</v>
      </c>
      <c r="C55" s="233">
        <v>276472</v>
      </c>
      <c r="D55" s="231"/>
      <c r="E55" s="1644" t="s">
        <v>23</v>
      </c>
      <c r="F55" s="1674">
        <f>F56+F57</f>
        <v>27692558</v>
      </c>
      <c r="G55" s="235"/>
      <c r="H55" s="1508"/>
    </row>
    <row r="56" spans="1:8" ht="38.25">
      <c r="A56" s="85"/>
      <c r="B56" s="1642" t="s">
        <v>113</v>
      </c>
      <c r="C56" s="233">
        <v>9579356</v>
      </c>
      <c r="D56" s="231"/>
      <c r="E56" s="1645" t="s">
        <v>25</v>
      </c>
      <c r="F56" s="1674">
        <v>19957323</v>
      </c>
      <c r="G56" s="235"/>
      <c r="H56" s="1508"/>
    </row>
    <row r="57" spans="1:8">
      <c r="A57" s="85"/>
      <c r="B57" s="1646" t="s">
        <v>57</v>
      </c>
      <c r="C57" s="236">
        <f>C58</f>
        <v>244614290</v>
      </c>
      <c r="D57" s="1647">
        <f>D58</f>
        <v>3963</v>
      </c>
      <c r="E57" s="1645" t="s">
        <v>26</v>
      </c>
      <c r="F57" s="1674">
        <v>7735235</v>
      </c>
      <c r="G57" s="235"/>
      <c r="H57" s="1508"/>
    </row>
    <row r="58" spans="1:8" ht="25.5">
      <c r="A58" s="85"/>
      <c r="B58" s="1641" t="s">
        <v>21</v>
      </c>
      <c r="C58" s="230">
        <f>C59+C62+C65</f>
        <v>244614290</v>
      </c>
      <c r="D58" s="1648">
        <f>D65</f>
        <v>3963</v>
      </c>
      <c r="E58" s="1639" t="s">
        <v>45</v>
      </c>
      <c r="F58" s="1674">
        <f>F59</f>
        <v>22100</v>
      </c>
      <c r="G58" s="235"/>
      <c r="H58" s="1508"/>
    </row>
    <row r="59" spans="1:8">
      <c r="A59" s="85"/>
      <c r="B59" s="1652" t="s">
        <v>23</v>
      </c>
      <c r="C59" s="230">
        <f>C60+C61</f>
        <v>1623450</v>
      </c>
      <c r="D59" s="1648"/>
      <c r="E59" s="1640" t="s">
        <v>46</v>
      </c>
      <c r="F59" s="1674">
        <v>22100</v>
      </c>
      <c r="G59" s="235"/>
      <c r="H59" s="1508"/>
    </row>
    <row r="60" spans="1:8">
      <c r="A60" s="85"/>
      <c r="B60" s="1662" t="s">
        <v>25</v>
      </c>
      <c r="C60" s="230">
        <v>1487399</v>
      </c>
      <c r="D60" s="1648"/>
      <c r="E60" s="1637" t="s">
        <v>27</v>
      </c>
      <c r="F60" s="1674">
        <f>F61</f>
        <v>1081012</v>
      </c>
      <c r="G60" s="235">
        <f>G61</f>
        <v>3963</v>
      </c>
      <c r="H60" s="1508"/>
    </row>
    <row r="61" spans="1:8">
      <c r="A61" s="85"/>
      <c r="B61" s="1662" t="s">
        <v>26</v>
      </c>
      <c r="C61" s="233">
        <v>136051</v>
      </c>
      <c r="D61" s="1648"/>
      <c r="E61" s="1639" t="s">
        <v>28</v>
      </c>
      <c r="F61" s="1674">
        <v>1081012</v>
      </c>
      <c r="G61" s="235">
        <v>3963</v>
      </c>
      <c r="H61" s="1508"/>
    </row>
    <row r="62" spans="1:8" ht="25.5">
      <c r="A62" s="85"/>
      <c r="B62" s="1652" t="s">
        <v>22</v>
      </c>
      <c r="C62" s="233">
        <f>C63+C64</f>
        <v>200047930</v>
      </c>
      <c r="D62" s="1648"/>
      <c r="E62" s="1654"/>
      <c r="F62" s="1674"/>
      <c r="G62" s="235"/>
      <c r="H62" s="1508"/>
    </row>
    <row r="63" spans="1:8">
      <c r="A63" s="85"/>
      <c r="B63" s="1653" t="s">
        <v>24</v>
      </c>
      <c r="C63" s="230">
        <v>4235848</v>
      </c>
      <c r="D63" s="1648"/>
      <c r="E63" s="1656"/>
      <c r="F63" s="1674"/>
      <c r="G63" s="235"/>
      <c r="H63" s="1508"/>
    </row>
    <row r="64" spans="1:8" ht="25.5">
      <c r="A64" s="85"/>
      <c r="B64" s="1653" t="s">
        <v>32</v>
      </c>
      <c r="C64" s="233">
        <v>195812082</v>
      </c>
      <c r="D64" s="1648"/>
      <c r="E64" s="1657"/>
      <c r="F64" s="1674"/>
      <c r="G64" s="235"/>
      <c r="H64" s="1508"/>
    </row>
    <row r="65" spans="1:8" ht="38.25">
      <c r="A65" s="85"/>
      <c r="B65" s="1637" t="s">
        <v>33</v>
      </c>
      <c r="C65" s="233">
        <f>C66+C68</f>
        <v>42942910</v>
      </c>
      <c r="D65" s="1648">
        <f>D66</f>
        <v>3963</v>
      </c>
      <c r="E65" s="1663"/>
      <c r="F65" s="1674"/>
      <c r="G65" s="235"/>
      <c r="H65" s="1508"/>
    </row>
    <row r="66" spans="1:8" ht="25.5">
      <c r="A66" s="85"/>
      <c r="B66" s="1652" t="s">
        <v>34</v>
      </c>
      <c r="C66" s="233">
        <f>C67</f>
        <v>40494228</v>
      </c>
      <c r="D66" s="1648">
        <f>D67</f>
        <v>3963</v>
      </c>
      <c r="E66" s="1651"/>
      <c r="F66" s="1674"/>
      <c r="G66" s="235"/>
      <c r="H66" s="1508"/>
    </row>
    <row r="67" spans="1:8" ht="25.5">
      <c r="A67" s="85"/>
      <c r="B67" s="1653" t="s">
        <v>132</v>
      </c>
      <c r="C67" s="230">
        <v>40494228</v>
      </c>
      <c r="D67" s="1648">
        <v>3963</v>
      </c>
      <c r="E67" s="1651"/>
      <c r="F67" s="1674"/>
      <c r="G67" s="235"/>
      <c r="H67" s="1508"/>
    </row>
    <row r="68" spans="1:8" ht="25.5">
      <c r="A68" s="85"/>
      <c r="B68" s="1664" t="s">
        <v>36</v>
      </c>
      <c r="C68" s="230">
        <f>C69</f>
        <v>2448682</v>
      </c>
      <c r="D68" s="1648"/>
      <c r="E68" s="1651"/>
      <c r="F68" s="1674"/>
      <c r="G68" s="235"/>
      <c r="H68" s="1508"/>
    </row>
    <row r="69" spans="1:8" ht="25.5">
      <c r="A69" s="85"/>
      <c r="B69" s="1665" t="s">
        <v>86</v>
      </c>
      <c r="C69" s="230">
        <v>2448682</v>
      </c>
      <c r="D69" s="1648"/>
      <c r="E69" s="1658"/>
      <c r="F69" s="1674"/>
      <c r="G69" s="235"/>
      <c r="H69" s="1508"/>
    </row>
    <row r="70" spans="1:8">
      <c r="A70" s="85"/>
      <c r="B70" s="1654" t="s">
        <v>133</v>
      </c>
      <c r="C70" s="233">
        <f>C41-C57</f>
        <v>13689028</v>
      </c>
      <c r="D70" s="1655">
        <f>D41-D57</f>
        <v>-3963</v>
      </c>
      <c r="E70" s="1651"/>
      <c r="F70" s="1674"/>
      <c r="G70" s="235"/>
      <c r="H70" s="1508"/>
    </row>
    <row r="71" spans="1:8">
      <c r="A71" s="89"/>
      <c r="B71" s="1656" t="s">
        <v>39</v>
      </c>
      <c r="C71" s="233">
        <f>C72</f>
        <v>-13689028</v>
      </c>
      <c r="D71" s="1655">
        <f>D72</f>
        <v>3963</v>
      </c>
      <c r="E71" s="1651"/>
      <c r="F71" s="1674"/>
      <c r="G71" s="235"/>
      <c r="H71" s="1508"/>
    </row>
    <row r="72" spans="1:8">
      <c r="A72" s="89"/>
      <c r="B72" s="1657" t="s">
        <v>40</v>
      </c>
      <c r="C72" s="233">
        <f>C73</f>
        <v>-13689028</v>
      </c>
      <c r="D72" s="1655">
        <f>D73</f>
        <v>3963</v>
      </c>
      <c r="E72" s="1658"/>
      <c r="F72" s="1674"/>
      <c r="G72" s="235"/>
      <c r="H72" s="1508"/>
    </row>
    <row r="73" spans="1:8" ht="39.75" thickBot="1">
      <c r="A73" s="245"/>
      <c r="B73" s="1659" t="s">
        <v>134</v>
      </c>
      <c r="C73" s="237">
        <v>-13689028</v>
      </c>
      <c r="D73" s="1660">
        <v>3963</v>
      </c>
      <c r="E73" s="1666"/>
      <c r="F73" s="1677"/>
      <c r="G73" s="238"/>
      <c r="H73" s="1508"/>
    </row>
    <row r="74" spans="1:8" s="1762" customFormat="1" ht="195" customHeight="1" thickBot="1">
      <c r="A74" s="1797"/>
      <c r="B74" s="2011" t="s">
        <v>482</v>
      </c>
      <c r="C74" s="2012"/>
      <c r="D74" s="2012"/>
      <c r="E74" s="2012"/>
      <c r="F74" s="2012"/>
      <c r="G74" s="2013"/>
      <c r="H74" s="1801"/>
    </row>
    <row r="75" spans="1:8" ht="15.75" thickBot="1">
      <c r="A75" s="89"/>
      <c r="B75" s="90"/>
      <c r="C75" s="90"/>
      <c r="D75" s="91"/>
      <c r="E75" s="90"/>
      <c r="F75" s="90"/>
      <c r="G75" s="91"/>
      <c r="H75" s="1508"/>
    </row>
    <row r="76" spans="1:8">
      <c r="A76" s="84">
        <f>A38+1</f>
        <v>59</v>
      </c>
      <c r="B76" s="1630" t="s">
        <v>118</v>
      </c>
      <c r="C76" s="1678"/>
      <c r="D76" s="1631"/>
      <c r="E76" s="1630" t="s">
        <v>118</v>
      </c>
      <c r="F76" s="1681"/>
      <c r="G76" s="225"/>
      <c r="H76" s="1632" t="s">
        <v>295</v>
      </c>
    </row>
    <row r="77" spans="1:8">
      <c r="A77" s="85"/>
      <c r="B77" s="386" t="s">
        <v>103</v>
      </c>
      <c r="C77" s="1679"/>
      <c r="D77" s="1633"/>
      <c r="E77" s="386" t="s">
        <v>103</v>
      </c>
      <c r="F77" s="1674"/>
      <c r="G77" s="228"/>
      <c r="H77" s="1508"/>
    </row>
    <row r="78" spans="1:8" ht="27">
      <c r="A78" s="85"/>
      <c r="B78" s="1670" t="s">
        <v>138</v>
      </c>
      <c r="C78" s="1680"/>
      <c r="D78" s="1671"/>
      <c r="E78" s="1670" t="s">
        <v>104</v>
      </c>
      <c r="F78" s="1675"/>
      <c r="G78" s="1672"/>
      <c r="H78" s="1508"/>
    </row>
    <row r="79" spans="1:8">
      <c r="A79" s="85"/>
      <c r="B79" s="1634" t="s">
        <v>105</v>
      </c>
      <c r="C79" s="240">
        <f>C80+C87+C88</f>
        <v>119711532</v>
      </c>
      <c r="D79" s="1635"/>
      <c r="E79" s="1634" t="s">
        <v>105</v>
      </c>
      <c r="F79" s="1676">
        <f>F80+F81+F82</f>
        <v>28795670</v>
      </c>
      <c r="G79" s="144">
        <f>G82</f>
        <v>1924</v>
      </c>
      <c r="H79" s="1636"/>
    </row>
    <row r="80" spans="1:8">
      <c r="A80" s="85"/>
      <c r="B80" s="1637" t="s">
        <v>120</v>
      </c>
      <c r="C80" s="241">
        <f>C81</f>
        <v>118010501</v>
      </c>
      <c r="D80" s="1638"/>
      <c r="E80" s="1637" t="s">
        <v>106</v>
      </c>
      <c r="F80" s="1674">
        <v>1247391</v>
      </c>
      <c r="G80" s="153"/>
      <c r="H80" s="1508"/>
    </row>
    <row r="81" spans="1:8" ht="25.5">
      <c r="A81" s="85"/>
      <c r="B81" s="1639" t="s">
        <v>121</v>
      </c>
      <c r="C81" s="242">
        <f>C82</f>
        <v>118010501</v>
      </c>
      <c r="D81" s="1638"/>
      <c r="E81" s="1637" t="s">
        <v>107</v>
      </c>
      <c r="F81" s="1674">
        <v>56125</v>
      </c>
      <c r="G81" s="153"/>
      <c r="H81" s="1508"/>
    </row>
    <row r="82" spans="1:8">
      <c r="A82" s="85"/>
      <c r="B82" s="1640" t="s">
        <v>122</v>
      </c>
      <c r="C82" s="241">
        <v>118010501</v>
      </c>
      <c r="D82" s="1635"/>
      <c r="E82" s="1637" t="s">
        <v>61</v>
      </c>
      <c r="F82" s="1674">
        <f>F83</f>
        <v>27492154</v>
      </c>
      <c r="G82" s="153">
        <f>G83</f>
        <v>1924</v>
      </c>
      <c r="H82" s="1508"/>
    </row>
    <row r="83" spans="1:8" ht="25.5">
      <c r="A83" s="85"/>
      <c r="B83" s="1641" t="s">
        <v>123</v>
      </c>
      <c r="C83" s="243">
        <f>C84</f>
        <v>500</v>
      </c>
      <c r="D83" s="1638"/>
      <c r="E83" s="1639" t="s">
        <v>62</v>
      </c>
      <c r="F83" s="1674">
        <f>F84+F85</f>
        <v>27492154</v>
      </c>
      <c r="G83" s="229">
        <f>G85</f>
        <v>1924</v>
      </c>
      <c r="H83" s="1508"/>
    </row>
    <row r="84" spans="1:8" ht="51">
      <c r="A84" s="85"/>
      <c r="B84" s="1642" t="s">
        <v>139</v>
      </c>
      <c r="C84" s="244">
        <v>500</v>
      </c>
      <c r="D84" s="1638"/>
      <c r="E84" s="1640" t="s">
        <v>108</v>
      </c>
      <c r="F84" s="1674">
        <v>2143667</v>
      </c>
      <c r="G84" s="153"/>
      <c r="H84" s="1508"/>
    </row>
    <row r="85" spans="1:8" ht="38.25">
      <c r="A85" s="85"/>
      <c r="B85" s="1641" t="s">
        <v>125</v>
      </c>
      <c r="C85" s="244">
        <f>C86</f>
        <v>118010001</v>
      </c>
      <c r="D85" s="1638"/>
      <c r="E85" s="1640" t="s">
        <v>109</v>
      </c>
      <c r="F85" s="1674">
        <f>F86</f>
        <v>25348487</v>
      </c>
      <c r="G85" s="153">
        <f>G86</f>
        <v>1924</v>
      </c>
      <c r="H85" s="1508"/>
    </row>
    <row r="86" spans="1:8" ht="51">
      <c r="A86" s="85"/>
      <c r="B86" s="1642" t="s">
        <v>140</v>
      </c>
      <c r="C86" s="230">
        <v>118010001</v>
      </c>
      <c r="D86" s="231"/>
      <c r="E86" s="1641" t="s">
        <v>110</v>
      </c>
      <c r="F86" s="1674">
        <f>F87+F88+F89+F90</f>
        <v>25348487</v>
      </c>
      <c r="G86" s="229">
        <f>G89</f>
        <v>1924</v>
      </c>
      <c r="H86" s="1508"/>
    </row>
    <row r="87" spans="1:8" ht="38.25">
      <c r="A87" s="85"/>
      <c r="B87" s="1637" t="s">
        <v>106</v>
      </c>
      <c r="C87" s="230">
        <v>820383</v>
      </c>
      <c r="D87" s="231"/>
      <c r="E87" s="1642" t="s">
        <v>111</v>
      </c>
      <c r="F87" s="1674">
        <v>18451164</v>
      </c>
      <c r="G87" s="232"/>
      <c r="H87" s="1508"/>
    </row>
    <row r="88" spans="1:8" ht="38.25">
      <c r="A88" s="85"/>
      <c r="B88" s="1637" t="s">
        <v>61</v>
      </c>
      <c r="C88" s="230">
        <f>C89</f>
        <v>880648</v>
      </c>
      <c r="D88" s="231"/>
      <c r="E88" s="1642" t="s">
        <v>112</v>
      </c>
      <c r="F88" s="1674">
        <v>1128007</v>
      </c>
      <c r="G88" s="229"/>
      <c r="H88" s="1508"/>
    </row>
    <row r="89" spans="1:8" ht="38.25">
      <c r="A89" s="85"/>
      <c r="B89" s="1639" t="s">
        <v>62</v>
      </c>
      <c r="C89" s="233">
        <f>C90</f>
        <v>880648</v>
      </c>
      <c r="D89" s="231"/>
      <c r="E89" s="1642" t="s">
        <v>127</v>
      </c>
      <c r="F89" s="1674">
        <v>547527</v>
      </c>
      <c r="G89" s="229">
        <v>1924</v>
      </c>
      <c r="H89" s="1508"/>
    </row>
    <row r="90" spans="1:8" ht="51">
      <c r="A90" s="85"/>
      <c r="B90" s="1640" t="s">
        <v>108</v>
      </c>
      <c r="C90" s="233">
        <v>880648</v>
      </c>
      <c r="D90" s="231"/>
      <c r="E90" s="1642" t="s">
        <v>128</v>
      </c>
      <c r="F90" s="1674">
        <v>5221789</v>
      </c>
      <c r="G90" s="229"/>
      <c r="H90" s="1508"/>
    </row>
    <row r="91" spans="1:8">
      <c r="A91" s="85"/>
      <c r="B91" s="1646" t="s">
        <v>57</v>
      </c>
      <c r="C91" s="236">
        <f>C92</f>
        <v>120296541</v>
      </c>
      <c r="D91" s="1647">
        <f>D92</f>
        <v>-87132</v>
      </c>
      <c r="E91" s="1643" t="s">
        <v>57</v>
      </c>
      <c r="F91" s="1676">
        <f>F92+F98</f>
        <v>28795670</v>
      </c>
      <c r="G91" s="234">
        <f>G98</f>
        <v>1924</v>
      </c>
      <c r="H91" s="1508"/>
    </row>
    <row r="92" spans="1:8">
      <c r="A92" s="85"/>
      <c r="B92" s="1641" t="s">
        <v>21</v>
      </c>
      <c r="C92" s="230">
        <f>C93+C96</f>
        <v>120296541</v>
      </c>
      <c r="D92" s="1648">
        <f>D93+D96</f>
        <v>-87132</v>
      </c>
      <c r="E92" s="1637" t="s">
        <v>21</v>
      </c>
      <c r="F92" s="1674">
        <f>F93+F96</f>
        <v>27714658</v>
      </c>
      <c r="G92" s="235"/>
      <c r="H92" s="1508"/>
    </row>
    <row r="93" spans="1:8" ht="25.5">
      <c r="A93" s="85"/>
      <c r="B93" s="1649" t="s">
        <v>22</v>
      </c>
      <c r="C93" s="230">
        <f>C94+C95</f>
        <v>109884687</v>
      </c>
      <c r="D93" s="1648">
        <f>D94</f>
        <v>-89056</v>
      </c>
      <c r="E93" s="1644" t="s">
        <v>23</v>
      </c>
      <c r="F93" s="1674">
        <f>F94+F95</f>
        <v>27692558</v>
      </c>
      <c r="G93" s="235"/>
      <c r="H93" s="1508"/>
    </row>
    <row r="94" spans="1:8">
      <c r="A94" s="85"/>
      <c r="B94" s="1667" t="s">
        <v>24</v>
      </c>
      <c r="C94" s="230">
        <v>633953</v>
      </c>
      <c r="D94" s="1648">
        <v>-89056</v>
      </c>
      <c r="E94" s="1645" t="s">
        <v>25</v>
      </c>
      <c r="F94" s="1674">
        <v>19957323</v>
      </c>
      <c r="G94" s="235"/>
      <c r="H94" s="1508"/>
    </row>
    <row r="95" spans="1:8">
      <c r="A95" s="85"/>
      <c r="B95" s="1650" t="s">
        <v>32</v>
      </c>
      <c r="C95" s="233">
        <v>109250734</v>
      </c>
      <c r="D95" s="1648"/>
      <c r="E95" s="1645" t="s">
        <v>26</v>
      </c>
      <c r="F95" s="1674">
        <v>7735235</v>
      </c>
      <c r="G95" s="235"/>
      <c r="H95" s="1508"/>
    </row>
    <row r="96" spans="1:8" ht="38.25">
      <c r="A96" s="85"/>
      <c r="B96" s="1637" t="s">
        <v>33</v>
      </c>
      <c r="C96" s="233">
        <f>C97+C100</f>
        <v>10411854</v>
      </c>
      <c r="D96" s="1648">
        <f>D97+D100</f>
        <v>1924</v>
      </c>
      <c r="E96" s="1639" t="s">
        <v>45</v>
      </c>
      <c r="F96" s="1674">
        <f>F97</f>
        <v>22100</v>
      </c>
      <c r="G96" s="235"/>
      <c r="H96" s="1508"/>
    </row>
    <row r="97" spans="1:8" ht="25.5">
      <c r="A97" s="85"/>
      <c r="B97" s="1652" t="s">
        <v>34</v>
      </c>
      <c r="C97" s="233">
        <f>C98+C99</f>
        <v>10280227</v>
      </c>
      <c r="D97" s="1648">
        <f>D98+D99</f>
        <v>1924</v>
      </c>
      <c r="E97" s="1640" t="s">
        <v>46</v>
      </c>
      <c r="F97" s="1674">
        <v>22100</v>
      </c>
      <c r="G97" s="235"/>
      <c r="H97" s="1508"/>
    </row>
    <row r="98" spans="1:8" ht="38.25">
      <c r="A98" s="85"/>
      <c r="B98" s="1653" t="s">
        <v>141</v>
      </c>
      <c r="C98" s="230">
        <v>15000</v>
      </c>
      <c r="D98" s="1648"/>
      <c r="E98" s="1637" t="s">
        <v>27</v>
      </c>
      <c r="F98" s="1674">
        <f>F99</f>
        <v>1081012</v>
      </c>
      <c r="G98" s="235">
        <f>G99</f>
        <v>1924</v>
      </c>
      <c r="H98" s="1508"/>
    </row>
    <row r="99" spans="1:8" ht="25.5">
      <c r="A99" s="85"/>
      <c r="B99" s="1653" t="s">
        <v>132</v>
      </c>
      <c r="C99" s="230">
        <v>10265227</v>
      </c>
      <c r="D99" s="1648">
        <v>1924</v>
      </c>
      <c r="E99" s="1639" t="s">
        <v>28</v>
      </c>
      <c r="F99" s="1674">
        <v>1081012</v>
      </c>
      <c r="G99" s="235">
        <v>1924</v>
      </c>
      <c r="H99" s="1508"/>
    </row>
    <row r="100" spans="1:8" ht="25.5">
      <c r="A100" s="85"/>
      <c r="B100" s="1639" t="s">
        <v>36</v>
      </c>
      <c r="C100" s="230">
        <f>C101</f>
        <v>131627</v>
      </c>
      <c r="D100" s="1648"/>
      <c r="E100" s="1654"/>
      <c r="F100" s="1674"/>
      <c r="G100" s="235"/>
      <c r="H100" s="1508"/>
    </row>
    <row r="101" spans="1:8" ht="51">
      <c r="A101" s="85"/>
      <c r="B101" s="1640" t="s">
        <v>37</v>
      </c>
      <c r="C101" s="230">
        <v>131627</v>
      </c>
      <c r="D101" s="1668"/>
      <c r="E101" s="1656"/>
      <c r="F101" s="1674"/>
      <c r="G101" s="235"/>
      <c r="H101" s="1508"/>
    </row>
    <row r="102" spans="1:8">
      <c r="A102" s="85"/>
      <c r="B102" s="1654" t="s">
        <v>133</v>
      </c>
      <c r="C102" s="233">
        <f>C79-C91</f>
        <v>-585009</v>
      </c>
      <c r="D102" s="1655">
        <f>D79-D91</f>
        <v>87132</v>
      </c>
      <c r="E102" s="1657"/>
      <c r="F102" s="1674"/>
      <c r="G102" s="235"/>
      <c r="H102" s="1508"/>
    </row>
    <row r="103" spans="1:8">
      <c r="A103" s="85"/>
      <c r="B103" s="1656" t="s">
        <v>39</v>
      </c>
      <c r="C103" s="233">
        <f>C104</f>
        <v>585009</v>
      </c>
      <c r="D103" s="1655">
        <f>D104</f>
        <v>-87132</v>
      </c>
      <c r="E103" s="1663"/>
      <c r="F103" s="1674"/>
      <c r="G103" s="235"/>
      <c r="H103" s="1508"/>
    </row>
    <row r="104" spans="1:8">
      <c r="A104" s="85"/>
      <c r="B104" s="1657" t="s">
        <v>40</v>
      </c>
      <c r="C104" s="233">
        <f>C105</f>
        <v>585009</v>
      </c>
      <c r="D104" s="1655">
        <f>D105</f>
        <v>-87132</v>
      </c>
      <c r="E104" s="1658"/>
      <c r="F104" s="1674"/>
      <c r="G104" s="235"/>
      <c r="H104" s="1508"/>
    </row>
    <row r="105" spans="1:8" ht="39.75" thickBot="1">
      <c r="A105" s="85"/>
      <c r="B105" s="1659" t="s">
        <v>134</v>
      </c>
      <c r="C105" s="237">
        <v>585009</v>
      </c>
      <c r="D105" s="1660">
        <v>-87132</v>
      </c>
      <c r="E105" s="1661"/>
      <c r="F105" s="1677"/>
      <c r="G105" s="238"/>
      <c r="H105" s="1508"/>
    </row>
    <row r="106" spans="1:8" s="1762" customFormat="1" ht="211.5" customHeight="1" thickBot="1">
      <c r="A106" s="1797"/>
      <c r="B106" s="2011" t="s">
        <v>483</v>
      </c>
      <c r="C106" s="2012"/>
      <c r="D106" s="2012"/>
      <c r="E106" s="2012"/>
      <c r="F106" s="2012"/>
      <c r="G106" s="2013"/>
      <c r="H106" s="1801"/>
    </row>
    <row r="107" spans="1:8" ht="15.75" thickBot="1">
      <c r="A107" s="89"/>
      <c r="B107" s="90"/>
      <c r="C107" s="90"/>
      <c r="D107" s="91"/>
      <c r="E107" s="90"/>
      <c r="F107" s="90"/>
      <c r="G107" s="91"/>
      <c r="H107" s="1508"/>
    </row>
    <row r="108" spans="1:8">
      <c r="A108" s="84">
        <f>A76+1</f>
        <v>60</v>
      </c>
      <c r="B108" s="1630" t="s">
        <v>118</v>
      </c>
      <c r="C108" s="1678"/>
      <c r="D108" s="1631"/>
      <c r="E108" s="1630" t="s">
        <v>118</v>
      </c>
      <c r="F108" s="1673"/>
      <c r="G108" s="225"/>
      <c r="H108" s="1632" t="s">
        <v>295</v>
      </c>
    </row>
    <row r="109" spans="1:8">
      <c r="A109" s="85"/>
      <c r="B109" s="386" t="s">
        <v>103</v>
      </c>
      <c r="C109" s="1679"/>
      <c r="D109" s="1633"/>
      <c r="E109" s="386" t="s">
        <v>103</v>
      </c>
      <c r="F109" s="1674"/>
      <c r="G109" s="228"/>
      <c r="H109" s="1508"/>
    </row>
    <row r="110" spans="1:8" ht="27">
      <c r="A110" s="85"/>
      <c r="B110" s="1670" t="s">
        <v>142</v>
      </c>
      <c r="C110" s="1680"/>
      <c r="D110" s="1671"/>
      <c r="E110" s="1670" t="s">
        <v>104</v>
      </c>
      <c r="F110" s="1675"/>
      <c r="G110" s="1672"/>
      <c r="H110" s="1508"/>
    </row>
    <row r="111" spans="1:8">
      <c r="A111" s="85"/>
      <c r="B111" s="1634" t="s">
        <v>105</v>
      </c>
      <c r="C111" s="240">
        <f>C112+C119+C120</f>
        <v>1191226971</v>
      </c>
      <c r="D111" s="1635"/>
      <c r="E111" s="1634" t="s">
        <v>105</v>
      </c>
      <c r="F111" s="1676">
        <f>F112+F113+F114</f>
        <v>28795670</v>
      </c>
      <c r="G111" s="144">
        <f>G114</f>
        <v>18346</v>
      </c>
      <c r="H111" s="1636"/>
    </row>
    <row r="112" spans="1:8">
      <c r="A112" s="85"/>
      <c r="B112" s="1637" t="s">
        <v>120</v>
      </c>
      <c r="C112" s="241">
        <f>C113</f>
        <v>1125468755</v>
      </c>
      <c r="D112" s="1638"/>
      <c r="E112" s="1637" t="s">
        <v>106</v>
      </c>
      <c r="F112" s="1674">
        <v>1247391</v>
      </c>
      <c r="G112" s="153"/>
      <c r="H112" s="1508"/>
    </row>
    <row r="113" spans="1:8" ht="25.5">
      <c r="A113" s="85"/>
      <c r="B113" s="1639" t="s">
        <v>121</v>
      </c>
      <c r="C113" s="242">
        <f>C114</f>
        <v>1125468755</v>
      </c>
      <c r="D113" s="1638"/>
      <c r="E113" s="1637" t="s">
        <v>107</v>
      </c>
      <c r="F113" s="1674">
        <v>56125</v>
      </c>
      <c r="G113" s="153"/>
      <c r="H113" s="1508"/>
    </row>
    <row r="114" spans="1:8">
      <c r="A114" s="85"/>
      <c r="B114" s="1640" t="s">
        <v>122</v>
      </c>
      <c r="C114" s="241">
        <f>C115+C117</f>
        <v>1125468755</v>
      </c>
      <c r="D114" s="1635"/>
      <c r="E114" s="1637" t="s">
        <v>61</v>
      </c>
      <c r="F114" s="1674">
        <f>F115</f>
        <v>27492154</v>
      </c>
      <c r="G114" s="153">
        <f>G115</f>
        <v>18346</v>
      </c>
      <c r="H114" s="1508"/>
    </row>
    <row r="115" spans="1:8" ht="25.5">
      <c r="A115" s="85"/>
      <c r="B115" s="1641" t="s">
        <v>123</v>
      </c>
      <c r="C115" s="243">
        <f>C116</f>
        <v>3000</v>
      </c>
      <c r="D115" s="1638"/>
      <c r="E115" s="1639" t="s">
        <v>62</v>
      </c>
      <c r="F115" s="1674">
        <f>F116+F117</f>
        <v>27492154</v>
      </c>
      <c r="G115" s="229">
        <f>G117</f>
        <v>18346</v>
      </c>
      <c r="H115" s="1508"/>
    </row>
    <row r="116" spans="1:8" ht="38.25">
      <c r="A116" s="85"/>
      <c r="B116" s="1642" t="s">
        <v>143</v>
      </c>
      <c r="C116" s="244">
        <v>3000</v>
      </c>
      <c r="D116" s="1638"/>
      <c r="E116" s="1640" t="s">
        <v>108</v>
      </c>
      <c r="F116" s="1674">
        <v>2143667</v>
      </c>
      <c r="G116" s="153"/>
      <c r="H116" s="1508"/>
    </row>
    <row r="117" spans="1:8" ht="38.25">
      <c r="A117" s="85"/>
      <c r="B117" s="1641" t="s">
        <v>125</v>
      </c>
      <c r="C117" s="244">
        <f>C118</f>
        <v>1125465755</v>
      </c>
      <c r="D117" s="1638"/>
      <c r="E117" s="1640" t="s">
        <v>109</v>
      </c>
      <c r="F117" s="1674">
        <f>F118</f>
        <v>25348487</v>
      </c>
      <c r="G117" s="153">
        <f>G118</f>
        <v>18346</v>
      </c>
      <c r="H117" s="1508"/>
    </row>
    <row r="118" spans="1:8" ht="38.25">
      <c r="A118" s="85"/>
      <c r="B118" s="1642" t="s">
        <v>144</v>
      </c>
      <c r="C118" s="230">
        <v>1125465755</v>
      </c>
      <c r="D118" s="231"/>
      <c r="E118" s="1641" t="s">
        <v>110</v>
      </c>
      <c r="F118" s="1674">
        <f>F119+F120+F121+F122</f>
        <v>25348487</v>
      </c>
      <c r="G118" s="229">
        <f>G122</f>
        <v>18346</v>
      </c>
      <c r="H118" s="1508"/>
    </row>
    <row r="119" spans="1:8" ht="38.25">
      <c r="A119" s="85"/>
      <c r="B119" s="1637" t="s">
        <v>106</v>
      </c>
      <c r="C119" s="230">
        <v>10184983</v>
      </c>
      <c r="D119" s="231"/>
      <c r="E119" s="1642" t="s">
        <v>111</v>
      </c>
      <c r="F119" s="1674">
        <v>18451164</v>
      </c>
      <c r="G119" s="232"/>
      <c r="H119" s="1508"/>
    </row>
    <row r="120" spans="1:8" ht="38.25">
      <c r="A120" s="85"/>
      <c r="B120" s="1637" t="s">
        <v>61</v>
      </c>
      <c r="C120" s="230">
        <f>C121</f>
        <v>55573233</v>
      </c>
      <c r="D120" s="231"/>
      <c r="E120" s="1642" t="s">
        <v>112</v>
      </c>
      <c r="F120" s="1674">
        <v>1128007</v>
      </c>
      <c r="G120" s="229"/>
      <c r="H120" s="1508"/>
    </row>
    <row r="121" spans="1:8" ht="38.25">
      <c r="A121" s="85"/>
      <c r="B121" s="1639" t="s">
        <v>62</v>
      </c>
      <c r="C121" s="233">
        <f>C122+C123</f>
        <v>55573233</v>
      </c>
      <c r="D121" s="231"/>
      <c r="E121" s="1642" t="s">
        <v>127</v>
      </c>
      <c r="F121" s="1674">
        <v>547527</v>
      </c>
      <c r="G121" s="229"/>
      <c r="H121" s="1508"/>
    </row>
    <row r="122" spans="1:8" ht="51">
      <c r="A122" s="85"/>
      <c r="B122" s="1640" t="s">
        <v>108</v>
      </c>
      <c r="C122" s="233">
        <v>50767749</v>
      </c>
      <c r="D122" s="231"/>
      <c r="E122" s="1642" t="s">
        <v>128</v>
      </c>
      <c r="F122" s="1674">
        <v>5221789</v>
      </c>
      <c r="G122" s="229">
        <v>18346</v>
      </c>
      <c r="H122" s="1508"/>
    </row>
    <row r="123" spans="1:8">
      <c r="A123" s="85"/>
      <c r="B123" s="1640" t="s">
        <v>109</v>
      </c>
      <c r="C123" s="233">
        <f>C124</f>
        <v>4805484</v>
      </c>
      <c r="D123" s="231"/>
      <c r="E123" s="1643" t="s">
        <v>57</v>
      </c>
      <c r="F123" s="1676">
        <f>F124+F130</f>
        <v>28795670</v>
      </c>
      <c r="G123" s="234">
        <f>G130</f>
        <v>18346</v>
      </c>
      <c r="H123" s="1508"/>
    </row>
    <row r="124" spans="1:8" ht="25.5">
      <c r="A124" s="85"/>
      <c r="B124" s="1642" t="s">
        <v>145</v>
      </c>
      <c r="C124" s="233">
        <v>4805484</v>
      </c>
      <c r="D124" s="231"/>
      <c r="E124" s="1637" t="s">
        <v>21</v>
      </c>
      <c r="F124" s="1674">
        <f>F125+F128</f>
        <v>27714658</v>
      </c>
      <c r="G124" s="235"/>
      <c r="H124" s="1508"/>
    </row>
    <row r="125" spans="1:8">
      <c r="A125" s="85"/>
      <c r="B125" s="1646" t="s">
        <v>57</v>
      </c>
      <c r="C125" s="236">
        <f>C126</f>
        <v>1179736990</v>
      </c>
      <c r="D125" s="1647">
        <f>D126</f>
        <v>18346</v>
      </c>
      <c r="E125" s="1644" t="s">
        <v>23</v>
      </c>
      <c r="F125" s="1674">
        <f>F126+F127</f>
        <v>27692558</v>
      </c>
      <c r="G125" s="235"/>
      <c r="H125" s="1508"/>
    </row>
    <row r="126" spans="1:8">
      <c r="A126" s="85"/>
      <c r="B126" s="1641" t="s">
        <v>21</v>
      </c>
      <c r="C126" s="230">
        <f>C127+C129</f>
        <v>1179736990</v>
      </c>
      <c r="D126" s="1648">
        <f>D129</f>
        <v>18346</v>
      </c>
      <c r="E126" s="1645" t="s">
        <v>25</v>
      </c>
      <c r="F126" s="1674">
        <v>19957323</v>
      </c>
      <c r="G126" s="235"/>
      <c r="H126" s="1508"/>
    </row>
    <row r="127" spans="1:8" ht="25.5">
      <c r="A127" s="85"/>
      <c r="B127" s="1649" t="s">
        <v>22</v>
      </c>
      <c r="C127" s="230">
        <f>+C128</f>
        <v>944509990</v>
      </c>
      <c r="D127" s="1648"/>
      <c r="E127" s="1645" t="s">
        <v>26</v>
      </c>
      <c r="F127" s="1674">
        <v>7735235</v>
      </c>
      <c r="G127" s="235"/>
      <c r="H127" s="1508"/>
    </row>
    <row r="128" spans="1:8" ht="25.5">
      <c r="A128" s="85"/>
      <c r="B128" s="1650" t="s">
        <v>32</v>
      </c>
      <c r="C128" s="233">
        <v>944509990</v>
      </c>
      <c r="D128" s="1648"/>
      <c r="E128" s="1639" t="s">
        <v>45</v>
      </c>
      <c r="F128" s="1674">
        <f>F129</f>
        <v>22100</v>
      </c>
      <c r="G128" s="235"/>
      <c r="H128" s="1508"/>
    </row>
    <row r="129" spans="1:8" ht="38.25">
      <c r="A129" s="85"/>
      <c r="B129" s="1637" t="s">
        <v>33</v>
      </c>
      <c r="C129" s="233">
        <f>C130</f>
        <v>235227000</v>
      </c>
      <c r="D129" s="1648">
        <f>D130</f>
        <v>18346</v>
      </c>
      <c r="E129" s="1640" t="s">
        <v>46</v>
      </c>
      <c r="F129" s="1674">
        <v>22100</v>
      </c>
      <c r="G129" s="235"/>
      <c r="H129" s="1508"/>
    </row>
    <row r="130" spans="1:8" ht="25.5">
      <c r="A130" s="85"/>
      <c r="B130" s="1652" t="s">
        <v>34</v>
      </c>
      <c r="C130" s="233">
        <f>C131</f>
        <v>235227000</v>
      </c>
      <c r="D130" s="1648">
        <f>D131</f>
        <v>18346</v>
      </c>
      <c r="E130" s="1637" t="s">
        <v>27</v>
      </c>
      <c r="F130" s="1674">
        <f>F131</f>
        <v>1081012</v>
      </c>
      <c r="G130" s="235">
        <f>G131</f>
        <v>18346</v>
      </c>
      <c r="H130" s="1508"/>
    </row>
    <row r="131" spans="1:8" ht="25.5">
      <c r="A131" s="85"/>
      <c r="B131" s="1653" t="s">
        <v>132</v>
      </c>
      <c r="C131" s="230">
        <v>235227000</v>
      </c>
      <c r="D131" s="1648">
        <v>18346</v>
      </c>
      <c r="E131" s="1639" t="s">
        <v>28</v>
      </c>
      <c r="F131" s="1674">
        <v>1081012</v>
      </c>
      <c r="G131" s="235">
        <v>18346</v>
      </c>
      <c r="H131" s="1508"/>
    </row>
    <row r="132" spans="1:8">
      <c r="A132" s="85"/>
      <c r="B132" s="1654" t="s">
        <v>133</v>
      </c>
      <c r="C132" s="233">
        <f>C111-C125</f>
        <v>11489981</v>
      </c>
      <c r="D132" s="1655">
        <f>D111-D125</f>
        <v>-18346</v>
      </c>
      <c r="E132" s="1654"/>
      <c r="F132" s="1674"/>
      <c r="G132" s="235"/>
      <c r="H132" s="1508"/>
    </row>
    <row r="133" spans="1:8">
      <c r="A133" s="85"/>
      <c r="B133" s="1656" t="s">
        <v>39</v>
      </c>
      <c r="C133" s="233">
        <f>C134</f>
        <v>-11489981</v>
      </c>
      <c r="D133" s="1655">
        <f>D134</f>
        <v>18346</v>
      </c>
      <c r="E133" s="1656"/>
      <c r="F133" s="1674"/>
      <c r="G133" s="235"/>
      <c r="H133" s="1508"/>
    </row>
    <row r="134" spans="1:8">
      <c r="A134" s="85"/>
      <c r="B134" s="1657" t="s">
        <v>40</v>
      </c>
      <c r="C134" s="233">
        <f>C135</f>
        <v>-11489981</v>
      </c>
      <c r="D134" s="1655">
        <f>D135</f>
        <v>18346</v>
      </c>
      <c r="E134" s="1657"/>
      <c r="F134" s="1674"/>
      <c r="G134" s="235"/>
      <c r="H134" s="1508"/>
    </row>
    <row r="135" spans="1:8" ht="39.75" thickBot="1">
      <c r="A135" s="85"/>
      <c r="B135" s="1659" t="s">
        <v>134</v>
      </c>
      <c r="C135" s="237">
        <v>-11489981</v>
      </c>
      <c r="D135" s="1660">
        <v>18346</v>
      </c>
      <c r="E135" s="1663"/>
      <c r="F135" s="1677"/>
      <c r="G135" s="235"/>
      <c r="H135" s="1508"/>
    </row>
    <row r="136" spans="1:8" s="1762" customFormat="1" ht="204.75" customHeight="1" thickBot="1">
      <c r="A136" s="1797"/>
      <c r="B136" s="2011" t="s">
        <v>484</v>
      </c>
      <c r="C136" s="2012"/>
      <c r="D136" s="2012"/>
      <c r="E136" s="2012"/>
      <c r="F136" s="2012"/>
      <c r="G136" s="2013"/>
      <c r="H136" s="1801"/>
    </row>
    <row r="137" spans="1:8" ht="15.75" thickBot="1">
      <c r="B137" s="10"/>
      <c r="C137" s="10"/>
      <c r="D137" s="10"/>
      <c r="E137" s="10"/>
      <c r="F137" s="10"/>
      <c r="G137" s="239"/>
      <c r="H137" s="1508"/>
    </row>
    <row r="138" spans="1:8">
      <c r="A138" s="210">
        <f>A108+1</f>
        <v>61</v>
      </c>
      <c r="B138" s="1630" t="s">
        <v>118</v>
      </c>
      <c r="C138" s="1673"/>
      <c r="D138" s="225"/>
      <c r="E138" s="90"/>
      <c r="F138" s="90"/>
      <c r="G138" s="91"/>
      <c r="H138" s="1632" t="s">
        <v>295</v>
      </c>
    </row>
    <row r="139" spans="1:8">
      <c r="A139" s="89"/>
      <c r="B139" s="386" t="s">
        <v>103</v>
      </c>
      <c r="C139" s="1674"/>
      <c r="D139" s="228"/>
      <c r="E139" s="90"/>
      <c r="F139" s="90"/>
      <c r="G139" s="91"/>
      <c r="H139" s="1508"/>
    </row>
    <row r="140" spans="1:8" ht="27">
      <c r="A140" s="89"/>
      <c r="B140" s="1670" t="s">
        <v>104</v>
      </c>
      <c r="C140" s="1675"/>
      <c r="D140" s="1672"/>
      <c r="E140" s="90"/>
      <c r="F140" s="90"/>
      <c r="G140" s="91"/>
      <c r="H140" s="1508"/>
    </row>
    <row r="141" spans="1:8">
      <c r="A141" s="89"/>
      <c r="B141" s="1634" t="s">
        <v>105</v>
      </c>
      <c r="C141" s="1676">
        <f>C142+C143+C144</f>
        <v>28795670</v>
      </c>
      <c r="D141" s="144">
        <f>D142</f>
        <v>11132</v>
      </c>
      <c r="E141" s="90"/>
      <c r="F141" s="90"/>
      <c r="G141" s="91"/>
      <c r="H141" s="1508"/>
    </row>
    <row r="142" spans="1:8">
      <c r="A142" s="89"/>
      <c r="B142" s="1637" t="s">
        <v>106</v>
      </c>
      <c r="C142" s="1674">
        <v>1247391</v>
      </c>
      <c r="D142" s="153">
        <v>11132</v>
      </c>
      <c r="E142" s="90"/>
      <c r="F142" s="90"/>
      <c r="G142" s="91"/>
      <c r="H142" s="1508"/>
    </row>
    <row r="143" spans="1:8" ht="25.5">
      <c r="A143" s="89"/>
      <c r="B143" s="1637" t="s">
        <v>107</v>
      </c>
      <c r="C143" s="1674">
        <v>56125</v>
      </c>
      <c r="D143" s="153"/>
      <c r="E143" s="90"/>
      <c r="F143" s="90"/>
      <c r="G143" s="91"/>
      <c r="H143" s="1508"/>
    </row>
    <row r="144" spans="1:8">
      <c r="A144" s="89"/>
      <c r="B144" s="1637" t="s">
        <v>61</v>
      </c>
      <c r="C144" s="1674">
        <f>C145</f>
        <v>27492154</v>
      </c>
      <c r="D144" s="144"/>
      <c r="E144" s="90"/>
      <c r="F144" s="90"/>
      <c r="G144" s="91"/>
      <c r="H144" s="1508"/>
    </row>
    <row r="145" spans="1:8">
      <c r="A145" s="89"/>
      <c r="B145" s="1639" t="s">
        <v>62</v>
      </c>
      <c r="C145" s="1674">
        <f>C146+C147</f>
        <v>27492154</v>
      </c>
      <c r="D145" s="229"/>
      <c r="E145" s="90"/>
      <c r="F145" s="90"/>
      <c r="G145" s="91"/>
      <c r="H145" s="1508"/>
    </row>
    <row r="146" spans="1:8" ht="25.5">
      <c r="A146" s="89"/>
      <c r="B146" s="1640" t="s">
        <v>108</v>
      </c>
      <c r="C146" s="1674">
        <v>2143667</v>
      </c>
      <c r="D146" s="153"/>
      <c r="E146" s="90"/>
      <c r="F146" s="90"/>
      <c r="G146" s="91"/>
      <c r="H146" s="1508"/>
    </row>
    <row r="147" spans="1:8">
      <c r="A147" s="89"/>
      <c r="B147" s="1640" t="s">
        <v>109</v>
      </c>
      <c r="C147" s="1674">
        <f>C148</f>
        <v>25348487</v>
      </c>
      <c r="D147" s="153"/>
      <c r="E147" s="90"/>
      <c r="F147" s="90"/>
      <c r="G147" s="91"/>
      <c r="H147" s="1508"/>
    </row>
    <row r="148" spans="1:8" ht="25.5">
      <c r="A148" s="89"/>
      <c r="B148" s="1641" t="s">
        <v>110</v>
      </c>
      <c r="C148" s="1674">
        <f>C149+C150+C151+C152</f>
        <v>25348487</v>
      </c>
      <c r="D148" s="229"/>
      <c r="E148" s="90"/>
      <c r="F148" s="90"/>
      <c r="G148" s="91"/>
      <c r="H148" s="1508"/>
    </row>
    <row r="149" spans="1:8" ht="38.25">
      <c r="A149" s="89"/>
      <c r="B149" s="1642" t="s">
        <v>111</v>
      </c>
      <c r="C149" s="1674">
        <v>18451164</v>
      </c>
      <c r="D149" s="232"/>
      <c r="E149" s="90"/>
      <c r="F149" s="90"/>
      <c r="G149" s="91"/>
      <c r="H149" s="1508"/>
    </row>
    <row r="150" spans="1:8" ht="38.25">
      <c r="A150" s="89"/>
      <c r="B150" s="1642" t="s">
        <v>112</v>
      </c>
      <c r="C150" s="1674">
        <v>1128007</v>
      </c>
      <c r="D150" s="229"/>
      <c r="E150" s="90"/>
      <c r="F150" s="90"/>
      <c r="G150" s="91"/>
      <c r="H150" s="1508"/>
    </row>
    <row r="151" spans="1:8" ht="38.25">
      <c r="A151" s="89"/>
      <c r="B151" s="1642" t="s">
        <v>127</v>
      </c>
      <c r="C151" s="1674">
        <v>547527</v>
      </c>
      <c r="D151" s="229"/>
      <c r="E151" s="90"/>
      <c r="F151" s="90"/>
      <c r="G151" s="91"/>
      <c r="H151" s="1508"/>
    </row>
    <row r="152" spans="1:8" ht="38.25">
      <c r="A152" s="89"/>
      <c r="B152" s="1642" t="s">
        <v>128</v>
      </c>
      <c r="C152" s="1674">
        <v>5221789</v>
      </c>
      <c r="D152" s="229"/>
      <c r="E152" s="90"/>
      <c r="F152" s="90"/>
      <c r="G152" s="91"/>
      <c r="H152" s="1508"/>
    </row>
    <row r="153" spans="1:8">
      <c r="A153" s="89"/>
      <c r="B153" s="1643" t="s">
        <v>57</v>
      </c>
      <c r="C153" s="1676">
        <f>C154+C160</f>
        <v>28795670</v>
      </c>
      <c r="D153" s="234">
        <f>D160</f>
        <v>11132</v>
      </c>
      <c r="E153" s="90"/>
      <c r="F153" s="90"/>
      <c r="G153" s="91"/>
      <c r="H153" s="1508"/>
    </row>
    <row r="154" spans="1:8">
      <c r="A154" s="89"/>
      <c r="B154" s="1637" t="s">
        <v>21</v>
      </c>
      <c r="C154" s="1674">
        <f>C155+C158</f>
        <v>27714658</v>
      </c>
      <c r="D154" s="235"/>
      <c r="E154" s="90"/>
      <c r="F154" s="90"/>
      <c r="G154" s="91"/>
      <c r="H154" s="1508"/>
    </row>
    <row r="155" spans="1:8">
      <c r="A155" s="89"/>
      <c r="B155" s="1644" t="s">
        <v>23</v>
      </c>
      <c r="C155" s="1674">
        <f>C156+C157</f>
        <v>27692558</v>
      </c>
      <c r="D155" s="235"/>
      <c r="E155" s="90"/>
      <c r="F155" s="90"/>
      <c r="G155" s="91"/>
      <c r="H155" s="1508"/>
    </row>
    <row r="156" spans="1:8">
      <c r="A156" s="89"/>
      <c r="B156" s="1645" t="s">
        <v>25</v>
      </c>
      <c r="C156" s="1674">
        <v>19957323</v>
      </c>
      <c r="D156" s="235"/>
      <c r="E156" s="90"/>
      <c r="F156" s="90"/>
      <c r="G156" s="91"/>
      <c r="H156" s="1508"/>
    </row>
    <row r="157" spans="1:8">
      <c r="A157" s="89"/>
      <c r="B157" s="1645" t="s">
        <v>26</v>
      </c>
      <c r="C157" s="1674">
        <v>7735235</v>
      </c>
      <c r="D157" s="235"/>
      <c r="E157" s="90"/>
      <c r="F157" s="90"/>
      <c r="G157" s="91"/>
      <c r="H157" s="1508"/>
    </row>
    <row r="158" spans="1:8" ht="25.5">
      <c r="A158" s="89"/>
      <c r="B158" s="1639" t="s">
        <v>45</v>
      </c>
      <c r="C158" s="1674">
        <f>C159</f>
        <v>22100</v>
      </c>
      <c r="D158" s="235"/>
      <c r="E158" s="90"/>
      <c r="F158" s="90"/>
      <c r="G158" s="91"/>
      <c r="H158" s="1508"/>
    </row>
    <row r="159" spans="1:8">
      <c r="A159" s="89"/>
      <c r="B159" s="1640" t="s">
        <v>46</v>
      </c>
      <c r="C159" s="1674">
        <v>22100</v>
      </c>
      <c r="D159" s="235"/>
      <c r="E159" s="90"/>
      <c r="F159" s="90"/>
      <c r="G159" s="91"/>
      <c r="H159" s="1508"/>
    </row>
    <row r="160" spans="1:8">
      <c r="A160" s="89"/>
      <c r="B160" s="1637" t="s">
        <v>27</v>
      </c>
      <c r="C160" s="1674">
        <f>C161</f>
        <v>1081012</v>
      </c>
      <c r="D160" s="235">
        <f>D161</f>
        <v>11132</v>
      </c>
      <c r="E160" s="90"/>
      <c r="F160" s="90"/>
      <c r="G160" s="91"/>
      <c r="H160" s="1508"/>
    </row>
    <row r="161" spans="1:8" ht="15.75" thickBot="1">
      <c r="A161" s="89"/>
      <c r="B161" s="1639" t="s">
        <v>28</v>
      </c>
      <c r="C161" s="1677">
        <v>1081012</v>
      </c>
      <c r="D161" s="235">
        <v>11132</v>
      </c>
      <c r="E161" s="90"/>
      <c r="F161" s="90"/>
      <c r="G161" s="91"/>
      <c r="H161" s="1508"/>
    </row>
    <row r="162" spans="1:8" s="1762" customFormat="1" ht="239.25" customHeight="1" thickBot="1">
      <c r="A162" s="1797"/>
      <c r="B162" s="2014" t="s">
        <v>485</v>
      </c>
      <c r="C162" s="2015"/>
      <c r="D162" s="2016"/>
      <c r="E162" s="1792"/>
      <c r="F162" s="1792"/>
      <c r="G162" s="1793"/>
      <c r="H162" s="1801"/>
    </row>
    <row r="163" spans="1:8" ht="15.75" thickBot="1"/>
    <row r="164" spans="1:8" s="1508" customFormat="1">
      <c r="A164" s="84">
        <f>A138+1</f>
        <v>62</v>
      </c>
      <c r="B164" s="1846" t="s">
        <v>118</v>
      </c>
      <c r="C164" s="224"/>
      <c r="D164" s="116"/>
      <c r="E164" s="1034" t="s">
        <v>92</v>
      </c>
      <c r="F164" s="1847"/>
      <c r="G164" s="225"/>
      <c r="H164" s="292" t="s">
        <v>295</v>
      </c>
    </row>
    <row r="165" spans="1:8" s="1508" customFormat="1">
      <c r="A165" s="85"/>
      <c r="B165" s="226" t="s">
        <v>103</v>
      </c>
      <c r="C165" s="227"/>
      <c r="D165" s="117"/>
      <c r="E165" s="882" t="s">
        <v>14</v>
      </c>
      <c r="F165" s="1848"/>
      <c r="G165" s="228"/>
    </row>
    <row r="166" spans="1:8" s="1508" customFormat="1">
      <c r="A166" s="85"/>
      <c r="B166" s="1849" t="s">
        <v>138</v>
      </c>
      <c r="C166" s="1100"/>
      <c r="D166" s="1089"/>
      <c r="E166" s="1073" t="s">
        <v>94</v>
      </c>
      <c r="F166" s="1597" t="s">
        <v>79</v>
      </c>
      <c r="G166" s="439"/>
    </row>
    <row r="167" spans="1:8" s="1508" customFormat="1">
      <c r="A167" s="85"/>
      <c r="B167" s="1850" t="s">
        <v>105</v>
      </c>
      <c r="C167" s="891">
        <f>C168+C175+C176</f>
        <v>119711532</v>
      </c>
      <c r="D167" s="1851"/>
      <c r="E167" s="1852" t="s">
        <v>56</v>
      </c>
      <c r="F167" s="1853">
        <f t="shared" ref="F167:G169" si="0">F168</f>
        <v>438880335</v>
      </c>
      <c r="G167" s="144">
        <f t="shared" si="0"/>
        <v>1142700</v>
      </c>
      <c r="H167" s="1636"/>
    </row>
    <row r="168" spans="1:8" s="1508" customFormat="1">
      <c r="A168" s="85"/>
      <c r="B168" s="1854" t="s">
        <v>120</v>
      </c>
      <c r="C168" s="892">
        <f>C169</f>
        <v>118010501</v>
      </c>
      <c r="D168" s="1855"/>
      <c r="E168" s="1856" t="s">
        <v>18</v>
      </c>
      <c r="F168" s="1674">
        <f t="shared" si="0"/>
        <v>438880335</v>
      </c>
      <c r="G168" s="153">
        <f t="shared" si="0"/>
        <v>1142700</v>
      </c>
    </row>
    <row r="169" spans="1:8" s="1508" customFormat="1" ht="25.5">
      <c r="A169" s="85"/>
      <c r="B169" s="1857" t="s">
        <v>121</v>
      </c>
      <c r="C169" s="1858">
        <f>C170</f>
        <v>118010501</v>
      </c>
      <c r="D169" s="1855"/>
      <c r="E169" s="1859" t="s">
        <v>19</v>
      </c>
      <c r="F169" s="1674">
        <f t="shared" si="0"/>
        <v>438880335</v>
      </c>
      <c r="G169" s="153">
        <f t="shared" si="0"/>
        <v>1142700</v>
      </c>
    </row>
    <row r="170" spans="1:8" s="1508" customFormat="1">
      <c r="A170" s="85"/>
      <c r="B170" s="1860" t="s">
        <v>122</v>
      </c>
      <c r="C170" s="892">
        <v>118010501</v>
      </c>
      <c r="D170" s="1851"/>
      <c r="E170" s="1852" t="s">
        <v>20</v>
      </c>
      <c r="F170" s="1676">
        <f>F171+F177</f>
        <v>438880335</v>
      </c>
      <c r="G170" s="144">
        <f>G171</f>
        <v>1142700</v>
      </c>
    </row>
    <row r="171" spans="1:8" s="1508" customFormat="1" ht="25.5">
      <c r="A171" s="85"/>
      <c r="B171" s="1861" t="s">
        <v>123</v>
      </c>
      <c r="C171" s="1102">
        <f>C172</f>
        <v>500</v>
      </c>
      <c r="D171" s="1855"/>
      <c r="E171" s="1856" t="s">
        <v>21</v>
      </c>
      <c r="F171" s="1674">
        <f>F172++F174</f>
        <v>438698063</v>
      </c>
      <c r="G171" s="229">
        <f>G172+G174+G176</f>
        <v>1142700</v>
      </c>
    </row>
    <row r="172" spans="1:8" s="1508" customFormat="1" ht="51">
      <c r="A172" s="85"/>
      <c r="B172" s="1862" t="s">
        <v>139</v>
      </c>
      <c r="C172" s="1863">
        <v>500</v>
      </c>
      <c r="D172" s="1855"/>
      <c r="E172" s="1859" t="s">
        <v>22</v>
      </c>
      <c r="F172" s="1674">
        <f>F173</f>
        <v>436986759</v>
      </c>
      <c r="G172" s="153">
        <f>G173</f>
        <v>1142700</v>
      </c>
    </row>
    <row r="173" spans="1:8" s="1508" customFormat="1" ht="38.25">
      <c r="A173" s="85"/>
      <c r="B173" s="1861" t="s">
        <v>125</v>
      </c>
      <c r="C173" s="1863">
        <f>C174</f>
        <v>118010001</v>
      </c>
      <c r="D173" s="1855"/>
      <c r="E173" s="1864" t="s">
        <v>32</v>
      </c>
      <c r="F173" s="1674">
        <v>436986759</v>
      </c>
      <c r="G173" s="153">
        <v>1142700</v>
      </c>
    </row>
    <row r="174" spans="1:8" s="1508" customFormat="1" ht="51">
      <c r="A174" s="85"/>
      <c r="B174" s="1862" t="s">
        <v>140</v>
      </c>
      <c r="C174" s="230">
        <v>118010001</v>
      </c>
      <c r="D174" s="231"/>
      <c r="E174" s="1859" t="s">
        <v>33</v>
      </c>
      <c r="F174" s="1674">
        <f>F175</f>
        <v>1711304</v>
      </c>
      <c r="G174" s="229"/>
    </row>
    <row r="175" spans="1:8" s="1508" customFormat="1" ht="29.25" customHeight="1">
      <c r="A175" s="85"/>
      <c r="B175" s="1854" t="s">
        <v>106</v>
      </c>
      <c r="C175" s="230">
        <v>820383</v>
      </c>
      <c r="D175" s="231"/>
      <c r="E175" s="1864" t="s">
        <v>95</v>
      </c>
      <c r="F175" s="1674">
        <f>F176</f>
        <v>1711304</v>
      </c>
      <c r="G175" s="232"/>
    </row>
    <row r="176" spans="1:8" s="1508" customFormat="1" ht="51">
      <c r="A176" s="85"/>
      <c r="B176" s="1854" t="s">
        <v>61</v>
      </c>
      <c r="C176" s="230">
        <f>C177</f>
        <v>880648</v>
      </c>
      <c r="D176" s="231"/>
      <c r="E176" s="1865" t="s">
        <v>35</v>
      </c>
      <c r="F176" s="1674">
        <v>1711304</v>
      </c>
      <c r="G176" s="229"/>
    </row>
    <row r="177" spans="1:7" s="1508" customFormat="1">
      <c r="A177" s="85"/>
      <c r="B177" s="1857" t="s">
        <v>62</v>
      </c>
      <c r="C177" s="233">
        <f>C178</f>
        <v>880648</v>
      </c>
      <c r="D177" s="231"/>
      <c r="E177" s="1856" t="s">
        <v>27</v>
      </c>
      <c r="F177" s="1674">
        <f>F178</f>
        <v>182272</v>
      </c>
      <c r="G177" s="229"/>
    </row>
    <row r="178" spans="1:7" s="1508" customFormat="1" ht="25.5">
      <c r="A178" s="85"/>
      <c r="B178" s="1860" t="s">
        <v>108</v>
      </c>
      <c r="C178" s="233">
        <v>880648</v>
      </c>
      <c r="D178" s="1866"/>
      <c r="E178" s="1859" t="s">
        <v>98</v>
      </c>
      <c r="F178" s="1674">
        <f>F179</f>
        <v>182272</v>
      </c>
      <c r="G178" s="229"/>
    </row>
    <row r="179" spans="1:7" s="1508" customFormat="1" ht="25.5">
      <c r="A179" s="85"/>
      <c r="B179" s="1867" t="s">
        <v>57</v>
      </c>
      <c r="C179" s="236">
        <f>C180</f>
        <v>120296541</v>
      </c>
      <c r="D179" s="1868">
        <f>D180</f>
        <v>-1142700</v>
      </c>
      <c r="E179" s="1859" t="s">
        <v>99</v>
      </c>
      <c r="F179" s="1674">
        <f>F180</f>
        <v>182272</v>
      </c>
      <c r="G179" s="235"/>
    </row>
    <row r="180" spans="1:7" s="1508" customFormat="1" ht="30.95" customHeight="1">
      <c r="A180" s="85"/>
      <c r="B180" s="1861" t="s">
        <v>21</v>
      </c>
      <c r="C180" s="230">
        <f>C181+C184</f>
        <v>120296541</v>
      </c>
      <c r="D180" s="1869">
        <f>D181</f>
        <v>-1142700</v>
      </c>
      <c r="E180" s="1864" t="s">
        <v>100</v>
      </c>
      <c r="F180" s="1674">
        <v>182272</v>
      </c>
      <c r="G180" s="235"/>
    </row>
    <row r="181" spans="1:7" s="1508" customFormat="1" ht="17.100000000000001" customHeight="1">
      <c r="A181" s="85"/>
      <c r="B181" s="1870" t="s">
        <v>22</v>
      </c>
      <c r="C181" s="230">
        <f>C182+C183</f>
        <v>109884687</v>
      </c>
      <c r="D181" s="1869">
        <f>D183</f>
        <v>-1142700</v>
      </c>
      <c r="E181" s="1871"/>
      <c r="F181" s="1674"/>
      <c r="G181" s="235"/>
    </row>
    <row r="182" spans="1:7" s="1508" customFormat="1" ht="12.95" customHeight="1">
      <c r="A182" s="85"/>
      <c r="B182" s="1872" t="s">
        <v>24</v>
      </c>
      <c r="C182" s="230">
        <v>633953</v>
      </c>
      <c r="D182" s="1866"/>
      <c r="E182" s="1865"/>
      <c r="F182" s="1674"/>
      <c r="G182" s="235"/>
    </row>
    <row r="183" spans="1:7" s="1508" customFormat="1">
      <c r="A183" s="85"/>
      <c r="B183" s="1873" t="s">
        <v>32</v>
      </c>
      <c r="C183" s="233">
        <v>109250734</v>
      </c>
      <c r="D183" s="1869">
        <f>-1142700</f>
        <v>-1142700</v>
      </c>
      <c r="E183" s="1865"/>
      <c r="F183" s="1674"/>
      <c r="G183" s="235"/>
    </row>
    <row r="184" spans="1:7" s="1508" customFormat="1" ht="38.25">
      <c r="A184" s="85"/>
      <c r="B184" s="1854" t="s">
        <v>33</v>
      </c>
      <c r="C184" s="233">
        <f>C185+C188</f>
        <v>10411854</v>
      </c>
      <c r="D184" s="1869"/>
      <c r="E184" s="1865"/>
      <c r="F184" s="1674"/>
      <c r="G184" s="235"/>
    </row>
    <row r="185" spans="1:7" s="1508" customFormat="1" ht="25.5">
      <c r="A185" s="85"/>
      <c r="B185" s="1874" t="s">
        <v>34</v>
      </c>
      <c r="C185" s="233">
        <f>C186+C187</f>
        <v>10280227</v>
      </c>
      <c r="D185" s="1869"/>
      <c r="E185" s="1865"/>
      <c r="F185" s="1674"/>
      <c r="G185" s="235"/>
    </row>
    <row r="186" spans="1:7" s="1508" customFormat="1" ht="38.25">
      <c r="A186" s="85"/>
      <c r="B186" s="1875" t="s">
        <v>141</v>
      </c>
      <c r="C186" s="230">
        <v>15000</v>
      </c>
      <c r="D186" s="1869"/>
      <c r="E186" s="1865"/>
      <c r="F186" s="1674"/>
      <c r="G186" s="235"/>
    </row>
    <row r="187" spans="1:7" s="1508" customFormat="1" ht="25.5">
      <c r="A187" s="85"/>
      <c r="B187" s="1875" t="s">
        <v>132</v>
      </c>
      <c r="C187" s="230">
        <v>10265227</v>
      </c>
      <c r="D187" s="1869"/>
      <c r="E187" s="1865"/>
      <c r="F187" s="1674"/>
      <c r="G187" s="235"/>
    </row>
    <row r="188" spans="1:7" s="1508" customFormat="1" ht="25.5">
      <c r="A188" s="85"/>
      <c r="B188" s="1857" t="s">
        <v>36</v>
      </c>
      <c r="C188" s="230">
        <f>C189</f>
        <v>131627</v>
      </c>
      <c r="D188" s="1869"/>
      <c r="E188" s="1865"/>
      <c r="F188" s="1674"/>
      <c r="G188" s="235"/>
    </row>
    <row r="189" spans="1:7" s="1508" customFormat="1" ht="51">
      <c r="A189" s="85"/>
      <c r="B189" s="1860" t="s">
        <v>37</v>
      </c>
      <c r="C189" s="230">
        <v>131627</v>
      </c>
      <c r="D189" s="1876"/>
      <c r="E189" s="1865"/>
      <c r="F189" s="1674"/>
      <c r="G189" s="235"/>
    </row>
    <row r="190" spans="1:7" s="1508" customFormat="1">
      <c r="A190" s="85"/>
      <c r="B190" s="1877" t="s">
        <v>133</v>
      </c>
      <c r="C190" s="233">
        <f>C167-C179</f>
        <v>-585009</v>
      </c>
      <c r="D190" s="233">
        <f>D167-D179</f>
        <v>1142700</v>
      </c>
      <c r="E190" s="1865"/>
      <c r="F190" s="1674"/>
      <c r="G190" s="235"/>
    </row>
    <row r="191" spans="1:7" s="1508" customFormat="1">
      <c r="A191" s="85"/>
      <c r="B191" s="1878" t="s">
        <v>39</v>
      </c>
      <c r="C191" s="233">
        <f>C192</f>
        <v>585009</v>
      </c>
      <c r="D191" s="233">
        <f>D192</f>
        <v>-1142700</v>
      </c>
      <c r="E191" s="1865"/>
      <c r="F191" s="1674"/>
      <c r="G191" s="235"/>
    </row>
    <row r="192" spans="1:7" s="1508" customFormat="1">
      <c r="A192" s="85"/>
      <c r="B192" s="1879" t="s">
        <v>40</v>
      </c>
      <c r="C192" s="233">
        <f>C193</f>
        <v>585009</v>
      </c>
      <c r="D192" s="233">
        <f>D193</f>
        <v>-1142700</v>
      </c>
      <c r="E192" s="1865"/>
      <c r="F192" s="1674"/>
      <c r="G192" s="235"/>
    </row>
    <row r="193" spans="1:9" s="1508" customFormat="1" ht="39.75" thickBot="1">
      <c r="A193" s="85"/>
      <c r="B193" s="1880" t="s">
        <v>134</v>
      </c>
      <c r="C193" s="233">
        <v>585009</v>
      </c>
      <c r="D193" s="1869">
        <v>-1142700</v>
      </c>
      <c r="E193" s="1865"/>
      <c r="F193" s="1674"/>
      <c r="G193" s="235"/>
    </row>
    <row r="194" spans="1:9" s="1508" customFormat="1">
      <c r="A194" s="85"/>
      <c r="B194" s="1846" t="s">
        <v>118</v>
      </c>
      <c r="C194" s="1847"/>
      <c r="D194" s="855"/>
      <c r="E194" s="1034" t="s">
        <v>92</v>
      </c>
      <c r="F194" s="1161"/>
      <c r="G194" s="1881"/>
    </row>
    <row r="195" spans="1:9" s="1508" customFormat="1">
      <c r="A195" s="85"/>
      <c r="B195" s="1882" t="s">
        <v>43</v>
      </c>
      <c r="C195" s="467"/>
      <c r="D195" s="856"/>
      <c r="E195" s="1883" t="s">
        <v>43</v>
      </c>
      <c r="F195" s="1884"/>
      <c r="G195" s="862"/>
    </row>
    <row r="196" spans="1:9" s="1508" customFormat="1">
      <c r="A196" s="85"/>
      <c r="B196" s="1885" t="s">
        <v>44</v>
      </c>
      <c r="C196" s="872"/>
      <c r="D196" s="857"/>
      <c r="E196" s="1886" t="s">
        <v>44</v>
      </c>
      <c r="F196" s="1887"/>
      <c r="G196" s="1888"/>
    </row>
    <row r="197" spans="1:9" s="1508" customFormat="1">
      <c r="A197" s="85"/>
      <c r="B197" s="1889" t="s">
        <v>42</v>
      </c>
      <c r="C197" s="467"/>
      <c r="D197" s="856"/>
      <c r="E197" s="1890" t="s">
        <v>42</v>
      </c>
      <c r="F197" s="1884"/>
      <c r="G197" s="862"/>
    </row>
    <row r="198" spans="1:9" s="1508" customFormat="1">
      <c r="A198" s="85"/>
      <c r="B198" s="1891" t="s">
        <v>105</v>
      </c>
      <c r="C198" s="1892">
        <f>C199+C201+C202+C203</f>
        <v>5585891075</v>
      </c>
      <c r="D198" s="1893"/>
      <c r="E198" s="1852" t="s">
        <v>56</v>
      </c>
      <c r="F198" s="1853">
        <f>F199+F200+F206</f>
        <v>1226916355</v>
      </c>
      <c r="G198" s="144">
        <f>G206</f>
        <v>1233900</v>
      </c>
      <c r="H198" s="1894"/>
    </row>
    <row r="199" spans="1:9" s="1508" customFormat="1" ht="25.5">
      <c r="A199" s="85"/>
      <c r="B199" s="1879" t="s">
        <v>120</v>
      </c>
      <c r="C199" s="873">
        <f>C200</f>
        <v>5052146107</v>
      </c>
      <c r="D199" s="858"/>
      <c r="E199" s="1895" t="s">
        <v>31</v>
      </c>
      <c r="F199" s="1896">
        <v>11054284</v>
      </c>
      <c r="G199" s="144"/>
      <c r="H199" s="1897"/>
    </row>
    <row r="200" spans="1:9" s="1508" customFormat="1">
      <c r="A200" s="85"/>
      <c r="B200" s="1880" t="s">
        <v>121</v>
      </c>
      <c r="C200" s="46">
        <v>5052146107</v>
      </c>
      <c r="D200" s="858"/>
      <c r="E200" s="1895" t="s">
        <v>61</v>
      </c>
      <c r="F200" s="1896">
        <f>F201</f>
        <v>242828</v>
      </c>
      <c r="G200" s="144"/>
      <c r="H200" s="1897"/>
    </row>
    <row r="201" spans="1:9" s="1508" customFormat="1">
      <c r="A201" s="85"/>
      <c r="B201" s="1879" t="s">
        <v>106</v>
      </c>
      <c r="C201" s="1898">
        <v>149000871</v>
      </c>
      <c r="D201" s="1893"/>
      <c r="E201" s="1899" t="s">
        <v>62</v>
      </c>
      <c r="F201" s="1896">
        <f>F202+F205</f>
        <v>242828</v>
      </c>
      <c r="G201" s="144"/>
      <c r="H201" s="1897"/>
    </row>
    <row r="202" spans="1:9" s="1508" customFormat="1" ht="26.25">
      <c r="A202" s="85"/>
      <c r="B202" s="1879" t="s">
        <v>31</v>
      </c>
      <c r="C202" s="873">
        <v>56125</v>
      </c>
      <c r="D202" s="858"/>
      <c r="E202" s="1900" t="s">
        <v>63</v>
      </c>
      <c r="F202" s="1896">
        <f>F203</f>
        <v>227828</v>
      </c>
      <c r="G202" s="144"/>
      <c r="H202" s="1897"/>
    </row>
    <row r="203" spans="1:9" s="1508" customFormat="1" ht="25.5">
      <c r="A203" s="85"/>
      <c r="B203" s="1901" t="s">
        <v>61</v>
      </c>
      <c r="C203" s="1902">
        <f>C204</f>
        <v>384687972</v>
      </c>
      <c r="D203" s="858"/>
      <c r="E203" s="1903" t="s">
        <v>64</v>
      </c>
      <c r="F203" s="1896">
        <f>F204</f>
        <v>227828</v>
      </c>
      <c r="G203" s="144"/>
      <c r="H203" s="1897"/>
    </row>
    <row r="204" spans="1:9" s="1508" customFormat="1" ht="38.25">
      <c r="A204" s="85"/>
      <c r="B204" s="1870" t="s">
        <v>62</v>
      </c>
      <c r="C204" s="1904">
        <v>384687972</v>
      </c>
      <c r="D204" s="940"/>
      <c r="E204" s="1905" t="s">
        <v>65</v>
      </c>
      <c r="F204" s="1896">
        <v>227828</v>
      </c>
      <c r="G204" s="144"/>
      <c r="H204" s="1897"/>
    </row>
    <row r="205" spans="1:9" s="1508" customFormat="1" ht="25.5">
      <c r="A205" s="85"/>
      <c r="B205" s="1906" t="s">
        <v>57</v>
      </c>
      <c r="C205" s="1892">
        <f>C206+C221</f>
        <v>5155249456</v>
      </c>
      <c r="D205" s="916">
        <f>D206</f>
        <v>-1233900</v>
      </c>
      <c r="E205" s="1900" t="s">
        <v>101</v>
      </c>
      <c r="F205" s="1896">
        <v>15000</v>
      </c>
      <c r="G205" s="144"/>
      <c r="H205" s="1897"/>
      <c r="I205" s="1636"/>
    </row>
    <row r="206" spans="1:9" s="1508" customFormat="1">
      <c r="A206" s="85"/>
      <c r="B206" s="1879" t="s">
        <v>21</v>
      </c>
      <c r="C206" s="874">
        <f>C207+C210+C213+C215</f>
        <v>5154226265</v>
      </c>
      <c r="D206" s="859">
        <f>D210</f>
        <v>-1233900</v>
      </c>
      <c r="E206" s="36" t="s">
        <v>18</v>
      </c>
      <c r="F206" s="1896">
        <f>F207</f>
        <v>1215619243</v>
      </c>
      <c r="G206" s="153">
        <f>G207</f>
        <v>1233900</v>
      </c>
      <c r="H206" s="1897"/>
    </row>
    <row r="207" spans="1:9" s="1508" customFormat="1" ht="26.25">
      <c r="A207" s="85"/>
      <c r="B207" s="1880" t="s">
        <v>23</v>
      </c>
      <c r="C207" s="874">
        <f>C208+C209</f>
        <v>29662153</v>
      </c>
      <c r="D207" s="859"/>
      <c r="E207" s="38" t="s">
        <v>19</v>
      </c>
      <c r="F207" s="1896">
        <v>1215619243</v>
      </c>
      <c r="G207" s="153">
        <f>G208</f>
        <v>1233900</v>
      </c>
      <c r="H207" s="1897"/>
    </row>
    <row r="208" spans="1:9" s="1508" customFormat="1">
      <c r="A208" s="85"/>
      <c r="B208" s="1873" t="s">
        <v>25</v>
      </c>
      <c r="C208" s="46">
        <v>21444722</v>
      </c>
      <c r="D208" s="1907"/>
      <c r="E208" s="1852" t="s">
        <v>20</v>
      </c>
      <c r="F208" s="1676">
        <f>F209+F223</f>
        <v>1226916355</v>
      </c>
      <c r="G208" s="144">
        <f>G209+G223</f>
        <v>1233900</v>
      </c>
      <c r="H208" s="1897"/>
    </row>
    <row r="209" spans="1:8" s="1508" customFormat="1">
      <c r="A209" s="89"/>
      <c r="B209" s="1873" t="s">
        <v>26</v>
      </c>
      <c r="C209" s="1898">
        <v>8217431</v>
      </c>
      <c r="D209" s="1907"/>
      <c r="E209" s="1856" t="s">
        <v>21</v>
      </c>
      <c r="F209" s="1674">
        <f>F210+F213+F216+F218</f>
        <v>1225335473</v>
      </c>
      <c r="G209" s="229">
        <f>G210+G213+G216+G218</f>
        <v>1233900</v>
      </c>
      <c r="H209" s="1897"/>
    </row>
    <row r="210" spans="1:8" s="1508" customFormat="1" ht="26.25">
      <c r="A210" s="89"/>
      <c r="B210" s="1880" t="s">
        <v>22</v>
      </c>
      <c r="C210" s="874">
        <f>C211+C212</f>
        <v>5121935495</v>
      </c>
      <c r="D210" s="859">
        <f>D212</f>
        <v>-1233900</v>
      </c>
      <c r="E210" s="1859" t="s">
        <v>23</v>
      </c>
      <c r="F210" s="1674">
        <f>F211+F212</f>
        <v>107021321</v>
      </c>
      <c r="G210" s="229"/>
      <c r="H210" s="1897"/>
    </row>
    <row r="211" spans="1:8" s="1508" customFormat="1">
      <c r="A211" s="89"/>
      <c r="B211" s="1873" t="s">
        <v>24</v>
      </c>
      <c r="C211" s="46">
        <v>4952970</v>
      </c>
      <c r="D211" s="859"/>
      <c r="E211" s="1864" t="s">
        <v>25</v>
      </c>
      <c r="F211" s="1674">
        <v>84642573</v>
      </c>
      <c r="G211" s="153"/>
      <c r="H211" s="1897"/>
    </row>
    <row r="212" spans="1:8" s="1508" customFormat="1">
      <c r="A212" s="89"/>
      <c r="B212" s="1873" t="s">
        <v>32</v>
      </c>
      <c r="C212" s="1898">
        <v>5116982525</v>
      </c>
      <c r="D212" s="859">
        <f>-1233900</f>
        <v>-1233900</v>
      </c>
      <c r="E212" s="1864" t="s">
        <v>26</v>
      </c>
      <c r="F212" s="1896">
        <v>22378748</v>
      </c>
      <c r="G212" s="153"/>
      <c r="H212" s="1897"/>
    </row>
    <row r="213" spans="1:8" s="1508" customFormat="1" ht="26.25">
      <c r="A213" s="89"/>
      <c r="B213" s="1880" t="s">
        <v>45</v>
      </c>
      <c r="C213" s="1902">
        <f>C214</f>
        <v>22100</v>
      </c>
      <c r="D213" s="1907"/>
      <c r="E213" s="1859" t="s">
        <v>22</v>
      </c>
      <c r="F213" s="1896">
        <f>F214+F215</f>
        <v>614261286</v>
      </c>
      <c r="G213" s="153">
        <f>G215</f>
        <v>1233900</v>
      </c>
      <c r="H213" s="1897"/>
    </row>
    <row r="214" spans="1:8" s="1508" customFormat="1">
      <c r="A214" s="89"/>
      <c r="B214" s="1873" t="s">
        <v>46</v>
      </c>
      <c r="C214" s="874">
        <v>22100</v>
      </c>
      <c r="D214" s="859"/>
      <c r="E214" s="1864" t="s">
        <v>24</v>
      </c>
      <c r="F214" s="1896">
        <v>42707459</v>
      </c>
      <c r="G214" s="153"/>
      <c r="H214" s="1897"/>
    </row>
    <row r="215" spans="1:8" s="1508" customFormat="1" ht="39">
      <c r="A215" s="89"/>
      <c r="B215" s="1880" t="s">
        <v>33</v>
      </c>
      <c r="C215" s="1902">
        <f>C216+C218</f>
        <v>2606517</v>
      </c>
      <c r="D215" s="859"/>
      <c r="E215" s="1864" t="s">
        <v>32</v>
      </c>
      <c r="F215" s="1896">
        <v>571553827</v>
      </c>
      <c r="G215" s="153">
        <v>1233900</v>
      </c>
      <c r="H215" s="1897"/>
    </row>
    <row r="216" spans="1:8" s="1508" customFormat="1" ht="38.25">
      <c r="A216" s="89"/>
      <c r="B216" s="1908" t="s">
        <v>563</v>
      </c>
      <c r="C216" s="230">
        <f>C217</f>
        <v>15000</v>
      </c>
      <c r="D216" s="1907"/>
      <c r="E216" s="1859" t="s">
        <v>45</v>
      </c>
      <c r="F216" s="1896">
        <f>F217</f>
        <v>228210</v>
      </c>
      <c r="G216" s="153"/>
    </row>
    <row r="217" spans="1:8" s="1508" customFormat="1" ht="39">
      <c r="A217" s="89"/>
      <c r="B217" s="1909" t="s">
        <v>141</v>
      </c>
      <c r="C217" s="1910">
        <v>15000</v>
      </c>
      <c r="D217" s="1907"/>
      <c r="E217" s="1864" t="s">
        <v>46</v>
      </c>
      <c r="F217" s="1896">
        <v>228210</v>
      </c>
      <c r="G217" s="153"/>
    </row>
    <row r="218" spans="1:8" s="1508" customFormat="1" ht="38.25">
      <c r="A218" s="89"/>
      <c r="B218" s="1873" t="s">
        <v>36</v>
      </c>
      <c r="C218" s="1902">
        <f>C219+C220</f>
        <v>2591517</v>
      </c>
      <c r="D218" s="859"/>
      <c r="E218" s="1859" t="s">
        <v>33</v>
      </c>
      <c r="F218" s="1896">
        <f>F219+F221</f>
        <v>503824656</v>
      </c>
      <c r="G218" s="153"/>
    </row>
    <row r="219" spans="1:8" s="1508" customFormat="1" ht="26.25">
      <c r="A219" s="89"/>
      <c r="B219" s="1909" t="s">
        <v>86</v>
      </c>
      <c r="C219" s="1911">
        <v>2459890</v>
      </c>
      <c r="D219" s="859"/>
      <c r="E219" s="1864" t="s">
        <v>95</v>
      </c>
      <c r="F219" s="1896">
        <f>F220</f>
        <v>383642236</v>
      </c>
      <c r="G219" s="153"/>
    </row>
    <row r="220" spans="1:8" s="1508" customFormat="1" ht="51.75">
      <c r="A220" s="89"/>
      <c r="B220" s="1909" t="s">
        <v>37</v>
      </c>
      <c r="C220" s="1912">
        <v>131627</v>
      </c>
      <c r="D220" s="1907"/>
      <c r="E220" s="1865" t="s">
        <v>35</v>
      </c>
      <c r="F220" s="1896">
        <v>383642236</v>
      </c>
      <c r="G220" s="153"/>
    </row>
    <row r="221" spans="1:8" s="1508" customFormat="1" ht="38.25">
      <c r="A221" s="89"/>
      <c r="B221" s="1901" t="s">
        <v>27</v>
      </c>
      <c r="C221" s="1902">
        <f>C222</f>
        <v>1023191</v>
      </c>
      <c r="D221" s="1907"/>
      <c r="E221" s="1864" t="s">
        <v>96</v>
      </c>
      <c r="F221" s="1896">
        <f>F222</f>
        <v>120182420</v>
      </c>
      <c r="G221" s="153"/>
    </row>
    <row r="222" spans="1:8" s="1508" customFormat="1" ht="38.25">
      <c r="A222" s="89"/>
      <c r="B222" s="1870" t="s">
        <v>28</v>
      </c>
      <c r="C222" s="1912">
        <v>1023191</v>
      </c>
      <c r="D222" s="859"/>
      <c r="E222" s="1865" t="s">
        <v>97</v>
      </c>
      <c r="F222" s="1896">
        <v>120182420</v>
      </c>
      <c r="G222" s="153"/>
    </row>
    <row r="223" spans="1:8" s="1508" customFormat="1">
      <c r="A223" s="89"/>
      <c r="B223" s="1877" t="s">
        <v>38</v>
      </c>
      <c r="C223" s="874">
        <f>C198-C205</f>
        <v>430641619</v>
      </c>
      <c r="D223" s="1913">
        <f>D198-D205</f>
        <v>1233900</v>
      </c>
      <c r="E223" s="1856" t="s">
        <v>27</v>
      </c>
      <c r="F223" s="1896">
        <f>F224+F225</f>
        <v>1580882</v>
      </c>
      <c r="G223" s="153"/>
      <c r="H223" s="1636"/>
    </row>
    <row r="224" spans="1:8" s="1508" customFormat="1">
      <c r="A224" s="89"/>
      <c r="B224" s="1878" t="s">
        <v>39</v>
      </c>
      <c r="C224" s="874">
        <f>-C223</f>
        <v>-430641619</v>
      </c>
      <c r="D224" s="1913">
        <f>-D223</f>
        <v>-1233900</v>
      </c>
      <c r="E224" s="1859" t="s">
        <v>28</v>
      </c>
      <c r="F224" s="1896">
        <v>1402405</v>
      </c>
      <c r="G224" s="153"/>
    </row>
    <row r="225" spans="1:8" s="1508" customFormat="1">
      <c r="A225" s="89"/>
      <c r="B225" s="1879" t="s">
        <v>40</v>
      </c>
      <c r="C225" s="874">
        <f>C224</f>
        <v>-430641619</v>
      </c>
      <c r="D225" s="1913">
        <f>D224</f>
        <v>-1233900</v>
      </c>
      <c r="E225" s="1859" t="s">
        <v>98</v>
      </c>
      <c r="F225" s="1896">
        <f>F227</f>
        <v>178477</v>
      </c>
      <c r="G225" s="153"/>
    </row>
    <row r="226" spans="1:8" s="1508" customFormat="1" ht="39">
      <c r="A226" s="89"/>
      <c r="B226" s="1880" t="s">
        <v>134</v>
      </c>
      <c r="C226" s="874">
        <f>C225</f>
        <v>-430641619</v>
      </c>
      <c r="D226" s="1913">
        <f>D225</f>
        <v>-1233900</v>
      </c>
      <c r="E226" s="1859" t="s">
        <v>99</v>
      </c>
      <c r="F226" s="1896">
        <f>F227</f>
        <v>178477</v>
      </c>
      <c r="G226" s="153"/>
    </row>
    <row r="227" spans="1:8" s="1508" customFormat="1" ht="39" thickBot="1">
      <c r="A227" s="89"/>
      <c r="B227" s="1914"/>
      <c r="C227" s="1915"/>
      <c r="D227" s="1916"/>
      <c r="E227" s="1917" t="s">
        <v>100</v>
      </c>
      <c r="F227" s="1677">
        <v>178477</v>
      </c>
      <c r="G227" s="1918"/>
    </row>
    <row r="228" spans="1:8" s="1508" customFormat="1">
      <c r="A228" s="89"/>
      <c r="B228" s="1919" t="s">
        <v>58</v>
      </c>
      <c r="C228" s="877"/>
      <c r="D228" s="863"/>
      <c r="E228" s="852" t="s">
        <v>58</v>
      </c>
      <c r="F228" s="1105"/>
      <c r="G228" s="1532"/>
    </row>
    <row r="229" spans="1:8" s="1508" customFormat="1">
      <c r="A229" s="89"/>
      <c r="B229" s="1891" t="s">
        <v>105</v>
      </c>
      <c r="C229" s="1892">
        <f>C230+C232+C233+C234</f>
        <v>5909839454</v>
      </c>
      <c r="D229" s="1920"/>
      <c r="E229" s="1852" t="s">
        <v>56</v>
      </c>
      <c r="F229" s="1853">
        <f>F230+F231+F237</f>
        <v>1319161386</v>
      </c>
      <c r="G229" s="144">
        <f>G237</f>
        <v>1332900</v>
      </c>
      <c r="H229" s="1636"/>
    </row>
    <row r="230" spans="1:8" s="1508" customFormat="1" ht="25.5">
      <c r="A230" s="89"/>
      <c r="B230" s="1879" t="s">
        <v>120</v>
      </c>
      <c r="C230" s="873">
        <f>C231</f>
        <v>5318682640</v>
      </c>
      <c r="D230" s="1921"/>
      <c r="E230" s="1895" t="s">
        <v>31</v>
      </c>
      <c r="F230" s="1896">
        <v>11054284</v>
      </c>
      <c r="G230" s="144"/>
      <c r="H230" s="1636"/>
    </row>
    <row r="231" spans="1:8" s="1508" customFormat="1">
      <c r="A231" s="89"/>
      <c r="B231" s="1880" t="s">
        <v>121</v>
      </c>
      <c r="C231" s="1898">
        <v>5318682640</v>
      </c>
      <c r="D231" s="1921"/>
      <c r="E231" s="1895" t="s">
        <v>61</v>
      </c>
      <c r="F231" s="1896">
        <f>F232</f>
        <v>242828</v>
      </c>
      <c r="G231" s="144"/>
    </row>
    <row r="232" spans="1:8" s="1508" customFormat="1">
      <c r="A232" s="89"/>
      <c r="B232" s="1879" t="s">
        <v>106</v>
      </c>
      <c r="C232" s="46">
        <v>148839133</v>
      </c>
      <c r="D232" s="1920"/>
      <c r="E232" s="1899" t="s">
        <v>62</v>
      </c>
      <c r="F232" s="1896">
        <f>F233+F236</f>
        <v>242828</v>
      </c>
      <c r="G232" s="144"/>
    </row>
    <row r="233" spans="1:8" s="1508" customFormat="1" ht="26.25">
      <c r="A233" s="89"/>
      <c r="B233" s="1879" t="s">
        <v>31</v>
      </c>
      <c r="C233" s="873">
        <v>56125</v>
      </c>
      <c r="D233" s="1921"/>
      <c r="E233" s="1900" t="s">
        <v>63</v>
      </c>
      <c r="F233" s="1896">
        <f>F234</f>
        <v>227828</v>
      </c>
      <c r="G233" s="144"/>
    </row>
    <row r="234" spans="1:8" s="1508" customFormat="1" ht="25.5">
      <c r="A234" s="89"/>
      <c r="B234" s="1901" t="s">
        <v>61</v>
      </c>
      <c r="C234" s="1902">
        <f>C235</f>
        <v>442261556</v>
      </c>
      <c r="D234" s="1921"/>
      <c r="E234" s="1903" t="s">
        <v>64</v>
      </c>
      <c r="F234" s="1896">
        <f>F235</f>
        <v>227828</v>
      </c>
      <c r="G234" s="144"/>
    </row>
    <row r="235" spans="1:8" s="1508" customFormat="1" ht="38.25">
      <c r="A235" s="89"/>
      <c r="B235" s="1870" t="s">
        <v>62</v>
      </c>
      <c r="C235" s="1912">
        <v>442261556</v>
      </c>
      <c r="D235" s="940"/>
      <c r="E235" s="1905" t="s">
        <v>65</v>
      </c>
      <c r="F235" s="1896">
        <v>227828</v>
      </c>
      <c r="G235" s="144"/>
    </row>
    <row r="236" spans="1:8" s="1508" customFormat="1" ht="25.5">
      <c r="A236" s="89"/>
      <c r="B236" s="1906" t="s">
        <v>57</v>
      </c>
      <c r="C236" s="1922">
        <f>C237+C252</f>
        <v>5500403830</v>
      </c>
      <c r="D236" s="1923">
        <f>D237</f>
        <v>-1332900</v>
      </c>
      <c r="E236" s="1900" t="s">
        <v>101</v>
      </c>
      <c r="F236" s="1896">
        <v>15000</v>
      </c>
      <c r="G236" s="144"/>
      <c r="H236" s="1636"/>
    </row>
    <row r="237" spans="1:8" s="1508" customFormat="1">
      <c r="A237" s="89"/>
      <c r="B237" s="1879" t="s">
        <v>21</v>
      </c>
      <c r="C237" s="874">
        <f>C238+C241+C244+C246</f>
        <v>5498579206</v>
      </c>
      <c r="D237" s="859">
        <f>D241</f>
        <v>-1332900</v>
      </c>
      <c r="E237" s="36" t="s">
        <v>18</v>
      </c>
      <c r="F237" s="1896">
        <f>F238</f>
        <v>1307864274</v>
      </c>
      <c r="G237" s="153">
        <f>G238</f>
        <v>1332900</v>
      </c>
    </row>
    <row r="238" spans="1:8" s="1508" customFormat="1" ht="26.25">
      <c r="A238" s="89"/>
      <c r="B238" s="1880" t="s">
        <v>23</v>
      </c>
      <c r="C238" s="874">
        <f>C239+C240</f>
        <v>29662153</v>
      </c>
      <c r="D238" s="859"/>
      <c r="E238" s="38" t="s">
        <v>19</v>
      </c>
      <c r="F238" s="1896">
        <v>1307864274</v>
      </c>
      <c r="G238" s="153">
        <f>G239</f>
        <v>1332900</v>
      </c>
    </row>
    <row r="239" spans="1:8" s="1508" customFormat="1">
      <c r="A239" s="89"/>
      <c r="B239" s="1873" t="s">
        <v>25</v>
      </c>
      <c r="C239" s="46">
        <v>21444722</v>
      </c>
      <c r="D239" s="1907"/>
      <c r="E239" s="1852" t="s">
        <v>20</v>
      </c>
      <c r="F239" s="1676">
        <f>F240+F254</f>
        <v>1319161386</v>
      </c>
      <c r="G239" s="144">
        <f>G240+G254</f>
        <v>1332900</v>
      </c>
    </row>
    <row r="240" spans="1:8" s="1508" customFormat="1">
      <c r="A240" s="89"/>
      <c r="B240" s="1873" t="s">
        <v>26</v>
      </c>
      <c r="C240" s="1898">
        <v>8217431</v>
      </c>
      <c r="D240" s="1907"/>
      <c r="E240" s="1856" t="s">
        <v>21</v>
      </c>
      <c r="F240" s="1674">
        <f>F241+F244+F247+F249</f>
        <v>1317556645</v>
      </c>
      <c r="G240" s="229">
        <f>G241+G244+G247+G249</f>
        <v>1332900</v>
      </c>
    </row>
    <row r="241" spans="1:8" s="1508" customFormat="1" ht="26.25">
      <c r="A241" s="89"/>
      <c r="B241" s="1880" t="s">
        <v>22</v>
      </c>
      <c r="C241" s="874">
        <f>C242+C243</f>
        <v>5466288436</v>
      </c>
      <c r="D241" s="859">
        <f>D243</f>
        <v>-1332900</v>
      </c>
      <c r="E241" s="1859" t="s">
        <v>23</v>
      </c>
      <c r="F241" s="1674">
        <f>F242+F243</f>
        <v>107161106</v>
      </c>
      <c r="G241" s="153"/>
    </row>
    <row r="242" spans="1:8" s="1508" customFormat="1">
      <c r="A242" s="89"/>
      <c r="B242" s="1873" t="s">
        <v>24</v>
      </c>
      <c r="C242" s="46">
        <v>4974818</v>
      </c>
      <c r="D242" s="859"/>
      <c r="E242" s="1864" t="s">
        <v>25</v>
      </c>
      <c r="F242" s="1674">
        <v>85428563</v>
      </c>
      <c r="G242" s="153"/>
    </row>
    <row r="243" spans="1:8" s="1508" customFormat="1">
      <c r="A243" s="89"/>
      <c r="B243" s="1873" t="s">
        <v>32</v>
      </c>
      <c r="C243" s="1898">
        <v>5461313618</v>
      </c>
      <c r="D243" s="859">
        <f>-1332900</f>
        <v>-1332900</v>
      </c>
      <c r="E243" s="1864" t="s">
        <v>26</v>
      </c>
      <c r="F243" s="1896">
        <v>21732543</v>
      </c>
      <c r="G243" s="153"/>
    </row>
    <row r="244" spans="1:8" s="1508" customFormat="1" ht="26.25">
      <c r="A244" s="89"/>
      <c r="B244" s="1880" t="s">
        <v>45</v>
      </c>
      <c r="C244" s="874">
        <f>C245</f>
        <v>22100</v>
      </c>
      <c r="D244" s="1907"/>
      <c r="E244" s="1859" t="s">
        <v>22</v>
      </c>
      <c r="F244" s="1896">
        <f>F245+F246</f>
        <v>637046762</v>
      </c>
      <c r="G244" s="153">
        <f>G246</f>
        <v>1332900</v>
      </c>
    </row>
    <row r="245" spans="1:8" s="1508" customFormat="1">
      <c r="A245" s="89"/>
      <c r="B245" s="1873" t="s">
        <v>46</v>
      </c>
      <c r="C245" s="874">
        <v>22100</v>
      </c>
      <c r="D245" s="859"/>
      <c r="E245" s="1864" t="s">
        <v>24</v>
      </c>
      <c r="F245" s="1896">
        <v>42627423</v>
      </c>
      <c r="G245" s="153"/>
    </row>
    <row r="246" spans="1:8" s="1508" customFormat="1" ht="39">
      <c r="A246" s="89"/>
      <c r="B246" s="1880" t="s">
        <v>33</v>
      </c>
      <c r="C246" s="1902">
        <f>C247+C249</f>
        <v>2606517</v>
      </c>
      <c r="D246" s="859"/>
      <c r="E246" s="1864" t="s">
        <v>32</v>
      </c>
      <c r="F246" s="1896">
        <v>594419339</v>
      </c>
      <c r="G246" s="153">
        <v>1332900</v>
      </c>
    </row>
    <row r="247" spans="1:8" s="1508" customFormat="1" ht="38.25">
      <c r="A247" s="89"/>
      <c r="B247" s="1205" t="s">
        <v>563</v>
      </c>
      <c r="C247" s="230">
        <f>C248</f>
        <v>15000</v>
      </c>
      <c r="D247" s="1907"/>
      <c r="E247" s="1859" t="s">
        <v>45</v>
      </c>
      <c r="F247" s="1896">
        <f>F248</f>
        <v>228210</v>
      </c>
      <c r="G247" s="153"/>
    </row>
    <row r="248" spans="1:8" s="1508" customFormat="1" ht="39">
      <c r="A248" s="89"/>
      <c r="B248" s="1909" t="s">
        <v>141</v>
      </c>
      <c r="C248" s="1910">
        <v>15000</v>
      </c>
      <c r="D248" s="1907"/>
      <c r="E248" s="1864" t="s">
        <v>46</v>
      </c>
      <c r="F248" s="1896">
        <v>228210</v>
      </c>
      <c r="G248" s="153"/>
    </row>
    <row r="249" spans="1:8" s="1508" customFormat="1" ht="38.25">
      <c r="A249" s="89"/>
      <c r="B249" s="1873" t="s">
        <v>36</v>
      </c>
      <c r="C249" s="1902">
        <f>C250+C251</f>
        <v>2591517</v>
      </c>
      <c r="D249" s="859"/>
      <c r="E249" s="1859" t="s">
        <v>33</v>
      </c>
      <c r="F249" s="1896">
        <f>F250+F252</f>
        <v>573120567</v>
      </c>
      <c r="G249" s="153"/>
    </row>
    <row r="250" spans="1:8" s="1508" customFormat="1" ht="26.25">
      <c r="A250" s="89"/>
      <c r="B250" s="1909" t="s">
        <v>86</v>
      </c>
      <c r="C250" s="1911">
        <v>2459890</v>
      </c>
      <c r="D250" s="859"/>
      <c r="E250" s="1864" t="s">
        <v>95</v>
      </c>
      <c r="F250" s="1896">
        <f>F251</f>
        <v>441116427</v>
      </c>
      <c r="G250" s="153"/>
    </row>
    <row r="251" spans="1:8" s="1508" customFormat="1" ht="51.75">
      <c r="A251" s="89"/>
      <c r="B251" s="1909" t="s">
        <v>37</v>
      </c>
      <c r="C251" s="1911">
        <v>131627</v>
      </c>
      <c r="D251" s="1907"/>
      <c r="E251" s="1865" t="s">
        <v>35</v>
      </c>
      <c r="F251" s="1896">
        <v>441116427</v>
      </c>
      <c r="G251" s="153"/>
    </row>
    <row r="252" spans="1:8" s="1508" customFormat="1" ht="38.25">
      <c r="A252" s="89"/>
      <c r="B252" s="1901" t="s">
        <v>27</v>
      </c>
      <c r="C252" s="1902">
        <f>C253</f>
        <v>1824624</v>
      </c>
      <c r="D252" s="1907"/>
      <c r="E252" s="1864" t="s">
        <v>96</v>
      </c>
      <c r="F252" s="1896">
        <f>F253</f>
        <v>132004140</v>
      </c>
      <c r="G252" s="153"/>
    </row>
    <row r="253" spans="1:8" s="1508" customFormat="1" ht="38.25">
      <c r="A253" s="89"/>
      <c r="B253" s="1870" t="s">
        <v>28</v>
      </c>
      <c r="C253" s="1912">
        <v>1824624</v>
      </c>
      <c r="D253" s="859"/>
      <c r="E253" s="1865" t="s">
        <v>97</v>
      </c>
      <c r="F253" s="1896">
        <v>132004140</v>
      </c>
      <c r="G253" s="153"/>
    </row>
    <row r="254" spans="1:8" s="1508" customFormat="1">
      <c r="A254" s="89"/>
      <c r="B254" s="1877" t="s">
        <v>38</v>
      </c>
      <c r="C254" s="874">
        <f>C229-C236</f>
        <v>409435624</v>
      </c>
      <c r="D254" s="1924">
        <f>D229-D236</f>
        <v>1332900</v>
      </c>
      <c r="E254" s="1856" t="s">
        <v>27</v>
      </c>
      <c r="F254" s="1896">
        <f>F255+F256</f>
        <v>1604741</v>
      </c>
      <c r="G254" s="153"/>
      <c r="H254" s="1636"/>
    </row>
    <row r="255" spans="1:8" s="1508" customFormat="1">
      <c r="A255" s="89"/>
      <c r="B255" s="1878" t="s">
        <v>39</v>
      </c>
      <c r="C255" s="874">
        <f>-C254</f>
        <v>-409435624</v>
      </c>
      <c r="D255" s="1924">
        <f>-D254</f>
        <v>-1332900</v>
      </c>
      <c r="E255" s="1859" t="s">
        <v>28</v>
      </c>
      <c r="F255" s="1896">
        <v>1340695</v>
      </c>
      <c r="G255" s="153"/>
    </row>
    <row r="256" spans="1:8" s="1508" customFormat="1">
      <c r="A256" s="89"/>
      <c r="B256" s="1879" t="s">
        <v>40</v>
      </c>
      <c r="C256" s="874">
        <f>C255</f>
        <v>-409435624</v>
      </c>
      <c r="D256" s="1924">
        <f>D255</f>
        <v>-1332900</v>
      </c>
      <c r="E256" s="1859" t="s">
        <v>98</v>
      </c>
      <c r="F256" s="1896">
        <f>F258</f>
        <v>264046</v>
      </c>
      <c r="G256" s="153"/>
    </row>
    <row r="257" spans="1:7" s="1508" customFormat="1" ht="39">
      <c r="A257" s="89"/>
      <c r="B257" s="1880" t="s">
        <v>134</v>
      </c>
      <c r="C257" s="874">
        <f>C256</f>
        <v>-409435624</v>
      </c>
      <c r="D257" s="1924">
        <f>D256</f>
        <v>-1332900</v>
      </c>
      <c r="E257" s="1859" t="s">
        <v>99</v>
      </c>
      <c r="F257" s="1896">
        <f>F258</f>
        <v>264046</v>
      </c>
      <c r="G257" s="153"/>
    </row>
    <row r="258" spans="1:7" s="1508" customFormat="1" ht="39" thickBot="1">
      <c r="A258" s="89"/>
      <c r="B258" s="1925"/>
      <c r="C258" s="1915"/>
      <c r="D258" s="1916"/>
      <c r="E258" s="1864" t="s">
        <v>100</v>
      </c>
      <c r="F258" s="1677">
        <v>264046</v>
      </c>
      <c r="G258" s="1918"/>
    </row>
    <row r="259" spans="1:7" s="1801" customFormat="1" ht="104.25" customHeight="1" thickBot="1">
      <c r="A259" s="1797"/>
      <c r="B259" s="1956" t="s">
        <v>564</v>
      </c>
      <c r="C259" s="2010"/>
      <c r="D259" s="2010"/>
      <c r="E259" s="2010"/>
      <c r="F259" s="2010"/>
      <c r="G259" s="1958"/>
    </row>
  </sheetData>
  <mergeCells count="6">
    <mergeCell ref="B259:G259"/>
    <mergeCell ref="B36:G36"/>
    <mergeCell ref="B74:G74"/>
    <mergeCell ref="B106:G106"/>
    <mergeCell ref="B136:G136"/>
    <mergeCell ref="B162:D162"/>
  </mergeCells>
  <pageMargins left="0.49" right="0.26" top="0.44" bottom="0.54" header="0.31496062992125984" footer="0.31496062992125984"/>
  <pageSetup paperSize="9" scale="85" fitToHeight="0" orientation="landscape" r:id="rId1"/>
  <headerFooter>
    <oddFooter>&amp;L&amp;F&amp;C&amp;P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25D74-85B9-4CA1-9977-173BEC9E2D9D}">
  <sheetPr>
    <tabColor rgb="FF92D050"/>
  </sheetPr>
  <dimension ref="A1:H242"/>
  <sheetViews>
    <sheetView zoomScale="90" zoomScaleNormal="90" workbookViewId="0">
      <pane ySplit="1" topLeftCell="A234" activePane="bottomLeft" state="frozen"/>
      <selection pane="bottomLeft" activeCell="A6" sqref="A6"/>
    </sheetView>
  </sheetViews>
  <sheetFormatPr defaultRowHeight="15"/>
  <cols>
    <col min="1" max="1" width="5.85546875" style="1768" customWidth="1"/>
    <col min="2" max="2" width="47" customWidth="1"/>
    <col min="3" max="4" width="12.42578125" customWidth="1"/>
    <col min="5" max="5" width="42.85546875" customWidth="1"/>
    <col min="6" max="6" width="14" customWidth="1"/>
    <col min="7" max="7" width="12.42578125" customWidth="1"/>
    <col min="8" max="8" width="12.5703125" style="1789" customWidth="1"/>
  </cols>
  <sheetData>
    <row r="1" spans="1:8" s="17" customFormat="1" ht="39" thickBot="1">
      <c r="A1" s="1771"/>
      <c r="B1" s="12"/>
      <c r="C1" s="13" t="s">
        <v>2</v>
      </c>
      <c r="D1" s="14" t="s">
        <v>6</v>
      </c>
      <c r="E1" s="12"/>
      <c r="F1" s="13" t="s">
        <v>2</v>
      </c>
      <c r="G1" s="14" t="s">
        <v>6</v>
      </c>
      <c r="H1" s="1769" t="s">
        <v>1</v>
      </c>
    </row>
    <row r="2" spans="1:8">
      <c r="B2" s="15"/>
      <c r="C2" s="15"/>
      <c r="D2" s="15"/>
      <c r="E2" s="15"/>
      <c r="F2" s="15"/>
      <c r="G2" s="15"/>
      <c r="H2" s="1803"/>
    </row>
    <row r="3" spans="1:8" s="16" customFormat="1" ht="17.25" customHeight="1">
      <c r="A3" s="1770"/>
      <c r="B3" s="69" t="s">
        <v>147</v>
      </c>
      <c r="C3" s="1"/>
      <c r="D3" s="1"/>
      <c r="E3" s="1"/>
      <c r="F3" s="1"/>
      <c r="G3" s="1"/>
      <c r="H3" s="1803"/>
    </row>
    <row r="4" spans="1:8" ht="15.75" thickBot="1"/>
    <row r="5" spans="1:8">
      <c r="A5" s="1807">
        <f>LM_SB!A164+1</f>
        <v>63</v>
      </c>
      <c r="B5" s="843" t="s">
        <v>73</v>
      </c>
      <c r="C5" s="870"/>
      <c r="D5" s="855"/>
      <c r="E5" s="881" t="s">
        <v>72</v>
      </c>
      <c r="F5" s="870"/>
      <c r="G5" s="225"/>
      <c r="H5" s="1749" t="s">
        <v>295</v>
      </c>
    </row>
    <row r="6" spans="1:8">
      <c r="A6" s="1808"/>
      <c r="B6" s="844" t="s">
        <v>74</v>
      </c>
      <c r="C6" s="871"/>
      <c r="D6" s="856"/>
      <c r="E6" s="882" t="s">
        <v>14</v>
      </c>
      <c r="F6" s="876"/>
      <c r="G6" s="228"/>
    </row>
    <row r="7" spans="1:8">
      <c r="A7" s="1808"/>
      <c r="B7" s="845" t="s">
        <v>75</v>
      </c>
      <c r="C7" s="872"/>
      <c r="D7" s="857"/>
      <c r="E7" s="1683" t="s">
        <v>76</v>
      </c>
      <c r="F7" s="890"/>
      <c r="G7" s="884"/>
    </row>
    <row r="8" spans="1:8" ht="25.5">
      <c r="A8" s="1808"/>
      <c r="B8" s="846" t="s">
        <v>77</v>
      </c>
      <c r="C8" s="873">
        <v>305367963</v>
      </c>
      <c r="D8" s="858">
        <v>36412888</v>
      </c>
      <c r="E8" s="883" t="s">
        <v>56</v>
      </c>
      <c r="F8" s="891">
        <f>F9</f>
        <v>23818604</v>
      </c>
      <c r="G8" s="885">
        <f>G9</f>
        <v>1181396</v>
      </c>
    </row>
    <row r="9" spans="1:8">
      <c r="A9" s="1808"/>
      <c r="B9" s="846"/>
      <c r="C9" s="874"/>
      <c r="D9" s="859"/>
      <c r="E9" s="36" t="s">
        <v>18</v>
      </c>
      <c r="F9" s="892">
        <f>F10</f>
        <v>23818604</v>
      </c>
      <c r="G9" s="886">
        <f>G10</f>
        <v>1181396</v>
      </c>
    </row>
    <row r="10" spans="1:8" ht="26.25">
      <c r="A10" s="1808"/>
      <c r="B10" s="846"/>
      <c r="C10" s="874"/>
      <c r="D10" s="859"/>
      <c r="E10" s="38" t="s">
        <v>19</v>
      </c>
      <c r="F10" s="892">
        <v>23818604</v>
      </c>
      <c r="G10" s="886">
        <v>1181396</v>
      </c>
    </row>
    <row r="11" spans="1:8">
      <c r="A11" s="1808"/>
      <c r="B11" s="846"/>
      <c r="C11" s="874"/>
      <c r="D11" s="859"/>
      <c r="E11" s="883" t="s">
        <v>57</v>
      </c>
      <c r="F11" s="891">
        <f>F12+F17</f>
        <v>23818604</v>
      </c>
      <c r="G11" s="885">
        <f>G12+G17</f>
        <v>1181396</v>
      </c>
    </row>
    <row r="12" spans="1:8">
      <c r="A12" s="1808"/>
      <c r="B12" s="846"/>
      <c r="C12" s="874"/>
      <c r="D12" s="859"/>
      <c r="E12" s="36" t="s">
        <v>21</v>
      </c>
      <c r="F12" s="892">
        <f>F13+F15</f>
        <v>23734614</v>
      </c>
      <c r="G12" s="886">
        <f>G13+G15</f>
        <v>1265386</v>
      </c>
    </row>
    <row r="13" spans="1:8">
      <c r="A13" s="1808"/>
      <c r="B13" s="846"/>
      <c r="C13" s="874"/>
      <c r="D13" s="859"/>
      <c r="E13" s="38" t="s">
        <v>23</v>
      </c>
      <c r="F13" s="892">
        <f>F14</f>
        <v>118540</v>
      </c>
      <c r="G13" s="886">
        <f>G14</f>
        <v>-118540</v>
      </c>
    </row>
    <row r="14" spans="1:8">
      <c r="A14" s="1808"/>
      <c r="B14" s="846"/>
      <c r="C14" s="874"/>
      <c r="D14" s="859"/>
      <c r="E14" s="43" t="s">
        <v>26</v>
      </c>
      <c r="F14" s="892">
        <v>118540</v>
      </c>
      <c r="G14" s="886">
        <v>-118540</v>
      </c>
    </row>
    <row r="15" spans="1:8" ht="26.25">
      <c r="A15" s="1808"/>
      <c r="B15" s="846"/>
      <c r="C15" s="874"/>
      <c r="D15" s="859"/>
      <c r="E15" s="38" t="s">
        <v>22</v>
      </c>
      <c r="F15" s="892">
        <f>F16</f>
        <v>23616074</v>
      </c>
      <c r="G15" s="886">
        <f>G16</f>
        <v>1383926</v>
      </c>
    </row>
    <row r="16" spans="1:8">
      <c r="A16" s="1808"/>
      <c r="B16" s="846"/>
      <c r="C16" s="874"/>
      <c r="D16" s="859"/>
      <c r="E16" s="43" t="s">
        <v>24</v>
      </c>
      <c r="F16" s="892">
        <v>23616074</v>
      </c>
      <c r="G16" s="886">
        <v>1383926</v>
      </c>
    </row>
    <row r="17" spans="1:7">
      <c r="A17" s="1808"/>
      <c r="B17" s="846"/>
      <c r="C17" s="874"/>
      <c r="D17" s="859"/>
      <c r="E17" s="36" t="s">
        <v>27</v>
      </c>
      <c r="F17" s="892">
        <f>F18</f>
        <v>83990</v>
      </c>
      <c r="G17" s="886">
        <f>G18</f>
        <v>-83990</v>
      </c>
    </row>
    <row r="18" spans="1:7">
      <c r="A18" s="1808"/>
      <c r="B18" s="846"/>
      <c r="C18" s="874"/>
      <c r="D18" s="859"/>
      <c r="E18" s="38" t="s">
        <v>28</v>
      </c>
      <c r="F18" s="892">
        <v>83990</v>
      </c>
      <c r="G18" s="886">
        <v>-83990</v>
      </c>
    </row>
    <row r="19" spans="1:7">
      <c r="A19" s="1808"/>
      <c r="B19" s="846"/>
      <c r="C19" s="873"/>
      <c r="D19" s="858"/>
      <c r="E19" s="1683" t="s">
        <v>78</v>
      </c>
      <c r="F19" s="890" t="s">
        <v>79</v>
      </c>
      <c r="G19" s="884"/>
    </row>
    <row r="20" spans="1:7">
      <c r="A20" s="1808"/>
      <c r="B20" s="846"/>
      <c r="C20" s="873"/>
      <c r="D20" s="858"/>
      <c r="E20" s="883" t="s">
        <v>56</v>
      </c>
      <c r="F20" s="893">
        <f>F21</f>
        <v>1358785</v>
      </c>
      <c r="G20" s="887">
        <f>G21</f>
        <v>502821</v>
      </c>
    </row>
    <row r="21" spans="1:7">
      <c r="A21" s="1808"/>
      <c r="B21" s="846"/>
      <c r="C21" s="874"/>
      <c r="D21" s="859"/>
      <c r="E21" s="36" t="s">
        <v>18</v>
      </c>
      <c r="F21" s="894">
        <f>F22</f>
        <v>1358785</v>
      </c>
      <c r="G21" s="888">
        <f>G22</f>
        <v>502821</v>
      </c>
    </row>
    <row r="22" spans="1:7" ht="26.25">
      <c r="A22" s="1808"/>
      <c r="B22" s="846"/>
      <c r="C22" s="874"/>
      <c r="D22" s="859"/>
      <c r="E22" s="38" t="s">
        <v>19</v>
      </c>
      <c r="F22" s="894">
        <v>1358785</v>
      </c>
      <c r="G22" s="888">
        <v>502821</v>
      </c>
    </row>
    <row r="23" spans="1:7">
      <c r="A23" s="1808"/>
      <c r="B23" s="846"/>
      <c r="C23" s="874"/>
      <c r="D23" s="859"/>
      <c r="E23" s="883" t="s">
        <v>57</v>
      </c>
      <c r="F23" s="893">
        <f>F24+F28</f>
        <v>1358785</v>
      </c>
      <c r="G23" s="889">
        <f>G24+G28</f>
        <v>502821</v>
      </c>
    </row>
    <row r="24" spans="1:7">
      <c r="A24" s="1808"/>
      <c r="B24" s="846"/>
      <c r="C24" s="874"/>
      <c r="D24" s="859"/>
      <c r="E24" s="36" t="s">
        <v>21</v>
      </c>
      <c r="F24" s="894">
        <f>F25</f>
        <v>1226902</v>
      </c>
      <c r="G24" s="888">
        <f>G25</f>
        <v>328831</v>
      </c>
    </row>
    <row r="25" spans="1:7">
      <c r="A25" s="1808"/>
      <c r="B25" s="846"/>
      <c r="C25" s="874"/>
      <c r="D25" s="859"/>
      <c r="E25" s="38" t="s">
        <v>23</v>
      </c>
      <c r="F25" s="894">
        <f>F26+F27</f>
        <v>1226902</v>
      </c>
      <c r="G25" s="888">
        <f>G26+G27</f>
        <v>328831</v>
      </c>
    </row>
    <row r="26" spans="1:7">
      <c r="A26" s="1808"/>
      <c r="B26" s="846"/>
      <c r="C26" s="874"/>
      <c r="D26" s="859"/>
      <c r="E26" s="43" t="s">
        <v>25</v>
      </c>
      <c r="F26" s="894">
        <v>1009677</v>
      </c>
      <c r="G26" s="888"/>
    </row>
    <row r="27" spans="1:7">
      <c r="A27" s="1808"/>
      <c r="B27" s="846"/>
      <c r="C27" s="874"/>
      <c r="D27" s="859"/>
      <c r="E27" s="43" t="s">
        <v>26</v>
      </c>
      <c r="F27" s="894">
        <v>217225</v>
      </c>
      <c r="G27" s="888">
        <v>328831</v>
      </c>
    </row>
    <row r="28" spans="1:7">
      <c r="A28" s="1808"/>
      <c r="B28" s="846"/>
      <c r="C28" s="874"/>
      <c r="D28" s="859"/>
      <c r="E28" s="36" t="s">
        <v>27</v>
      </c>
      <c r="F28" s="894">
        <f>F29</f>
        <v>131883</v>
      </c>
      <c r="G28" s="888">
        <f>G29</f>
        <v>173990</v>
      </c>
    </row>
    <row r="29" spans="1:7" ht="15.75" thickBot="1">
      <c r="A29" s="1808"/>
      <c r="B29" s="846"/>
      <c r="C29" s="875"/>
      <c r="D29" s="860"/>
      <c r="E29" s="38" t="s">
        <v>28</v>
      </c>
      <c r="F29" s="895">
        <v>131883</v>
      </c>
      <c r="G29" s="888">
        <v>173990</v>
      </c>
    </row>
    <row r="30" spans="1:7">
      <c r="A30" s="1807"/>
      <c r="B30" s="847"/>
      <c r="C30" s="876"/>
      <c r="D30" s="861"/>
      <c r="E30" s="881" t="s">
        <v>147</v>
      </c>
      <c r="F30" s="870"/>
      <c r="G30" s="225"/>
    </row>
    <row r="31" spans="1:7">
      <c r="A31" s="1808"/>
      <c r="B31" s="844"/>
      <c r="C31" s="871"/>
      <c r="D31" s="856"/>
      <c r="E31" s="882" t="s">
        <v>14</v>
      </c>
      <c r="F31" s="876"/>
      <c r="G31" s="228"/>
    </row>
    <row r="32" spans="1:7">
      <c r="A32" s="1808"/>
      <c r="B32" s="846"/>
      <c r="C32" s="873"/>
      <c r="D32" s="862"/>
      <c r="E32" s="1684" t="s">
        <v>287</v>
      </c>
      <c r="F32" s="890" t="s">
        <v>79</v>
      </c>
      <c r="G32" s="884"/>
    </row>
    <row r="33" spans="1:7">
      <c r="A33" s="1808"/>
      <c r="B33" s="846"/>
      <c r="C33" s="873"/>
      <c r="D33" s="862"/>
      <c r="E33" s="896" t="s">
        <v>56</v>
      </c>
      <c r="F33" s="924">
        <f>F34</f>
        <v>30164695</v>
      </c>
      <c r="G33" s="916">
        <f t="shared" ref="G33:G36" si="0">G34</f>
        <v>55547471</v>
      </c>
    </row>
    <row r="34" spans="1:7">
      <c r="A34" s="1808"/>
      <c r="B34" s="846"/>
      <c r="C34" s="874"/>
      <c r="D34" s="859"/>
      <c r="E34" s="897" t="s">
        <v>18</v>
      </c>
      <c r="F34" s="925">
        <f>F35</f>
        <v>30164695</v>
      </c>
      <c r="G34" s="862">
        <f>G35</f>
        <v>55547471</v>
      </c>
    </row>
    <row r="35" spans="1:7" ht="26.25">
      <c r="A35" s="1808"/>
      <c r="B35" s="846"/>
      <c r="C35" s="874"/>
      <c r="D35" s="859"/>
      <c r="E35" s="898" t="s">
        <v>19</v>
      </c>
      <c r="F35" s="925">
        <v>30164695</v>
      </c>
      <c r="G35" s="862">
        <f t="shared" si="0"/>
        <v>55547471</v>
      </c>
    </row>
    <row r="36" spans="1:7">
      <c r="A36" s="1808"/>
      <c r="B36" s="846"/>
      <c r="C36" s="874"/>
      <c r="D36" s="859"/>
      <c r="E36" s="896" t="s">
        <v>57</v>
      </c>
      <c r="F36" s="924">
        <f>F37</f>
        <v>30164695</v>
      </c>
      <c r="G36" s="916">
        <f t="shared" si="0"/>
        <v>55547471</v>
      </c>
    </row>
    <row r="37" spans="1:7">
      <c r="A37" s="1808"/>
      <c r="B37" s="846"/>
      <c r="C37" s="874"/>
      <c r="D37" s="859"/>
      <c r="E37" s="897" t="s">
        <v>21</v>
      </c>
      <c r="F37" s="925">
        <f>F38+F40</f>
        <v>30164695</v>
      </c>
      <c r="G37" s="862">
        <f>G38</f>
        <v>55547471</v>
      </c>
    </row>
    <row r="38" spans="1:7" ht="26.25">
      <c r="A38" s="1808"/>
      <c r="B38" s="846"/>
      <c r="C38" s="874"/>
      <c r="D38" s="859"/>
      <c r="E38" s="898" t="s">
        <v>22</v>
      </c>
      <c r="F38" s="925">
        <f>F39</f>
        <v>30144695</v>
      </c>
      <c r="G38" s="862">
        <f>G39</f>
        <v>55547471</v>
      </c>
    </row>
    <row r="39" spans="1:7">
      <c r="A39" s="1808"/>
      <c r="B39" s="848"/>
      <c r="C39" s="875"/>
      <c r="D39" s="860"/>
      <c r="E39" s="897" t="s">
        <v>24</v>
      </c>
      <c r="F39" s="925">
        <v>30144695</v>
      </c>
      <c r="G39" s="917">
        <v>55547471</v>
      </c>
    </row>
    <row r="40" spans="1:7" ht="39">
      <c r="A40" s="1808"/>
      <c r="B40" s="849"/>
      <c r="C40" s="877"/>
      <c r="D40" s="863"/>
      <c r="E40" s="898" t="s">
        <v>33</v>
      </c>
      <c r="F40" s="925">
        <f>F41</f>
        <v>20000</v>
      </c>
      <c r="G40" s="917">
        <f>G41</f>
        <v>0</v>
      </c>
    </row>
    <row r="41" spans="1:7" ht="26.25">
      <c r="A41" s="1808"/>
      <c r="B41" s="849"/>
      <c r="C41" s="877"/>
      <c r="D41" s="863"/>
      <c r="E41" s="897" t="s">
        <v>36</v>
      </c>
      <c r="F41" s="925">
        <f>F42</f>
        <v>20000</v>
      </c>
      <c r="G41" s="917">
        <f>G42</f>
        <v>0</v>
      </c>
    </row>
    <row r="42" spans="1:7" ht="26.25">
      <c r="A42" s="1808"/>
      <c r="B42" s="849"/>
      <c r="C42" s="877"/>
      <c r="D42" s="863"/>
      <c r="E42" s="897" t="s">
        <v>86</v>
      </c>
      <c r="F42" s="925">
        <v>20000</v>
      </c>
      <c r="G42" s="917"/>
    </row>
    <row r="43" spans="1:7">
      <c r="A43" s="1808"/>
      <c r="B43" s="849"/>
      <c r="C43" s="877"/>
      <c r="D43" s="863"/>
      <c r="E43" s="1684" t="s">
        <v>30</v>
      </c>
      <c r="F43" s="890" t="s">
        <v>79</v>
      </c>
      <c r="G43" s="884"/>
    </row>
    <row r="44" spans="1:7">
      <c r="A44" s="1808"/>
      <c r="B44" s="846"/>
      <c r="C44" s="873"/>
      <c r="D44" s="862"/>
      <c r="E44" s="896" t="s">
        <v>56</v>
      </c>
      <c r="F44" s="924">
        <f>F45</f>
        <v>6076780</v>
      </c>
      <c r="G44" s="916">
        <f t="shared" ref="G44:G47" si="1">G45</f>
        <v>1350952</v>
      </c>
    </row>
    <row r="45" spans="1:7">
      <c r="A45" s="1808"/>
      <c r="B45" s="846"/>
      <c r="C45" s="874"/>
      <c r="D45" s="859"/>
      <c r="E45" s="897" t="s">
        <v>18</v>
      </c>
      <c r="F45" s="925">
        <f>F46</f>
        <v>6076780</v>
      </c>
      <c r="G45" s="862">
        <f t="shared" si="1"/>
        <v>1350952</v>
      </c>
    </row>
    <row r="46" spans="1:7" ht="26.25">
      <c r="A46" s="1808"/>
      <c r="B46" s="846"/>
      <c r="C46" s="874"/>
      <c r="D46" s="859"/>
      <c r="E46" s="898" t="s">
        <v>19</v>
      </c>
      <c r="F46" s="925">
        <v>6076780</v>
      </c>
      <c r="G46" s="862">
        <f t="shared" si="1"/>
        <v>1350952</v>
      </c>
    </row>
    <row r="47" spans="1:7">
      <c r="A47" s="1808"/>
      <c r="B47" s="846"/>
      <c r="C47" s="874"/>
      <c r="D47" s="859"/>
      <c r="E47" s="896" t="s">
        <v>57</v>
      </c>
      <c r="F47" s="924">
        <f>F48</f>
        <v>6076780</v>
      </c>
      <c r="G47" s="916">
        <f t="shared" si="1"/>
        <v>1350952</v>
      </c>
    </row>
    <row r="48" spans="1:7">
      <c r="A48" s="1808"/>
      <c r="B48" s="846" t="s">
        <v>551</v>
      </c>
      <c r="C48" s="874"/>
      <c r="D48" s="859"/>
      <c r="E48" s="897" t="s">
        <v>21</v>
      </c>
      <c r="F48" s="925">
        <f>F49</f>
        <v>6076780</v>
      </c>
      <c r="G48" s="862">
        <f>G49</f>
        <v>1350952</v>
      </c>
    </row>
    <row r="49" spans="1:7">
      <c r="A49" s="1808"/>
      <c r="B49" s="846" t="s">
        <v>550</v>
      </c>
      <c r="C49" s="874">
        <v>-2012719627</v>
      </c>
      <c r="D49" s="859">
        <f>D8-G11-G23-G36-G47</f>
        <v>-22169752</v>
      </c>
      <c r="E49" s="898" t="s">
        <v>23</v>
      </c>
      <c r="F49" s="925">
        <f>F50+F51</f>
        <v>6076780</v>
      </c>
      <c r="G49" s="862">
        <f>G50+G51</f>
        <v>1350952</v>
      </c>
    </row>
    <row r="50" spans="1:7">
      <c r="A50" s="1808"/>
      <c r="B50" s="846"/>
      <c r="C50" s="874"/>
      <c r="D50" s="859"/>
      <c r="E50" s="898" t="s">
        <v>25</v>
      </c>
      <c r="F50" s="925">
        <v>2253580</v>
      </c>
      <c r="G50" s="862">
        <v>800760</v>
      </c>
    </row>
    <row r="51" spans="1:7" ht="15.75" thickBot="1">
      <c r="A51" s="1808"/>
      <c r="B51" s="849"/>
      <c r="C51" s="877"/>
      <c r="D51" s="863"/>
      <c r="E51" s="898" t="s">
        <v>26</v>
      </c>
      <c r="F51" s="925">
        <v>3823200</v>
      </c>
      <c r="G51" s="862">
        <f>548635+1557</f>
        <v>550192</v>
      </c>
    </row>
    <row r="52" spans="1:7">
      <c r="A52" s="1808"/>
      <c r="B52" s="843" t="s">
        <v>73</v>
      </c>
      <c r="C52" s="870"/>
      <c r="D52" s="855"/>
      <c r="E52" s="881" t="s">
        <v>72</v>
      </c>
      <c r="F52" s="870"/>
      <c r="G52" s="225"/>
    </row>
    <row r="53" spans="1:7">
      <c r="A53" s="1808"/>
      <c r="B53" s="844" t="s">
        <v>74</v>
      </c>
      <c r="C53" s="467"/>
      <c r="D53" s="856"/>
      <c r="E53" s="882" t="s">
        <v>43</v>
      </c>
      <c r="F53" s="467"/>
      <c r="G53" s="856"/>
    </row>
    <row r="54" spans="1:7">
      <c r="A54" s="1808"/>
      <c r="B54" s="845" t="s">
        <v>75</v>
      </c>
      <c r="C54" s="872"/>
      <c r="D54" s="857"/>
      <c r="E54" s="899" t="s">
        <v>44</v>
      </c>
      <c r="F54" s="926"/>
      <c r="G54" s="918"/>
    </row>
    <row r="55" spans="1:7">
      <c r="A55" s="1808"/>
      <c r="B55" s="850" t="s">
        <v>58</v>
      </c>
      <c r="C55" s="467"/>
      <c r="D55" s="856"/>
      <c r="E55" s="850" t="s">
        <v>42</v>
      </c>
      <c r="F55" s="467"/>
      <c r="G55" s="856"/>
    </row>
    <row r="56" spans="1:7" ht="25.5">
      <c r="A56" s="1808"/>
      <c r="B56" s="846" t="s">
        <v>77</v>
      </c>
      <c r="C56" s="873">
        <v>211962071</v>
      </c>
      <c r="D56" s="862">
        <v>199270</v>
      </c>
      <c r="E56" s="883" t="s">
        <v>56</v>
      </c>
      <c r="F56" s="927">
        <f>F57+F58+F63</f>
        <v>138931477</v>
      </c>
      <c r="G56" s="916">
        <f>G63</f>
        <v>300291</v>
      </c>
    </row>
    <row r="57" spans="1:7" ht="26.25">
      <c r="A57" s="1808"/>
      <c r="B57" s="850"/>
      <c r="C57" s="467"/>
      <c r="D57" s="856"/>
      <c r="E57" s="36" t="s">
        <v>31</v>
      </c>
      <c r="F57" s="928">
        <v>1834287</v>
      </c>
      <c r="G57" s="862"/>
    </row>
    <row r="58" spans="1:7">
      <c r="A58" s="1808"/>
      <c r="B58" s="846"/>
      <c r="C58" s="873"/>
      <c r="D58" s="862"/>
      <c r="E58" s="36" t="s">
        <v>61</v>
      </c>
      <c r="F58" s="928">
        <f>F59</f>
        <v>118066</v>
      </c>
      <c r="G58" s="862"/>
    </row>
    <row r="59" spans="1:7">
      <c r="A59" s="1808"/>
      <c r="B59" s="846"/>
      <c r="C59" s="873"/>
      <c r="D59" s="862"/>
      <c r="E59" s="900" t="s">
        <v>80</v>
      </c>
      <c r="F59" s="928">
        <f>F60</f>
        <v>118066</v>
      </c>
      <c r="G59" s="862"/>
    </row>
    <row r="60" spans="1:7">
      <c r="A60" s="1808"/>
      <c r="B60" s="846"/>
      <c r="C60" s="873"/>
      <c r="D60" s="862"/>
      <c r="E60" s="901" t="s">
        <v>63</v>
      </c>
      <c r="F60" s="928">
        <f>F61</f>
        <v>118066</v>
      </c>
      <c r="G60" s="862"/>
    </row>
    <row r="61" spans="1:7" ht="25.5">
      <c r="A61" s="1808"/>
      <c r="B61" s="846"/>
      <c r="C61" s="873"/>
      <c r="D61" s="862"/>
      <c r="E61" s="902" t="s">
        <v>64</v>
      </c>
      <c r="F61" s="928">
        <f>F62</f>
        <v>118066</v>
      </c>
      <c r="G61" s="862"/>
    </row>
    <row r="62" spans="1:7" ht="38.25">
      <c r="A62" s="1808"/>
      <c r="B62" s="846"/>
      <c r="C62" s="873"/>
      <c r="D62" s="862"/>
      <c r="E62" s="903" t="s">
        <v>65</v>
      </c>
      <c r="F62" s="928">
        <v>118066</v>
      </c>
      <c r="G62" s="862"/>
    </row>
    <row r="63" spans="1:7">
      <c r="A63" s="1808"/>
      <c r="B63" s="846"/>
      <c r="C63" s="873"/>
      <c r="D63" s="862"/>
      <c r="E63" s="36" t="s">
        <v>18</v>
      </c>
      <c r="F63" s="928">
        <f>F64</f>
        <v>136979124</v>
      </c>
      <c r="G63" s="862">
        <f>G64</f>
        <v>300291</v>
      </c>
    </row>
    <row r="64" spans="1:7" ht="26.25">
      <c r="A64" s="1808"/>
      <c r="B64" s="846"/>
      <c r="C64" s="873"/>
      <c r="D64" s="862"/>
      <c r="E64" s="38" t="s">
        <v>19</v>
      </c>
      <c r="F64" s="928">
        <v>136979124</v>
      </c>
      <c r="G64" s="862">
        <v>300291</v>
      </c>
    </row>
    <row r="65" spans="1:7">
      <c r="A65" s="1808"/>
      <c r="B65" s="846"/>
      <c r="C65" s="873"/>
      <c r="D65" s="862"/>
      <c r="E65" s="883" t="s">
        <v>57</v>
      </c>
      <c r="F65" s="928">
        <f>F66+F81</f>
        <v>139123926</v>
      </c>
      <c r="G65" s="916">
        <f>G66+G81</f>
        <v>300291</v>
      </c>
    </row>
    <row r="66" spans="1:7">
      <c r="A66" s="1808"/>
      <c r="B66" s="846"/>
      <c r="C66" s="873"/>
      <c r="D66" s="862"/>
      <c r="E66" s="36" t="s">
        <v>21</v>
      </c>
      <c r="F66" s="928">
        <f>F67+F70+F72+F74</f>
        <v>136011906</v>
      </c>
      <c r="G66" s="862">
        <f>G67</f>
        <v>210291</v>
      </c>
    </row>
    <row r="67" spans="1:7">
      <c r="A67" s="1808"/>
      <c r="B67" s="846"/>
      <c r="C67" s="873"/>
      <c r="D67" s="862"/>
      <c r="E67" s="38" t="s">
        <v>23</v>
      </c>
      <c r="F67" s="928">
        <f>F68+F69</f>
        <v>63917618</v>
      </c>
      <c r="G67" s="862">
        <f>G68+G69</f>
        <v>210291</v>
      </c>
    </row>
    <row r="68" spans="1:7">
      <c r="A68" s="1808"/>
      <c r="B68" s="846"/>
      <c r="C68" s="873"/>
      <c r="D68" s="862"/>
      <c r="E68" s="43" t="s">
        <v>25</v>
      </c>
      <c r="F68" s="928">
        <v>40145577</v>
      </c>
      <c r="G68" s="862"/>
    </row>
    <row r="69" spans="1:7">
      <c r="A69" s="1808"/>
      <c r="B69" s="846"/>
      <c r="C69" s="873"/>
      <c r="D69" s="862"/>
      <c r="E69" s="43" t="s">
        <v>26</v>
      </c>
      <c r="F69" s="928">
        <v>23772041</v>
      </c>
      <c r="G69" s="862">
        <v>210291</v>
      </c>
    </row>
    <row r="70" spans="1:7" ht="26.25">
      <c r="A70" s="1808"/>
      <c r="B70" s="846"/>
      <c r="C70" s="873"/>
      <c r="D70" s="862"/>
      <c r="E70" s="38" t="s">
        <v>22</v>
      </c>
      <c r="F70" s="928">
        <f>F71</f>
        <v>71659483</v>
      </c>
      <c r="G70" s="862"/>
    </row>
    <row r="71" spans="1:7">
      <c r="A71" s="1808"/>
      <c r="B71" s="846"/>
      <c r="C71" s="873"/>
      <c r="D71" s="862"/>
      <c r="E71" s="43" t="s">
        <v>24</v>
      </c>
      <c r="F71" s="928">
        <v>71659483</v>
      </c>
      <c r="G71" s="862"/>
    </row>
    <row r="72" spans="1:7" ht="26.25">
      <c r="A72" s="1808"/>
      <c r="B72" s="846"/>
      <c r="C72" s="873"/>
      <c r="D72" s="862"/>
      <c r="E72" s="38" t="s">
        <v>45</v>
      </c>
      <c r="F72" s="928">
        <f>F73</f>
        <v>225683</v>
      </c>
      <c r="G72" s="862"/>
    </row>
    <row r="73" spans="1:7">
      <c r="A73" s="1808"/>
      <c r="B73" s="846"/>
      <c r="C73" s="873"/>
      <c r="D73" s="862"/>
      <c r="E73" s="43" t="s">
        <v>46</v>
      </c>
      <c r="F73" s="928">
        <v>225683</v>
      </c>
      <c r="G73" s="862"/>
    </row>
    <row r="74" spans="1:7" ht="38.25">
      <c r="A74" s="1808"/>
      <c r="B74" s="846"/>
      <c r="C74" s="873"/>
      <c r="D74" s="862"/>
      <c r="E74" s="900" t="s">
        <v>33</v>
      </c>
      <c r="F74" s="928">
        <f>F75+F79</f>
        <v>209122</v>
      </c>
      <c r="G74" s="862"/>
    </row>
    <row r="75" spans="1:7" ht="25.5">
      <c r="A75" s="1808"/>
      <c r="B75" s="846"/>
      <c r="C75" s="873"/>
      <c r="D75" s="862"/>
      <c r="E75" s="901" t="s">
        <v>34</v>
      </c>
      <c r="F75" s="928">
        <f>F76+F77</f>
        <v>186312</v>
      </c>
      <c r="G75" s="862"/>
    </row>
    <row r="76" spans="1:7" ht="38.25">
      <c r="A76" s="1808"/>
      <c r="B76" s="846"/>
      <c r="C76" s="873"/>
      <c r="D76" s="862"/>
      <c r="E76" s="902" t="s">
        <v>35</v>
      </c>
      <c r="F76" s="928">
        <v>23328</v>
      </c>
      <c r="G76" s="862"/>
    </row>
    <row r="77" spans="1:7" ht="25.5">
      <c r="A77" s="1808"/>
      <c r="B77" s="846"/>
      <c r="C77" s="873"/>
      <c r="D77" s="862"/>
      <c r="E77" s="902" t="s">
        <v>66</v>
      </c>
      <c r="F77" s="928">
        <f>F78</f>
        <v>162984</v>
      </c>
      <c r="G77" s="862"/>
    </row>
    <row r="78" spans="1:7" ht="38.25">
      <c r="A78" s="1808"/>
      <c r="B78" s="846"/>
      <c r="C78" s="873"/>
      <c r="D78" s="862"/>
      <c r="E78" s="903" t="s">
        <v>67</v>
      </c>
      <c r="F78" s="928">
        <v>162984</v>
      </c>
      <c r="G78" s="862"/>
    </row>
    <row r="79" spans="1:7" ht="25.5">
      <c r="A79" s="1808"/>
      <c r="B79" s="846"/>
      <c r="C79" s="873"/>
      <c r="D79" s="862"/>
      <c r="E79" s="901" t="s">
        <v>36</v>
      </c>
      <c r="F79" s="928">
        <f>F80</f>
        <v>22810</v>
      </c>
      <c r="G79" s="862"/>
    </row>
    <row r="80" spans="1:7" ht="51">
      <c r="A80" s="1808"/>
      <c r="B80" s="846"/>
      <c r="C80" s="873"/>
      <c r="D80" s="862"/>
      <c r="E80" s="902" t="s">
        <v>37</v>
      </c>
      <c r="F80" s="928">
        <v>22810</v>
      </c>
      <c r="G80" s="862"/>
    </row>
    <row r="81" spans="1:7">
      <c r="A81" s="1808"/>
      <c r="B81" s="846"/>
      <c r="C81" s="873"/>
      <c r="D81" s="862"/>
      <c r="E81" s="36" t="s">
        <v>27</v>
      </c>
      <c r="F81" s="928">
        <f>F82</f>
        <v>3112020</v>
      </c>
      <c r="G81" s="862">
        <f>G82</f>
        <v>90000</v>
      </c>
    </row>
    <row r="82" spans="1:7">
      <c r="A82" s="1808"/>
      <c r="B82" s="846"/>
      <c r="C82" s="873"/>
      <c r="D82" s="862"/>
      <c r="E82" s="38" t="s">
        <v>28</v>
      </c>
      <c r="F82" s="928">
        <v>3112020</v>
      </c>
      <c r="G82" s="862">
        <v>90000</v>
      </c>
    </row>
    <row r="83" spans="1:7">
      <c r="A83" s="1808"/>
      <c r="B83" s="846"/>
      <c r="C83" s="873"/>
      <c r="D83" s="862"/>
      <c r="E83" s="904" t="s">
        <v>38</v>
      </c>
      <c r="F83" s="928">
        <f>F56-F65</f>
        <v>-192449</v>
      </c>
      <c r="G83" s="862"/>
    </row>
    <row r="84" spans="1:7">
      <c r="A84" s="1808"/>
      <c r="B84" s="846"/>
      <c r="C84" s="873"/>
      <c r="D84" s="862"/>
      <c r="E84" s="904" t="s">
        <v>39</v>
      </c>
      <c r="F84" s="928">
        <f>F85</f>
        <v>192449</v>
      </c>
      <c r="G84" s="862"/>
    </row>
    <row r="85" spans="1:7">
      <c r="A85" s="1808"/>
      <c r="B85" s="846"/>
      <c r="C85" s="873"/>
      <c r="D85" s="862"/>
      <c r="E85" s="905" t="s">
        <v>40</v>
      </c>
      <c r="F85" s="928">
        <f>F86</f>
        <v>192449</v>
      </c>
      <c r="G85" s="862"/>
    </row>
    <row r="86" spans="1:7" ht="39" thickBot="1">
      <c r="A86" s="1808"/>
      <c r="B86" s="846"/>
      <c r="C86" s="873"/>
      <c r="D86" s="862"/>
      <c r="E86" s="939" t="s">
        <v>41</v>
      </c>
      <c r="F86" s="932">
        <v>192449</v>
      </c>
      <c r="G86" s="940"/>
    </row>
    <row r="87" spans="1:7">
      <c r="A87" s="1808"/>
      <c r="B87" s="850"/>
      <c r="C87" s="467"/>
      <c r="D87" s="856"/>
      <c r="E87" s="934" t="s">
        <v>58</v>
      </c>
      <c r="F87" s="935"/>
      <c r="G87" s="936"/>
    </row>
    <row r="88" spans="1:7">
      <c r="A88" s="1808"/>
      <c r="B88" s="846"/>
      <c r="C88" s="873"/>
      <c r="D88" s="862"/>
      <c r="E88" s="883" t="s">
        <v>56</v>
      </c>
      <c r="F88" s="927">
        <f>F89+F90+F95</f>
        <v>109511338</v>
      </c>
      <c r="G88" s="916">
        <f>G95</f>
        <v>-1151682</v>
      </c>
    </row>
    <row r="89" spans="1:7" ht="26.25">
      <c r="A89" s="1808"/>
      <c r="B89" s="846"/>
      <c r="C89" s="873"/>
      <c r="D89" s="862"/>
      <c r="E89" s="36" t="s">
        <v>31</v>
      </c>
      <c r="F89" s="928">
        <v>1834287</v>
      </c>
      <c r="G89" s="862"/>
    </row>
    <row r="90" spans="1:7">
      <c r="A90" s="1808"/>
      <c r="B90" s="846"/>
      <c r="C90" s="873"/>
      <c r="D90" s="862"/>
      <c r="E90" s="36" t="s">
        <v>61</v>
      </c>
      <c r="F90" s="928">
        <f>F91</f>
        <v>0</v>
      </c>
      <c r="G90" s="862"/>
    </row>
    <row r="91" spans="1:7">
      <c r="A91" s="1808"/>
      <c r="B91" s="846"/>
      <c r="C91" s="873"/>
      <c r="D91" s="862"/>
      <c r="E91" s="900" t="s">
        <v>80</v>
      </c>
      <c r="F91" s="928">
        <f>F92</f>
        <v>0</v>
      </c>
      <c r="G91" s="862"/>
    </row>
    <row r="92" spans="1:7">
      <c r="A92" s="1808"/>
      <c r="B92" s="846"/>
      <c r="C92" s="873"/>
      <c r="D92" s="862"/>
      <c r="E92" s="901" t="s">
        <v>63</v>
      </c>
      <c r="F92" s="928">
        <f>F93</f>
        <v>0</v>
      </c>
      <c r="G92" s="862"/>
    </row>
    <row r="93" spans="1:7" ht="25.5">
      <c r="A93" s="1808"/>
      <c r="B93" s="846"/>
      <c r="C93" s="873"/>
      <c r="D93" s="862"/>
      <c r="E93" s="902" t="s">
        <v>64</v>
      </c>
      <c r="F93" s="928">
        <f>F94</f>
        <v>0</v>
      </c>
      <c r="G93" s="862"/>
    </row>
    <row r="94" spans="1:7" ht="38.25">
      <c r="A94" s="1808"/>
      <c r="B94" s="846"/>
      <c r="C94" s="873"/>
      <c r="D94" s="862"/>
      <c r="E94" s="903" t="s">
        <v>65</v>
      </c>
      <c r="F94" s="928"/>
      <c r="G94" s="862"/>
    </row>
    <row r="95" spans="1:7">
      <c r="A95" s="1808"/>
      <c r="B95" s="846"/>
      <c r="C95" s="873"/>
      <c r="D95" s="862"/>
      <c r="E95" s="36" t="s">
        <v>18</v>
      </c>
      <c r="F95" s="928">
        <f>F96</f>
        <v>107677051</v>
      </c>
      <c r="G95" s="862">
        <f>G96</f>
        <v>-1151682</v>
      </c>
    </row>
    <row r="96" spans="1:7" ht="26.25">
      <c r="A96" s="1808"/>
      <c r="B96" s="846"/>
      <c r="C96" s="873"/>
      <c r="D96" s="862"/>
      <c r="E96" s="38" t="s">
        <v>19</v>
      </c>
      <c r="F96" s="928">
        <v>107677051</v>
      </c>
      <c r="G96" s="862">
        <v>-1151682</v>
      </c>
    </row>
    <row r="97" spans="1:7">
      <c r="A97" s="1808"/>
      <c r="B97" s="846"/>
      <c r="C97" s="873"/>
      <c r="D97" s="862"/>
      <c r="E97" s="883" t="s">
        <v>57</v>
      </c>
      <c r="F97" s="928">
        <f>F98+F113</f>
        <v>109618938</v>
      </c>
      <c r="G97" s="916">
        <f>G98+G113</f>
        <v>-1151682</v>
      </c>
    </row>
    <row r="98" spans="1:7">
      <c r="A98" s="1808"/>
      <c r="B98" s="846"/>
      <c r="C98" s="873"/>
      <c r="D98" s="862"/>
      <c r="E98" s="36" t="s">
        <v>21</v>
      </c>
      <c r="F98" s="928">
        <f>F99+F102+F104+F106</f>
        <v>106581918</v>
      </c>
      <c r="G98" s="862">
        <f>G99</f>
        <v>-1241682</v>
      </c>
    </row>
    <row r="99" spans="1:7">
      <c r="A99" s="1808"/>
      <c r="B99" s="846"/>
      <c r="C99" s="873"/>
      <c r="D99" s="862"/>
      <c r="E99" s="38" t="s">
        <v>23</v>
      </c>
      <c r="F99" s="928">
        <f>F100+F101</f>
        <v>57831623</v>
      </c>
      <c r="G99" s="862">
        <f>G100+G101</f>
        <v>-1241682</v>
      </c>
    </row>
    <row r="100" spans="1:7">
      <c r="A100" s="1808"/>
      <c r="B100" s="846"/>
      <c r="C100" s="873"/>
      <c r="D100" s="862"/>
      <c r="E100" s="43" t="s">
        <v>25</v>
      </c>
      <c r="F100" s="928">
        <v>39111609</v>
      </c>
      <c r="G100" s="862"/>
    </row>
    <row r="101" spans="1:7">
      <c r="A101" s="1808"/>
      <c r="B101" s="846"/>
      <c r="C101" s="873"/>
      <c r="D101" s="862"/>
      <c r="E101" s="43" t="s">
        <v>26</v>
      </c>
      <c r="F101" s="928">
        <v>18720014</v>
      </c>
      <c r="G101" s="862">
        <v>-1241682</v>
      </c>
    </row>
    <row r="102" spans="1:7" ht="26.25">
      <c r="A102" s="1808"/>
      <c r="B102" s="846"/>
      <c r="C102" s="873"/>
      <c r="D102" s="862"/>
      <c r="E102" s="38" t="s">
        <v>22</v>
      </c>
      <c r="F102" s="928">
        <f>F103</f>
        <v>48478474</v>
      </c>
      <c r="G102" s="862"/>
    </row>
    <row r="103" spans="1:7">
      <c r="A103" s="1808"/>
      <c r="B103" s="846"/>
      <c r="C103" s="873"/>
      <c r="D103" s="862"/>
      <c r="E103" s="43" t="s">
        <v>24</v>
      </c>
      <c r="F103" s="928">
        <v>48478474</v>
      </c>
      <c r="G103" s="862"/>
    </row>
    <row r="104" spans="1:7" ht="26.25">
      <c r="A104" s="1808"/>
      <c r="B104" s="846"/>
      <c r="C104" s="873"/>
      <c r="D104" s="862"/>
      <c r="E104" s="38" t="s">
        <v>45</v>
      </c>
      <c r="F104" s="928">
        <f>F105</f>
        <v>225683</v>
      </c>
      <c r="G104" s="862"/>
    </row>
    <row r="105" spans="1:7">
      <c r="A105" s="1808"/>
      <c r="B105" s="846"/>
      <c r="C105" s="873"/>
      <c r="D105" s="862"/>
      <c r="E105" s="43" t="s">
        <v>46</v>
      </c>
      <c r="F105" s="928">
        <v>225683</v>
      </c>
      <c r="G105" s="862"/>
    </row>
    <row r="106" spans="1:7" ht="38.25">
      <c r="A106" s="1808"/>
      <c r="B106" s="846"/>
      <c r="C106" s="873"/>
      <c r="D106" s="862"/>
      <c r="E106" s="900" t="s">
        <v>33</v>
      </c>
      <c r="F106" s="928">
        <f>F107+F111</f>
        <v>46138</v>
      </c>
      <c r="G106" s="862"/>
    </row>
    <row r="107" spans="1:7" ht="25.5">
      <c r="A107" s="1808"/>
      <c r="B107" s="846"/>
      <c r="C107" s="873"/>
      <c r="D107" s="862"/>
      <c r="E107" s="901" t="s">
        <v>34</v>
      </c>
      <c r="F107" s="928">
        <f>F108+F109</f>
        <v>23328</v>
      </c>
      <c r="G107" s="862"/>
    </row>
    <row r="108" spans="1:7" ht="38.25">
      <c r="A108" s="1808"/>
      <c r="B108" s="846"/>
      <c r="C108" s="873"/>
      <c r="D108" s="862"/>
      <c r="E108" s="902" t="s">
        <v>35</v>
      </c>
      <c r="F108" s="928">
        <v>23328</v>
      </c>
      <c r="G108" s="862"/>
    </row>
    <row r="109" spans="1:7" ht="25.5">
      <c r="A109" s="1808"/>
      <c r="B109" s="846"/>
      <c r="C109" s="873"/>
      <c r="D109" s="862"/>
      <c r="E109" s="902" t="s">
        <v>66</v>
      </c>
      <c r="F109" s="928">
        <f>F110</f>
        <v>0</v>
      </c>
      <c r="G109" s="862"/>
    </row>
    <row r="110" spans="1:7" ht="38.25">
      <c r="A110" s="1808"/>
      <c r="B110" s="846"/>
      <c r="C110" s="873"/>
      <c r="D110" s="862"/>
      <c r="E110" s="903" t="s">
        <v>67</v>
      </c>
      <c r="F110" s="928"/>
      <c r="G110" s="862"/>
    </row>
    <row r="111" spans="1:7" ht="25.5">
      <c r="A111" s="1808"/>
      <c r="B111" s="846"/>
      <c r="C111" s="873"/>
      <c r="D111" s="862"/>
      <c r="E111" s="901" t="s">
        <v>36</v>
      </c>
      <c r="F111" s="928">
        <f>F112</f>
        <v>22810</v>
      </c>
      <c r="G111" s="862"/>
    </row>
    <row r="112" spans="1:7" ht="51">
      <c r="A112" s="1808"/>
      <c r="B112" s="846"/>
      <c r="C112" s="873"/>
      <c r="D112" s="862"/>
      <c r="E112" s="902" t="s">
        <v>37</v>
      </c>
      <c r="F112" s="928">
        <v>22810</v>
      </c>
      <c r="G112" s="862"/>
    </row>
    <row r="113" spans="1:7">
      <c r="A113" s="1808"/>
      <c r="B113" s="846"/>
      <c r="C113" s="873"/>
      <c r="D113" s="862"/>
      <c r="E113" s="36" t="s">
        <v>27</v>
      </c>
      <c r="F113" s="928">
        <f>F114</f>
        <v>3037020</v>
      </c>
      <c r="G113" s="862">
        <f>G114</f>
        <v>90000</v>
      </c>
    </row>
    <row r="114" spans="1:7">
      <c r="A114" s="1808"/>
      <c r="B114" s="846"/>
      <c r="C114" s="873"/>
      <c r="D114" s="862"/>
      <c r="E114" s="38" t="s">
        <v>28</v>
      </c>
      <c r="F114" s="928">
        <v>3037020</v>
      </c>
      <c r="G114" s="862">
        <v>90000</v>
      </c>
    </row>
    <row r="115" spans="1:7">
      <c r="A115" s="1808"/>
      <c r="B115" s="846"/>
      <c r="C115" s="873"/>
      <c r="D115" s="862"/>
      <c r="E115" s="904" t="s">
        <v>38</v>
      </c>
      <c r="F115" s="928">
        <f>F88-F97</f>
        <v>-107600</v>
      </c>
      <c r="G115" s="862"/>
    </row>
    <row r="116" spans="1:7">
      <c r="A116" s="1808"/>
      <c r="B116" s="846"/>
      <c r="C116" s="873"/>
      <c r="D116" s="862"/>
      <c r="E116" s="904" t="s">
        <v>39</v>
      </c>
      <c r="F116" s="928">
        <f>F117</f>
        <v>107600</v>
      </c>
      <c r="G116" s="862"/>
    </row>
    <row r="117" spans="1:7">
      <c r="A117" s="1808"/>
      <c r="B117" s="846"/>
      <c r="C117" s="873"/>
      <c r="D117" s="862"/>
      <c r="E117" s="905" t="s">
        <v>40</v>
      </c>
      <c r="F117" s="928">
        <f>F118</f>
        <v>107600</v>
      </c>
      <c r="G117" s="862"/>
    </row>
    <row r="118" spans="1:7" ht="39" thickBot="1">
      <c r="A118" s="1808"/>
      <c r="B118" s="848"/>
      <c r="C118" s="873"/>
      <c r="D118" s="862"/>
      <c r="E118" s="937" t="s">
        <v>41</v>
      </c>
      <c r="F118" s="930">
        <v>107600</v>
      </c>
      <c r="G118" s="938"/>
    </row>
    <row r="119" spans="1:7">
      <c r="A119" s="1808"/>
      <c r="B119" s="851"/>
      <c r="C119" s="878"/>
      <c r="D119" s="864"/>
      <c r="E119" s="881" t="s">
        <v>147</v>
      </c>
      <c r="F119" s="870"/>
      <c r="G119" s="225"/>
    </row>
    <row r="120" spans="1:7">
      <c r="A120" s="1808"/>
      <c r="B120" s="844"/>
      <c r="C120" s="467"/>
      <c r="D120" s="865"/>
      <c r="E120" s="882" t="s">
        <v>43</v>
      </c>
      <c r="F120" s="467"/>
      <c r="G120" s="856"/>
    </row>
    <row r="121" spans="1:7">
      <c r="A121" s="1808"/>
      <c r="B121" s="846"/>
      <c r="C121" s="873"/>
      <c r="D121" s="866"/>
      <c r="E121" s="906" t="s">
        <v>44</v>
      </c>
      <c r="F121" s="929"/>
      <c r="G121" s="919"/>
    </row>
    <row r="122" spans="1:7">
      <c r="A122" s="1808"/>
      <c r="B122" s="852"/>
      <c r="C122" s="879"/>
      <c r="D122" s="867"/>
      <c r="E122" s="907" t="s">
        <v>42</v>
      </c>
      <c r="F122" s="467"/>
      <c r="G122" s="920"/>
    </row>
    <row r="123" spans="1:7">
      <c r="A123" s="1808"/>
      <c r="B123" s="846"/>
      <c r="C123" s="873"/>
      <c r="D123" s="866"/>
      <c r="E123" s="908" t="s">
        <v>56</v>
      </c>
      <c r="F123" s="927">
        <f>F125+F124</f>
        <v>66792141</v>
      </c>
      <c r="G123" s="921">
        <f>G125+G124</f>
        <v>9145635</v>
      </c>
    </row>
    <row r="124" spans="1:7" ht="26.25">
      <c r="A124" s="1808"/>
      <c r="B124" s="846"/>
      <c r="C124" s="873"/>
      <c r="D124" s="866"/>
      <c r="E124" s="36" t="s">
        <v>31</v>
      </c>
      <c r="F124" s="928">
        <v>61524</v>
      </c>
      <c r="G124" s="922">
        <v>0</v>
      </c>
    </row>
    <row r="125" spans="1:7">
      <c r="A125" s="1808"/>
      <c r="B125" s="846"/>
      <c r="C125" s="873"/>
      <c r="D125" s="866"/>
      <c r="E125" s="36" t="s">
        <v>18</v>
      </c>
      <c r="F125" s="928">
        <f>F126</f>
        <v>66730617</v>
      </c>
      <c r="G125" s="922">
        <f>G126</f>
        <v>9145635</v>
      </c>
    </row>
    <row r="126" spans="1:7" ht="26.25">
      <c r="A126" s="1808"/>
      <c r="B126" s="846"/>
      <c r="C126" s="873"/>
      <c r="D126" s="866"/>
      <c r="E126" s="38" t="s">
        <v>19</v>
      </c>
      <c r="F126" s="928">
        <v>66730617</v>
      </c>
      <c r="G126" s="922">
        <f>G127</f>
        <v>9145635</v>
      </c>
    </row>
    <row r="127" spans="1:7">
      <c r="A127" s="1808"/>
      <c r="B127" s="846"/>
      <c r="C127" s="873"/>
      <c r="D127" s="866"/>
      <c r="E127" s="908" t="s">
        <v>57</v>
      </c>
      <c r="F127" s="927">
        <f>F128+F143</f>
        <v>66792141</v>
      </c>
      <c r="G127" s="921">
        <f>G128+G143</f>
        <v>9145635</v>
      </c>
    </row>
    <row r="128" spans="1:7">
      <c r="A128" s="1808"/>
      <c r="B128" s="853"/>
      <c r="C128" s="873"/>
      <c r="D128" s="868"/>
      <c r="E128" s="36" t="s">
        <v>21</v>
      </c>
      <c r="F128" s="928">
        <f>F129+F132+F134+F136</f>
        <v>64009991</v>
      </c>
      <c r="G128" s="922">
        <f>G129+G132+G134+G136</f>
        <v>9145635</v>
      </c>
    </row>
    <row r="129" spans="1:8">
      <c r="A129" s="1808"/>
      <c r="B129" s="853"/>
      <c r="C129" s="873"/>
      <c r="D129" s="868"/>
      <c r="E129" s="38" t="s">
        <v>23</v>
      </c>
      <c r="F129" s="928">
        <f>F130+F131</f>
        <v>23222171</v>
      </c>
      <c r="G129" s="922">
        <f>G130+G131</f>
        <v>1350952</v>
      </c>
    </row>
    <row r="130" spans="1:8">
      <c r="A130" s="1808"/>
      <c r="B130" s="853"/>
      <c r="C130" s="873"/>
      <c r="D130" s="868"/>
      <c r="E130" s="43" t="s">
        <v>25</v>
      </c>
      <c r="F130" s="928">
        <v>12897083</v>
      </c>
      <c r="G130" s="922">
        <v>805760</v>
      </c>
    </row>
    <row r="131" spans="1:8">
      <c r="A131" s="1808"/>
      <c r="B131" s="853"/>
      <c r="C131" s="873"/>
      <c r="D131" s="868"/>
      <c r="E131" s="43" t="s">
        <v>26</v>
      </c>
      <c r="F131" s="928">
        <v>10325088</v>
      </c>
      <c r="G131" s="922">
        <v>545192</v>
      </c>
    </row>
    <row r="132" spans="1:8" ht="26.25">
      <c r="A132" s="1808"/>
      <c r="B132" s="853"/>
      <c r="C132" s="873"/>
      <c r="D132" s="868"/>
      <c r="E132" s="38" t="s">
        <v>22</v>
      </c>
      <c r="F132" s="928">
        <f>F133</f>
        <v>38370817</v>
      </c>
      <c r="G132" s="922">
        <f>G133</f>
        <v>7794683</v>
      </c>
    </row>
    <row r="133" spans="1:8">
      <c r="A133" s="1808"/>
      <c r="B133" s="853"/>
      <c r="C133" s="873"/>
      <c r="D133" s="868"/>
      <c r="E133" s="43" t="s">
        <v>24</v>
      </c>
      <c r="F133" s="928">
        <v>38370817</v>
      </c>
      <c r="G133" s="922">
        <v>7794683</v>
      </c>
    </row>
    <row r="134" spans="1:8" ht="26.25">
      <c r="A134" s="1808"/>
      <c r="B134" s="853"/>
      <c r="C134" s="873"/>
      <c r="D134" s="868"/>
      <c r="E134" s="38" t="s">
        <v>45</v>
      </c>
      <c r="F134" s="928">
        <f>F135</f>
        <v>1762571</v>
      </c>
      <c r="G134" s="922">
        <f>G135</f>
        <v>0</v>
      </c>
    </row>
    <row r="135" spans="1:8">
      <c r="A135" s="1808"/>
      <c r="B135" s="853"/>
      <c r="C135" s="873"/>
      <c r="D135" s="868"/>
      <c r="E135" s="43" t="s">
        <v>46</v>
      </c>
      <c r="F135" s="928">
        <v>1762571</v>
      </c>
      <c r="G135" s="922">
        <v>0</v>
      </c>
    </row>
    <row r="136" spans="1:8" ht="38.25">
      <c r="A136" s="1808"/>
      <c r="B136" s="853"/>
      <c r="C136" s="873"/>
      <c r="D136" s="868"/>
      <c r="E136" s="614" t="s">
        <v>33</v>
      </c>
      <c r="F136" s="928">
        <f>F137+F140</f>
        <v>654432</v>
      </c>
      <c r="G136" s="922">
        <f>G137+G140</f>
        <v>0</v>
      </c>
      <c r="H136" s="1804"/>
    </row>
    <row r="137" spans="1:8" ht="25.5">
      <c r="A137" s="1808"/>
      <c r="B137" s="853"/>
      <c r="C137" s="873"/>
      <c r="D137" s="868"/>
      <c r="E137" s="615" t="s">
        <v>34</v>
      </c>
      <c r="F137" s="928">
        <f>F138</f>
        <v>0</v>
      </c>
      <c r="G137" s="922">
        <f>G138</f>
        <v>0</v>
      </c>
      <c r="H137" s="1804"/>
    </row>
    <row r="138" spans="1:8" ht="38.25">
      <c r="A138" s="1808"/>
      <c r="B138" s="853"/>
      <c r="C138" s="873"/>
      <c r="D138" s="868"/>
      <c r="E138" s="909" t="s">
        <v>35</v>
      </c>
      <c r="F138" s="928">
        <f>F139</f>
        <v>0</v>
      </c>
      <c r="G138" s="922">
        <f>G139</f>
        <v>0</v>
      </c>
      <c r="H138" s="1804"/>
    </row>
    <row r="139" spans="1:8" ht="38.25">
      <c r="A139" s="1808"/>
      <c r="B139" s="853"/>
      <c r="C139" s="873"/>
      <c r="D139" s="868"/>
      <c r="E139" s="910" t="s">
        <v>67</v>
      </c>
      <c r="F139" s="928"/>
      <c r="G139" s="922">
        <v>0</v>
      </c>
      <c r="H139" s="1804"/>
    </row>
    <row r="140" spans="1:8" ht="26.25">
      <c r="A140" s="1808"/>
      <c r="B140" s="853"/>
      <c r="C140" s="873"/>
      <c r="D140" s="868"/>
      <c r="E140" s="911" t="s">
        <v>36</v>
      </c>
      <c r="F140" s="928">
        <f>F141+F142</f>
        <v>654432</v>
      </c>
      <c r="G140" s="922">
        <f>G141+G142</f>
        <v>0</v>
      </c>
      <c r="H140" s="1804"/>
    </row>
    <row r="141" spans="1:8" ht="26.25">
      <c r="A141" s="1808"/>
      <c r="B141" s="853"/>
      <c r="C141" s="873"/>
      <c r="D141" s="868"/>
      <c r="E141" s="912" t="s">
        <v>86</v>
      </c>
      <c r="F141" s="928">
        <v>20000</v>
      </c>
      <c r="G141" s="922">
        <v>0</v>
      </c>
      <c r="H141" s="1804"/>
    </row>
    <row r="142" spans="1:8" ht="51">
      <c r="A142" s="1808"/>
      <c r="B142" s="853"/>
      <c r="C142" s="873"/>
      <c r="D142" s="868"/>
      <c r="E142" s="909" t="s">
        <v>37</v>
      </c>
      <c r="F142" s="928">
        <v>634432</v>
      </c>
      <c r="G142" s="922">
        <v>0</v>
      </c>
      <c r="H142" s="1804"/>
    </row>
    <row r="143" spans="1:8">
      <c r="A143" s="1808"/>
      <c r="B143" s="853"/>
      <c r="C143" s="873"/>
      <c r="D143" s="868"/>
      <c r="E143" s="36" t="s">
        <v>27</v>
      </c>
      <c r="F143" s="928">
        <f>F144+F145</f>
        <v>2782150</v>
      </c>
      <c r="G143" s="922">
        <f>G144+G145</f>
        <v>0</v>
      </c>
      <c r="H143" s="1805"/>
    </row>
    <row r="144" spans="1:8">
      <c r="A144" s="1808"/>
      <c r="B144" s="853"/>
      <c r="C144" s="873"/>
      <c r="D144" s="868"/>
      <c r="E144" s="38" t="s">
        <v>28</v>
      </c>
      <c r="F144" s="928">
        <v>977738</v>
      </c>
      <c r="G144" s="922">
        <v>0</v>
      </c>
      <c r="H144" s="1805"/>
    </row>
    <row r="145" spans="1:8">
      <c r="A145" s="1808"/>
      <c r="B145" s="853"/>
      <c r="C145" s="873"/>
      <c r="D145" s="868"/>
      <c r="E145" s="913" t="s">
        <v>98</v>
      </c>
      <c r="F145" s="928">
        <f>F146</f>
        <v>1804412</v>
      </c>
      <c r="G145" s="922">
        <v>0</v>
      </c>
      <c r="H145" s="1806"/>
    </row>
    <row r="146" spans="1:8" ht="26.25">
      <c r="A146" s="1808"/>
      <c r="B146" s="853"/>
      <c r="C146" s="873"/>
      <c r="D146" s="868"/>
      <c r="E146" s="911" t="s">
        <v>161</v>
      </c>
      <c r="F146" s="928">
        <v>1804412</v>
      </c>
      <c r="G146" s="922">
        <f>G147+G148</f>
        <v>0</v>
      </c>
      <c r="H146" s="1806"/>
    </row>
    <row r="147" spans="1:8" ht="26.25">
      <c r="A147" s="1808"/>
      <c r="B147" s="853"/>
      <c r="C147" s="873"/>
      <c r="D147" s="868"/>
      <c r="E147" s="912" t="s">
        <v>162</v>
      </c>
      <c r="F147" s="928">
        <v>677692</v>
      </c>
      <c r="G147" s="922">
        <v>0</v>
      </c>
      <c r="H147" s="1806"/>
    </row>
    <row r="148" spans="1:8" ht="52.5" thickBot="1">
      <c r="A148" s="1808"/>
      <c r="B148" s="853"/>
      <c r="C148" s="873"/>
      <c r="D148" s="868"/>
      <c r="E148" s="931" t="s">
        <v>163</v>
      </c>
      <c r="F148" s="932">
        <v>1126720</v>
      </c>
      <c r="G148" s="933">
        <v>0</v>
      </c>
      <c r="H148" s="1806"/>
    </row>
    <row r="149" spans="1:8">
      <c r="A149" s="1808"/>
      <c r="B149" s="850"/>
      <c r="C149" s="467"/>
      <c r="D149" s="865"/>
      <c r="E149" s="934" t="s">
        <v>58</v>
      </c>
      <c r="F149" s="935"/>
      <c r="G149" s="936"/>
    </row>
    <row r="150" spans="1:8">
      <c r="A150" s="1808"/>
      <c r="B150" s="846"/>
      <c r="C150" s="873"/>
      <c r="D150" s="866"/>
      <c r="E150" s="908" t="s">
        <v>56</v>
      </c>
      <c r="F150" s="927">
        <f>F152+F151</f>
        <v>66678427</v>
      </c>
      <c r="G150" s="921">
        <f>G152+G151</f>
        <v>10209488</v>
      </c>
    </row>
    <row r="151" spans="1:8" ht="26.25">
      <c r="A151" s="1808"/>
      <c r="B151" s="846"/>
      <c r="C151" s="873"/>
      <c r="D151" s="866"/>
      <c r="E151" s="36" t="s">
        <v>31</v>
      </c>
      <c r="F151" s="927">
        <v>61524</v>
      </c>
      <c r="G151" s="921">
        <v>0</v>
      </c>
    </row>
    <row r="152" spans="1:8">
      <c r="A152" s="1808"/>
      <c r="B152" s="846"/>
      <c r="C152" s="873"/>
      <c r="D152" s="866"/>
      <c r="E152" s="36" t="s">
        <v>18</v>
      </c>
      <c r="F152" s="928">
        <f>F153</f>
        <v>66616903</v>
      </c>
      <c r="G152" s="922">
        <f>G153</f>
        <v>10209488</v>
      </c>
    </row>
    <row r="153" spans="1:8" ht="26.25">
      <c r="A153" s="1808"/>
      <c r="B153" s="846"/>
      <c r="C153" s="873"/>
      <c r="D153" s="866"/>
      <c r="E153" s="38" t="s">
        <v>19</v>
      </c>
      <c r="F153" s="928">
        <v>66616903</v>
      </c>
      <c r="G153" s="922">
        <f>G154</f>
        <v>10209488</v>
      </c>
    </row>
    <row r="154" spans="1:8">
      <c r="A154" s="1808"/>
      <c r="B154" s="846"/>
      <c r="C154" s="873"/>
      <c r="D154" s="866"/>
      <c r="E154" s="908" t="s">
        <v>57</v>
      </c>
      <c r="F154" s="927">
        <f>F155+F170</f>
        <v>66678427</v>
      </c>
      <c r="G154" s="921">
        <f>G155+G170</f>
        <v>10209488</v>
      </c>
    </row>
    <row r="155" spans="1:8">
      <c r="A155" s="1808"/>
      <c r="B155" s="853"/>
      <c r="C155" s="873"/>
      <c r="D155" s="868"/>
      <c r="E155" s="36" t="s">
        <v>21</v>
      </c>
      <c r="F155" s="928">
        <f>F156+F159+F161+F163</f>
        <v>64963899</v>
      </c>
      <c r="G155" s="922">
        <f>G156+G159+G161+G163</f>
        <v>10209488</v>
      </c>
      <c r="H155" s="1805"/>
    </row>
    <row r="156" spans="1:8">
      <c r="A156" s="1808"/>
      <c r="B156" s="853"/>
      <c r="C156" s="873"/>
      <c r="D156" s="868"/>
      <c r="E156" s="38" t="s">
        <v>23</v>
      </c>
      <c r="F156" s="928">
        <f>F157+F158</f>
        <v>23213771</v>
      </c>
      <c r="G156" s="922">
        <f>G157+G158</f>
        <v>1350952</v>
      </c>
      <c r="H156" s="1805"/>
    </row>
    <row r="157" spans="1:8">
      <c r="A157" s="1808"/>
      <c r="B157" s="853"/>
      <c r="C157" s="873"/>
      <c r="D157" s="868"/>
      <c r="E157" s="43" t="s">
        <v>25</v>
      </c>
      <c r="F157" s="928">
        <v>12897683</v>
      </c>
      <c r="G157" s="922">
        <v>805760</v>
      </c>
      <c r="H157" s="1805"/>
    </row>
    <row r="158" spans="1:8">
      <c r="A158" s="1808"/>
      <c r="B158" s="853"/>
      <c r="C158" s="873"/>
      <c r="D158" s="868"/>
      <c r="E158" s="43" t="s">
        <v>26</v>
      </c>
      <c r="F158" s="928">
        <v>10316088</v>
      </c>
      <c r="G158" s="922">
        <v>545192</v>
      </c>
      <c r="H158" s="1805"/>
    </row>
    <row r="159" spans="1:8" ht="26.25">
      <c r="A159" s="1808"/>
      <c r="B159" s="853"/>
      <c r="C159" s="873"/>
      <c r="D159" s="868"/>
      <c r="E159" s="38" t="s">
        <v>22</v>
      </c>
      <c r="F159" s="928">
        <f>F160</f>
        <v>39365125</v>
      </c>
      <c r="G159" s="922">
        <f>G160</f>
        <v>8858536</v>
      </c>
      <c r="H159" s="1805"/>
    </row>
    <row r="160" spans="1:8">
      <c r="A160" s="1808"/>
      <c r="B160" s="853"/>
      <c r="C160" s="873"/>
      <c r="D160" s="868"/>
      <c r="E160" s="43" t="s">
        <v>24</v>
      </c>
      <c r="F160" s="928">
        <v>39365125</v>
      </c>
      <c r="G160" s="922">
        <v>8858536</v>
      </c>
      <c r="H160" s="1805"/>
    </row>
    <row r="161" spans="1:8" ht="26.25">
      <c r="A161" s="1808"/>
      <c r="B161" s="853"/>
      <c r="C161" s="873"/>
      <c r="D161" s="868"/>
      <c r="E161" s="38" t="s">
        <v>45</v>
      </c>
      <c r="F161" s="928">
        <f>F162</f>
        <v>1730571</v>
      </c>
      <c r="G161" s="922">
        <f>G162</f>
        <v>0</v>
      </c>
      <c r="H161" s="1805"/>
    </row>
    <row r="162" spans="1:8">
      <c r="A162" s="1808"/>
      <c r="B162" s="853"/>
      <c r="C162" s="873"/>
      <c r="D162" s="868"/>
      <c r="E162" s="43" t="s">
        <v>46</v>
      </c>
      <c r="F162" s="928">
        <v>1730571</v>
      </c>
      <c r="G162" s="922">
        <v>0</v>
      </c>
      <c r="H162" s="1805"/>
    </row>
    <row r="163" spans="1:8" ht="38.25">
      <c r="A163" s="1808"/>
      <c r="B163" s="853"/>
      <c r="C163" s="873"/>
      <c r="D163" s="868"/>
      <c r="E163" s="614" t="s">
        <v>33</v>
      </c>
      <c r="F163" s="928">
        <f>F164+F167</f>
        <v>654432</v>
      </c>
      <c r="G163" s="922">
        <f>G164+G167</f>
        <v>0</v>
      </c>
      <c r="H163" s="1804"/>
    </row>
    <row r="164" spans="1:8" ht="25.5">
      <c r="A164" s="1808"/>
      <c r="B164" s="853"/>
      <c r="C164" s="873"/>
      <c r="D164" s="868"/>
      <c r="E164" s="615" t="s">
        <v>34</v>
      </c>
      <c r="F164" s="928">
        <f>F165</f>
        <v>0</v>
      </c>
      <c r="G164" s="922">
        <f>G165</f>
        <v>0</v>
      </c>
      <c r="H164" s="1804"/>
    </row>
    <row r="165" spans="1:8" ht="25.5">
      <c r="A165" s="1808"/>
      <c r="B165" s="853"/>
      <c r="C165" s="873"/>
      <c r="D165" s="868"/>
      <c r="E165" s="909" t="s">
        <v>66</v>
      </c>
      <c r="F165" s="928">
        <f>F166</f>
        <v>0</v>
      </c>
      <c r="G165" s="922">
        <f>G166</f>
        <v>0</v>
      </c>
      <c r="H165" s="1804"/>
    </row>
    <row r="166" spans="1:8" ht="38.25">
      <c r="A166" s="1808"/>
      <c r="B166" s="853"/>
      <c r="C166" s="873"/>
      <c r="D166" s="868"/>
      <c r="E166" s="910" t="s">
        <v>67</v>
      </c>
      <c r="F166" s="928"/>
      <c r="G166" s="922">
        <v>0</v>
      </c>
      <c r="H166" s="1804"/>
    </row>
    <row r="167" spans="1:8" ht="26.25">
      <c r="A167" s="1808"/>
      <c r="B167" s="853"/>
      <c r="C167" s="873"/>
      <c r="D167" s="868"/>
      <c r="E167" s="911" t="s">
        <v>36</v>
      </c>
      <c r="F167" s="928">
        <f>F168+F169</f>
        <v>654432</v>
      </c>
      <c r="G167" s="922">
        <f>G168+G169</f>
        <v>0</v>
      </c>
      <c r="H167" s="1806"/>
    </row>
    <row r="168" spans="1:8" ht="26.25">
      <c r="A168" s="1808"/>
      <c r="B168" s="853"/>
      <c r="C168" s="873"/>
      <c r="D168" s="868"/>
      <c r="E168" s="912" t="s">
        <v>86</v>
      </c>
      <c r="F168" s="928">
        <v>20000</v>
      </c>
      <c r="G168" s="922">
        <v>0</v>
      </c>
      <c r="H168" s="1806"/>
    </row>
    <row r="169" spans="1:8" ht="51">
      <c r="A169" s="1808"/>
      <c r="B169" s="853"/>
      <c r="C169" s="873"/>
      <c r="D169" s="868"/>
      <c r="E169" s="909" t="s">
        <v>37</v>
      </c>
      <c r="F169" s="928">
        <v>634432</v>
      </c>
      <c r="G169" s="922">
        <v>0</v>
      </c>
      <c r="H169" s="1804"/>
    </row>
    <row r="170" spans="1:8">
      <c r="A170" s="1808"/>
      <c r="B170" s="846" t="s">
        <v>551</v>
      </c>
      <c r="C170" s="873"/>
      <c r="D170" s="868"/>
      <c r="E170" s="36" t="s">
        <v>27</v>
      </c>
      <c r="F170" s="928">
        <f>F171+F172</f>
        <v>1714528</v>
      </c>
      <c r="G170" s="922">
        <f>G171+G172</f>
        <v>0</v>
      </c>
      <c r="H170" s="1805"/>
    </row>
    <row r="171" spans="1:8">
      <c r="A171" s="1808"/>
      <c r="B171" s="846" t="s">
        <v>42</v>
      </c>
      <c r="C171" s="873"/>
      <c r="D171" s="868"/>
      <c r="E171" s="38" t="s">
        <v>28</v>
      </c>
      <c r="F171" s="928">
        <v>977738</v>
      </c>
      <c r="G171" s="922">
        <v>0</v>
      </c>
      <c r="H171" s="1805"/>
    </row>
    <row r="172" spans="1:8">
      <c r="A172" s="1808"/>
      <c r="B172" s="853" t="s">
        <v>550</v>
      </c>
      <c r="C172" s="873">
        <v>-1180225181</v>
      </c>
      <c r="D172" s="866">
        <f>-G65-G127</f>
        <v>-9445926</v>
      </c>
      <c r="E172" s="914" t="s">
        <v>98</v>
      </c>
      <c r="F172" s="928">
        <f>F173</f>
        <v>736790</v>
      </c>
      <c r="G172" s="922">
        <v>0</v>
      </c>
      <c r="H172" s="1806"/>
    </row>
    <row r="173" spans="1:8" ht="26.25">
      <c r="A173" s="1808"/>
      <c r="B173" s="853" t="s">
        <v>58</v>
      </c>
      <c r="C173" s="873"/>
      <c r="D173" s="868"/>
      <c r="E173" s="911" t="s">
        <v>161</v>
      </c>
      <c r="F173" s="928">
        <f>F174+F175</f>
        <v>736790</v>
      </c>
      <c r="G173" s="922">
        <f>G174+G175</f>
        <v>0</v>
      </c>
      <c r="H173" s="1806"/>
    </row>
    <row r="174" spans="1:8" ht="26.25">
      <c r="A174" s="1808"/>
      <c r="B174" s="853" t="s">
        <v>550</v>
      </c>
      <c r="C174" s="873">
        <v>-1248876925</v>
      </c>
      <c r="D174" s="866">
        <f>D56-G97-G154</f>
        <v>-8858536</v>
      </c>
      <c r="E174" s="912" t="s">
        <v>162</v>
      </c>
      <c r="F174" s="928"/>
      <c r="G174" s="922">
        <v>0</v>
      </c>
      <c r="H174" s="1806"/>
    </row>
    <row r="175" spans="1:8" ht="52.5" thickBot="1">
      <c r="A175" s="1808"/>
      <c r="B175" s="854"/>
      <c r="C175" s="880"/>
      <c r="D175" s="869"/>
      <c r="E175" s="915" t="s">
        <v>163</v>
      </c>
      <c r="F175" s="930">
        <v>736790</v>
      </c>
      <c r="G175" s="923">
        <v>0</v>
      </c>
      <c r="H175" s="1806"/>
    </row>
    <row r="176" spans="1:8" s="1762" customFormat="1" ht="81.75" customHeight="1" thickBot="1">
      <c r="A176" s="452"/>
      <c r="B176" s="2017" t="s">
        <v>517</v>
      </c>
      <c r="C176" s="2018"/>
      <c r="D176" s="2018"/>
      <c r="E176" s="2018"/>
      <c r="F176" s="2018"/>
      <c r="G176" s="2019"/>
      <c r="H176" s="1020"/>
    </row>
    <row r="177" spans="1:8" ht="15.75" thickBot="1">
      <c r="A177" s="1808"/>
      <c r="B177" s="86"/>
      <c r="C177" s="86"/>
      <c r="D177" s="86"/>
      <c r="E177" s="86"/>
      <c r="F177" s="86"/>
      <c r="G177" s="86"/>
    </row>
    <row r="178" spans="1:8" ht="27">
      <c r="A178" s="1807">
        <f>A5+1</f>
        <v>64</v>
      </c>
      <c r="B178" s="1685" t="s">
        <v>12</v>
      </c>
      <c r="C178" s="1693"/>
      <c r="D178" s="1688"/>
      <c r="E178" s="881" t="s">
        <v>147</v>
      </c>
      <c r="F178" s="1693"/>
      <c r="G178" s="1688"/>
      <c r="H178" s="1749" t="s">
        <v>295</v>
      </c>
    </row>
    <row r="179" spans="1:8">
      <c r="A179" s="1808"/>
      <c r="B179" s="386" t="s">
        <v>14</v>
      </c>
      <c r="C179" s="1694"/>
      <c r="D179" s="1689"/>
      <c r="E179" s="386" t="s">
        <v>14</v>
      </c>
      <c r="F179" s="1699"/>
      <c r="G179" s="1689"/>
    </row>
    <row r="180" spans="1:8">
      <c r="A180" s="1809"/>
      <c r="B180" s="1683" t="s">
        <v>288</v>
      </c>
      <c r="C180" s="1695"/>
      <c r="D180" s="1690"/>
      <c r="E180" s="1683" t="s">
        <v>289</v>
      </c>
      <c r="F180" s="890" t="s">
        <v>79</v>
      </c>
      <c r="G180" s="884"/>
    </row>
    <row r="181" spans="1:8">
      <c r="A181" s="1809"/>
      <c r="B181" s="1686" t="s">
        <v>56</v>
      </c>
      <c r="C181" s="1696">
        <v>5393389</v>
      </c>
      <c r="D181" s="1691">
        <v>-56285</v>
      </c>
      <c r="E181" s="1686" t="s">
        <v>56</v>
      </c>
      <c r="F181" s="1696">
        <v>9999027</v>
      </c>
      <c r="G181" s="1691">
        <v>56285</v>
      </c>
    </row>
    <row r="182" spans="1:8" ht="26.25">
      <c r="A182" s="1808"/>
      <c r="B182" s="1687" t="s">
        <v>18</v>
      </c>
      <c r="C182" s="1697">
        <v>5393389</v>
      </c>
      <c r="D182" s="1692">
        <v>-56285</v>
      </c>
      <c r="E182" s="1687" t="s">
        <v>31</v>
      </c>
      <c r="F182" s="1697">
        <v>37477</v>
      </c>
      <c r="G182" s="1692"/>
    </row>
    <row r="183" spans="1:8" ht="26.25">
      <c r="A183" s="1808"/>
      <c r="B183" s="914" t="s">
        <v>19</v>
      </c>
      <c r="C183" s="1697">
        <v>5393389</v>
      </c>
      <c r="D183" s="1692">
        <v>-56285</v>
      </c>
      <c r="E183" s="1687" t="s">
        <v>18</v>
      </c>
      <c r="F183" s="1697">
        <v>9961550</v>
      </c>
      <c r="G183" s="1692">
        <v>56285</v>
      </c>
    </row>
    <row r="184" spans="1:8" ht="26.25">
      <c r="A184" s="1808"/>
      <c r="B184" s="1686" t="s">
        <v>57</v>
      </c>
      <c r="C184" s="1696">
        <v>5393389</v>
      </c>
      <c r="D184" s="1691">
        <v>-56285</v>
      </c>
      <c r="E184" s="914" t="s">
        <v>19</v>
      </c>
      <c r="F184" s="1697">
        <v>9961550</v>
      </c>
      <c r="G184" s="1692">
        <v>56285</v>
      </c>
    </row>
    <row r="185" spans="1:8">
      <c r="A185" s="1808"/>
      <c r="B185" s="1687" t="s">
        <v>21</v>
      </c>
      <c r="C185" s="1697">
        <v>5393389</v>
      </c>
      <c r="D185" s="1692">
        <v>-56285</v>
      </c>
      <c r="E185" s="1686" t="s">
        <v>57</v>
      </c>
      <c r="F185" s="1696">
        <v>9999027</v>
      </c>
      <c r="G185" s="1691">
        <v>56285</v>
      </c>
    </row>
    <row r="186" spans="1:8" ht="26.25">
      <c r="A186" s="1808"/>
      <c r="B186" s="914" t="s">
        <v>22</v>
      </c>
      <c r="C186" s="1697">
        <v>5393389</v>
      </c>
      <c r="D186" s="1692">
        <v>-56285</v>
      </c>
      <c r="E186" s="1687" t="s">
        <v>21</v>
      </c>
      <c r="F186" s="1697">
        <v>9043199</v>
      </c>
      <c r="G186" s="1692">
        <v>56285</v>
      </c>
    </row>
    <row r="187" spans="1:8">
      <c r="A187" s="1808"/>
      <c r="B187" s="911" t="s">
        <v>24</v>
      </c>
      <c r="C187" s="1697">
        <v>5393389</v>
      </c>
      <c r="D187" s="1692">
        <v>-56285</v>
      </c>
      <c r="E187" s="914" t="s">
        <v>23</v>
      </c>
      <c r="F187" s="1697">
        <v>9043199</v>
      </c>
      <c r="G187" s="1692">
        <v>56285</v>
      </c>
    </row>
    <row r="188" spans="1:8">
      <c r="A188" s="1808"/>
      <c r="B188" s="911"/>
      <c r="C188" s="1697"/>
      <c r="D188" s="1689"/>
      <c r="E188" s="911" t="s">
        <v>25</v>
      </c>
      <c r="F188" s="1697">
        <v>7551345</v>
      </c>
      <c r="G188" s="1692"/>
    </row>
    <row r="189" spans="1:8">
      <c r="A189" s="1808"/>
      <c r="B189" s="911"/>
      <c r="C189" s="1697"/>
      <c r="D189" s="1689"/>
      <c r="E189" s="911" t="s">
        <v>26</v>
      </c>
      <c r="F189" s="1697">
        <v>1491854</v>
      </c>
      <c r="G189" s="1692">
        <v>56285</v>
      </c>
    </row>
    <row r="190" spans="1:8">
      <c r="A190" s="1808"/>
      <c r="B190" s="1687"/>
      <c r="C190" s="1697"/>
      <c r="D190" s="1692"/>
      <c r="E190" s="1687" t="s">
        <v>27</v>
      </c>
      <c r="F190" s="1697">
        <v>955828</v>
      </c>
      <c r="G190" s="1692"/>
    </row>
    <row r="191" spans="1:8" ht="15.75" thickBot="1">
      <c r="A191" s="1808"/>
      <c r="B191" s="914"/>
      <c r="C191" s="1698"/>
      <c r="D191" s="1692"/>
      <c r="E191" s="914" t="s">
        <v>28</v>
      </c>
      <c r="F191" s="1700">
        <v>955828</v>
      </c>
      <c r="G191" s="1692"/>
    </row>
    <row r="192" spans="1:8" ht="27">
      <c r="A192" s="1808"/>
      <c r="B192" s="1685" t="s">
        <v>12</v>
      </c>
      <c r="C192" s="870"/>
      <c r="D192" s="855"/>
      <c r="E192" s="881" t="s">
        <v>147</v>
      </c>
      <c r="F192" s="870"/>
      <c r="G192" s="225"/>
    </row>
    <row r="193" spans="1:7">
      <c r="A193" s="1808"/>
      <c r="B193" s="882" t="s">
        <v>43</v>
      </c>
      <c r="C193" s="467"/>
      <c r="D193" s="856"/>
      <c r="E193" s="882" t="s">
        <v>43</v>
      </c>
      <c r="F193" s="467"/>
      <c r="G193" s="856"/>
    </row>
    <row r="194" spans="1:7">
      <c r="A194" s="1808"/>
      <c r="B194" s="1085" t="s">
        <v>44</v>
      </c>
      <c r="C194" s="926"/>
      <c r="D194" s="918"/>
      <c r="E194" s="1712" t="s">
        <v>44</v>
      </c>
      <c r="F194" s="926"/>
      <c r="G194" s="918"/>
    </row>
    <row r="195" spans="1:7">
      <c r="A195" s="1808"/>
      <c r="B195" s="850" t="s">
        <v>42</v>
      </c>
      <c r="C195" s="467"/>
      <c r="D195" s="856"/>
      <c r="E195" s="850" t="s">
        <v>42</v>
      </c>
      <c r="F195" s="467"/>
      <c r="G195" s="856"/>
    </row>
    <row r="196" spans="1:7">
      <c r="A196" s="1808"/>
      <c r="B196" s="908" t="s">
        <v>56</v>
      </c>
      <c r="C196" s="927">
        <v>395268323</v>
      </c>
      <c r="D196" s="1691">
        <v>-56285</v>
      </c>
      <c r="E196" s="908" t="s">
        <v>56</v>
      </c>
      <c r="F196" s="927">
        <v>66792141</v>
      </c>
      <c r="G196" s="1691">
        <v>56285</v>
      </c>
    </row>
    <row r="197" spans="1:7" ht="26.25">
      <c r="A197" s="1808"/>
      <c r="B197" s="1687" t="s">
        <v>18</v>
      </c>
      <c r="C197" s="932">
        <v>395268323</v>
      </c>
      <c r="D197" s="1692">
        <v>-56285</v>
      </c>
      <c r="E197" s="1687" t="s">
        <v>31</v>
      </c>
      <c r="F197" s="928">
        <v>61524</v>
      </c>
      <c r="G197" s="862"/>
    </row>
    <row r="198" spans="1:7" ht="26.25">
      <c r="A198" s="1808"/>
      <c r="B198" s="914" t="s">
        <v>19</v>
      </c>
      <c r="C198" s="932">
        <v>395268323</v>
      </c>
      <c r="D198" s="1692">
        <v>-56285</v>
      </c>
      <c r="E198" s="1687" t="s">
        <v>18</v>
      </c>
      <c r="F198" s="928">
        <v>66730617</v>
      </c>
      <c r="G198" s="1692">
        <v>56285</v>
      </c>
    </row>
    <row r="199" spans="1:7" ht="26.25">
      <c r="A199" s="1808"/>
      <c r="B199" s="908" t="s">
        <v>57</v>
      </c>
      <c r="C199" s="927">
        <v>395268323</v>
      </c>
      <c r="D199" s="1691">
        <v>-56285</v>
      </c>
      <c r="E199" s="914" t="s">
        <v>19</v>
      </c>
      <c r="F199" s="928">
        <v>66730617</v>
      </c>
      <c r="G199" s="1692">
        <v>56285</v>
      </c>
    </row>
    <row r="200" spans="1:7">
      <c r="A200" s="1808"/>
      <c r="B200" s="1687" t="s">
        <v>21</v>
      </c>
      <c r="C200" s="932">
        <v>395268323</v>
      </c>
      <c r="D200" s="1692">
        <v>-56285</v>
      </c>
      <c r="E200" s="1686" t="s">
        <v>57</v>
      </c>
      <c r="F200" s="927">
        <v>66792141</v>
      </c>
      <c r="G200" s="1691">
        <v>56285</v>
      </c>
    </row>
    <row r="201" spans="1:7" ht="26.25">
      <c r="A201" s="1808"/>
      <c r="B201" s="914" t="s">
        <v>22</v>
      </c>
      <c r="C201" s="932">
        <v>395268323</v>
      </c>
      <c r="D201" s="1692">
        <v>-56285</v>
      </c>
      <c r="E201" s="1687" t="s">
        <v>21</v>
      </c>
      <c r="F201" s="928">
        <v>64009991</v>
      </c>
      <c r="G201" s="1692">
        <v>56285</v>
      </c>
    </row>
    <row r="202" spans="1:7">
      <c r="A202" s="1808"/>
      <c r="B202" s="911" t="s">
        <v>24</v>
      </c>
      <c r="C202" s="928">
        <v>395268323</v>
      </c>
      <c r="D202" s="1692">
        <v>-56285</v>
      </c>
      <c r="E202" s="914" t="s">
        <v>23</v>
      </c>
      <c r="F202" s="928">
        <v>23222171</v>
      </c>
      <c r="G202" s="1692">
        <v>56285</v>
      </c>
    </row>
    <row r="203" spans="1:7">
      <c r="A203" s="1808"/>
      <c r="B203" s="1701"/>
      <c r="C203" s="1710"/>
      <c r="D203" s="1706"/>
      <c r="E203" s="911" t="s">
        <v>25</v>
      </c>
      <c r="F203" s="928">
        <v>12897083</v>
      </c>
      <c r="G203" s="862"/>
    </row>
    <row r="204" spans="1:7">
      <c r="A204" s="1808"/>
      <c r="B204" s="1702"/>
      <c r="C204" s="928"/>
      <c r="D204" s="1692"/>
      <c r="E204" s="911" t="s">
        <v>26</v>
      </c>
      <c r="F204" s="928">
        <v>10325088</v>
      </c>
      <c r="G204" s="1692">
        <v>56285</v>
      </c>
    </row>
    <row r="205" spans="1:7" ht="26.25">
      <c r="A205" s="1808"/>
      <c r="B205" s="1702"/>
      <c r="C205" s="928"/>
      <c r="D205" s="1692"/>
      <c r="E205" s="914" t="s">
        <v>290</v>
      </c>
      <c r="F205" s="928">
        <v>38370817</v>
      </c>
      <c r="G205" s="862"/>
    </row>
    <row r="206" spans="1:7">
      <c r="A206" s="1808"/>
      <c r="B206" s="1702"/>
      <c r="C206" s="928"/>
      <c r="D206" s="1692"/>
      <c r="E206" s="911" t="s">
        <v>24</v>
      </c>
      <c r="F206" s="928">
        <v>38370817</v>
      </c>
      <c r="G206" s="862"/>
    </row>
    <row r="207" spans="1:7" ht="26.25">
      <c r="A207" s="1808"/>
      <c r="B207" s="1702"/>
      <c r="C207" s="928"/>
      <c r="D207" s="1692"/>
      <c r="E207" s="914" t="s">
        <v>45</v>
      </c>
      <c r="F207" s="928">
        <v>1762571</v>
      </c>
      <c r="G207" s="862"/>
    </row>
    <row r="208" spans="1:7">
      <c r="A208" s="1808"/>
      <c r="B208" s="1702"/>
      <c r="C208" s="928"/>
      <c r="D208" s="1692"/>
      <c r="E208" s="911" t="s">
        <v>291</v>
      </c>
      <c r="F208" s="928">
        <v>1762571</v>
      </c>
      <c r="G208" s="862"/>
    </row>
    <row r="209" spans="1:7" ht="39">
      <c r="A209" s="1808"/>
      <c r="B209" s="1702"/>
      <c r="C209" s="928"/>
      <c r="D209" s="1692"/>
      <c r="E209" s="914" t="s">
        <v>222</v>
      </c>
      <c r="F209" s="928">
        <v>654432</v>
      </c>
      <c r="G209" s="862"/>
    </row>
    <row r="210" spans="1:7" ht="26.25">
      <c r="A210" s="1808"/>
      <c r="B210" s="1702"/>
      <c r="C210" s="928"/>
      <c r="D210" s="1692"/>
      <c r="E210" s="911" t="s">
        <v>36</v>
      </c>
      <c r="F210" s="928">
        <v>654432</v>
      </c>
      <c r="G210" s="862"/>
    </row>
    <row r="211" spans="1:7" ht="26.25">
      <c r="A211" s="1808"/>
      <c r="B211" s="1702"/>
      <c r="C211" s="928"/>
      <c r="D211" s="1692"/>
      <c r="E211" s="912" t="s">
        <v>292</v>
      </c>
      <c r="F211" s="928">
        <v>20000</v>
      </c>
      <c r="G211" s="862"/>
    </row>
    <row r="212" spans="1:7" ht="51.75">
      <c r="A212" s="1808"/>
      <c r="B212" s="1702"/>
      <c r="C212" s="928"/>
      <c r="D212" s="1692"/>
      <c r="E212" s="912" t="s">
        <v>37</v>
      </c>
      <c r="F212" s="928">
        <v>634432</v>
      </c>
      <c r="G212" s="862"/>
    </row>
    <row r="213" spans="1:7">
      <c r="A213" s="1808"/>
      <c r="B213" s="1702"/>
      <c r="C213" s="928"/>
      <c r="D213" s="1692"/>
      <c r="E213" s="1687" t="s">
        <v>27</v>
      </c>
      <c r="F213" s="928">
        <v>2782150</v>
      </c>
      <c r="G213" s="862"/>
    </row>
    <row r="214" spans="1:7">
      <c r="A214" s="1808"/>
      <c r="B214" s="1702"/>
      <c r="C214" s="928"/>
      <c r="D214" s="1692"/>
      <c r="E214" s="914" t="s">
        <v>28</v>
      </c>
      <c r="F214" s="928">
        <v>977738</v>
      </c>
      <c r="G214" s="862"/>
    </row>
    <row r="215" spans="1:7">
      <c r="A215" s="1808"/>
      <c r="B215" s="1702"/>
      <c r="C215" s="928"/>
      <c r="D215" s="1692"/>
      <c r="E215" s="914" t="s">
        <v>98</v>
      </c>
      <c r="F215" s="928">
        <v>1804412</v>
      </c>
      <c r="G215" s="862"/>
    </row>
    <row r="216" spans="1:7" ht="26.25">
      <c r="A216" s="1808"/>
      <c r="B216" s="1702"/>
      <c r="C216" s="928"/>
      <c r="D216" s="1692"/>
      <c r="E216" s="911" t="s">
        <v>161</v>
      </c>
      <c r="F216" s="928">
        <v>1804412</v>
      </c>
      <c r="G216" s="862"/>
    </row>
    <row r="217" spans="1:7" ht="26.25">
      <c r="A217" s="1808"/>
      <c r="B217" s="1702"/>
      <c r="C217" s="928"/>
      <c r="D217" s="1692"/>
      <c r="E217" s="912" t="s">
        <v>162</v>
      </c>
      <c r="F217" s="928">
        <v>677692</v>
      </c>
      <c r="G217" s="862"/>
    </row>
    <row r="218" spans="1:7" ht="51.75">
      <c r="A218" s="1808"/>
      <c r="B218" s="1703"/>
      <c r="C218" s="1711"/>
      <c r="D218" s="1707"/>
      <c r="E218" s="1713" t="s">
        <v>163</v>
      </c>
      <c r="F218" s="1711">
        <v>1126720</v>
      </c>
      <c r="G218" s="1714"/>
    </row>
    <row r="219" spans="1:7">
      <c r="A219" s="1808"/>
      <c r="B219" s="1704" t="s">
        <v>58</v>
      </c>
      <c r="C219" s="1159"/>
      <c r="D219" s="1708"/>
      <c r="E219" s="1704" t="s">
        <v>58</v>
      </c>
      <c r="F219" s="1716"/>
      <c r="G219" s="1715"/>
    </row>
    <row r="220" spans="1:7">
      <c r="A220" s="1808"/>
      <c r="B220" s="908" t="s">
        <v>56</v>
      </c>
      <c r="C220" s="927">
        <v>402328927</v>
      </c>
      <c r="D220" s="1691">
        <v>-56285</v>
      </c>
      <c r="E220" s="908" t="s">
        <v>56</v>
      </c>
      <c r="F220" s="927">
        <v>66678427</v>
      </c>
      <c r="G220" s="1691">
        <v>56285</v>
      </c>
    </row>
    <row r="221" spans="1:7" ht="26.25">
      <c r="A221" s="1808"/>
      <c r="B221" s="1687" t="s">
        <v>18</v>
      </c>
      <c r="C221" s="928">
        <v>402328927</v>
      </c>
      <c r="D221" s="1692">
        <v>-56285</v>
      </c>
      <c r="E221" s="1687" t="s">
        <v>31</v>
      </c>
      <c r="F221" s="928">
        <v>61524</v>
      </c>
      <c r="G221" s="862"/>
    </row>
    <row r="222" spans="1:7" ht="26.25">
      <c r="A222" s="1808"/>
      <c r="B222" s="914" t="s">
        <v>19</v>
      </c>
      <c r="C222" s="928">
        <v>402328927</v>
      </c>
      <c r="D222" s="1692">
        <v>-56285</v>
      </c>
      <c r="E222" s="1687" t="s">
        <v>18</v>
      </c>
      <c r="F222" s="928">
        <v>66616903</v>
      </c>
      <c r="G222" s="1692">
        <v>56285</v>
      </c>
    </row>
    <row r="223" spans="1:7" ht="26.25">
      <c r="A223" s="1808"/>
      <c r="B223" s="908" t="s">
        <v>57</v>
      </c>
      <c r="C223" s="927">
        <v>402328927</v>
      </c>
      <c r="D223" s="1691">
        <v>-56285</v>
      </c>
      <c r="E223" s="914" t="s">
        <v>19</v>
      </c>
      <c r="F223" s="928">
        <v>66616903</v>
      </c>
      <c r="G223" s="1692">
        <v>56285</v>
      </c>
    </row>
    <row r="224" spans="1:7">
      <c r="A224" s="1808"/>
      <c r="B224" s="1687" t="s">
        <v>21</v>
      </c>
      <c r="C224" s="928">
        <v>402328927</v>
      </c>
      <c r="D224" s="1692">
        <v>-56285</v>
      </c>
      <c r="E224" s="1686" t="s">
        <v>57</v>
      </c>
      <c r="F224" s="927">
        <v>66678427</v>
      </c>
      <c r="G224" s="1691">
        <v>56285</v>
      </c>
    </row>
    <row r="225" spans="1:7" ht="26.25">
      <c r="A225" s="1808"/>
      <c r="B225" s="914" t="s">
        <v>22</v>
      </c>
      <c r="C225" s="928">
        <v>402328927</v>
      </c>
      <c r="D225" s="1692">
        <v>-56285</v>
      </c>
      <c r="E225" s="1687" t="s">
        <v>21</v>
      </c>
      <c r="F225" s="928">
        <v>64963899</v>
      </c>
      <c r="G225" s="1692">
        <v>56285</v>
      </c>
    </row>
    <row r="226" spans="1:7">
      <c r="A226" s="1808"/>
      <c r="B226" s="911" t="s">
        <v>24</v>
      </c>
      <c r="C226" s="928">
        <v>402328927</v>
      </c>
      <c r="D226" s="1692">
        <v>-56285</v>
      </c>
      <c r="E226" s="914" t="s">
        <v>23</v>
      </c>
      <c r="F226" s="928">
        <v>23213771</v>
      </c>
      <c r="G226" s="1692">
        <v>56285</v>
      </c>
    </row>
    <row r="227" spans="1:7">
      <c r="A227" s="1808"/>
      <c r="B227" s="911"/>
      <c r="C227" s="928"/>
      <c r="D227" s="1692"/>
      <c r="E227" s="911" t="s">
        <v>25</v>
      </c>
      <c r="F227" s="928">
        <v>12897683</v>
      </c>
      <c r="G227" s="862"/>
    </row>
    <row r="228" spans="1:7">
      <c r="A228" s="1808"/>
      <c r="B228" s="911"/>
      <c r="C228" s="928"/>
      <c r="D228" s="1692"/>
      <c r="E228" s="911" t="s">
        <v>26</v>
      </c>
      <c r="F228" s="928">
        <v>10316088</v>
      </c>
      <c r="G228" s="1692">
        <v>56285</v>
      </c>
    </row>
    <row r="229" spans="1:7" ht="26.25">
      <c r="A229" s="1808"/>
      <c r="B229" s="911"/>
      <c r="C229" s="928"/>
      <c r="D229" s="1692"/>
      <c r="E229" s="914" t="s">
        <v>290</v>
      </c>
      <c r="F229" s="928">
        <v>39365125</v>
      </c>
      <c r="G229" s="862"/>
    </row>
    <row r="230" spans="1:7">
      <c r="A230" s="1808"/>
      <c r="B230" s="911"/>
      <c r="C230" s="928"/>
      <c r="D230" s="1692"/>
      <c r="E230" s="911" t="s">
        <v>24</v>
      </c>
      <c r="F230" s="928">
        <v>39365125</v>
      </c>
      <c r="G230" s="862"/>
    </row>
    <row r="231" spans="1:7" ht="26.25">
      <c r="A231" s="1808"/>
      <c r="B231" s="911"/>
      <c r="C231" s="928"/>
      <c r="D231" s="1692"/>
      <c r="E231" s="914" t="s">
        <v>45</v>
      </c>
      <c r="F231" s="928">
        <v>1730571</v>
      </c>
      <c r="G231" s="862"/>
    </row>
    <row r="232" spans="1:7">
      <c r="A232" s="1808"/>
      <c r="B232" s="911"/>
      <c r="C232" s="928"/>
      <c r="D232" s="1692"/>
      <c r="E232" s="911" t="s">
        <v>291</v>
      </c>
      <c r="F232" s="928">
        <v>1730571</v>
      </c>
      <c r="G232" s="862"/>
    </row>
    <row r="233" spans="1:7" ht="39">
      <c r="A233" s="1808"/>
      <c r="B233" s="911"/>
      <c r="C233" s="928"/>
      <c r="D233" s="1692"/>
      <c r="E233" s="914" t="s">
        <v>222</v>
      </c>
      <c r="F233" s="928">
        <v>654432</v>
      </c>
      <c r="G233" s="862"/>
    </row>
    <row r="234" spans="1:7" ht="26.25">
      <c r="A234" s="1808"/>
      <c r="B234" s="911"/>
      <c r="C234" s="928"/>
      <c r="D234" s="1692"/>
      <c r="E234" s="911" t="s">
        <v>36</v>
      </c>
      <c r="F234" s="928">
        <v>654432</v>
      </c>
      <c r="G234" s="862"/>
    </row>
    <row r="235" spans="1:7" ht="26.25">
      <c r="A235" s="1808"/>
      <c r="B235" s="911"/>
      <c r="C235" s="928"/>
      <c r="D235" s="1692"/>
      <c r="E235" s="912" t="s">
        <v>292</v>
      </c>
      <c r="F235" s="928">
        <v>20000</v>
      </c>
      <c r="G235" s="862"/>
    </row>
    <row r="236" spans="1:7" ht="51.75">
      <c r="A236" s="1808"/>
      <c r="B236" s="911"/>
      <c r="C236" s="928"/>
      <c r="D236" s="1692"/>
      <c r="E236" s="912" t="s">
        <v>37</v>
      </c>
      <c r="F236" s="928">
        <v>634432</v>
      </c>
      <c r="G236" s="862"/>
    </row>
    <row r="237" spans="1:7">
      <c r="A237" s="1808"/>
      <c r="B237" s="911"/>
      <c r="C237" s="928"/>
      <c r="D237" s="1692"/>
      <c r="E237" s="1687" t="s">
        <v>27</v>
      </c>
      <c r="F237" s="928">
        <v>1714528</v>
      </c>
      <c r="G237" s="862"/>
    </row>
    <row r="238" spans="1:7">
      <c r="A238" s="1808"/>
      <c r="B238" s="911"/>
      <c r="C238" s="928"/>
      <c r="D238" s="1692"/>
      <c r="E238" s="914" t="s">
        <v>28</v>
      </c>
      <c r="F238" s="928">
        <v>977738</v>
      </c>
      <c r="G238" s="862"/>
    </row>
    <row r="239" spans="1:7">
      <c r="A239" s="1808"/>
      <c r="B239" s="911"/>
      <c r="C239" s="928"/>
      <c r="D239" s="1692"/>
      <c r="E239" s="914" t="s">
        <v>98</v>
      </c>
      <c r="F239" s="928">
        <v>736790</v>
      </c>
      <c r="G239" s="862"/>
    </row>
    <row r="240" spans="1:7" ht="26.25">
      <c r="A240" s="1808"/>
      <c r="B240" s="911"/>
      <c r="C240" s="928"/>
      <c r="D240" s="1692"/>
      <c r="E240" s="911" t="s">
        <v>161</v>
      </c>
      <c r="F240" s="928">
        <v>736790</v>
      </c>
      <c r="G240" s="862"/>
    </row>
    <row r="241" spans="1:8" ht="52.5" thickBot="1">
      <c r="A241" s="1808"/>
      <c r="B241" s="1705"/>
      <c r="C241" s="930"/>
      <c r="D241" s="1709"/>
      <c r="E241" s="912" t="s">
        <v>163</v>
      </c>
      <c r="F241" s="930">
        <v>736790</v>
      </c>
      <c r="G241" s="940"/>
    </row>
    <row r="242" spans="1:8" s="1762" customFormat="1" ht="46.5" customHeight="1" thickBot="1">
      <c r="A242" s="452"/>
      <c r="B242" s="2004" t="s">
        <v>293</v>
      </c>
      <c r="C242" s="2005"/>
      <c r="D242" s="2005"/>
      <c r="E242" s="2005"/>
      <c r="F242" s="2005"/>
      <c r="G242" s="2006"/>
      <c r="H242" s="1020"/>
    </row>
  </sheetData>
  <mergeCells count="2">
    <mergeCell ref="B176:G176"/>
    <mergeCell ref="B242:G242"/>
  </mergeCells>
  <pageMargins left="0.42" right="0.35433070866141736" top="0.43307086614173229" bottom="0.51" header="0.31496062992125984" footer="0.27559055118110237"/>
  <pageSetup paperSize="9" scale="85" fitToHeight="0" orientation="landscape" r:id="rId1"/>
  <headerFooter>
    <oddFooter>&amp;L&amp;F&amp;C&amp;P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A3D3E-1399-42C8-9628-49DC10222FC4}">
  <sheetPr>
    <tabColor rgb="FF92D050"/>
  </sheetPr>
  <dimension ref="A1:H164"/>
  <sheetViews>
    <sheetView zoomScale="80" zoomScaleNormal="80" workbookViewId="0">
      <pane ySplit="1" topLeftCell="A145" activePane="bottomLeft" state="frozen"/>
      <selection pane="bottomLeft" activeCell="A2" sqref="A2"/>
    </sheetView>
  </sheetViews>
  <sheetFormatPr defaultRowHeight="15"/>
  <cols>
    <col min="1" max="1" width="6.7109375" style="1811" customWidth="1"/>
    <col min="2" max="2" width="45.140625" style="211" customWidth="1"/>
    <col min="3" max="3" width="13.5703125" style="211" customWidth="1"/>
    <col min="4" max="4" width="12.42578125" style="211" customWidth="1"/>
    <col min="5" max="5" width="40.42578125" style="211" customWidth="1"/>
    <col min="6" max="6" width="13.42578125" style="211" customWidth="1"/>
    <col min="7" max="7" width="14.28515625" style="211" customWidth="1"/>
    <col min="8" max="8" width="14.85546875" style="1811" customWidth="1"/>
  </cols>
  <sheetData>
    <row r="1" spans="1:8" s="17" customFormat="1" ht="39" thickBot="1">
      <c r="A1" s="1810"/>
      <c r="B1" s="12"/>
      <c r="C1" s="13" t="s">
        <v>2</v>
      </c>
      <c r="D1" s="14" t="s">
        <v>6</v>
      </c>
      <c r="E1" s="12"/>
      <c r="F1" s="13" t="s">
        <v>2</v>
      </c>
      <c r="G1" s="14" t="s">
        <v>6</v>
      </c>
      <c r="H1" s="1769" t="s">
        <v>1</v>
      </c>
    </row>
    <row r="2" spans="1:8">
      <c r="B2" s="15"/>
      <c r="C2" s="15"/>
      <c r="D2" s="15"/>
      <c r="E2" s="15"/>
      <c r="F2" s="15"/>
      <c r="G2" s="15"/>
      <c r="H2" s="1770"/>
    </row>
    <row r="3" spans="1:8" s="16" customFormat="1" ht="24" customHeight="1">
      <c r="A3" s="1770"/>
      <c r="B3" s="246" t="s">
        <v>146</v>
      </c>
      <c r="C3" s="1"/>
      <c r="D3" s="1"/>
      <c r="E3" s="1"/>
      <c r="F3" s="1"/>
      <c r="G3" s="1"/>
      <c r="H3" s="1770"/>
    </row>
    <row r="4" spans="1:8" ht="15.75" thickBot="1"/>
    <row r="5" spans="1:8" s="10" customFormat="1" ht="27">
      <c r="A5" s="791">
        <f>KEM!A178+1</f>
        <v>65</v>
      </c>
      <c r="B5" s="1025" t="s">
        <v>146</v>
      </c>
      <c r="C5" s="1042"/>
      <c r="D5" s="247"/>
      <c r="E5" s="1034" t="s">
        <v>147</v>
      </c>
      <c r="F5" s="1042"/>
      <c r="G5" s="247"/>
      <c r="H5" s="1750" t="s">
        <v>295</v>
      </c>
    </row>
    <row r="6" spans="1:8" s="10" customFormat="1" ht="12.75">
      <c r="A6" s="791"/>
      <c r="B6" s="386" t="s">
        <v>14</v>
      </c>
      <c r="C6" s="1043"/>
      <c r="D6" s="1036"/>
      <c r="E6" s="386" t="s">
        <v>14</v>
      </c>
      <c r="F6" s="1043"/>
      <c r="G6" s="1036"/>
      <c r="H6" s="1810"/>
    </row>
    <row r="7" spans="1:8" s="10" customFormat="1" ht="13.5">
      <c r="A7" s="791"/>
      <c r="B7" s="1026" t="s">
        <v>148</v>
      </c>
      <c r="C7" s="1044"/>
      <c r="D7" s="1037"/>
      <c r="E7" s="1026" t="s">
        <v>149</v>
      </c>
      <c r="F7" s="1048"/>
      <c r="G7" s="1040"/>
      <c r="H7" s="1810"/>
    </row>
    <row r="8" spans="1:8" s="10" customFormat="1" ht="12.75">
      <c r="A8" s="791"/>
      <c r="B8" s="1027" t="s">
        <v>56</v>
      </c>
      <c r="C8" s="1045">
        <v>4140645</v>
      </c>
      <c r="D8" s="1038">
        <v>0</v>
      </c>
      <c r="E8" s="1027" t="s">
        <v>56</v>
      </c>
      <c r="F8" s="1045">
        <v>0</v>
      </c>
      <c r="G8" s="1038">
        <v>2070323</v>
      </c>
      <c r="H8" s="1810"/>
    </row>
    <row r="9" spans="1:8" s="10" customFormat="1" ht="12.75">
      <c r="A9" s="791"/>
      <c r="B9" s="1028" t="s">
        <v>18</v>
      </c>
      <c r="C9" s="1046">
        <v>4140645</v>
      </c>
      <c r="D9" s="1039">
        <v>0</v>
      </c>
      <c r="E9" s="1028" t="s">
        <v>61</v>
      </c>
      <c r="F9" s="1046">
        <v>0</v>
      </c>
      <c r="G9" s="1039">
        <v>2070323</v>
      </c>
      <c r="H9" s="1810"/>
    </row>
    <row r="10" spans="1:8" s="10" customFormat="1" ht="25.5">
      <c r="A10" s="791"/>
      <c r="B10" s="1029" t="s">
        <v>19</v>
      </c>
      <c r="C10" s="1046">
        <v>4140645</v>
      </c>
      <c r="D10" s="1039">
        <v>0</v>
      </c>
      <c r="E10" s="1030" t="s">
        <v>62</v>
      </c>
      <c r="F10" s="1046">
        <v>0</v>
      </c>
      <c r="G10" s="1039">
        <v>2070323</v>
      </c>
      <c r="H10" s="1810"/>
    </row>
    <row r="11" spans="1:8" s="10" customFormat="1" ht="12.75">
      <c r="A11" s="791"/>
      <c r="B11" s="1027" t="s">
        <v>57</v>
      </c>
      <c r="C11" s="1045">
        <v>4140645</v>
      </c>
      <c r="D11" s="1038">
        <v>0</v>
      </c>
      <c r="E11" s="1029" t="s">
        <v>63</v>
      </c>
      <c r="F11" s="1046">
        <v>0</v>
      </c>
      <c r="G11" s="1039">
        <v>2070323</v>
      </c>
      <c r="H11" s="1810"/>
    </row>
    <row r="12" spans="1:8" s="10" customFormat="1" ht="25.5">
      <c r="A12" s="791"/>
      <c r="B12" s="1028" t="s">
        <v>21</v>
      </c>
      <c r="C12" s="1046">
        <v>4140645</v>
      </c>
      <c r="D12" s="1039">
        <v>0</v>
      </c>
      <c r="E12" s="1031" t="s">
        <v>64</v>
      </c>
      <c r="F12" s="1046">
        <v>0</v>
      </c>
      <c r="G12" s="1039">
        <v>2070323</v>
      </c>
      <c r="H12" s="1810"/>
    </row>
    <row r="13" spans="1:8" s="10" customFormat="1" ht="38.25">
      <c r="A13" s="791"/>
      <c r="B13" s="1030" t="s">
        <v>23</v>
      </c>
      <c r="C13" s="1046">
        <v>0</v>
      </c>
      <c r="D13" s="1039">
        <v>350000</v>
      </c>
      <c r="E13" s="1032" t="s">
        <v>65</v>
      </c>
      <c r="F13" s="1046">
        <v>0</v>
      </c>
      <c r="G13" s="1039">
        <v>2070323</v>
      </c>
      <c r="H13" s="1810"/>
    </row>
    <row r="14" spans="1:8" s="10" customFormat="1" ht="12.75">
      <c r="A14" s="791"/>
      <c r="B14" s="1029" t="s">
        <v>26</v>
      </c>
      <c r="C14" s="1046">
        <v>0</v>
      </c>
      <c r="D14" s="1039">
        <v>350000</v>
      </c>
      <c r="E14" s="1027" t="s">
        <v>57</v>
      </c>
      <c r="F14" s="1045">
        <v>0</v>
      </c>
      <c r="G14" s="1038">
        <v>2070323</v>
      </c>
      <c r="H14" s="1810"/>
    </row>
    <row r="15" spans="1:8" s="10" customFormat="1" ht="25.5">
      <c r="A15" s="791"/>
      <c r="B15" s="1030" t="s">
        <v>22</v>
      </c>
      <c r="C15" s="1046">
        <v>3400645</v>
      </c>
      <c r="D15" s="1039">
        <v>-2070323</v>
      </c>
      <c r="E15" s="1028" t="s">
        <v>21</v>
      </c>
      <c r="F15" s="1046">
        <v>0</v>
      </c>
      <c r="G15" s="1039">
        <v>2070323</v>
      </c>
      <c r="H15" s="1810"/>
    </row>
    <row r="16" spans="1:8" s="10" customFormat="1" ht="25.5">
      <c r="A16" s="791"/>
      <c r="B16" s="1029" t="s">
        <v>24</v>
      </c>
      <c r="C16" s="1046">
        <v>3400645</v>
      </c>
      <c r="D16" s="1039">
        <v>-2070323</v>
      </c>
      <c r="E16" s="1030" t="s">
        <v>22</v>
      </c>
      <c r="F16" s="1046">
        <v>0</v>
      </c>
      <c r="G16" s="1039">
        <v>2070323</v>
      </c>
      <c r="H16" s="1810"/>
    </row>
    <row r="17" spans="1:8" s="10" customFormat="1" ht="38.25">
      <c r="A17" s="791"/>
      <c r="B17" s="1030" t="s">
        <v>33</v>
      </c>
      <c r="C17" s="1046">
        <v>740000</v>
      </c>
      <c r="D17" s="1039">
        <v>1720323</v>
      </c>
      <c r="E17" s="1029" t="s">
        <v>24</v>
      </c>
      <c r="F17" s="1046">
        <v>0</v>
      </c>
      <c r="G17" s="1039">
        <v>2070323</v>
      </c>
      <c r="H17" s="1810"/>
    </row>
    <row r="18" spans="1:8" s="10" customFormat="1" ht="25.5">
      <c r="A18" s="791"/>
      <c r="B18" s="1029" t="s">
        <v>34</v>
      </c>
      <c r="C18" s="1046">
        <v>0</v>
      </c>
      <c r="D18" s="1039">
        <v>2070323</v>
      </c>
      <c r="E18" s="1035"/>
      <c r="F18" s="1049"/>
      <c r="G18" s="1041"/>
      <c r="H18" s="1810"/>
    </row>
    <row r="19" spans="1:8" s="10" customFormat="1" ht="25.5">
      <c r="A19" s="791"/>
      <c r="B19" s="1031" t="s">
        <v>157</v>
      </c>
      <c r="C19" s="1046">
        <v>0</v>
      </c>
      <c r="D19" s="1039">
        <v>2070323</v>
      </c>
      <c r="E19" s="1035"/>
      <c r="F19" s="1049"/>
      <c r="G19" s="1041"/>
      <c r="H19" s="1810"/>
    </row>
    <row r="20" spans="1:8" s="10" customFormat="1" ht="38.25">
      <c r="A20" s="791"/>
      <c r="B20" s="1032" t="s">
        <v>158</v>
      </c>
      <c r="C20" s="1046">
        <v>0</v>
      </c>
      <c r="D20" s="1039">
        <v>2070323</v>
      </c>
      <c r="E20" s="1035"/>
      <c r="F20" s="1049"/>
      <c r="G20" s="1041"/>
      <c r="H20" s="1810"/>
    </row>
    <row r="21" spans="1:8" s="10" customFormat="1" ht="25.5">
      <c r="A21" s="791"/>
      <c r="B21" s="1033" t="s">
        <v>471</v>
      </c>
      <c r="C21" s="1046">
        <v>740000</v>
      </c>
      <c r="D21" s="1039">
        <v>-350000</v>
      </c>
      <c r="E21" s="1035"/>
      <c r="F21" s="1049"/>
      <c r="G21" s="1041"/>
      <c r="H21" s="1810"/>
    </row>
    <row r="22" spans="1:8" s="10" customFormat="1" ht="25.5">
      <c r="A22" s="791"/>
      <c r="B22" s="1031" t="s">
        <v>86</v>
      </c>
      <c r="C22" s="1046">
        <v>390000</v>
      </c>
      <c r="D22" s="1039">
        <v>0</v>
      </c>
      <c r="E22" s="1030"/>
      <c r="F22" s="1046"/>
      <c r="G22" s="1039"/>
      <c r="H22" s="1810"/>
    </row>
    <row r="23" spans="1:8" s="10" customFormat="1" ht="51.75" thickBot="1">
      <c r="A23" s="791"/>
      <c r="B23" s="1031" t="s">
        <v>37</v>
      </c>
      <c r="C23" s="1047">
        <v>350000</v>
      </c>
      <c r="D23" s="1039">
        <v>-350000</v>
      </c>
      <c r="E23" s="1029"/>
      <c r="F23" s="1047"/>
      <c r="G23" s="1039"/>
      <c r="H23" s="1810"/>
    </row>
    <row r="24" spans="1:8" s="1813" customFormat="1" ht="174" customHeight="1" thickBot="1">
      <c r="A24" s="1812"/>
      <c r="B24" s="1956" t="s">
        <v>472</v>
      </c>
      <c r="C24" s="1957"/>
      <c r="D24" s="1957"/>
      <c r="E24" s="1957"/>
      <c r="F24" s="1957"/>
      <c r="G24" s="1958"/>
    </row>
    <row r="25" spans="1:8" s="10" customFormat="1" ht="14.25" thickBot="1">
      <c r="A25" s="791"/>
      <c r="B25" s="95"/>
      <c r="C25" s="9"/>
      <c r="D25" s="9"/>
      <c r="E25" s="95"/>
      <c r="F25" s="9"/>
      <c r="G25" s="9"/>
      <c r="H25" s="1810"/>
    </row>
    <row r="26" spans="1:8" s="10" customFormat="1" ht="27">
      <c r="A26" s="791">
        <f>A5+1</f>
        <v>66</v>
      </c>
      <c r="B26" s="1025" t="s">
        <v>146</v>
      </c>
      <c r="C26" s="1042"/>
      <c r="D26" s="247"/>
      <c r="E26" s="1034" t="s">
        <v>147</v>
      </c>
      <c r="F26" s="1042"/>
      <c r="G26" s="247"/>
      <c r="H26" s="1750" t="s">
        <v>295</v>
      </c>
    </row>
    <row r="27" spans="1:8" s="10" customFormat="1" ht="12.75">
      <c r="A27" s="791"/>
      <c r="B27" s="1053" t="s">
        <v>14</v>
      </c>
      <c r="C27" s="1058"/>
      <c r="D27" s="248"/>
      <c r="E27" s="386" t="s">
        <v>14</v>
      </c>
      <c r="F27" s="1043"/>
      <c r="G27" s="1036"/>
      <c r="H27" s="1810"/>
    </row>
    <row r="28" spans="1:8" s="10" customFormat="1" ht="13.5">
      <c r="A28" s="791"/>
      <c r="B28" s="1026" t="s">
        <v>165</v>
      </c>
      <c r="C28" s="1044"/>
      <c r="D28" s="1037"/>
      <c r="E28" s="1026" t="s">
        <v>166</v>
      </c>
      <c r="F28" s="1048"/>
      <c r="G28" s="1040"/>
      <c r="H28" s="1810"/>
    </row>
    <row r="29" spans="1:8" s="10" customFormat="1" ht="12.75">
      <c r="A29" s="791"/>
      <c r="B29" s="1027" t="s">
        <v>56</v>
      </c>
      <c r="C29" s="1045">
        <v>1261759</v>
      </c>
      <c r="D29" s="1038">
        <v>0</v>
      </c>
      <c r="E29" s="1027" t="s">
        <v>56</v>
      </c>
      <c r="F29" s="1045">
        <v>0</v>
      </c>
      <c r="G29" s="1038">
        <v>630879</v>
      </c>
      <c r="H29" s="1810"/>
    </row>
    <row r="30" spans="1:8" s="10" customFormat="1" ht="12.75">
      <c r="A30" s="791"/>
      <c r="B30" s="1030" t="s">
        <v>18</v>
      </c>
      <c r="C30" s="1046">
        <v>1261759</v>
      </c>
      <c r="D30" s="1039">
        <v>0</v>
      </c>
      <c r="E30" s="1028" t="s">
        <v>61</v>
      </c>
      <c r="F30" s="1046">
        <v>0</v>
      </c>
      <c r="G30" s="1039">
        <v>630879</v>
      </c>
      <c r="H30" s="1810"/>
    </row>
    <row r="31" spans="1:8" s="10" customFormat="1" ht="25.5">
      <c r="A31" s="791"/>
      <c r="B31" s="1029" t="s">
        <v>19</v>
      </c>
      <c r="C31" s="1046">
        <v>1261759</v>
      </c>
      <c r="D31" s="1039">
        <v>0</v>
      </c>
      <c r="E31" s="1030" t="s">
        <v>62</v>
      </c>
      <c r="F31" s="1046">
        <v>0</v>
      </c>
      <c r="G31" s="1039">
        <v>630879</v>
      </c>
      <c r="H31" s="1810"/>
    </row>
    <row r="32" spans="1:8" s="10" customFormat="1" ht="12.75">
      <c r="A32" s="791"/>
      <c r="B32" s="1027" t="s">
        <v>57</v>
      </c>
      <c r="C32" s="1045">
        <v>1261759</v>
      </c>
      <c r="D32" s="1038">
        <v>0</v>
      </c>
      <c r="E32" s="1029" t="s">
        <v>63</v>
      </c>
      <c r="F32" s="1046">
        <v>0</v>
      </c>
      <c r="G32" s="1039">
        <v>630879</v>
      </c>
      <c r="H32" s="1810"/>
    </row>
    <row r="33" spans="1:8" s="10" customFormat="1" ht="25.5">
      <c r="A33" s="791"/>
      <c r="B33" s="1028" t="s">
        <v>21</v>
      </c>
      <c r="C33" s="1046">
        <v>1216759</v>
      </c>
      <c r="D33" s="1039">
        <v>22500</v>
      </c>
      <c r="E33" s="1031" t="s">
        <v>64</v>
      </c>
      <c r="F33" s="1046">
        <v>0</v>
      </c>
      <c r="G33" s="1039">
        <v>630879</v>
      </c>
      <c r="H33" s="1810"/>
    </row>
    <row r="34" spans="1:8" s="10" customFormat="1" ht="38.25">
      <c r="A34" s="791"/>
      <c r="B34" s="1030" t="s">
        <v>23</v>
      </c>
      <c r="C34" s="1046">
        <v>1216759</v>
      </c>
      <c r="D34" s="1039">
        <v>-608379</v>
      </c>
      <c r="E34" s="1032" t="s">
        <v>65</v>
      </c>
      <c r="F34" s="1046">
        <v>0</v>
      </c>
      <c r="G34" s="1039">
        <v>630879</v>
      </c>
      <c r="H34" s="1810"/>
    </row>
    <row r="35" spans="1:8" s="10" customFormat="1" ht="12.75">
      <c r="A35" s="791"/>
      <c r="B35" s="1029" t="s">
        <v>25</v>
      </c>
      <c r="C35" s="1046">
        <v>154810</v>
      </c>
      <c r="D35" s="259">
        <v>0</v>
      </c>
      <c r="E35" s="1027" t="s">
        <v>57</v>
      </c>
      <c r="F35" s="1045">
        <v>0</v>
      </c>
      <c r="G35" s="1038">
        <v>630879</v>
      </c>
      <c r="H35" s="1810"/>
    </row>
    <row r="36" spans="1:8" s="10" customFormat="1" ht="12.75">
      <c r="A36" s="791"/>
      <c r="B36" s="1029" t="s">
        <v>26</v>
      </c>
      <c r="C36" s="1046">
        <v>1061949</v>
      </c>
      <c r="D36" s="259">
        <v>-608379</v>
      </c>
      <c r="E36" s="1028" t="s">
        <v>21</v>
      </c>
      <c r="F36" s="1046">
        <v>0</v>
      </c>
      <c r="G36" s="1039">
        <v>608379</v>
      </c>
      <c r="H36" s="1810"/>
    </row>
    <row r="37" spans="1:8" s="10" customFormat="1" ht="38.25">
      <c r="A37" s="791"/>
      <c r="B37" s="1030" t="s">
        <v>33</v>
      </c>
      <c r="C37" s="1046">
        <v>0</v>
      </c>
      <c r="D37" s="1039">
        <v>630879</v>
      </c>
      <c r="E37" s="1030" t="s">
        <v>23</v>
      </c>
      <c r="F37" s="1046">
        <v>0</v>
      </c>
      <c r="G37" s="1039">
        <v>608379</v>
      </c>
      <c r="H37" s="1810"/>
    </row>
    <row r="38" spans="1:8" s="10" customFormat="1" ht="25.5">
      <c r="A38" s="791"/>
      <c r="B38" s="1029" t="s">
        <v>34</v>
      </c>
      <c r="C38" s="1046">
        <v>0</v>
      </c>
      <c r="D38" s="1039">
        <v>630879</v>
      </c>
      <c r="E38" s="1029" t="s">
        <v>26</v>
      </c>
      <c r="F38" s="1046">
        <v>0</v>
      </c>
      <c r="G38" s="259">
        <v>608379</v>
      </c>
      <c r="H38" s="1810"/>
    </row>
    <row r="39" spans="1:8" s="10" customFormat="1" ht="38.25">
      <c r="A39" s="791"/>
      <c r="B39" s="1031" t="s">
        <v>35</v>
      </c>
      <c r="C39" s="1046"/>
      <c r="D39" s="1039"/>
      <c r="E39" s="1028" t="s">
        <v>27</v>
      </c>
      <c r="F39" s="1046">
        <v>0</v>
      </c>
      <c r="G39" s="1039">
        <v>22500</v>
      </c>
      <c r="H39" s="1810"/>
    </row>
    <row r="40" spans="1:8" s="10" customFormat="1" ht="25.5">
      <c r="A40" s="791"/>
      <c r="B40" s="1031" t="s">
        <v>157</v>
      </c>
      <c r="C40" s="1046">
        <v>0</v>
      </c>
      <c r="D40" s="1039">
        <v>630879</v>
      </c>
      <c r="E40" s="1030" t="s">
        <v>28</v>
      </c>
      <c r="F40" s="1046">
        <v>0</v>
      </c>
      <c r="G40" s="1039">
        <v>22500</v>
      </c>
      <c r="H40" s="1810"/>
    </row>
    <row r="41" spans="1:8" s="10" customFormat="1" ht="38.25">
      <c r="A41" s="791"/>
      <c r="B41" s="1032" t="s">
        <v>158</v>
      </c>
      <c r="C41" s="1046">
        <v>0</v>
      </c>
      <c r="D41" s="1039">
        <v>630879</v>
      </c>
      <c r="E41" s="1035"/>
      <c r="F41" s="1049"/>
      <c r="G41" s="1041"/>
      <c r="H41" s="1810"/>
    </row>
    <row r="42" spans="1:8" s="10" customFormat="1" ht="12.75">
      <c r="A42" s="791"/>
      <c r="B42" s="1028" t="s">
        <v>27</v>
      </c>
      <c r="C42" s="1046">
        <v>45000</v>
      </c>
      <c r="D42" s="1039">
        <v>-22500</v>
      </c>
      <c r="E42" s="1035"/>
      <c r="F42" s="1049"/>
      <c r="G42" s="1041"/>
      <c r="H42" s="1810"/>
    </row>
    <row r="43" spans="1:8" s="10" customFormat="1" ht="13.5" thickBot="1">
      <c r="A43" s="791"/>
      <c r="B43" s="1054" t="s">
        <v>28</v>
      </c>
      <c r="C43" s="1047">
        <v>45000</v>
      </c>
      <c r="D43" s="1056">
        <v>-22500</v>
      </c>
      <c r="E43" s="1055"/>
      <c r="F43" s="1059"/>
      <c r="G43" s="1057"/>
      <c r="H43" s="1810"/>
    </row>
    <row r="44" spans="1:8" s="1813" customFormat="1" ht="120.75" customHeight="1" thickBot="1">
      <c r="A44" s="1812"/>
      <c r="B44" s="2020" t="s">
        <v>473</v>
      </c>
      <c r="C44" s="2021"/>
      <c r="D44" s="2021"/>
      <c r="E44" s="2021"/>
      <c r="F44" s="2021"/>
      <c r="G44" s="2022"/>
    </row>
    <row r="45" spans="1:8" s="10" customFormat="1" ht="13.5" thickBot="1">
      <c r="A45" s="791"/>
      <c r="B45" s="1050"/>
      <c r="C45" s="86"/>
      <c r="D45" s="86"/>
      <c r="E45" s="86"/>
      <c r="F45" s="86"/>
      <c r="G45" s="86"/>
      <c r="H45" s="1810"/>
    </row>
    <row r="46" spans="1:8" s="10" customFormat="1" ht="27">
      <c r="A46" s="791">
        <f>A26+1</f>
        <v>67</v>
      </c>
      <c r="B46" s="1025" t="s">
        <v>146</v>
      </c>
      <c r="C46" s="1042"/>
      <c r="D46" s="247"/>
      <c r="E46" s="95"/>
      <c r="F46" s="9"/>
      <c r="G46" s="9"/>
      <c r="H46" s="1750" t="s">
        <v>295</v>
      </c>
    </row>
    <row r="47" spans="1:8" s="10" customFormat="1" ht="12.75">
      <c r="A47" s="791"/>
      <c r="B47" s="1053" t="s">
        <v>14</v>
      </c>
      <c r="C47" s="1058"/>
      <c r="D47" s="248"/>
      <c r="E47" s="104"/>
      <c r="F47" s="9"/>
      <c r="G47" s="9"/>
      <c r="H47" s="1810"/>
    </row>
    <row r="48" spans="1:8" s="10" customFormat="1" ht="13.5">
      <c r="A48" s="791"/>
      <c r="B48" s="1167" t="s">
        <v>167</v>
      </c>
      <c r="C48" s="1068"/>
      <c r="D48" s="1063"/>
      <c r="E48" s="250"/>
      <c r="H48" s="1810"/>
    </row>
    <row r="49" spans="1:8" s="10" customFormat="1" ht="12.75">
      <c r="A49" s="791"/>
      <c r="B49" s="1027" t="s">
        <v>56</v>
      </c>
      <c r="C49" s="1045">
        <v>1418900</v>
      </c>
      <c r="D49" s="1038">
        <v>389250</v>
      </c>
      <c r="E49" s="251"/>
      <c r="F49" s="252"/>
      <c r="H49" s="1810"/>
    </row>
    <row r="50" spans="1:8" s="10" customFormat="1" ht="25.5">
      <c r="A50" s="791"/>
      <c r="B50" s="1028" t="s">
        <v>107</v>
      </c>
      <c r="C50" s="1046">
        <v>0</v>
      </c>
      <c r="D50" s="1039">
        <v>389250</v>
      </c>
      <c r="E50" s="253"/>
      <c r="F50" s="252"/>
      <c r="H50" s="1810"/>
    </row>
    <row r="51" spans="1:8" s="10" customFormat="1" ht="12.75">
      <c r="A51" s="791"/>
      <c r="B51" s="1028" t="s">
        <v>18</v>
      </c>
      <c r="C51" s="1046">
        <v>1418900</v>
      </c>
      <c r="D51" s="1039">
        <v>0</v>
      </c>
      <c r="E51" s="253"/>
      <c r="F51" s="252"/>
      <c r="H51" s="1810"/>
    </row>
    <row r="52" spans="1:8" s="10" customFormat="1" ht="25.5">
      <c r="A52" s="791"/>
      <c r="B52" s="1029" t="s">
        <v>19</v>
      </c>
      <c r="C52" s="1046">
        <v>1418900</v>
      </c>
      <c r="D52" s="1039">
        <v>0</v>
      </c>
      <c r="E52" s="256"/>
      <c r="F52" s="252"/>
      <c r="H52" s="1810"/>
    </row>
    <row r="53" spans="1:8" s="10" customFormat="1" ht="12.75">
      <c r="A53" s="791"/>
      <c r="B53" s="1027" t="s">
        <v>57</v>
      </c>
      <c r="C53" s="1045">
        <v>1418900</v>
      </c>
      <c r="D53" s="1038">
        <v>389250</v>
      </c>
      <c r="E53" s="251"/>
      <c r="F53" s="252"/>
      <c r="H53" s="1810"/>
    </row>
    <row r="54" spans="1:8" s="10" customFormat="1" ht="12.75">
      <c r="A54" s="791"/>
      <c r="B54" s="1028" t="s">
        <v>21</v>
      </c>
      <c r="C54" s="1046">
        <v>1266261</v>
      </c>
      <c r="D54" s="1039">
        <v>311250</v>
      </c>
      <c r="E54" s="253"/>
      <c r="F54" s="252"/>
      <c r="H54" s="1810"/>
    </row>
    <row r="55" spans="1:8" s="10" customFormat="1" ht="12.75">
      <c r="A55" s="791"/>
      <c r="B55" s="1030" t="s">
        <v>23</v>
      </c>
      <c r="C55" s="1046">
        <v>0</v>
      </c>
      <c r="D55" s="1039">
        <v>1577511</v>
      </c>
      <c r="E55" s="255"/>
      <c r="F55" s="252"/>
      <c r="H55" s="1810"/>
    </row>
    <row r="56" spans="1:8" s="10" customFormat="1" ht="12.75">
      <c r="A56" s="791"/>
      <c r="B56" s="1029" t="s">
        <v>25</v>
      </c>
      <c r="C56" s="1046">
        <v>0</v>
      </c>
      <c r="D56" s="259">
        <v>1383537</v>
      </c>
      <c r="E56" s="256"/>
      <c r="F56" s="252"/>
      <c r="H56" s="1810"/>
    </row>
    <row r="57" spans="1:8" s="10" customFormat="1" ht="12.75">
      <c r="A57" s="791"/>
      <c r="B57" s="1029" t="s">
        <v>26</v>
      </c>
      <c r="C57" s="1046">
        <v>0</v>
      </c>
      <c r="D57" s="259">
        <v>193974</v>
      </c>
      <c r="E57" s="256"/>
      <c r="F57" s="252"/>
      <c r="H57" s="1810"/>
    </row>
    <row r="58" spans="1:8" s="10" customFormat="1" ht="38.25">
      <c r="A58" s="791"/>
      <c r="B58" s="1030" t="s">
        <v>33</v>
      </c>
      <c r="C58" s="1046">
        <v>1266261</v>
      </c>
      <c r="D58" s="1039">
        <v>-1266261</v>
      </c>
      <c r="E58" s="255"/>
      <c r="F58" s="252"/>
      <c r="H58" s="1810"/>
    </row>
    <row r="59" spans="1:8" s="10" customFormat="1" ht="25.5">
      <c r="A59" s="791"/>
      <c r="B59" s="1029" t="s">
        <v>36</v>
      </c>
      <c r="C59" s="1046">
        <v>1266261</v>
      </c>
      <c r="D59" s="1039">
        <v>-1266261</v>
      </c>
      <c r="E59" s="256"/>
      <c r="F59" s="252"/>
      <c r="H59" s="1810"/>
    </row>
    <row r="60" spans="1:8" s="10" customFormat="1" ht="51">
      <c r="A60" s="791"/>
      <c r="B60" s="1031" t="s">
        <v>37</v>
      </c>
      <c r="C60" s="1046">
        <v>1266261</v>
      </c>
      <c r="D60" s="1039">
        <v>-1266261</v>
      </c>
      <c r="E60" s="257"/>
      <c r="F60" s="252"/>
      <c r="H60" s="1810"/>
    </row>
    <row r="61" spans="1:8" s="10" customFormat="1" ht="12.75">
      <c r="A61" s="791"/>
      <c r="B61" s="1028" t="s">
        <v>27</v>
      </c>
      <c r="C61" s="1046">
        <v>152639</v>
      </c>
      <c r="D61" s="1039">
        <v>78000</v>
      </c>
      <c r="E61" s="253"/>
      <c r="F61" s="252"/>
      <c r="H61" s="1810"/>
    </row>
    <row r="62" spans="1:8" s="10" customFormat="1" ht="12.75">
      <c r="A62" s="791"/>
      <c r="B62" s="1030" t="s">
        <v>28</v>
      </c>
      <c r="C62" s="1046">
        <v>0</v>
      </c>
      <c r="D62" s="259">
        <v>230639</v>
      </c>
      <c r="E62" s="255"/>
      <c r="F62" s="252"/>
      <c r="H62" s="1810"/>
    </row>
    <row r="63" spans="1:8" s="10" customFormat="1" ht="12.75">
      <c r="A63" s="791"/>
      <c r="B63" s="1030" t="s">
        <v>98</v>
      </c>
      <c r="C63" s="1046">
        <v>152639</v>
      </c>
      <c r="D63" s="1039">
        <v>-152639</v>
      </c>
      <c r="E63" s="255"/>
      <c r="F63" s="252"/>
      <c r="H63" s="1810"/>
    </row>
    <row r="64" spans="1:8" s="10" customFormat="1" ht="25.5">
      <c r="A64" s="791"/>
      <c r="B64" s="1031" t="s">
        <v>161</v>
      </c>
      <c r="C64" s="1046">
        <v>152639</v>
      </c>
      <c r="D64" s="1039">
        <v>-152639</v>
      </c>
      <c r="E64" s="257"/>
      <c r="F64" s="252"/>
      <c r="H64" s="1810"/>
    </row>
    <row r="65" spans="1:8" s="10" customFormat="1" ht="51.75" thickBot="1">
      <c r="A65" s="791"/>
      <c r="B65" s="1060" t="s">
        <v>163</v>
      </c>
      <c r="C65" s="1069">
        <v>152639</v>
      </c>
      <c r="D65" s="1064">
        <v>-152639</v>
      </c>
      <c r="E65" s="258"/>
      <c r="F65" s="252"/>
      <c r="H65" s="1810"/>
    </row>
    <row r="66" spans="1:8" s="10" customFormat="1" ht="13.5">
      <c r="A66" s="791"/>
      <c r="B66" s="1034" t="s">
        <v>146</v>
      </c>
      <c r="C66" s="1042"/>
      <c r="D66" s="247"/>
      <c r="E66" s="249"/>
      <c r="F66" s="254"/>
      <c r="H66" s="1810"/>
    </row>
    <row r="67" spans="1:8" s="10" customFormat="1" ht="12.75">
      <c r="A67" s="791"/>
      <c r="B67" s="1053" t="s">
        <v>43</v>
      </c>
      <c r="C67" s="1058"/>
      <c r="D67" s="248"/>
      <c r="E67" s="249"/>
      <c r="F67" s="254"/>
      <c r="H67" s="1810"/>
    </row>
    <row r="68" spans="1:8" s="10" customFormat="1" ht="12.75">
      <c r="A68" s="791"/>
      <c r="B68" s="1051" t="s">
        <v>44</v>
      </c>
      <c r="C68" s="1070"/>
      <c r="D68" s="1065"/>
      <c r="E68" s="249"/>
      <c r="F68" s="254"/>
      <c r="H68" s="1810"/>
    </row>
    <row r="69" spans="1:8" s="10" customFormat="1" ht="12.75">
      <c r="A69" s="791"/>
      <c r="B69" s="1052" t="s">
        <v>171</v>
      </c>
      <c r="C69" s="1049"/>
      <c r="D69" s="1041"/>
      <c r="E69" s="249"/>
      <c r="F69" s="254"/>
      <c r="H69" s="1810"/>
    </row>
    <row r="70" spans="1:8" s="10" customFormat="1" ht="12.75">
      <c r="A70" s="791"/>
      <c r="B70" s="1027" t="s">
        <v>56</v>
      </c>
      <c r="C70" s="1045">
        <v>42431896</v>
      </c>
      <c r="D70" s="1038">
        <v>389250</v>
      </c>
      <c r="E70" s="249"/>
      <c r="F70" s="254"/>
      <c r="H70" s="1810"/>
    </row>
    <row r="71" spans="1:8" s="10" customFormat="1" ht="25.5">
      <c r="A71" s="791"/>
      <c r="B71" s="1028" t="s">
        <v>107</v>
      </c>
      <c r="C71" s="1046">
        <v>563211</v>
      </c>
      <c r="D71" s="1039">
        <v>389250</v>
      </c>
      <c r="E71" s="249"/>
      <c r="F71" s="254"/>
      <c r="H71" s="1810"/>
    </row>
    <row r="72" spans="1:8" s="10" customFormat="1" ht="12.75">
      <c r="A72" s="791"/>
      <c r="B72" s="1028" t="s">
        <v>61</v>
      </c>
      <c r="C72" s="1046">
        <v>58796</v>
      </c>
      <c r="D72" s="1039">
        <v>0</v>
      </c>
      <c r="E72" s="249"/>
      <c r="F72" s="254"/>
      <c r="H72" s="1810"/>
    </row>
    <row r="73" spans="1:8" s="10" customFormat="1" ht="12.75">
      <c r="A73" s="791"/>
      <c r="B73" s="1030" t="s">
        <v>62</v>
      </c>
      <c r="C73" s="1046">
        <v>58796</v>
      </c>
      <c r="D73" s="1039">
        <v>0</v>
      </c>
      <c r="E73" s="249"/>
      <c r="F73" s="254"/>
      <c r="H73" s="1810"/>
    </row>
    <row r="74" spans="1:8" s="10" customFormat="1" ht="12.75">
      <c r="A74" s="791"/>
      <c r="B74" s="1029" t="s">
        <v>63</v>
      </c>
      <c r="C74" s="1046">
        <v>58796</v>
      </c>
      <c r="D74" s="1039">
        <v>0</v>
      </c>
      <c r="E74" s="249"/>
      <c r="F74" s="254"/>
      <c r="H74" s="1810"/>
    </row>
    <row r="75" spans="1:8" s="10" customFormat="1" ht="25.5">
      <c r="A75" s="791"/>
      <c r="B75" s="1031" t="s">
        <v>64</v>
      </c>
      <c r="C75" s="1046">
        <v>58796</v>
      </c>
      <c r="D75" s="1039">
        <v>0</v>
      </c>
      <c r="E75" s="249"/>
      <c r="F75" s="254"/>
      <c r="H75" s="1810"/>
    </row>
    <row r="76" spans="1:8" s="10" customFormat="1" ht="38.25">
      <c r="A76" s="791"/>
      <c r="B76" s="1032" t="s">
        <v>65</v>
      </c>
      <c r="C76" s="1046">
        <v>58796</v>
      </c>
      <c r="D76" s="1039">
        <v>0</v>
      </c>
      <c r="E76" s="249"/>
      <c r="F76" s="254"/>
      <c r="H76" s="1810"/>
    </row>
    <row r="77" spans="1:8" s="10" customFormat="1" ht="12.75">
      <c r="A77" s="791"/>
      <c r="B77" s="1028" t="s">
        <v>18</v>
      </c>
      <c r="C77" s="1046">
        <v>41809889</v>
      </c>
      <c r="D77" s="1039">
        <v>0</v>
      </c>
      <c r="E77" s="249"/>
      <c r="F77" s="254"/>
      <c r="H77" s="1810"/>
    </row>
    <row r="78" spans="1:8" s="10" customFormat="1" ht="25.5">
      <c r="A78" s="791"/>
      <c r="B78" s="1029" t="s">
        <v>19</v>
      </c>
      <c r="C78" s="1046">
        <v>41809889</v>
      </c>
      <c r="D78" s="1039">
        <v>0</v>
      </c>
      <c r="E78" s="249"/>
      <c r="F78" s="254"/>
      <c r="H78" s="1810"/>
    </row>
    <row r="79" spans="1:8" s="10" customFormat="1" ht="12.75">
      <c r="A79" s="791"/>
      <c r="B79" s="1027" t="s">
        <v>57</v>
      </c>
      <c r="C79" s="1045">
        <v>42431896</v>
      </c>
      <c r="D79" s="1038">
        <v>389250</v>
      </c>
      <c r="E79" s="249"/>
      <c r="F79" s="254"/>
      <c r="H79" s="1810"/>
    </row>
    <row r="80" spans="1:8" s="10" customFormat="1" ht="12.75">
      <c r="A80" s="791"/>
      <c r="B80" s="1028" t="s">
        <v>21</v>
      </c>
      <c r="C80" s="1046">
        <v>38452491</v>
      </c>
      <c r="D80" s="1039">
        <v>311250</v>
      </c>
      <c r="E80" s="249"/>
      <c r="F80" s="254"/>
      <c r="H80" s="1810"/>
    </row>
    <row r="81" spans="1:8" s="10" customFormat="1" ht="12.75">
      <c r="A81" s="791"/>
      <c r="B81" s="1030" t="s">
        <v>23</v>
      </c>
      <c r="C81" s="1046">
        <v>28241977</v>
      </c>
      <c r="D81" s="1039">
        <v>1577511</v>
      </c>
      <c r="E81" s="249"/>
      <c r="F81" s="254"/>
      <c r="H81" s="1810"/>
    </row>
    <row r="82" spans="1:8" s="10" customFormat="1" ht="12.75">
      <c r="A82" s="791"/>
      <c r="B82" s="1029" t="s">
        <v>25</v>
      </c>
      <c r="C82" s="1046">
        <v>17965273</v>
      </c>
      <c r="D82" s="1039">
        <v>1383537</v>
      </c>
      <c r="E82" s="249"/>
      <c r="F82" s="254"/>
      <c r="H82" s="1810"/>
    </row>
    <row r="83" spans="1:8" s="10" customFormat="1" ht="12.75">
      <c r="A83" s="791"/>
      <c r="B83" s="1029" t="s">
        <v>26</v>
      </c>
      <c r="C83" s="1046">
        <v>10276704</v>
      </c>
      <c r="D83" s="1039">
        <v>193974</v>
      </c>
      <c r="E83" s="249"/>
      <c r="F83" s="254"/>
      <c r="H83" s="1810"/>
    </row>
    <row r="84" spans="1:8" s="10" customFormat="1" ht="25.5">
      <c r="A84" s="791"/>
      <c r="B84" s="1030" t="s">
        <v>22</v>
      </c>
      <c r="C84" s="1046">
        <v>4621686</v>
      </c>
      <c r="D84" s="1039">
        <v>0</v>
      </c>
      <c r="E84" s="249"/>
      <c r="F84" s="254"/>
      <c r="H84" s="1810"/>
    </row>
    <row r="85" spans="1:8" s="10" customFormat="1" ht="12.75">
      <c r="A85" s="791"/>
      <c r="B85" s="1029" t="s">
        <v>24</v>
      </c>
      <c r="C85" s="1046">
        <v>3802082</v>
      </c>
      <c r="D85" s="1039">
        <v>0</v>
      </c>
      <c r="E85" s="249"/>
      <c r="F85" s="254"/>
      <c r="H85" s="1810"/>
    </row>
    <row r="86" spans="1:8" s="10" customFormat="1" ht="12.75">
      <c r="A86" s="791"/>
      <c r="B86" s="1029" t="s">
        <v>32</v>
      </c>
      <c r="C86" s="1046">
        <v>819604</v>
      </c>
      <c r="D86" s="1039">
        <v>0</v>
      </c>
      <c r="E86" s="249"/>
      <c r="F86" s="254"/>
      <c r="H86" s="1810"/>
    </row>
    <row r="87" spans="1:8" s="10" customFormat="1" ht="25.5">
      <c r="A87" s="791"/>
      <c r="B87" s="1030" t="s">
        <v>45</v>
      </c>
      <c r="C87" s="1046">
        <v>173988</v>
      </c>
      <c r="D87" s="1039">
        <v>0</v>
      </c>
      <c r="E87" s="249"/>
      <c r="F87" s="254"/>
      <c r="H87" s="1810"/>
    </row>
    <row r="88" spans="1:8" s="10" customFormat="1" ht="12.75">
      <c r="A88" s="791"/>
      <c r="B88" s="1029" t="s">
        <v>46</v>
      </c>
      <c r="C88" s="1046">
        <v>173988</v>
      </c>
      <c r="D88" s="1039">
        <v>0</v>
      </c>
      <c r="E88" s="249"/>
      <c r="F88" s="254"/>
      <c r="H88" s="1810"/>
    </row>
    <row r="89" spans="1:8" s="10" customFormat="1" ht="38.25">
      <c r="A89" s="791"/>
      <c r="B89" s="1030" t="s">
        <v>33</v>
      </c>
      <c r="C89" s="1046">
        <v>5414840</v>
      </c>
      <c r="D89" s="1039">
        <v>-1266261</v>
      </c>
      <c r="E89" s="249"/>
      <c r="F89" s="254"/>
      <c r="H89" s="1810"/>
    </row>
    <row r="90" spans="1:8" s="10" customFormat="1" ht="25.5">
      <c r="A90" s="791"/>
      <c r="B90" s="1029" t="s">
        <v>34</v>
      </c>
      <c r="C90" s="1046">
        <v>9472</v>
      </c>
      <c r="D90" s="1039">
        <v>0</v>
      </c>
      <c r="E90" s="249"/>
      <c r="F90" s="254"/>
      <c r="H90" s="1810"/>
    </row>
    <row r="91" spans="1:8" s="10" customFormat="1" ht="38.25">
      <c r="A91" s="791"/>
      <c r="B91" s="1031" t="s">
        <v>35</v>
      </c>
      <c r="C91" s="1046">
        <v>9472</v>
      </c>
      <c r="D91" s="1039">
        <v>0</v>
      </c>
      <c r="E91" s="249"/>
      <c r="F91" s="254"/>
      <c r="H91" s="1810"/>
    </row>
    <row r="92" spans="1:8" s="10" customFormat="1" ht="25.5">
      <c r="A92" s="791"/>
      <c r="B92" s="1029" t="s">
        <v>36</v>
      </c>
      <c r="C92" s="1046">
        <v>5405368</v>
      </c>
      <c r="D92" s="1039">
        <v>-1266261</v>
      </c>
      <c r="E92" s="249"/>
      <c r="F92" s="254"/>
      <c r="H92" s="1810"/>
    </row>
    <row r="93" spans="1:8" s="10" customFormat="1" ht="25.5">
      <c r="A93" s="791"/>
      <c r="B93" s="1031" t="s">
        <v>86</v>
      </c>
      <c r="C93" s="1046">
        <v>1331325</v>
      </c>
      <c r="D93" s="1039">
        <v>0</v>
      </c>
      <c r="E93" s="249"/>
      <c r="F93" s="254"/>
      <c r="H93" s="1810"/>
    </row>
    <row r="94" spans="1:8" s="10" customFormat="1" ht="51">
      <c r="A94" s="791"/>
      <c r="B94" s="1031" t="s">
        <v>37</v>
      </c>
      <c r="C94" s="1046">
        <v>4074043</v>
      </c>
      <c r="D94" s="1039">
        <v>-1266261</v>
      </c>
      <c r="E94" s="249"/>
      <c r="F94" s="254"/>
      <c r="H94" s="1810"/>
    </row>
    <row r="95" spans="1:8" s="10" customFormat="1" ht="12.75">
      <c r="A95" s="791"/>
      <c r="B95" s="1028" t="s">
        <v>27</v>
      </c>
      <c r="C95" s="1046">
        <v>3979405</v>
      </c>
      <c r="D95" s="1039">
        <v>78000</v>
      </c>
      <c r="E95" s="249"/>
      <c r="F95" s="254"/>
      <c r="H95" s="1810"/>
    </row>
    <row r="96" spans="1:8" s="10" customFormat="1" ht="12.75">
      <c r="A96" s="791"/>
      <c r="B96" s="1030" t="s">
        <v>28</v>
      </c>
      <c r="C96" s="1046">
        <v>3389837</v>
      </c>
      <c r="D96" s="1039">
        <v>230639</v>
      </c>
      <c r="E96" s="249"/>
      <c r="F96" s="254"/>
      <c r="H96" s="1810"/>
    </row>
    <row r="97" spans="1:8" s="10" customFormat="1" ht="12.75">
      <c r="A97" s="791"/>
      <c r="B97" s="1030" t="s">
        <v>98</v>
      </c>
      <c r="C97" s="1046">
        <v>589568</v>
      </c>
      <c r="D97" s="1039">
        <v>-152639</v>
      </c>
      <c r="E97" s="249"/>
      <c r="F97" s="254"/>
      <c r="H97" s="1810"/>
    </row>
    <row r="98" spans="1:8" s="10" customFormat="1" ht="25.5">
      <c r="A98" s="791"/>
      <c r="B98" s="1031" t="s">
        <v>161</v>
      </c>
      <c r="C98" s="1046">
        <v>589568</v>
      </c>
      <c r="D98" s="1039">
        <v>-152639</v>
      </c>
      <c r="E98" s="249"/>
      <c r="F98" s="254"/>
      <c r="H98" s="1810"/>
    </row>
    <row r="99" spans="1:8" s="10" customFormat="1" ht="25.5">
      <c r="A99" s="791"/>
      <c r="B99" s="1061" t="s">
        <v>162</v>
      </c>
      <c r="C99" s="1071">
        <v>409083</v>
      </c>
      <c r="D99" s="1066">
        <v>0</v>
      </c>
      <c r="E99" s="249"/>
      <c r="F99" s="254"/>
      <c r="H99" s="1810"/>
    </row>
    <row r="100" spans="1:8" s="10" customFormat="1" ht="51">
      <c r="A100" s="791"/>
      <c r="B100" s="1062" t="s">
        <v>163</v>
      </c>
      <c r="C100" s="1072">
        <v>180485</v>
      </c>
      <c r="D100" s="1067">
        <v>-152639</v>
      </c>
      <c r="E100" s="249"/>
      <c r="F100" s="254"/>
      <c r="H100" s="1810"/>
    </row>
    <row r="101" spans="1:8" s="10" customFormat="1" ht="12.75">
      <c r="A101" s="791"/>
      <c r="B101" s="1052" t="s">
        <v>172</v>
      </c>
      <c r="C101" s="1049"/>
      <c r="D101" s="1041"/>
      <c r="E101" s="249"/>
      <c r="H101" s="1810"/>
    </row>
    <row r="102" spans="1:8" s="10" customFormat="1" ht="12.75">
      <c r="A102" s="791"/>
      <c r="B102" s="1027" t="s">
        <v>56</v>
      </c>
      <c r="C102" s="1045">
        <v>42419395</v>
      </c>
      <c r="D102" s="1038">
        <v>389250</v>
      </c>
      <c r="E102" s="249"/>
      <c r="F102" s="11"/>
      <c r="H102" s="1810"/>
    </row>
    <row r="103" spans="1:8" s="10" customFormat="1" ht="25.5">
      <c r="A103" s="791"/>
      <c r="B103" s="1028" t="s">
        <v>107</v>
      </c>
      <c r="C103" s="1046">
        <v>563211</v>
      </c>
      <c r="D103" s="1039">
        <v>389250</v>
      </c>
      <c r="E103" s="249"/>
      <c r="F103" s="254"/>
      <c r="H103" s="1810"/>
    </row>
    <row r="104" spans="1:8" s="10" customFormat="1" ht="12.75">
      <c r="A104" s="791"/>
      <c r="B104" s="1028" t="s">
        <v>61</v>
      </c>
      <c r="C104" s="1046">
        <v>27433</v>
      </c>
      <c r="D104" s="1039">
        <v>0</v>
      </c>
      <c r="E104" s="249"/>
      <c r="F104" s="254"/>
      <c r="H104" s="1810"/>
    </row>
    <row r="105" spans="1:8" s="10" customFormat="1" ht="12.75">
      <c r="A105" s="791"/>
      <c r="B105" s="1030" t="s">
        <v>62</v>
      </c>
      <c r="C105" s="1046">
        <v>27433</v>
      </c>
      <c r="D105" s="1039">
        <v>0</v>
      </c>
      <c r="E105" s="249"/>
      <c r="F105" s="254"/>
      <c r="H105" s="1810"/>
    </row>
    <row r="106" spans="1:8" s="10" customFormat="1" ht="12.75">
      <c r="A106" s="791"/>
      <c r="B106" s="1029" t="s">
        <v>63</v>
      </c>
      <c r="C106" s="1046">
        <v>27433</v>
      </c>
      <c r="D106" s="1039">
        <v>0</v>
      </c>
      <c r="E106" s="249"/>
      <c r="F106" s="254"/>
      <c r="H106" s="1810"/>
    </row>
    <row r="107" spans="1:8" s="10" customFormat="1" ht="25.5">
      <c r="A107" s="791"/>
      <c r="B107" s="1031" t="s">
        <v>64</v>
      </c>
      <c r="C107" s="1046">
        <v>27433</v>
      </c>
      <c r="D107" s="1039">
        <v>0</v>
      </c>
      <c r="E107" s="249"/>
      <c r="F107" s="254"/>
      <c r="H107" s="1810"/>
    </row>
    <row r="108" spans="1:8" s="10" customFormat="1" ht="38.25">
      <c r="A108" s="791"/>
      <c r="B108" s="1032" t="s">
        <v>65</v>
      </c>
      <c r="C108" s="1046">
        <v>27433</v>
      </c>
      <c r="D108" s="1039">
        <v>0</v>
      </c>
      <c r="E108" s="249"/>
      <c r="F108" s="254"/>
      <c r="H108" s="1810"/>
    </row>
    <row r="109" spans="1:8" s="10" customFormat="1" ht="12.75">
      <c r="A109" s="791"/>
      <c r="B109" s="1028" t="s">
        <v>18</v>
      </c>
      <c r="C109" s="1046">
        <v>41828751</v>
      </c>
      <c r="D109" s="1039">
        <v>0</v>
      </c>
      <c r="E109" s="249"/>
      <c r="F109" s="254"/>
      <c r="H109" s="1810"/>
    </row>
    <row r="110" spans="1:8" s="10" customFormat="1" ht="25.5">
      <c r="A110" s="791"/>
      <c r="B110" s="1029" t="s">
        <v>19</v>
      </c>
      <c r="C110" s="1046">
        <v>41828751</v>
      </c>
      <c r="D110" s="1039">
        <v>0</v>
      </c>
      <c r="E110" s="249"/>
      <c r="F110" s="254"/>
      <c r="H110" s="1810"/>
    </row>
    <row r="111" spans="1:8" s="10" customFormat="1" ht="12.75">
      <c r="A111" s="791"/>
      <c r="B111" s="1027" t="s">
        <v>57</v>
      </c>
      <c r="C111" s="1045">
        <v>42419395</v>
      </c>
      <c r="D111" s="1038">
        <v>389250</v>
      </c>
      <c r="E111" s="249"/>
      <c r="F111" s="254"/>
      <c r="H111" s="1810"/>
    </row>
    <row r="112" spans="1:8" s="10" customFormat="1" ht="12.75">
      <c r="A112" s="791"/>
      <c r="B112" s="1028" t="s">
        <v>21</v>
      </c>
      <c r="C112" s="1046">
        <v>38452093</v>
      </c>
      <c r="D112" s="1039">
        <v>311250</v>
      </c>
      <c r="E112" s="249"/>
      <c r="F112" s="254"/>
      <c r="H112" s="1810"/>
    </row>
    <row r="113" spans="1:8" s="10" customFormat="1" ht="12.75">
      <c r="A113" s="791"/>
      <c r="B113" s="1030" t="s">
        <v>23</v>
      </c>
      <c r="C113" s="1046">
        <v>28251579</v>
      </c>
      <c r="D113" s="1039">
        <v>1577511</v>
      </c>
      <c r="E113" s="249"/>
      <c r="F113" s="254"/>
      <c r="H113" s="1810"/>
    </row>
    <row r="114" spans="1:8" s="10" customFormat="1" ht="12.75">
      <c r="A114" s="791"/>
      <c r="B114" s="1029" t="s">
        <v>25</v>
      </c>
      <c r="C114" s="1046">
        <v>17969989</v>
      </c>
      <c r="D114" s="1039">
        <v>1383537</v>
      </c>
      <c r="E114" s="249"/>
      <c r="F114" s="254"/>
      <c r="H114" s="1810"/>
    </row>
    <row r="115" spans="1:8" s="10" customFormat="1" ht="12.75">
      <c r="A115" s="791"/>
      <c r="B115" s="1029" t="s">
        <v>26</v>
      </c>
      <c r="C115" s="1046">
        <v>10281590</v>
      </c>
      <c r="D115" s="1039">
        <v>193974</v>
      </c>
      <c r="E115" s="249"/>
      <c r="F115" s="254"/>
      <c r="H115" s="1810"/>
    </row>
    <row r="116" spans="1:8" s="10" customFormat="1" ht="25.5">
      <c r="A116" s="791"/>
      <c r="B116" s="1030" t="s">
        <v>22</v>
      </c>
      <c r="C116" s="1046">
        <v>4611686</v>
      </c>
      <c r="D116" s="1039">
        <v>0</v>
      </c>
      <c r="E116" s="249"/>
      <c r="F116" s="254"/>
      <c r="H116" s="1810"/>
    </row>
    <row r="117" spans="1:8" s="10" customFormat="1" ht="12.75">
      <c r="A117" s="791"/>
      <c r="B117" s="1029" t="s">
        <v>24</v>
      </c>
      <c r="C117" s="1046">
        <v>3792082</v>
      </c>
      <c r="D117" s="1039">
        <v>0</v>
      </c>
      <c r="E117" s="249"/>
      <c r="F117" s="254"/>
      <c r="H117" s="1810"/>
    </row>
    <row r="118" spans="1:8" s="10" customFormat="1" ht="12.75">
      <c r="A118" s="791"/>
      <c r="B118" s="1029" t="s">
        <v>32</v>
      </c>
      <c r="C118" s="1046">
        <v>819604</v>
      </c>
      <c r="D118" s="1039">
        <v>0</v>
      </c>
      <c r="E118" s="249"/>
      <c r="F118" s="254"/>
      <c r="H118" s="1810"/>
    </row>
    <row r="119" spans="1:8" s="10" customFormat="1" ht="25.5">
      <c r="A119" s="791"/>
      <c r="B119" s="1030" t="s">
        <v>45</v>
      </c>
      <c r="C119" s="1046">
        <v>173988</v>
      </c>
      <c r="D119" s="1039">
        <v>0</v>
      </c>
      <c r="E119" s="249"/>
      <c r="F119" s="254"/>
      <c r="H119" s="1810"/>
    </row>
    <row r="120" spans="1:8" s="10" customFormat="1" ht="12.75">
      <c r="A120" s="791"/>
      <c r="B120" s="1029" t="s">
        <v>46</v>
      </c>
      <c r="C120" s="1046">
        <v>173988</v>
      </c>
      <c r="D120" s="1039">
        <v>0</v>
      </c>
      <c r="E120" s="249"/>
      <c r="F120" s="254"/>
      <c r="H120" s="1810"/>
    </row>
    <row r="121" spans="1:8" s="10" customFormat="1" ht="38.25">
      <c r="A121" s="791"/>
      <c r="B121" s="1030" t="s">
        <v>33</v>
      </c>
      <c r="C121" s="1046">
        <v>5414840</v>
      </c>
      <c r="D121" s="1039">
        <v>-1266261</v>
      </c>
      <c r="E121" s="249"/>
      <c r="F121" s="254"/>
      <c r="H121" s="1810"/>
    </row>
    <row r="122" spans="1:8" s="10" customFormat="1" ht="25.5">
      <c r="A122" s="791"/>
      <c r="B122" s="1029" t="s">
        <v>34</v>
      </c>
      <c r="C122" s="1046">
        <v>9472</v>
      </c>
      <c r="D122" s="1039">
        <v>0</v>
      </c>
      <c r="E122" s="249"/>
      <c r="F122" s="254"/>
      <c r="H122" s="1810"/>
    </row>
    <row r="123" spans="1:8" s="10" customFormat="1" ht="38.25">
      <c r="A123" s="791"/>
      <c r="B123" s="1031" t="s">
        <v>35</v>
      </c>
      <c r="C123" s="1046">
        <v>9472</v>
      </c>
      <c r="D123" s="1039">
        <v>0</v>
      </c>
      <c r="E123" s="249"/>
      <c r="F123" s="254"/>
      <c r="H123" s="1810"/>
    </row>
    <row r="124" spans="1:8" s="10" customFormat="1" ht="25.5">
      <c r="A124" s="791"/>
      <c r="B124" s="1029" t="s">
        <v>36</v>
      </c>
      <c r="C124" s="1046">
        <v>5405368</v>
      </c>
      <c r="D124" s="1039">
        <v>-1266261</v>
      </c>
      <c r="E124" s="249"/>
      <c r="F124" s="254"/>
      <c r="H124" s="1810"/>
    </row>
    <row r="125" spans="1:8" s="10" customFormat="1" ht="25.5">
      <c r="A125" s="791"/>
      <c r="B125" s="1031" t="s">
        <v>86</v>
      </c>
      <c r="C125" s="1046">
        <v>1331325</v>
      </c>
      <c r="D125" s="1039">
        <v>0</v>
      </c>
      <c r="E125" s="249"/>
      <c r="F125" s="254"/>
      <c r="H125" s="1810"/>
    </row>
    <row r="126" spans="1:8" s="10" customFormat="1" ht="51">
      <c r="A126" s="791"/>
      <c r="B126" s="1031" t="s">
        <v>37</v>
      </c>
      <c r="C126" s="1046">
        <v>4074043</v>
      </c>
      <c r="D126" s="1039">
        <v>-1266261</v>
      </c>
      <c r="E126" s="249"/>
      <c r="F126" s="254"/>
      <c r="H126" s="1810"/>
    </row>
    <row r="127" spans="1:8" s="10" customFormat="1" ht="12.75">
      <c r="A127" s="791"/>
      <c r="B127" s="1028" t="s">
        <v>27</v>
      </c>
      <c r="C127" s="1046">
        <v>3967302</v>
      </c>
      <c r="D127" s="1039">
        <v>78000</v>
      </c>
      <c r="E127" s="249"/>
      <c r="F127" s="254"/>
      <c r="H127" s="1810"/>
    </row>
    <row r="128" spans="1:8" s="10" customFormat="1" ht="12.75">
      <c r="A128" s="791"/>
      <c r="B128" s="1030" t="s">
        <v>28</v>
      </c>
      <c r="C128" s="1046">
        <v>3377734</v>
      </c>
      <c r="D128" s="1039">
        <v>230639</v>
      </c>
      <c r="E128" s="249"/>
      <c r="F128" s="254"/>
      <c r="H128" s="1810"/>
    </row>
    <row r="129" spans="1:8" s="10" customFormat="1" ht="12.75">
      <c r="A129" s="791"/>
      <c r="B129" s="1030" t="s">
        <v>98</v>
      </c>
      <c r="C129" s="1046">
        <v>589568</v>
      </c>
      <c r="D129" s="1039">
        <v>-152639</v>
      </c>
      <c r="E129" s="249"/>
      <c r="F129" s="254"/>
      <c r="H129" s="1810"/>
    </row>
    <row r="130" spans="1:8" s="10" customFormat="1" ht="25.5">
      <c r="A130" s="791"/>
      <c r="B130" s="1031" t="s">
        <v>161</v>
      </c>
      <c r="C130" s="1046">
        <v>589568</v>
      </c>
      <c r="D130" s="1039">
        <v>-152639</v>
      </c>
      <c r="E130" s="249"/>
      <c r="F130" s="254"/>
      <c r="H130" s="1810"/>
    </row>
    <row r="131" spans="1:8" s="10" customFormat="1" ht="25.5">
      <c r="A131" s="791"/>
      <c r="B131" s="1061" t="s">
        <v>162</v>
      </c>
      <c r="C131" s="1071">
        <v>409083</v>
      </c>
      <c r="D131" s="1066">
        <v>0</v>
      </c>
      <c r="E131" s="249"/>
      <c r="F131" s="254"/>
      <c r="H131" s="1810"/>
    </row>
    <row r="132" spans="1:8" s="10" customFormat="1" ht="51.75" thickBot="1">
      <c r="A132" s="791"/>
      <c r="B132" s="1060" t="s">
        <v>163</v>
      </c>
      <c r="C132" s="1069">
        <v>180485</v>
      </c>
      <c r="D132" s="1064">
        <v>-152639</v>
      </c>
      <c r="E132" s="249"/>
      <c r="F132" s="254"/>
      <c r="H132" s="1810"/>
    </row>
    <row r="133" spans="1:8" s="1813" customFormat="1" ht="199.5" customHeight="1" thickBot="1">
      <c r="A133" s="1812"/>
      <c r="B133" s="2023" t="s">
        <v>511</v>
      </c>
      <c r="C133" s="2024"/>
      <c r="D133" s="2025"/>
      <c r="E133" s="249"/>
      <c r="F133" s="1814"/>
    </row>
    <row r="134" spans="1:8" s="10" customFormat="1" ht="13.5" thickBot="1">
      <c r="A134" s="791"/>
      <c r="B134" s="86"/>
      <c r="C134" s="86"/>
      <c r="D134" s="86"/>
      <c r="E134" s="249"/>
      <c r="F134" s="254"/>
      <c r="H134" s="1810"/>
    </row>
    <row r="135" spans="1:8" s="10" customFormat="1" ht="27">
      <c r="A135" s="791">
        <f>A46+1</f>
        <v>68</v>
      </c>
      <c r="B135" s="1025" t="s">
        <v>146</v>
      </c>
      <c r="C135" s="1042"/>
      <c r="D135" s="247"/>
      <c r="E135" s="1025" t="s">
        <v>146</v>
      </c>
      <c r="F135" s="1042"/>
      <c r="G135" s="247"/>
      <c r="H135" s="1750" t="s">
        <v>295</v>
      </c>
    </row>
    <row r="136" spans="1:8" s="10" customFormat="1" ht="12.75">
      <c r="A136" s="791"/>
      <c r="B136" s="386" t="s">
        <v>14</v>
      </c>
      <c r="C136" s="1043"/>
      <c r="D136" s="1036"/>
      <c r="E136" s="1053" t="s">
        <v>14</v>
      </c>
      <c r="F136" s="1058"/>
      <c r="G136" s="248"/>
      <c r="H136" s="1810"/>
    </row>
    <row r="137" spans="1:8" s="10" customFormat="1" ht="27">
      <c r="A137" s="791"/>
      <c r="B137" s="1073" t="s">
        <v>168</v>
      </c>
      <c r="C137" s="1044"/>
      <c r="D137" s="1037"/>
      <c r="E137" s="1073" t="s">
        <v>169</v>
      </c>
      <c r="F137" s="1048"/>
      <c r="G137" s="1040"/>
      <c r="H137" s="1810"/>
    </row>
    <row r="138" spans="1:8" s="10" customFormat="1" ht="12.75">
      <c r="A138" s="791"/>
      <c r="B138" s="1027" t="s">
        <v>56</v>
      </c>
      <c r="C138" s="1045">
        <v>7023852</v>
      </c>
      <c r="D138" s="1038">
        <v>-42072</v>
      </c>
      <c r="E138" s="1027" t="s">
        <v>56</v>
      </c>
      <c r="F138" s="1045">
        <v>11535372</v>
      </c>
      <c r="G138" s="1038">
        <v>42072</v>
      </c>
      <c r="H138" s="1810"/>
    </row>
    <row r="139" spans="1:8" s="10" customFormat="1" ht="25.5">
      <c r="A139" s="791"/>
      <c r="B139" s="1028" t="s">
        <v>107</v>
      </c>
      <c r="C139" s="1046">
        <v>365476</v>
      </c>
      <c r="D139" s="1039">
        <v>0</v>
      </c>
      <c r="E139" s="1028" t="s">
        <v>61</v>
      </c>
      <c r="F139" s="1046">
        <v>58796</v>
      </c>
      <c r="G139" s="1039">
        <v>0</v>
      </c>
      <c r="H139" s="1810"/>
    </row>
    <row r="140" spans="1:8" s="10" customFormat="1" ht="12.75">
      <c r="A140" s="791"/>
      <c r="B140" s="1028" t="s">
        <v>18</v>
      </c>
      <c r="C140" s="1046">
        <v>6658376</v>
      </c>
      <c r="D140" s="1039">
        <v>-42072</v>
      </c>
      <c r="E140" s="1030" t="s">
        <v>62</v>
      </c>
      <c r="F140" s="1046">
        <v>58796</v>
      </c>
      <c r="G140" s="1039">
        <v>0</v>
      </c>
      <c r="H140" s="1810"/>
    </row>
    <row r="141" spans="1:8" s="10" customFormat="1" ht="25.5">
      <c r="A141" s="791"/>
      <c r="B141" s="1029" t="s">
        <v>19</v>
      </c>
      <c r="C141" s="1046">
        <v>6658376</v>
      </c>
      <c r="D141" s="1039">
        <v>-42072</v>
      </c>
      <c r="E141" s="1029" t="s">
        <v>63</v>
      </c>
      <c r="F141" s="1046">
        <v>58796</v>
      </c>
      <c r="G141" s="1039">
        <v>0</v>
      </c>
      <c r="H141" s="1810"/>
    </row>
    <row r="142" spans="1:8" s="10" customFormat="1" ht="25.5">
      <c r="A142" s="791"/>
      <c r="B142" s="1027" t="s">
        <v>57</v>
      </c>
      <c r="C142" s="1045">
        <v>7023852</v>
      </c>
      <c r="D142" s="1038">
        <v>-42072</v>
      </c>
      <c r="E142" s="1031" t="s">
        <v>64</v>
      </c>
      <c r="F142" s="1046">
        <v>58796</v>
      </c>
      <c r="G142" s="1039">
        <v>0</v>
      </c>
      <c r="H142" s="1810"/>
    </row>
    <row r="143" spans="1:8" s="10" customFormat="1" ht="38.25">
      <c r="A143" s="791"/>
      <c r="B143" s="1028" t="s">
        <v>21</v>
      </c>
      <c r="C143" s="1046">
        <v>6690470</v>
      </c>
      <c r="D143" s="1039">
        <v>-42072</v>
      </c>
      <c r="E143" s="1032" t="s">
        <v>65</v>
      </c>
      <c r="F143" s="1046">
        <v>58796</v>
      </c>
      <c r="G143" s="1039">
        <v>0</v>
      </c>
      <c r="H143" s="1810"/>
    </row>
    <row r="144" spans="1:8" s="10" customFormat="1" ht="12.75">
      <c r="A144" s="791"/>
      <c r="B144" s="1030" t="s">
        <v>23</v>
      </c>
      <c r="C144" s="1046">
        <v>5870866</v>
      </c>
      <c r="D144" s="1039">
        <v>-42072</v>
      </c>
      <c r="E144" s="1028" t="s">
        <v>18</v>
      </c>
      <c r="F144" s="1046">
        <v>11476576</v>
      </c>
      <c r="G144" s="1039">
        <v>42072</v>
      </c>
      <c r="H144" s="1810"/>
    </row>
    <row r="145" spans="1:8" s="10" customFormat="1" ht="25.5">
      <c r="A145" s="791"/>
      <c r="B145" s="1029" t="s">
        <v>25</v>
      </c>
      <c r="C145" s="1046">
        <v>3399717</v>
      </c>
      <c r="D145" s="1039">
        <v>-42072</v>
      </c>
      <c r="E145" s="1029" t="s">
        <v>19</v>
      </c>
      <c r="F145" s="1046">
        <v>11476576</v>
      </c>
      <c r="G145" s="1039">
        <v>42072</v>
      </c>
      <c r="H145" s="1810"/>
    </row>
    <row r="146" spans="1:8" s="10" customFormat="1" ht="12.75">
      <c r="A146" s="791"/>
      <c r="B146" s="1029" t="s">
        <v>26</v>
      </c>
      <c r="C146" s="1046">
        <v>2471149</v>
      </c>
      <c r="D146" s="1039">
        <v>0</v>
      </c>
      <c r="E146" s="1027" t="s">
        <v>57</v>
      </c>
      <c r="F146" s="1045">
        <v>11535372</v>
      </c>
      <c r="G146" s="1038">
        <v>42072</v>
      </c>
      <c r="H146" s="1810" t="s">
        <v>313</v>
      </c>
    </row>
    <row r="147" spans="1:8" s="10" customFormat="1" ht="25.5">
      <c r="A147" s="791"/>
      <c r="B147" s="1033" t="s">
        <v>22</v>
      </c>
      <c r="C147" s="1046">
        <v>819604</v>
      </c>
      <c r="D147" s="1039"/>
      <c r="E147" s="1028" t="s">
        <v>21</v>
      </c>
      <c r="F147" s="1046">
        <v>8683997</v>
      </c>
      <c r="G147" s="1039">
        <v>42072</v>
      </c>
      <c r="H147" s="1810"/>
    </row>
    <row r="148" spans="1:8" s="10" customFormat="1" ht="12.75">
      <c r="A148" s="791"/>
      <c r="B148" s="1029" t="s">
        <v>32</v>
      </c>
      <c r="C148" s="1046">
        <v>819604</v>
      </c>
      <c r="D148" s="1039">
        <v>0</v>
      </c>
      <c r="E148" s="1030" t="s">
        <v>23</v>
      </c>
      <c r="F148" s="1046">
        <v>8644740</v>
      </c>
      <c r="G148" s="1039">
        <v>42072</v>
      </c>
      <c r="H148" s="1810"/>
    </row>
    <row r="149" spans="1:8" s="10" customFormat="1" ht="12.75">
      <c r="A149" s="791"/>
      <c r="B149" s="1028" t="s">
        <v>27</v>
      </c>
      <c r="C149" s="1046">
        <v>333382</v>
      </c>
      <c r="D149" s="1039">
        <v>0</v>
      </c>
      <c r="E149" s="1029" t="s">
        <v>25</v>
      </c>
      <c r="F149" s="1046">
        <v>4475851</v>
      </c>
      <c r="G149" s="1039">
        <v>42072</v>
      </c>
      <c r="H149" s="1810"/>
    </row>
    <row r="150" spans="1:8" s="10" customFormat="1" ht="12.75">
      <c r="A150" s="791"/>
      <c r="B150" s="1030" t="s">
        <v>28</v>
      </c>
      <c r="C150" s="1046">
        <v>333382</v>
      </c>
      <c r="D150" s="1039">
        <v>0</v>
      </c>
      <c r="E150" s="1029" t="s">
        <v>26</v>
      </c>
      <c r="F150" s="1046">
        <v>4168889</v>
      </c>
      <c r="G150" s="1039">
        <v>0</v>
      </c>
      <c r="H150" s="1810"/>
    </row>
    <row r="151" spans="1:8" s="10" customFormat="1" ht="38.25">
      <c r="A151" s="791"/>
      <c r="B151" s="1031"/>
      <c r="C151" s="1046"/>
      <c r="D151" s="1039"/>
      <c r="E151" s="1030" t="s">
        <v>33</v>
      </c>
      <c r="F151" s="1046">
        <v>39257</v>
      </c>
      <c r="G151" s="1039">
        <v>0</v>
      </c>
      <c r="H151" s="1810"/>
    </row>
    <row r="152" spans="1:8" s="10" customFormat="1" ht="25.5">
      <c r="A152" s="791"/>
      <c r="B152" s="1032"/>
      <c r="C152" s="1046"/>
      <c r="D152" s="1039"/>
      <c r="E152" s="1029" t="s">
        <v>34</v>
      </c>
      <c r="F152" s="1046">
        <v>2957</v>
      </c>
      <c r="G152" s="1039">
        <v>0</v>
      </c>
      <c r="H152" s="1810"/>
    </row>
    <row r="153" spans="1:8" s="10" customFormat="1" ht="25.5">
      <c r="A153" s="791"/>
      <c r="B153" s="1029"/>
      <c r="C153" s="1046"/>
      <c r="D153" s="1039"/>
      <c r="E153" s="1031" t="s">
        <v>157</v>
      </c>
      <c r="F153" s="1046">
        <v>2957</v>
      </c>
      <c r="G153" s="1039">
        <v>0</v>
      </c>
      <c r="H153" s="1810"/>
    </row>
    <row r="154" spans="1:8" s="10" customFormat="1" ht="38.25">
      <c r="A154" s="791"/>
      <c r="B154" s="1031"/>
      <c r="C154" s="1046"/>
      <c r="D154" s="1039"/>
      <c r="E154" s="1032" t="s">
        <v>158</v>
      </c>
      <c r="F154" s="1046">
        <v>2957</v>
      </c>
      <c r="G154" s="1039">
        <v>0</v>
      </c>
      <c r="H154" s="1810"/>
    </row>
    <row r="155" spans="1:8" s="10" customFormat="1" ht="25.5">
      <c r="A155" s="791"/>
      <c r="B155" s="1035"/>
      <c r="C155" s="1049"/>
      <c r="D155" s="1041"/>
      <c r="E155" s="1029" t="s">
        <v>36</v>
      </c>
      <c r="F155" s="1046">
        <v>36300</v>
      </c>
      <c r="G155" s="1039">
        <v>0</v>
      </c>
      <c r="H155" s="1810"/>
    </row>
    <row r="156" spans="1:8" s="10" customFormat="1" ht="25.5">
      <c r="A156" s="791"/>
      <c r="B156" s="1035"/>
      <c r="C156" s="1049"/>
      <c r="D156" s="1041"/>
      <c r="E156" s="1031" t="s">
        <v>86</v>
      </c>
      <c r="F156" s="1046">
        <v>36300</v>
      </c>
      <c r="G156" s="1039">
        <v>0</v>
      </c>
      <c r="H156" s="1810"/>
    </row>
    <row r="157" spans="1:8" s="10" customFormat="1" ht="12.75">
      <c r="A157" s="791"/>
      <c r="B157" s="1035"/>
      <c r="C157" s="1049"/>
      <c r="D157" s="1041"/>
      <c r="E157" s="1028" t="s">
        <v>27</v>
      </c>
      <c r="F157" s="1046">
        <v>2851375</v>
      </c>
      <c r="G157" s="1039">
        <v>0</v>
      </c>
      <c r="H157" s="1810"/>
    </row>
    <row r="158" spans="1:8" s="10" customFormat="1" ht="13.5" thickBot="1">
      <c r="A158" s="791"/>
      <c r="B158" s="1035"/>
      <c r="C158" s="1059"/>
      <c r="D158" s="1041"/>
      <c r="E158" s="1074" t="s">
        <v>28</v>
      </c>
      <c r="F158" s="1047">
        <v>2851375</v>
      </c>
      <c r="G158" s="1075">
        <v>0</v>
      </c>
      <c r="H158" s="1810"/>
    </row>
    <row r="159" spans="1:8" s="1813" customFormat="1" ht="58.5" customHeight="1" thickBot="1">
      <c r="A159" s="1812"/>
      <c r="B159" s="2026" t="s">
        <v>474</v>
      </c>
      <c r="C159" s="2027"/>
      <c r="D159" s="2027"/>
      <c r="E159" s="2027"/>
      <c r="F159" s="2027"/>
      <c r="G159" s="2028"/>
    </row>
    <row r="160" spans="1:8" s="10" customFormat="1" ht="13.5">
      <c r="A160" s="791"/>
      <c r="B160" s="95"/>
      <c r="C160" s="9"/>
      <c r="D160" s="9"/>
      <c r="E160" s="95"/>
      <c r="F160" s="9"/>
      <c r="G160" s="9"/>
      <c r="H160" s="1810"/>
    </row>
    <row r="161" spans="1:8" s="10" customFormat="1" ht="13.5">
      <c r="A161" s="791"/>
      <c r="B161" s="95"/>
      <c r="C161" s="9"/>
      <c r="D161" s="9"/>
      <c r="E161" s="95"/>
      <c r="F161" s="9"/>
      <c r="G161" s="9"/>
      <c r="H161" s="1810"/>
    </row>
    <row r="162" spans="1:8" s="10" customFormat="1" ht="13.5">
      <c r="A162" s="791"/>
      <c r="B162" s="95"/>
      <c r="C162" s="9"/>
      <c r="D162" s="9"/>
      <c r="E162" s="95"/>
      <c r="F162" s="9"/>
      <c r="G162" s="9"/>
      <c r="H162" s="1810"/>
    </row>
    <row r="163" spans="1:8" s="10" customFormat="1" ht="13.5">
      <c r="A163" s="791"/>
      <c r="B163" s="95"/>
      <c r="C163" s="9"/>
      <c r="D163" s="9"/>
      <c r="E163" s="95"/>
      <c r="F163" s="9"/>
      <c r="G163" s="9"/>
      <c r="H163" s="1810"/>
    </row>
    <row r="164" spans="1:8" s="10" customFormat="1" ht="13.5">
      <c r="A164" s="791"/>
      <c r="B164" s="95"/>
      <c r="C164" s="9"/>
      <c r="D164" s="9"/>
      <c r="E164" s="95"/>
      <c r="F164" s="9"/>
      <c r="G164" s="9"/>
      <c r="H164" s="1810"/>
    </row>
  </sheetData>
  <mergeCells count="4">
    <mergeCell ref="B24:G24"/>
    <mergeCell ref="B44:G44"/>
    <mergeCell ref="B133:D133"/>
    <mergeCell ref="B159:G159"/>
  </mergeCells>
  <pageMargins left="0.46" right="0.35" top="0.49" bottom="0.56000000000000005" header="0.31496062992125984" footer="0.31496062992125984"/>
  <pageSetup paperSize="9" scale="85" fitToHeight="0" orientation="landscape" r:id="rId1"/>
  <headerFooter>
    <oddFooter>&amp;L&amp;F&amp;C&amp;P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2A9CF-E8C1-4AAD-80E6-74D78EEAF7A3}">
  <sheetPr>
    <tabColor rgb="FF92D050"/>
  </sheetPr>
  <dimension ref="A1:H215"/>
  <sheetViews>
    <sheetView zoomScale="80" zoomScaleNormal="80" workbookViewId="0">
      <pane ySplit="1" topLeftCell="A207" activePane="bottomLeft" state="frozen"/>
      <selection pane="bottomLeft" activeCell="J85" sqref="J85"/>
    </sheetView>
  </sheetViews>
  <sheetFormatPr defaultRowHeight="15"/>
  <cols>
    <col min="1" max="1" width="5.85546875" style="1823" customWidth="1"/>
    <col min="2" max="2" width="43.7109375" style="211" customWidth="1"/>
    <col min="3" max="3" width="15.7109375" style="211" customWidth="1"/>
    <col min="4" max="4" width="12.42578125" style="211" customWidth="1"/>
    <col min="5" max="5" width="43.140625" style="211" customWidth="1"/>
    <col min="6" max="6" width="13.42578125" style="211" customWidth="1"/>
    <col min="7" max="7" width="12.42578125" style="211" customWidth="1"/>
    <col min="8" max="8" width="13.42578125" style="211" customWidth="1"/>
  </cols>
  <sheetData>
    <row r="1" spans="1:8" s="17" customFormat="1" ht="39" thickBot="1">
      <c r="A1" s="1822"/>
      <c r="B1" s="12"/>
      <c r="C1" s="13" t="s">
        <v>2</v>
      </c>
      <c r="D1" s="14" t="s">
        <v>6</v>
      </c>
      <c r="E1" s="12"/>
      <c r="F1" s="13" t="s">
        <v>2</v>
      </c>
      <c r="G1" s="14" t="s">
        <v>6</v>
      </c>
      <c r="H1" s="1017" t="s">
        <v>1</v>
      </c>
    </row>
    <row r="2" spans="1:8">
      <c r="B2" s="15"/>
      <c r="C2" s="15"/>
      <c r="D2" s="15"/>
      <c r="E2" s="15"/>
      <c r="F2" s="15"/>
      <c r="G2" s="15"/>
      <c r="H2" s="16"/>
    </row>
    <row r="3" spans="1:8" s="16" customFormat="1" ht="24" customHeight="1">
      <c r="A3" s="1824"/>
      <c r="B3" s="246" t="s">
        <v>192</v>
      </c>
      <c r="C3" s="1"/>
      <c r="D3" s="1"/>
      <c r="E3" s="1"/>
      <c r="F3" s="1"/>
      <c r="G3" s="1"/>
    </row>
    <row r="4" spans="1:8" ht="15.75" thickBot="1"/>
    <row r="5" spans="1:8">
      <c r="A5" s="1825">
        <f>VARAM!A135+1</f>
        <v>69</v>
      </c>
      <c r="B5" s="330" t="s">
        <v>192</v>
      </c>
      <c r="C5" s="331"/>
      <c r="D5" s="329"/>
      <c r="E5" s="330" t="s">
        <v>192</v>
      </c>
      <c r="F5" s="331"/>
      <c r="G5" s="329"/>
      <c r="H5" s="292" t="s">
        <v>295</v>
      </c>
    </row>
    <row r="6" spans="1:8">
      <c r="A6" s="1826"/>
      <c r="B6" s="313" t="s">
        <v>14</v>
      </c>
      <c r="C6" s="314"/>
      <c r="D6" s="314"/>
      <c r="E6" s="313" t="s">
        <v>14</v>
      </c>
      <c r="F6" s="314"/>
      <c r="G6" s="314"/>
    </row>
    <row r="7" spans="1:8" ht="27">
      <c r="A7" s="1826"/>
      <c r="B7" s="27" t="s">
        <v>193</v>
      </c>
      <c r="C7" s="28"/>
      <c r="D7" s="29"/>
      <c r="E7" s="30" t="s">
        <v>194</v>
      </c>
      <c r="F7" s="31"/>
      <c r="G7" s="32"/>
    </row>
    <row r="8" spans="1:8">
      <c r="A8" s="1826"/>
      <c r="B8" s="316" t="s">
        <v>56</v>
      </c>
      <c r="C8" s="317">
        <v>5778046</v>
      </c>
      <c r="D8" s="318">
        <v>-156494</v>
      </c>
      <c r="E8" s="316" t="s">
        <v>56</v>
      </c>
      <c r="F8" s="317">
        <v>83805431</v>
      </c>
      <c r="G8" s="318">
        <v>156494</v>
      </c>
    </row>
    <row r="9" spans="1:8">
      <c r="A9" s="1826"/>
      <c r="B9" s="313" t="s">
        <v>195</v>
      </c>
      <c r="C9" s="319">
        <v>5778046</v>
      </c>
      <c r="D9" s="320">
        <v>-156494</v>
      </c>
      <c r="E9" s="313" t="s">
        <v>195</v>
      </c>
      <c r="F9" s="319">
        <v>83024990</v>
      </c>
      <c r="G9" s="320">
        <v>156494</v>
      </c>
    </row>
    <row r="10" spans="1:8" ht="25.5">
      <c r="A10" s="1826"/>
      <c r="B10" s="313" t="s">
        <v>196</v>
      </c>
      <c r="C10" s="319">
        <v>5778046</v>
      </c>
      <c r="D10" s="320">
        <v>-156494</v>
      </c>
      <c r="E10" s="313" t="s">
        <v>196</v>
      </c>
      <c r="F10" s="319">
        <v>83024990</v>
      </c>
      <c r="G10" s="320">
        <v>156494</v>
      </c>
    </row>
    <row r="11" spans="1:8">
      <c r="A11" s="1826"/>
      <c r="B11" s="316" t="s">
        <v>57</v>
      </c>
      <c r="C11" s="317">
        <v>5778046</v>
      </c>
      <c r="D11" s="318">
        <v>-156494</v>
      </c>
      <c r="E11" s="316" t="s">
        <v>57</v>
      </c>
      <c r="F11" s="317">
        <v>83805431</v>
      </c>
      <c r="G11" s="318">
        <v>156494</v>
      </c>
    </row>
    <row r="12" spans="1:8">
      <c r="A12" s="1826"/>
      <c r="B12" s="313" t="s">
        <v>197</v>
      </c>
      <c r="C12" s="319">
        <v>5778046</v>
      </c>
      <c r="D12" s="320">
        <v>-156494</v>
      </c>
      <c r="E12" s="313" t="s">
        <v>197</v>
      </c>
      <c r="F12" s="319">
        <v>83259800</v>
      </c>
      <c r="G12" s="320">
        <v>156494</v>
      </c>
    </row>
    <row r="13" spans="1:8">
      <c r="A13" s="1826"/>
      <c r="B13" s="313" t="s">
        <v>198</v>
      </c>
      <c r="C13" s="319">
        <v>4750417</v>
      </c>
      <c r="D13" s="320">
        <v>-156494</v>
      </c>
      <c r="E13" s="313" t="s">
        <v>198</v>
      </c>
      <c r="F13" s="319">
        <v>33988738</v>
      </c>
      <c r="G13" s="320">
        <v>156494</v>
      </c>
    </row>
    <row r="14" spans="1:8">
      <c r="A14" s="1826"/>
      <c r="B14" s="321" t="s">
        <v>199</v>
      </c>
      <c r="C14" s="319">
        <v>4750417</v>
      </c>
      <c r="D14" s="320">
        <v>-156494</v>
      </c>
      <c r="E14" s="321" t="s">
        <v>199</v>
      </c>
      <c r="F14" s="319">
        <v>3475407</v>
      </c>
      <c r="G14" s="320">
        <v>156494</v>
      </c>
    </row>
    <row r="15" spans="1:8">
      <c r="A15" s="1826"/>
      <c r="B15" s="315" t="s">
        <v>192</v>
      </c>
      <c r="C15" s="322"/>
      <c r="D15" s="322"/>
      <c r="E15" s="315"/>
      <c r="F15" s="322"/>
      <c r="G15" s="322"/>
    </row>
    <row r="16" spans="1:8">
      <c r="A16" s="1826"/>
      <c r="B16" s="226" t="s">
        <v>50</v>
      </c>
      <c r="C16" s="322"/>
      <c r="D16" s="322"/>
      <c r="E16" s="226"/>
      <c r="F16" s="322"/>
      <c r="G16" s="322"/>
    </row>
    <row r="17" spans="1:8" ht="27">
      <c r="A17" s="1826"/>
      <c r="B17" s="315" t="s">
        <v>193</v>
      </c>
      <c r="C17" s="473"/>
      <c r="D17" s="473"/>
      <c r="E17" s="315"/>
      <c r="F17" s="473"/>
      <c r="G17" s="473"/>
    </row>
    <row r="18" spans="1:8">
      <c r="A18" s="1826"/>
      <c r="B18" s="323" t="s">
        <v>116</v>
      </c>
      <c r="C18" s="474"/>
      <c r="D18" s="474"/>
      <c r="E18" s="323"/>
      <c r="F18" s="474"/>
      <c r="G18" s="474"/>
    </row>
    <row r="19" spans="1:8">
      <c r="A19" s="1826"/>
      <c r="B19" s="322" t="s">
        <v>53</v>
      </c>
      <c r="C19" s="474"/>
      <c r="D19" s="474"/>
      <c r="E19" s="322"/>
      <c r="F19" s="474"/>
      <c r="G19" s="474"/>
    </row>
    <row r="20" spans="1:8" ht="40.5">
      <c r="A20" s="1826"/>
      <c r="B20" s="323" t="s">
        <v>200</v>
      </c>
      <c r="C20" s="324" t="s">
        <v>201</v>
      </c>
      <c r="D20" s="474"/>
      <c r="E20" s="323"/>
      <c r="F20" s="324"/>
      <c r="G20" s="474"/>
    </row>
    <row r="21" spans="1:8">
      <c r="A21" s="1826"/>
      <c r="B21" s="475" t="s">
        <v>55</v>
      </c>
      <c r="C21" s="474"/>
      <c r="D21" s="474"/>
      <c r="E21" s="475"/>
      <c r="F21" s="474"/>
      <c r="G21" s="474"/>
    </row>
    <row r="22" spans="1:8">
      <c r="A22" s="1826"/>
      <c r="B22" s="476" t="s">
        <v>56</v>
      </c>
      <c r="C22" s="477">
        <v>156494</v>
      </c>
      <c r="D22" s="318">
        <v>-156494</v>
      </c>
      <c r="E22" s="476"/>
      <c r="F22" s="477"/>
      <c r="G22" s="318"/>
    </row>
    <row r="23" spans="1:8">
      <c r="A23" s="1826"/>
      <c r="B23" s="473" t="s">
        <v>195</v>
      </c>
      <c r="C23" s="478">
        <v>156494</v>
      </c>
      <c r="D23" s="320">
        <v>-156494</v>
      </c>
      <c r="E23" s="473"/>
      <c r="F23" s="478"/>
      <c r="G23" s="320"/>
    </row>
    <row r="24" spans="1:8" ht="26.25">
      <c r="A24" s="1826"/>
      <c r="B24" s="473" t="s">
        <v>196</v>
      </c>
      <c r="C24" s="478">
        <v>156494</v>
      </c>
      <c r="D24" s="320">
        <v>-156494</v>
      </c>
      <c r="E24" s="473"/>
      <c r="F24" s="478"/>
      <c r="G24" s="320"/>
    </row>
    <row r="25" spans="1:8">
      <c r="A25" s="1826"/>
      <c r="B25" s="476" t="s">
        <v>57</v>
      </c>
      <c r="C25" s="477">
        <v>156494</v>
      </c>
      <c r="D25" s="318">
        <v>-156494</v>
      </c>
      <c r="E25" s="476"/>
      <c r="F25" s="477"/>
      <c r="G25" s="318"/>
    </row>
    <row r="26" spans="1:8">
      <c r="A26" s="1826"/>
      <c r="B26" s="313" t="s">
        <v>197</v>
      </c>
      <c r="C26" s="478">
        <v>156494</v>
      </c>
      <c r="D26" s="320">
        <v>-156494</v>
      </c>
      <c r="E26" s="313"/>
      <c r="F26" s="478"/>
      <c r="G26" s="320"/>
    </row>
    <row r="27" spans="1:8">
      <c r="A27" s="1826"/>
      <c r="B27" s="313" t="s">
        <v>198</v>
      </c>
      <c r="C27" s="478">
        <v>156494</v>
      </c>
      <c r="D27" s="320">
        <v>-156494</v>
      </c>
      <c r="E27" s="313"/>
      <c r="F27" s="478"/>
      <c r="G27" s="320"/>
    </row>
    <row r="28" spans="1:8" ht="15.75" thickBot="1">
      <c r="A28" s="1826"/>
      <c r="B28" s="325" t="s">
        <v>199</v>
      </c>
      <c r="C28" s="479">
        <v>156494</v>
      </c>
      <c r="D28" s="326">
        <v>-156494</v>
      </c>
      <c r="E28" s="325"/>
      <c r="F28" s="479"/>
      <c r="G28" s="326"/>
    </row>
    <row r="29" spans="1:8" s="1762" customFormat="1" ht="81.75" customHeight="1" thickBot="1">
      <c r="A29" s="1816"/>
      <c r="B29" s="2031" t="s">
        <v>310</v>
      </c>
      <c r="C29" s="2032"/>
      <c r="D29" s="2032"/>
      <c r="E29" s="2032"/>
      <c r="F29" s="2032"/>
      <c r="G29" s="2033"/>
      <c r="H29" s="1817"/>
    </row>
    <row r="30" spans="1:8" ht="15.75" customHeight="1" thickBot="1">
      <c r="A30" s="1826"/>
      <c r="B30" s="359"/>
      <c r="C30" s="359"/>
      <c r="D30" s="359"/>
      <c r="E30" s="359"/>
      <c r="F30" s="359"/>
      <c r="G30" s="359"/>
    </row>
    <row r="31" spans="1:8" ht="26.25">
      <c r="A31" s="1782">
        <f>A5+1</f>
        <v>70</v>
      </c>
      <c r="B31" s="496" t="s">
        <v>12</v>
      </c>
      <c r="C31" s="510"/>
      <c r="D31" s="522"/>
      <c r="E31" s="528" t="s">
        <v>202</v>
      </c>
      <c r="F31" s="522"/>
      <c r="G31" s="543"/>
      <c r="H31" s="292" t="s">
        <v>295</v>
      </c>
    </row>
    <row r="32" spans="1:8" ht="27" customHeight="1">
      <c r="A32" s="1826"/>
      <c r="B32" s="27" t="s">
        <v>203</v>
      </c>
      <c r="C32" s="28"/>
      <c r="D32" s="29"/>
      <c r="E32" s="30" t="s">
        <v>204</v>
      </c>
      <c r="F32" s="31"/>
      <c r="G32" s="32"/>
    </row>
    <row r="33" spans="1:7">
      <c r="A33" s="1826"/>
      <c r="B33" s="497" t="s">
        <v>14</v>
      </c>
      <c r="C33" s="511"/>
      <c r="D33" s="474"/>
      <c r="E33" s="529" t="s">
        <v>14</v>
      </c>
      <c r="F33" s="474"/>
      <c r="G33" s="544"/>
    </row>
    <row r="34" spans="1:7">
      <c r="A34" s="1826"/>
      <c r="B34" s="498" t="s">
        <v>56</v>
      </c>
      <c r="C34" s="512">
        <v>9746199</v>
      </c>
      <c r="D34" s="523">
        <f>D35</f>
        <v>-137622</v>
      </c>
      <c r="E34" s="530" t="s">
        <v>56</v>
      </c>
      <c r="F34" s="553">
        <v>66235688</v>
      </c>
      <c r="G34" s="545">
        <f>G35</f>
        <v>137622</v>
      </c>
    </row>
    <row r="35" spans="1:7">
      <c r="A35" s="1826"/>
      <c r="B35" s="499" t="s">
        <v>18</v>
      </c>
      <c r="C35" s="513">
        <v>9746199</v>
      </c>
      <c r="D35" s="524">
        <f>D36</f>
        <v>-137622</v>
      </c>
      <c r="E35" s="531" t="s">
        <v>18</v>
      </c>
      <c r="F35" s="554">
        <v>58897281</v>
      </c>
      <c r="G35" s="546">
        <f>G36</f>
        <v>137622</v>
      </c>
    </row>
    <row r="36" spans="1:7" ht="26.25">
      <c r="A36" s="1826"/>
      <c r="B36" s="500" t="s">
        <v>19</v>
      </c>
      <c r="C36" s="513">
        <v>9746199</v>
      </c>
      <c r="D36" s="524">
        <v>-137622</v>
      </c>
      <c r="E36" s="531" t="s">
        <v>19</v>
      </c>
      <c r="F36" s="554">
        <v>58897281</v>
      </c>
      <c r="G36" s="546">
        <v>137622</v>
      </c>
    </row>
    <row r="37" spans="1:7">
      <c r="A37" s="1826"/>
      <c r="B37" s="498" t="s">
        <v>57</v>
      </c>
      <c r="C37" s="512">
        <v>9746199</v>
      </c>
      <c r="D37" s="523">
        <f>D38</f>
        <v>-137622</v>
      </c>
      <c r="E37" s="530" t="s">
        <v>57</v>
      </c>
      <c r="F37" s="553">
        <v>66235688</v>
      </c>
      <c r="G37" s="545">
        <f>G38</f>
        <v>137622</v>
      </c>
    </row>
    <row r="38" spans="1:7">
      <c r="A38" s="1826"/>
      <c r="B38" s="499" t="s">
        <v>21</v>
      </c>
      <c r="C38" s="513">
        <v>9746199</v>
      </c>
      <c r="D38" s="524">
        <f>D39</f>
        <v>-137622</v>
      </c>
      <c r="E38" s="532" t="s">
        <v>21</v>
      </c>
      <c r="F38" s="554">
        <v>63138413</v>
      </c>
      <c r="G38" s="546">
        <f>G39+G42+G44</f>
        <v>137622</v>
      </c>
    </row>
    <row r="39" spans="1:7" ht="26.25">
      <c r="A39" s="1826"/>
      <c r="B39" s="500" t="s">
        <v>22</v>
      </c>
      <c r="C39" s="513">
        <v>9746199</v>
      </c>
      <c r="D39" s="524">
        <v>-137622</v>
      </c>
      <c r="E39" s="533" t="s">
        <v>23</v>
      </c>
      <c r="F39" s="554">
        <v>52703037</v>
      </c>
      <c r="G39" s="546">
        <f>G40+G41</f>
        <v>24825</v>
      </c>
    </row>
    <row r="40" spans="1:7">
      <c r="A40" s="1826"/>
      <c r="B40" s="501" t="s">
        <v>24</v>
      </c>
      <c r="C40" s="513">
        <v>9746199</v>
      </c>
      <c r="D40" s="524">
        <v>-137622</v>
      </c>
      <c r="E40" s="534" t="s">
        <v>25</v>
      </c>
      <c r="F40" s="554">
        <v>37203685</v>
      </c>
      <c r="G40" s="546">
        <v>13137</v>
      </c>
    </row>
    <row r="41" spans="1:7">
      <c r="A41" s="1826"/>
      <c r="B41" s="499"/>
      <c r="C41" s="513"/>
      <c r="D41" s="524"/>
      <c r="E41" s="534" t="s">
        <v>26</v>
      </c>
      <c r="F41" s="554">
        <v>15499352</v>
      </c>
      <c r="G41" s="546">
        <v>11688</v>
      </c>
    </row>
    <row r="42" spans="1:7" ht="26.25">
      <c r="A42" s="1826"/>
      <c r="B42" s="474"/>
      <c r="C42" s="511"/>
      <c r="D42" s="474"/>
      <c r="E42" s="535" t="s">
        <v>22</v>
      </c>
      <c r="F42" s="554">
        <v>4431666</v>
      </c>
      <c r="G42" s="546">
        <f>G43</f>
        <v>73386</v>
      </c>
    </row>
    <row r="43" spans="1:7">
      <c r="A43" s="1826"/>
      <c r="B43" s="474"/>
      <c r="C43" s="511"/>
      <c r="D43" s="474"/>
      <c r="E43" s="536" t="s">
        <v>24</v>
      </c>
      <c r="F43" s="554">
        <v>4427766</v>
      </c>
      <c r="G43" s="546">
        <v>73386</v>
      </c>
    </row>
    <row r="44" spans="1:7" ht="38.25">
      <c r="A44" s="1826"/>
      <c r="B44" s="501"/>
      <c r="C44" s="513"/>
      <c r="D44" s="524"/>
      <c r="E44" s="533" t="s">
        <v>33</v>
      </c>
      <c r="F44" s="554">
        <v>5993172</v>
      </c>
      <c r="G44" s="546">
        <f>G45</f>
        <v>39411</v>
      </c>
    </row>
    <row r="45" spans="1:7" ht="25.5">
      <c r="A45" s="1826"/>
      <c r="B45" s="501"/>
      <c r="C45" s="513"/>
      <c r="D45" s="524"/>
      <c r="E45" s="534" t="s">
        <v>36</v>
      </c>
      <c r="F45" s="554">
        <v>5993172</v>
      </c>
      <c r="G45" s="546">
        <f>G46</f>
        <v>39411</v>
      </c>
    </row>
    <row r="46" spans="1:7" ht="51">
      <c r="A46" s="1826"/>
      <c r="B46" s="501"/>
      <c r="C46" s="513"/>
      <c r="D46" s="524"/>
      <c r="E46" s="537" t="s">
        <v>37</v>
      </c>
      <c r="F46" s="554">
        <v>487346</v>
      </c>
      <c r="G46" s="546">
        <v>39411</v>
      </c>
    </row>
    <row r="47" spans="1:7">
      <c r="A47" s="1826"/>
      <c r="B47" s="502" t="s">
        <v>43</v>
      </c>
      <c r="C47" s="514"/>
      <c r="D47" s="314"/>
      <c r="E47" s="538" t="s">
        <v>43</v>
      </c>
      <c r="F47" s="314"/>
      <c r="G47" s="547"/>
    </row>
    <row r="48" spans="1:7">
      <c r="A48" s="1826"/>
      <c r="B48" s="503" t="s">
        <v>44</v>
      </c>
      <c r="C48" s="515"/>
      <c r="D48" s="314"/>
      <c r="E48" s="539" t="s">
        <v>44</v>
      </c>
      <c r="F48" s="555"/>
      <c r="G48" s="547"/>
    </row>
    <row r="49" spans="1:7">
      <c r="A49" s="1826"/>
      <c r="B49" s="504" t="s">
        <v>42</v>
      </c>
      <c r="C49" s="516"/>
      <c r="D49" s="525"/>
      <c r="E49" s="540" t="s">
        <v>42</v>
      </c>
      <c r="F49" s="525"/>
      <c r="G49" s="548"/>
    </row>
    <row r="50" spans="1:7">
      <c r="A50" s="1826"/>
      <c r="B50" s="505" t="s">
        <v>56</v>
      </c>
      <c r="C50" s="517">
        <v>395268323</v>
      </c>
      <c r="D50" s="523">
        <f>D51</f>
        <v>-137622</v>
      </c>
      <c r="E50" s="541" t="s">
        <v>56</v>
      </c>
      <c r="F50" s="556">
        <v>246331085</v>
      </c>
      <c r="G50" s="549">
        <f>G51</f>
        <v>137622</v>
      </c>
    </row>
    <row r="51" spans="1:7">
      <c r="A51" s="1826"/>
      <c r="B51" s="506" t="s">
        <v>18</v>
      </c>
      <c r="C51" s="518">
        <v>395268323</v>
      </c>
      <c r="D51" s="524">
        <f>D52</f>
        <v>-137622</v>
      </c>
      <c r="E51" s="532" t="s">
        <v>18</v>
      </c>
      <c r="F51" s="557">
        <v>238041856</v>
      </c>
      <c r="G51" s="550">
        <f>G52</f>
        <v>137622</v>
      </c>
    </row>
    <row r="52" spans="1:7" ht="26.25">
      <c r="A52" s="1826"/>
      <c r="B52" s="507" t="s">
        <v>19</v>
      </c>
      <c r="C52" s="518">
        <v>395268323</v>
      </c>
      <c r="D52" s="524">
        <v>-137622</v>
      </c>
      <c r="E52" s="533" t="s">
        <v>19</v>
      </c>
      <c r="F52" s="557">
        <v>238041856</v>
      </c>
      <c r="G52" s="550">
        <v>137622</v>
      </c>
    </row>
    <row r="53" spans="1:7">
      <c r="A53" s="1826"/>
      <c r="B53" s="505" t="s">
        <v>57</v>
      </c>
      <c r="C53" s="517">
        <v>395268323</v>
      </c>
      <c r="D53" s="523">
        <f>D54</f>
        <v>-137622</v>
      </c>
      <c r="E53" s="530" t="s">
        <v>57</v>
      </c>
      <c r="F53" s="556">
        <v>246331085</v>
      </c>
      <c r="G53" s="549">
        <f>G54</f>
        <v>137622</v>
      </c>
    </row>
    <row r="54" spans="1:7">
      <c r="A54" s="1826"/>
      <c r="B54" s="506" t="s">
        <v>21</v>
      </c>
      <c r="C54" s="518">
        <v>395268323</v>
      </c>
      <c r="D54" s="524">
        <f>D55</f>
        <v>-137622</v>
      </c>
      <c r="E54" s="532" t="s">
        <v>21</v>
      </c>
      <c r="F54" s="557">
        <v>242361291</v>
      </c>
      <c r="G54" s="550">
        <f>G55+G58+G60</f>
        <v>137622</v>
      </c>
    </row>
    <row r="55" spans="1:7" ht="26.25">
      <c r="A55" s="1826"/>
      <c r="B55" s="507" t="s">
        <v>22</v>
      </c>
      <c r="C55" s="518">
        <v>395268323</v>
      </c>
      <c r="D55" s="524">
        <v>-137622</v>
      </c>
      <c r="E55" s="533" t="s">
        <v>23</v>
      </c>
      <c r="F55" s="557">
        <v>100428107</v>
      </c>
      <c r="G55" s="550">
        <f>G56+G57</f>
        <v>24825</v>
      </c>
    </row>
    <row r="56" spans="1:7">
      <c r="A56" s="1826"/>
      <c r="B56" s="508" t="s">
        <v>24</v>
      </c>
      <c r="C56" s="518">
        <v>395268323</v>
      </c>
      <c r="D56" s="524">
        <v>-137622</v>
      </c>
      <c r="E56" s="534" t="s">
        <v>25</v>
      </c>
      <c r="F56" s="557">
        <v>74224469</v>
      </c>
      <c r="G56" s="550">
        <v>13137</v>
      </c>
    </row>
    <row r="57" spans="1:7">
      <c r="A57" s="1826"/>
      <c r="B57" s="506"/>
      <c r="C57" s="519"/>
      <c r="D57" s="524"/>
      <c r="E57" s="534" t="s">
        <v>26</v>
      </c>
      <c r="F57" s="557">
        <v>26203638</v>
      </c>
      <c r="G57" s="550">
        <v>11688</v>
      </c>
    </row>
    <row r="58" spans="1:7" ht="25.5">
      <c r="A58" s="1826"/>
      <c r="B58" s="474"/>
      <c r="C58" s="511"/>
      <c r="D58" s="474"/>
      <c r="E58" s="533" t="s">
        <v>22</v>
      </c>
      <c r="F58" s="557">
        <v>78085329</v>
      </c>
      <c r="G58" s="550">
        <f>G59</f>
        <v>73386</v>
      </c>
    </row>
    <row r="59" spans="1:7">
      <c r="A59" s="1826"/>
      <c r="B59" s="474"/>
      <c r="C59" s="511"/>
      <c r="D59" s="474"/>
      <c r="E59" s="534" t="s">
        <v>24</v>
      </c>
      <c r="F59" s="557">
        <v>76936436</v>
      </c>
      <c r="G59" s="550">
        <v>73386</v>
      </c>
    </row>
    <row r="60" spans="1:7" ht="38.25">
      <c r="A60" s="1826"/>
      <c r="B60" s="508"/>
      <c r="C60" s="519"/>
      <c r="D60" s="524"/>
      <c r="E60" s="533" t="s">
        <v>33</v>
      </c>
      <c r="F60" s="557">
        <v>63626217</v>
      </c>
      <c r="G60" s="550">
        <f>G61</f>
        <v>39411</v>
      </c>
    </row>
    <row r="61" spans="1:7" ht="25.5">
      <c r="A61" s="1826"/>
      <c r="B61" s="508"/>
      <c r="C61" s="519"/>
      <c r="D61" s="524"/>
      <c r="E61" s="534" t="s">
        <v>36</v>
      </c>
      <c r="F61" s="557">
        <v>58700637</v>
      </c>
      <c r="G61" s="550">
        <f>G62</f>
        <v>39411</v>
      </c>
    </row>
    <row r="62" spans="1:7" ht="51">
      <c r="A62" s="1826"/>
      <c r="B62" s="508"/>
      <c r="C62" s="519"/>
      <c r="D62" s="524"/>
      <c r="E62" s="537" t="s">
        <v>37</v>
      </c>
      <c r="F62" s="557">
        <v>13213792</v>
      </c>
      <c r="G62" s="550">
        <v>39411</v>
      </c>
    </row>
    <row r="63" spans="1:7">
      <c r="A63" s="1826"/>
      <c r="B63" s="504" t="s">
        <v>58</v>
      </c>
      <c r="C63" s="520"/>
      <c r="D63" s="526"/>
      <c r="E63" s="540" t="s">
        <v>58</v>
      </c>
      <c r="F63" s="558"/>
      <c r="G63" s="551"/>
    </row>
    <row r="64" spans="1:7">
      <c r="A64" s="1826"/>
      <c r="B64" s="505" t="s">
        <v>56</v>
      </c>
      <c r="C64" s="517">
        <v>402328927</v>
      </c>
      <c r="D64" s="523">
        <f>D65</f>
        <v>-137622</v>
      </c>
      <c r="E64" s="541" t="s">
        <v>56</v>
      </c>
      <c r="F64" s="556">
        <v>248297261</v>
      </c>
      <c r="G64" s="549">
        <f>G65</f>
        <v>137622</v>
      </c>
    </row>
    <row r="65" spans="1:8">
      <c r="A65" s="1826"/>
      <c r="B65" s="506" t="s">
        <v>18</v>
      </c>
      <c r="C65" s="518">
        <v>402328927</v>
      </c>
      <c r="D65" s="524">
        <f>D66</f>
        <v>-137622</v>
      </c>
      <c r="E65" s="532" t="s">
        <v>18</v>
      </c>
      <c r="F65" s="557">
        <v>240445194</v>
      </c>
      <c r="G65" s="550">
        <f>G66</f>
        <v>137622</v>
      </c>
    </row>
    <row r="66" spans="1:8" ht="26.25">
      <c r="A66" s="1826"/>
      <c r="B66" s="507" t="s">
        <v>19</v>
      </c>
      <c r="C66" s="518">
        <v>402328927</v>
      </c>
      <c r="D66" s="524">
        <v>-137622</v>
      </c>
      <c r="E66" s="533" t="s">
        <v>19</v>
      </c>
      <c r="F66" s="557">
        <v>240445194</v>
      </c>
      <c r="G66" s="550">
        <v>137622</v>
      </c>
    </row>
    <row r="67" spans="1:8">
      <c r="A67" s="1826"/>
      <c r="B67" s="505" t="s">
        <v>57</v>
      </c>
      <c r="C67" s="517">
        <v>402328927</v>
      </c>
      <c r="D67" s="523">
        <f>D68</f>
        <v>-137622</v>
      </c>
      <c r="E67" s="530" t="s">
        <v>57</v>
      </c>
      <c r="F67" s="556">
        <v>248297261</v>
      </c>
      <c r="G67" s="549">
        <f>G68</f>
        <v>137622</v>
      </c>
    </row>
    <row r="68" spans="1:8">
      <c r="A68" s="1826"/>
      <c r="B68" s="506" t="s">
        <v>21</v>
      </c>
      <c r="C68" s="518">
        <v>402328927</v>
      </c>
      <c r="D68" s="524">
        <f>D69</f>
        <v>-137622</v>
      </c>
      <c r="E68" s="532" t="s">
        <v>21</v>
      </c>
      <c r="F68" s="557">
        <v>244427451</v>
      </c>
      <c r="G68" s="550">
        <f>G69+G72+G74</f>
        <v>137622</v>
      </c>
    </row>
    <row r="69" spans="1:8" ht="26.25">
      <c r="A69" s="1826"/>
      <c r="B69" s="507" t="s">
        <v>22</v>
      </c>
      <c r="C69" s="518">
        <v>402328927</v>
      </c>
      <c r="D69" s="524">
        <v>-137622</v>
      </c>
      <c r="E69" s="533" t="s">
        <v>23</v>
      </c>
      <c r="F69" s="557">
        <v>100724823</v>
      </c>
      <c r="G69" s="550">
        <f>G70+G71</f>
        <v>24825</v>
      </c>
    </row>
    <row r="70" spans="1:8">
      <c r="A70" s="1826"/>
      <c r="B70" s="508" t="s">
        <v>24</v>
      </c>
      <c r="C70" s="518">
        <v>402328927</v>
      </c>
      <c r="D70" s="524">
        <v>-137622</v>
      </c>
      <c r="E70" s="534" t="s">
        <v>25</v>
      </c>
      <c r="F70" s="557">
        <v>74326847</v>
      </c>
      <c r="G70" s="550">
        <v>13137</v>
      </c>
    </row>
    <row r="71" spans="1:8">
      <c r="A71" s="1826"/>
      <c r="B71" s="506"/>
      <c r="C71" s="519"/>
      <c r="D71" s="524"/>
      <c r="E71" s="534" t="s">
        <v>26</v>
      </c>
      <c r="F71" s="557">
        <v>26397976</v>
      </c>
      <c r="G71" s="550">
        <v>11688</v>
      </c>
    </row>
    <row r="72" spans="1:8" ht="25.5">
      <c r="A72" s="1826"/>
      <c r="B72" s="474"/>
      <c r="C72" s="511"/>
      <c r="D72" s="474"/>
      <c r="E72" s="533" t="s">
        <v>22</v>
      </c>
      <c r="F72" s="557">
        <v>83396898</v>
      </c>
      <c r="G72" s="550">
        <f>G73</f>
        <v>73386</v>
      </c>
    </row>
    <row r="73" spans="1:8">
      <c r="A73" s="1826"/>
      <c r="B73" s="474"/>
      <c r="C73" s="511"/>
      <c r="D73" s="474"/>
      <c r="E73" s="534" t="s">
        <v>24</v>
      </c>
      <c r="F73" s="557">
        <v>82236077</v>
      </c>
      <c r="G73" s="550">
        <v>73386</v>
      </c>
    </row>
    <row r="74" spans="1:8" ht="38.25">
      <c r="A74" s="1826"/>
      <c r="B74" s="508"/>
      <c r="C74" s="519"/>
      <c r="D74" s="524"/>
      <c r="E74" s="533" t="s">
        <v>33</v>
      </c>
      <c r="F74" s="557">
        <v>60084092</v>
      </c>
      <c r="G74" s="550">
        <f>G75</f>
        <v>39411</v>
      </c>
    </row>
    <row r="75" spans="1:8" ht="25.5">
      <c r="A75" s="1826"/>
      <c r="B75" s="508"/>
      <c r="C75" s="519"/>
      <c r="D75" s="524"/>
      <c r="E75" s="534" t="s">
        <v>36</v>
      </c>
      <c r="F75" s="557">
        <v>59839833</v>
      </c>
      <c r="G75" s="550">
        <f>G76</f>
        <v>39411</v>
      </c>
    </row>
    <row r="76" spans="1:8" ht="51.75" thickBot="1">
      <c r="A76" s="1826"/>
      <c r="B76" s="509"/>
      <c r="C76" s="521"/>
      <c r="D76" s="527"/>
      <c r="E76" s="542" t="s">
        <v>37</v>
      </c>
      <c r="F76" s="559">
        <v>13179672</v>
      </c>
      <c r="G76" s="552">
        <v>39411</v>
      </c>
    </row>
    <row r="77" spans="1:8" s="1762" customFormat="1" ht="69.75" customHeight="1" thickBot="1">
      <c r="A77" s="1020"/>
      <c r="B77" s="2026" t="s">
        <v>311</v>
      </c>
      <c r="C77" s="2027"/>
      <c r="D77" s="2027"/>
      <c r="E77" s="2027"/>
      <c r="F77" s="2027"/>
      <c r="G77" s="2028"/>
      <c r="H77" s="1817"/>
    </row>
    <row r="78" spans="1:8" ht="15.75" thickBot="1">
      <c r="A78" s="1826"/>
      <c r="B78" s="358"/>
      <c r="C78" s="358"/>
      <c r="D78" s="358"/>
      <c r="E78" s="358"/>
      <c r="F78" s="358"/>
      <c r="G78" s="358"/>
    </row>
    <row r="79" spans="1:8" ht="26.25">
      <c r="A79" s="1782">
        <f>A31+1</f>
        <v>71</v>
      </c>
      <c r="B79" s="560" t="s">
        <v>12</v>
      </c>
      <c r="C79" s="522"/>
      <c r="D79" s="510"/>
      <c r="E79" s="496" t="s">
        <v>205</v>
      </c>
      <c r="F79" s="510"/>
      <c r="G79" s="522"/>
      <c r="H79" s="292" t="s">
        <v>295</v>
      </c>
    </row>
    <row r="80" spans="1:8" ht="54">
      <c r="A80" s="1826"/>
      <c r="B80" s="27" t="s">
        <v>203</v>
      </c>
      <c r="C80" s="28"/>
      <c r="D80" s="29"/>
      <c r="E80" s="30" t="s">
        <v>206</v>
      </c>
      <c r="F80" s="31"/>
      <c r="G80" s="32"/>
    </row>
    <row r="81" spans="1:7">
      <c r="A81" s="1826"/>
      <c r="B81" s="561" t="s">
        <v>14</v>
      </c>
      <c r="C81" s="474"/>
      <c r="D81" s="511"/>
      <c r="E81" s="497" t="s">
        <v>14</v>
      </c>
      <c r="F81" s="511"/>
      <c r="G81" s="474"/>
    </row>
    <row r="82" spans="1:7">
      <c r="A82" s="1826"/>
      <c r="B82" s="562" t="s">
        <v>56</v>
      </c>
      <c r="C82" s="240">
        <v>9746199</v>
      </c>
      <c r="D82" s="577">
        <f>D83</f>
        <v>-1086294</v>
      </c>
      <c r="E82" s="581" t="s">
        <v>56</v>
      </c>
      <c r="F82" s="589">
        <f>F83</f>
        <v>966394</v>
      </c>
      <c r="G82" s="596">
        <f>G83</f>
        <v>1086294</v>
      </c>
    </row>
    <row r="83" spans="1:7">
      <c r="A83" s="1826"/>
      <c r="B83" s="563" t="s">
        <v>18</v>
      </c>
      <c r="C83" s="241">
        <v>9746199</v>
      </c>
      <c r="D83" s="578">
        <v>-1086294</v>
      </c>
      <c r="E83" s="313" t="s">
        <v>207</v>
      </c>
      <c r="F83" s="590">
        <f>F84</f>
        <v>966394</v>
      </c>
      <c r="G83" s="597">
        <f>G84</f>
        <v>1086294</v>
      </c>
    </row>
    <row r="84" spans="1:7" ht="26.25">
      <c r="A84" s="1826"/>
      <c r="B84" s="564" t="s">
        <v>19</v>
      </c>
      <c r="C84" s="241">
        <v>9746199</v>
      </c>
      <c r="D84" s="578">
        <v>-1086294</v>
      </c>
      <c r="E84" s="313" t="s">
        <v>208</v>
      </c>
      <c r="F84" s="590">
        <v>966394</v>
      </c>
      <c r="G84" s="597">
        <v>1086294</v>
      </c>
    </row>
    <row r="85" spans="1:7">
      <c r="A85" s="1826"/>
      <c r="B85" s="562" t="s">
        <v>57</v>
      </c>
      <c r="C85" s="240">
        <v>9746199</v>
      </c>
      <c r="D85" s="577">
        <f>D86</f>
        <v>-1086294</v>
      </c>
      <c r="E85" s="581" t="s">
        <v>57</v>
      </c>
      <c r="F85" s="589">
        <f>F86</f>
        <v>966394</v>
      </c>
      <c r="G85" s="596">
        <f>G86</f>
        <v>1086294</v>
      </c>
    </row>
    <row r="86" spans="1:7">
      <c r="A86" s="1826"/>
      <c r="B86" s="563" t="s">
        <v>21</v>
      </c>
      <c r="C86" s="241">
        <v>9746199</v>
      </c>
      <c r="D86" s="578">
        <v>-1086294</v>
      </c>
      <c r="E86" s="499" t="s">
        <v>21</v>
      </c>
      <c r="F86" s="513">
        <v>966394</v>
      </c>
      <c r="G86" s="597">
        <v>1086294</v>
      </c>
    </row>
    <row r="87" spans="1:7" ht="39">
      <c r="A87" s="1826"/>
      <c r="B87" s="564" t="s">
        <v>22</v>
      </c>
      <c r="C87" s="241">
        <v>9746199</v>
      </c>
      <c r="D87" s="578">
        <v>-1086294</v>
      </c>
      <c r="E87" s="500" t="s">
        <v>33</v>
      </c>
      <c r="F87" s="513">
        <v>966394</v>
      </c>
      <c r="G87" s="597">
        <v>1086294</v>
      </c>
    </row>
    <row r="88" spans="1:7" ht="26.25">
      <c r="A88" s="1826"/>
      <c r="B88" s="565" t="s">
        <v>24</v>
      </c>
      <c r="C88" s="241">
        <v>9746199</v>
      </c>
      <c r="D88" s="578">
        <v>-1086294</v>
      </c>
      <c r="E88" s="501" t="s">
        <v>36</v>
      </c>
      <c r="F88" s="513">
        <v>966394</v>
      </c>
      <c r="G88" s="597">
        <v>1086294</v>
      </c>
    </row>
    <row r="89" spans="1:7" ht="26.25">
      <c r="A89" s="1826"/>
      <c r="B89" s="565"/>
      <c r="C89" s="241"/>
      <c r="D89" s="579"/>
      <c r="E89" s="582" t="s">
        <v>86</v>
      </c>
      <c r="F89" s="513">
        <v>966394</v>
      </c>
      <c r="G89" s="597">
        <v>1086294</v>
      </c>
    </row>
    <row r="90" spans="1:7">
      <c r="A90" s="1826"/>
      <c r="B90" s="566" t="s">
        <v>43</v>
      </c>
      <c r="C90" s="574"/>
      <c r="D90" s="515"/>
      <c r="E90" s="583" t="s">
        <v>43</v>
      </c>
      <c r="F90" s="515"/>
      <c r="G90" s="314"/>
    </row>
    <row r="91" spans="1:7">
      <c r="A91" s="1826"/>
      <c r="B91" s="567" t="s">
        <v>44</v>
      </c>
      <c r="C91" s="314"/>
      <c r="D91" s="515"/>
      <c r="E91" s="503" t="s">
        <v>44</v>
      </c>
      <c r="F91" s="591"/>
      <c r="G91" s="314"/>
    </row>
    <row r="92" spans="1:7">
      <c r="A92" s="1826"/>
      <c r="B92" s="568" t="s">
        <v>42</v>
      </c>
      <c r="C92" s="525"/>
      <c r="D92" s="516"/>
      <c r="E92" s="504" t="s">
        <v>42</v>
      </c>
      <c r="F92" s="516"/>
      <c r="G92" s="525"/>
    </row>
    <row r="93" spans="1:7">
      <c r="A93" s="1826"/>
      <c r="B93" s="569" t="s">
        <v>56</v>
      </c>
      <c r="C93" s="556">
        <v>395268323</v>
      </c>
      <c r="D93" s="577">
        <f>D94</f>
        <v>-1086294</v>
      </c>
      <c r="E93" s="584" t="s">
        <v>56</v>
      </c>
      <c r="F93" s="592">
        <v>622979045</v>
      </c>
      <c r="G93" s="596">
        <f>G94</f>
        <v>1086294</v>
      </c>
    </row>
    <row r="94" spans="1:7">
      <c r="A94" s="1826"/>
      <c r="B94" s="570" t="s">
        <v>18</v>
      </c>
      <c r="C94" s="557">
        <v>395268323</v>
      </c>
      <c r="D94" s="578">
        <v>-1086294</v>
      </c>
      <c r="E94" s="585" t="s">
        <v>18</v>
      </c>
      <c r="F94" s="593">
        <v>622979045</v>
      </c>
      <c r="G94" s="597">
        <f>G95</f>
        <v>1086294</v>
      </c>
    </row>
    <row r="95" spans="1:7" ht="26.25">
      <c r="A95" s="1826"/>
      <c r="B95" s="571" t="s">
        <v>19</v>
      </c>
      <c r="C95" s="557">
        <v>395268323</v>
      </c>
      <c r="D95" s="578">
        <v>-1086294</v>
      </c>
      <c r="E95" s="586" t="s">
        <v>19</v>
      </c>
      <c r="F95" s="593">
        <v>622979045</v>
      </c>
      <c r="G95" s="597">
        <v>1086294</v>
      </c>
    </row>
    <row r="96" spans="1:7">
      <c r="A96" s="1826"/>
      <c r="B96" s="569" t="s">
        <v>57</v>
      </c>
      <c r="C96" s="556">
        <v>395268323</v>
      </c>
      <c r="D96" s="577">
        <f>D97</f>
        <v>-1086294</v>
      </c>
      <c r="E96" s="581" t="s">
        <v>57</v>
      </c>
      <c r="F96" s="592">
        <v>622979045</v>
      </c>
      <c r="G96" s="596">
        <f>G97</f>
        <v>1086294</v>
      </c>
    </row>
    <row r="97" spans="1:8">
      <c r="A97" s="1826"/>
      <c r="B97" s="570" t="s">
        <v>21</v>
      </c>
      <c r="C97" s="557">
        <v>395268323</v>
      </c>
      <c r="D97" s="578">
        <v>-1086294</v>
      </c>
      <c r="E97" s="506" t="s">
        <v>21</v>
      </c>
      <c r="F97" s="518">
        <v>622979045</v>
      </c>
      <c r="G97" s="597">
        <v>1086294</v>
      </c>
    </row>
    <row r="98" spans="1:8" ht="39">
      <c r="A98" s="1826"/>
      <c r="B98" s="571" t="s">
        <v>22</v>
      </c>
      <c r="C98" s="557">
        <v>395268323</v>
      </c>
      <c r="D98" s="578">
        <v>-1086294</v>
      </c>
      <c r="E98" s="507" t="s">
        <v>33</v>
      </c>
      <c r="F98" s="518">
        <v>622979045</v>
      </c>
      <c r="G98" s="597">
        <v>1086294</v>
      </c>
    </row>
    <row r="99" spans="1:8" ht="26.25">
      <c r="A99" s="1826"/>
      <c r="B99" s="572" t="s">
        <v>24</v>
      </c>
      <c r="C99" s="557">
        <v>395268323</v>
      </c>
      <c r="D99" s="578">
        <v>-1086294</v>
      </c>
      <c r="E99" s="508" t="s">
        <v>36</v>
      </c>
      <c r="F99" s="518">
        <v>622979045</v>
      </c>
      <c r="G99" s="597">
        <v>1086294</v>
      </c>
    </row>
    <row r="100" spans="1:8" ht="26.25">
      <c r="A100" s="1826"/>
      <c r="B100" s="572"/>
      <c r="C100" s="575"/>
      <c r="D100" s="579"/>
      <c r="E100" s="587" t="s">
        <v>86</v>
      </c>
      <c r="F100" s="518">
        <v>622979045</v>
      </c>
      <c r="G100" s="597">
        <v>1086294</v>
      </c>
    </row>
    <row r="101" spans="1:8">
      <c r="A101" s="1826"/>
      <c r="B101" s="568" t="s">
        <v>58</v>
      </c>
      <c r="C101" s="526"/>
      <c r="D101" s="520"/>
      <c r="E101" s="504" t="s">
        <v>58</v>
      </c>
      <c r="F101" s="594"/>
      <c r="G101" s="526"/>
    </row>
    <row r="102" spans="1:8">
      <c r="A102" s="1826"/>
      <c r="B102" s="569" t="s">
        <v>56</v>
      </c>
      <c r="C102" s="556">
        <v>402328927</v>
      </c>
      <c r="D102" s="577">
        <f>D103</f>
        <v>-1086294</v>
      </c>
      <c r="E102" s="584" t="s">
        <v>56</v>
      </c>
      <c r="F102" s="592">
        <v>622100060</v>
      </c>
      <c r="G102" s="523">
        <f>G103</f>
        <v>1086294</v>
      </c>
    </row>
    <row r="103" spans="1:8">
      <c r="A103" s="1826"/>
      <c r="B103" s="570" t="s">
        <v>18</v>
      </c>
      <c r="C103" s="557">
        <v>402328927</v>
      </c>
      <c r="D103" s="578">
        <v>-1086294</v>
      </c>
      <c r="E103" s="585" t="s">
        <v>18</v>
      </c>
      <c r="F103" s="593">
        <v>622100060</v>
      </c>
      <c r="G103" s="524">
        <f>G104</f>
        <v>1086294</v>
      </c>
    </row>
    <row r="104" spans="1:8" ht="26.25">
      <c r="A104" s="1826"/>
      <c r="B104" s="571" t="s">
        <v>19</v>
      </c>
      <c r="C104" s="557">
        <v>402328927</v>
      </c>
      <c r="D104" s="578">
        <v>-1086294</v>
      </c>
      <c r="E104" s="586" t="s">
        <v>19</v>
      </c>
      <c r="F104" s="593">
        <v>622100060</v>
      </c>
      <c r="G104" s="524">
        <v>1086294</v>
      </c>
    </row>
    <row r="105" spans="1:8">
      <c r="A105" s="1826"/>
      <c r="B105" s="569" t="s">
        <v>57</v>
      </c>
      <c r="C105" s="556">
        <v>402328927</v>
      </c>
      <c r="D105" s="577">
        <f>D106</f>
        <v>-1086294</v>
      </c>
      <c r="E105" s="581" t="s">
        <v>57</v>
      </c>
      <c r="F105" s="592">
        <v>622100060</v>
      </c>
      <c r="G105" s="523">
        <f>G106</f>
        <v>1086294</v>
      </c>
    </row>
    <row r="106" spans="1:8">
      <c r="A106" s="1826"/>
      <c r="B106" s="570" t="s">
        <v>21</v>
      </c>
      <c r="C106" s="557">
        <v>402328927</v>
      </c>
      <c r="D106" s="578">
        <v>-1086294</v>
      </c>
      <c r="E106" s="506" t="s">
        <v>21</v>
      </c>
      <c r="F106" s="518">
        <v>622100060</v>
      </c>
      <c r="G106" s="524">
        <v>1086294</v>
      </c>
    </row>
    <row r="107" spans="1:8" ht="39">
      <c r="A107" s="1826"/>
      <c r="B107" s="571" t="s">
        <v>22</v>
      </c>
      <c r="C107" s="557">
        <v>402328927</v>
      </c>
      <c r="D107" s="578">
        <v>-1086294</v>
      </c>
      <c r="E107" s="507" t="s">
        <v>33</v>
      </c>
      <c r="F107" s="518">
        <v>622100060</v>
      </c>
      <c r="G107" s="524">
        <v>1086294</v>
      </c>
    </row>
    <row r="108" spans="1:8" ht="26.25">
      <c r="A108" s="1826"/>
      <c r="B108" s="572" t="s">
        <v>24</v>
      </c>
      <c r="C108" s="557">
        <v>402328927</v>
      </c>
      <c r="D108" s="578">
        <v>-1086294</v>
      </c>
      <c r="E108" s="508" t="s">
        <v>36</v>
      </c>
      <c r="F108" s="518">
        <v>622100060</v>
      </c>
      <c r="G108" s="524">
        <v>1086294</v>
      </c>
    </row>
    <row r="109" spans="1:8" ht="27" thickBot="1">
      <c r="A109" s="1826"/>
      <c r="B109" s="573"/>
      <c r="C109" s="576"/>
      <c r="D109" s="580"/>
      <c r="E109" s="588" t="s">
        <v>86</v>
      </c>
      <c r="F109" s="595">
        <v>622100060</v>
      </c>
      <c r="G109" s="559">
        <v>1086294</v>
      </c>
    </row>
    <row r="110" spans="1:8" s="1762" customFormat="1" ht="81.75" customHeight="1" thickBot="1">
      <c r="A110" s="1020"/>
      <c r="B110" s="2034" t="s">
        <v>312</v>
      </c>
      <c r="C110" s="2035"/>
      <c r="D110" s="2035"/>
      <c r="E110" s="2035"/>
      <c r="F110" s="2035"/>
      <c r="G110" s="2036"/>
      <c r="H110" s="1817"/>
    </row>
    <row r="111" spans="1:8" ht="15.75" thickBot="1">
      <c r="A111" s="1826"/>
      <c r="B111" s="358"/>
      <c r="C111" s="358"/>
      <c r="D111" s="358"/>
      <c r="E111" s="358"/>
      <c r="F111" s="358"/>
      <c r="G111" s="358"/>
    </row>
    <row r="112" spans="1:8">
      <c r="A112" s="1827">
        <f>A79+1</f>
        <v>72</v>
      </c>
      <c r="B112" s="327" t="s">
        <v>192</v>
      </c>
      <c r="C112" s="328"/>
      <c r="D112" s="329"/>
      <c r="E112" s="330" t="s">
        <v>192</v>
      </c>
      <c r="F112" s="331"/>
      <c r="G112" s="329"/>
      <c r="H112" s="292" t="s">
        <v>295</v>
      </c>
    </row>
    <row r="113" spans="1:7">
      <c r="A113" s="1826"/>
      <c r="B113" s="313" t="s">
        <v>14</v>
      </c>
      <c r="C113" s="312"/>
      <c r="D113" s="332"/>
      <c r="E113" s="313" t="s">
        <v>14</v>
      </c>
      <c r="F113" s="332"/>
      <c r="G113" s="312"/>
    </row>
    <row r="114" spans="1:7" ht="27">
      <c r="A114" s="1826"/>
      <c r="B114" s="27" t="s">
        <v>209</v>
      </c>
      <c r="C114" s="28"/>
      <c r="D114" s="29"/>
      <c r="E114" s="30" t="s">
        <v>210</v>
      </c>
      <c r="F114" s="31"/>
      <c r="G114" s="32"/>
    </row>
    <row r="115" spans="1:7">
      <c r="A115" s="1826"/>
      <c r="B115" s="316" t="s">
        <v>56</v>
      </c>
      <c r="C115" s="480">
        <v>17005937</v>
      </c>
      <c r="D115" s="333">
        <v>-7245</v>
      </c>
      <c r="E115" s="316" t="s">
        <v>56</v>
      </c>
      <c r="F115" s="334">
        <v>820873</v>
      </c>
      <c r="G115" s="333">
        <v>7245</v>
      </c>
    </row>
    <row r="116" spans="1:7">
      <c r="A116" s="1826"/>
      <c r="B116" s="313" t="s">
        <v>195</v>
      </c>
      <c r="C116" s="481">
        <v>17005937</v>
      </c>
      <c r="D116" s="335">
        <v>-7245</v>
      </c>
      <c r="E116" s="313" t="s">
        <v>195</v>
      </c>
      <c r="F116" s="336">
        <v>820873</v>
      </c>
      <c r="G116" s="335">
        <v>7245</v>
      </c>
    </row>
    <row r="117" spans="1:7" ht="25.5">
      <c r="A117" s="1826"/>
      <c r="B117" s="321" t="s">
        <v>196</v>
      </c>
      <c r="C117" s="481">
        <v>17005937</v>
      </c>
      <c r="D117" s="335">
        <v>-7245</v>
      </c>
      <c r="E117" s="313" t="s">
        <v>196</v>
      </c>
      <c r="F117" s="336">
        <v>820873</v>
      </c>
      <c r="G117" s="335">
        <v>7245</v>
      </c>
    </row>
    <row r="118" spans="1:7">
      <c r="A118" s="1826"/>
      <c r="B118" s="316" t="s">
        <v>57</v>
      </c>
      <c r="C118" s="480">
        <v>17005937</v>
      </c>
      <c r="D118" s="333">
        <v>-7245</v>
      </c>
      <c r="E118" s="316" t="s">
        <v>57</v>
      </c>
      <c r="F118" s="334">
        <v>820873</v>
      </c>
      <c r="G118" s="333">
        <v>7245</v>
      </c>
    </row>
    <row r="119" spans="1:7">
      <c r="A119" s="1826"/>
      <c r="B119" s="473" t="s">
        <v>197</v>
      </c>
      <c r="C119" s="481">
        <v>17005937</v>
      </c>
      <c r="D119" s="335">
        <v>-7245</v>
      </c>
      <c r="E119" s="313" t="s">
        <v>197</v>
      </c>
      <c r="F119" s="336">
        <v>816604</v>
      </c>
      <c r="G119" s="335">
        <v>7245</v>
      </c>
    </row>
    <row r="120" spans="1:7" ht="26.25">
      <c r="A120" s="1826"/>
      <c r="B120" s="473" t="s">
        <v>211</v>
      </c>
      <c r="C120" s="481">
        <v>15555937</v>
      </c>
      <c r="D120" s="335">
        <v>-7245</v>
      </c>
      <c r="E120" s="313" t="s">
        <v>198</v>
      </c>
      <c r="F120" s="336">
        <v>816604</v>
      </c>
      <c r="G120" s="335">
        <v>7245</v>
      </c>
    </row>
    <row r="121" spans="1:7" ht="15.75" thickBot="1">
      <c r="A121" s="1826"/>
      <c r="B121" s="482" t="s">
        <v>212</v>
      </c>
      <c r="C121" s="483">
        <v>15555937</v>
      </c>
      <c r="D121" s="337">
        <v>-7245</v>
      </c>
      <c r="E121" s="338" t="s">
        <v>213</v>
      </c>
      <c r="F121" s="339">
        <v>674147</v>
      </c>
      <c r="G121" s="337">
        <v>7245</v>
      </c>
    </row>
    <row r="122" spans="1:7">
      <c r="A122" s="1827"/>
      <c r="B122" s="484" t="s">
        <v>192</v>
      </c>
      <c r="C122" s="485"/>
      <c r="D122" s="340"/>
      <c r="F122" s="341"/>
      <c r="G122" s="342"/>
    </row>
    <row r="123" spans="1:7">
      <c r="A123" s="1826"/>
      <c r="B123" s="486" t="s">
        <v>43</v>
      </c>
      <c r="C123" s="311"/>
      <c r="D123" s="343"/>
      <c r="F123" s="344"/>
      <c r="G123" s="344"/>
    </row>
    <row r="124" spans="1:7">
      <c r="A124" s="1826"/>
      <c r="B124" s="487" t="s">
        <v>44</v>
      </c>
      <c r="C124" s="488"/>
      <c r="D124" s="489"/>
      <c r="F124" s="341"/>
      <c r="G124" s="341"/>
    </row>
    <row r="125" spans="1:7">
      <c r="A125" s="1826"/>
      <c r="B125" s="345" t="s">
        <v>42</v>
      </c>
      <c r="C125" s="490"/>
      <c r="D125" s="491"/>
    </row>
    <row r="126" spans="1:7">
      <c r="A126" s="1826"/>
      <c r="B126" s="346" t="s">
        <v>56</v>
      </c>
      <c r="C126" s="347">
        <v>246331085</v>
      </c>
      <c r="D126" s="348"/>
      <c r="F126" s="349"/>
      <c r="G126" s="350"/>
    </row>
    <row r="127" spans="1:7">
      <c r="A127" s="1826"/>
      <c r="B127" s="346" t="s">
        <v>57</v>
      </c>
      <c r="C127" s="347">
        <v>246331085</v>
      </c>
      <c r="D127" s="348"/>
      <c r="F127" s="349"/>
      <c r="G127" s="350"/>
    </row>
    <row r="128" spans="1:7">
      <c r="A128" s="1826"/>
      <c r="B128" s="351" t="s">
        <v>214</v>
      </c>
      <c r="C128" s="493">
        <v>100428107</v>
      </c>
      <c r="D128" s="335">
        <v>7245</v>
      </c>
      <c r="F128" s="349"/>
      <c r="G128" s="350"/>
    </row>
    <row r="129" spans="1:8">
      <c r="A129" s="1826"/>
      <c r="B129" s="351" t="s">
        <v>215</v>
      </c>
      <c r="C129" s="493">
        <v>74224469</v>
      </c>
      <c r="D129" s="335">
        <v>7245</v>
      </c>
      <c r="F129" s="349"/>
      <c r="G129" s="350"/>
    </row>
    <row r="130" spans="1:8" ht="26.25">
      <c r="A130" s="1826"/>
      <c r="B130" s="486" t="s">
        <v>216</v>
      </c>
      <c r="C130" s="481">
        <v>78085329</v>
      </c>
      <c r="D130" s="335">
        <v>-7245</v>
      </c>
      <c r="F130" s="352"/>
      <c r="G130" s="353"/>
    </row>
    <row r="131" spans="1:8">
      <c r="A131" s="1826"/>
      <c r="B131" s="486" t="s">
        <v>212</v>
      </c>
      <c r="C131" s="481">
        <v>76936436</v>
      </c>
      <c r="D131" s="335">
        <v>-7245</v>
      </c>
      <c r="F131" s="352"/>
      <c r="G131" s="353"/>
    </row>
    <row r="132" spans="1:8">
      <c r="A132" s="1826"/>
      <c r="B132" s="345" t="s">
        <v>58</v>
      </c>
      <c r="C132" s="490"/>
      <c r="D132" s="491"/>
    </row>
    <row r="133" spans="1:8">
      <c r="A133" s="1826"/>
      <c r="B133" s="346" t="s">
        <v>56</v>
      </c>
      <c r="C133" s="347">
        <v>248297261</v>
      </c>
      <c r="D133" s="348"/>
      <c r="F133" s="354"/>
      <c r="G133" s="350"/>
    </row>
    <row r="134" spans="1:8">
      <c r="A134" s="1826"/>
      <c r="B134" s="346" t="s">
        <v>57</v>
      </c>
      <c r="C134" s="347">
        <v>248297261</v>
      </c>
      <c r="D134" s="348"/>
      <c r="F134" s="354"/>
      <c r="G134" s="350"/>
    </row>
    <row r="135" spans="1:8">
      <c r="A135" s="1826"/>
      <c r="B135" s="351" t="s">
        <v>214</v>
      </c>
      <c r="C135" s="493">
        <v>100724823</v>
      </c>
      <c r="D135" s="335">
        <v>7245</v>
      </c>
      <c r="E135" s="354"/>
      <c r="G135" s="350"/>
    </row>
    <row r="136" spans="1:8">
      <c r="A136" s="1826"/>
      <c r="B136" s="351" t="s">
        <v>215</v>
      </c>
      <c r="C136" s="493">
        <v>74326847</v>
      </c>
      <c r="D136" s="335">
        <v>7245</v>
      </c>
      <c r="F136" s="354"/>
      <c r="G136" s="350"/>
    </row>
    <row r="137" spans="1:8" ht="26.25">
      <c r="A137" s="1826"/>
      <c r="B137" s="486" t="s">
        <v>211</v>
      </c>
      <c r="C137" s="481">
        <v>83396898</v>
      </c>
      <c r="D137" s="355">
        <v>-7245</v>
      </c>
      <c r="F137" s="352"/>
      <c r="G137" s="353"/>
    </row>
    <row r="138" spans="1:8" ht="15.75" thickBot="1">
      <c r="A138" s="1826"/>
      <c r="B138" s="492" t="s">
        <v>212</v>
      </c>
      <c r="C138" s="483">
        <v>82236077</v>
      </c>
      <c r="D138" s="356">
        <v>-7245</v>
      </c>
      <c r="E138" s="211" t="s">
        <v>313</v>
      </c>
      <c r="F138" s="352"/>
      <c r="G138" s="353"/>
    </row>
    <row r="139" spans="1:8" s="1762" customFormat="1" ht="74.25" customHeight="1" thickBot="1">
      <c r="A139" s="1020"/>
      <c r="B139" s="2037" t="s">
        <v>314</v>
      </c>
      <c r="C139" s="2038"/>
      <c r="D139" s="2038"/>
      <c r="E139" s="2038"/>
      <c r="F139" s="2038"/>
      <c r="G139" s="2039"/>
      <c r="H139" s="1817"/>
    </row>
    <row r="140" spans="1:8" ht="15.75" thickBot="1">
      <c r="A140" s="1826"/>
      <c r="B140" s="357"/>
      <c r="C140" s="357"/>
      <c r="D140" s="357"/>
      <c r="E140" s="357"/>
      <c r="F140" s="357"/>
      <c r="G140" s="357"/>
    </row>
    <row r="141" spans="1:8">
      <c r="A141" s="1827">
        <f>A112+1</f>
        <v>73</v>
      </c>
      <c r="B141" s="598" t="s">
        <v>192</v>
      </c>
      <c r="C141" s="328"/>
      <c r="D141" s="601"/>
      <c r="E141" s="330" t="s">
        <v>192</v>
      </c>
      <c r="F141" s="606"/>
      <c r="G141" s="329"/>
      <c r="H141" s="292" t="s">
        <v>295</v>
      </c>
    </row>
    <row r="142" spans="1:8">
      <c r="A142" s="1826"/>
      <c r="B142" s="351" t="s">
        <v>14</v>
      </c>
      <c r="C142" s="312"/>
      <c r="D142" s="602"/>
      <c r="E142" s="313" t="s">
        <v>14</v>
      </c>
      <c r="F142" s="602"/>
      <c r="G142" s="312"/>
    </row>
    <row r="143" spans="1:8">
      <c r="A143" s="1826"/>
      <c r="B143" s="494" t="s">
        <v>217</v>
      </c>
      <c r="C143" s="31"/>
      <c r="D143" s="495"/>
      <c r="E143" s="27" t="s">
        <v>204</v>
      </c>
      <c r="F143" s="28"/>
      <c r="G143" s="29"/>
    </row>
    <row r="144" spans="1:8">
      <c r="A144" s="1826"/>
      <c r="B144" s="346" t="s">
        <v>56</v>
      </c>
      <c r="C144" s="480">
        <v>4739383</v>
      </c>
      <c r="D144" s="603">
        <v>-194574</v>
      </c>
      <c r="E144" s="316" t="s">
        <v>56</v>
      </c>
      <c r="F144" s="607">
        <v>66235688</v>
      </c>
      <c r="G144" s="333">
        <v>194574</v>
      </c>
    </row>
    <row r="145" spans="1:8">
      <c r="A145" s="1826"/>
      <c r="B145" s="351" t="s">
        <v>195</v>
      </c>
      <c r="C145" s="481">
        <v>4739383</v>
      </c>
      <c r="D145" s="604">
        <v>-194574</v>
      </c>
      <c r="E145" s="313" t="s">
        <v>195</v>
      </c>
      <c r="F145" s="608">
        <v>58897281</v>
      </c>
      <c r="G145" s="335">
        <v>194574</v>
      </c>
    </row>
    <row r="146" spans="1:8" ht="25.5">
      <c r="A146" s="1826"/>
      <c r="B146" s="599" t="s">
        <v>196</v>
      </c>
      <c r="C146" s="481">
        <v>4739383</v>
      </c>
      <c r="D146" s="604">
        <v>-194574</v>
      </c>
      <c r="E146" s="313" t="s">
        <v>196</v>
      </c>
      <c r="F146" s="608">
        <v>58897281</v>
      </c>
      <c r="G146" s="335">
        <v>194574</v>
      </c>
    </row>
    <row r="147" spans="1:8">
      <c r="A147" s="1826"/>
      <c r="B147" s="346" t="s">
        <v>57</v>
      </c>
      <c r="C147" s="480">
        <v>4739383</v>
      </c>
      <c r="D147" s="603">
        <v>-194574</v>
      </c>
      <c r="E147" s="316" t="s">
        <v>57</v>
      </c>
      <c r="F147" s="607">
        <v>66235688</v>
      </c>
      <c r="G147" s="333">
        <v>194574</v>
      </c>
    </row>
    <row r="148" spans="1:8">
      <c r="A148" s="1826"/>
      <c r="B148" s="486" t="s">
        <v>197</v>
      </c>
      <c r="C148" s="481">
        <v>4720661</v>
      </c>
      <c r="D148" s="604">
        <v>-194574</v>
      </c>
      <c r="E148" s="313" t="s">
        <v>197</v>
      </c>
      <c r="F148" s="608">
        <v>63138413</v>
      </c>
      <c r="G148" s="335">
        <v>194574</v>
      </c>
    </row>
    <row r="149" spans="1:8">
      <c r="A149" s="1826"/>
      <c r="B149" s="486" t="s">
        <v>218</v>
      </c>
      <c r="C149" s="481">
        <v>4720661</v>
      </c>
      <c r="D149" s="604">
        <v>-194574</v>
      </c>
      <c r="E149" s="473" t="s">
        <v>218</v>
      </c>
      <c r="F149" s="608">
        <v>52703037</v>
      </c>
      <c r="G149" s="335">
        <v>194574</v>
      </c>
    </row>
    <row r="150" spans="1:8">
      <c r="A150" s="1826"/>
      <c r="B150" s="486" t="s">
        <v>219</v>
      </c>
      <c r="C150" s="481">
        <v>4164002</v>
      </c>
      <c r="D150" s="604">
        <v>-168820</v>
      </c>
      <c r="E150" s="473" t="s">
        <v>219</v>
      </c>
      <c r="F150" s="608">
        <v>37203685</v>
      </c>
      <c r="G150" s="335">
        <v>168820</v>
      </c>
    </row>
    <row r="151" spans="1:8" ht="15.75" thickBot="1">
      <c r="A151" s="1815"/>
      <c r="B151" s="600" t="s">
        <v>220</v>
      </c>
      <c r="C151" s="483">
        <v>556659</v>
      </c>
      <c r="D151" s="605">
        <v>-25754</v>
      </c>
      <c r="E151" s="482" t="s">
        <v>220</v>
      </c>
      <c r="F151" s="609">
        <v>15499352</v>
      </c>
      <c r="G151" s="337">
        <v>25754</v>
      </c>
    </row>
    <row r="152" spans="1:8" s="1762" customFormat="1" ht="48" customHeight="1" thickBot="1">
      <c r="A152" s="1816"/>
      <c r="B152" s="2037" t="s">
        <v>315</v>
      </c>
      <c r="C152" s="2038"/>
      <c r="D152" s="2038"/>
      <c r="E152" s="2038"/>
      <c r="F152" s="2038"/>
      <c r="G152" s="2039"/>
      <c r="H152" s="1817"/>
    </row>
    <row r="153" spans="1:8" ht="15.75" thickBot="1">
      <c r="A153" s="1826"/>
      <c r="B153" s="357"/>
      <c r="C153" s="357"/>
      <c r="D153" s="357"/>
      <c r="E153" s="357"/>
      <c r="F153" s="357"/>
      <c r="G153" s="357"/>
    </row>
    <row r="154" spans="1:8">
      <c r="A154" s="1827">
        <f>A141+1</f>
        <v>74</v>
      </c>
      <c r="B154" s="610" t="s">
        <v>202</v>
      </c>
      <c r="C154" s="522"/>
      <c r="D154" s="543"/>
      <c r="G154" s="350"/>
      <c r="H154" s="292" t="s">
        <v>295</v>
      </c>
    </row>
    <row r="155" spans="1:8" ht="40.5">
      <c r="A155" s="1826"/>
      <c r="B155" s="494" t="s">
        <v>221</v>
      </c>
      <c r="C155" s="31"/>
      <c r="D155" s="32"/>
      <c r="G155" s="350"/>
    </row>
    <row r="156" spans="1:8">
      <c r="A156" s="1826"/>
      <c r="B156" s="561" t="s">
        <v>14</v>
      </c>
      <c r="C156" s="474"/>
      <c r="D156" s="544"/>
      <c r="G156" s="350"/>
    </row>
    <row r="157" spans="1:8">
      <c r="A157" s="1826"/>
      <c r="B157" s="611" t="s">
        <v>56</v>
      </c>
      <c r="C157" s="553">
        <v>5778046</v>
      </c>
      <c r="D157" s="545"/>
      <c r="G157" s="350"/>
    </row>
    <row r="158" spans="1:8">
      <c r="A158" s="1826"/>
      <c r="B158" s="612" t="s">
        <v>195</v>
      </c>
      <c r="C158" s="554">
        <v>5778046</v>
      </c>
      <c r="D158" s="545"/>
      <c r="G158" s="350"/>
    </row>
    <row r="159" spans="1:8" ht="25.5">
      <c r="A159" s="1826"/>
      <c r="B159" s="612" t="s">
        <v>196</v>
      </c>
      <c r="C159" s="554">
        <v>5778046</v>
      </c>
      <c r="D159" s="545"/>
      <c r="G159" s="350"/>
    </row>
    <row r="160" spans="1:8">
      <c r="A160" s="1826"/>
      <c r="B160" s="611" t="s">
        <v>57</v>
      </c>
      <c r="C160" s="553">
        <v>5778046</v>
      </c>
      <c r="D160" s="545"/>
      <c r="G160" s="350"/>
    </row>
    <row r="161" spans="1:7">
      <c r="A161" s="1826"/>
      <c r="B161" s="613" t="s">
        <v>21</v>
      </c>
      <c r="C161" s="554">
        <v>5778046</v>
      </c>
      <c r="D161" s="546"/>
      <c r="G161" s="350"/>
    </row>
    <row r="162" spans="1:7">
      <c r="A162" s="1826"/>
      <c r="B162" s="614" t="s">
        <v>23</v>
      </c>
      <c r="C162" s="633">
        <v>4750417</v>
      </c>
      <c r="D162" s="546">
        <v>4194</v>
      </c>
      <c r="G162" s="350"/>
    </row>
    <row r="163" spans="1:7">
      <c r="A163" s="1826"/>
      <c r="B163" s="615" t="s">
        <v>26</v>
      </c>
      <c r="C163" s="633">
        <v>4750417</v>
      </c>
      <c r="D163" s="546">
        <v>4194</v>
      </c>
      <c r="G163" s="350"/>
    </row>
    <row r="164" spans="1:7" ht="38.25">
      <c r="A164" s="1826"/>
      <c r="B164" s="613" t="s">
        <v>222</v>
      </c>
      <c r="C164" s="634">
        <v>21601</v>
      </c>
      <c r="D164" s="546">
        <v>-4194</v>
      </c>
      <c r="G164" s="350"/>
    </row>
    <row r="165" spans="1:7" ht="63.75">
      <c r="A165" s="1826"/>
      <c r="B165" s="614" t="s">
        <v>223</v>
      </c>
      <c r="C165" s="634">
        <v>21601</v>
      </c>
      <c r="D165" s="546">
        <v>-4194</v>
      </c>
      <c r="G165" s="350"/>
    </row>
    <row r="166" spans="1:7">
      <c r="A166" s="1826"/>
      <c r="B166" s="616" t="s">
        <v>202</v>
      </c>
      <c r="C166" s="634"/>
      <c r="D166" s="546"/>
      <c r="G166" s="350"/>
    </row>
    <row r="167" spans="1:7">
      <c r="A167" s="1826"/>
      <c r="B167" s="351" t="s">
        <v>43</v>
      </c>
      <c r="C167" s="314"/>
      <c r="D167" s="547"/>
      <c r="G167" s="350"/>
    </row>
    <row r="168" spans="1:7">
      <c r="A168" s="1826"/>
      <c r="B168" s="567" t="s">
        <v>44</v>
      </c>
      <c r="C168" s="311"/>
      <c r="D168" s="624"/>
      <c r="G168" s="350"/>
    </row>
    <row r="169" spans="1:7">
      <c r="A169" s="1826"/>
      <c r="B169" s="345" t="s">
        <v>42</v>
      </c>
      <c r="C169" s="635"/>
      <c r="D169" s="625"/>
      <c r="G169" s="350"/>
    </row>
    <row r="170" spans="1:7">
      <c r="A170" s="1826"/>
      <c r="B170" s="346" t="s">
        <v>56</v>
      </c>
      <c r="C170" s="317">
        <v>246331085</v>
      </c>
      <c r="D170" s="626"/>
      <c r="G170" s="350"/>
    </row>
    <row r="171" spans="1:7">
      <c r="A171" s="1826"/>
      <c r="B171" s="346" t="s">
        <v>57</v>
      </c>
      <c r="C171" s="317">
        <v>246331085</v>
      </c>
      <c r="D171" s="626"/>
      <c r="G171" s="350"/>
    </row>
    <row r="172" spans="1:7">
      <c r="A172" s="1826"/>
      <c r="B172" s="351" t="s">
        <v>197</v>
      </c>
      <c r="C172" s="319">
        <v>242361291</v>
      </c>
      <c r="D172" s="546"/>
      <c r="G172" s="350"/>
    </row>
    <row r="173" spans="1:7">
      <c r="A173" s="1826"/>
      <c r="B173" s="351" t="s">
        <v>198</v>
      </c>
      <c r="C173" s="319">
        <v>100428107</v>
      </c>
      <c r="D173" s="546">
        <v>4194</v>
      </c>
      <c r="G173" s="350"/>
    </row>
    <row r="174" spans="1:7">
      <c r="A174" s="1826"/>
      <c r="B174" s="599" t="s">
        <v>199</v>
      </c>
      <c r="C174" s="319">
        <v>26203638</v>
      </c>
      <c r="D174" s="546">
        <v>4194</v>
      </c>
      <c r="G174" s="350"/>
    </row>
    <row r="175" spans="1:7" ht="38.25">
      <c r="A175" s="1826"/>
      <c r="B175" s="613" t="s">
        <v>222</v>
      </c>
      <c r="C175" s="634">
        <v>63626217</v>
      </c>
      <c r="D175" s="546">
        <v>-4194</v>
      </c>
      <c r="G175" s="350"/>
    </row>
    <row r="176" spans="1:7" ht="63.75">
      <c r="A176" s="1826"/>
      <c r="B176" s="614" t="s">
        <v>223</v>
      </c>
      <c r="C176" s="634">
        <v>13213792</v>
      </c>
      <c r="D176" s="546">
        <v>-4194</v>
      </c>
      <c r="G176" s="350"/>
    </row>
    <row r="177" spans="1:7">
      <c r="A177" s="1826"/>
      <c r="B177" s="617" t="s">
        <v>58</v>
      </c>
      <c r="C177" s="558"/>
      <c r="D177" s="627"/>
      <c r="G177" s="350"/>
    </row>
    <row r="178" spans="1:7">
      <c r="A178" s="1826"/>
      <c r="B178" s="346" t="s">
        <v>56</v>
      </c>
      <c r="C178" s="317">
        <v>248297261</v>
      </c>
      <c r="D178" s="626"/>
      <c r="G178" s="350"/>
    </row>
    <row r="179" spans="1:7">
      <c r="A179" s="1826"/>
      <c r="B179" s="346" t="s">
        <v>57</v>
      </c>
      <c r="C179" s="317">
        <v>248297261</v>
      </c>
      <c r="D179" s="626"/>
      <c r="G179" s="350"/>
    </row>
    <row r="180" spans="1:7">
      <c r="A180" s="1826"/>
      <c r="B180" s="351" t="s">
        <v>197</v>
      </c>
      <c r="C180" s="319">
        <v>244427451</v>
      </c>
      <c r="D180" s="546"/>
      <c r="G180" s="350"/>
    </row>
    <row r="181" spans="1:7">
      <c r="A181" s="1826"/>
      <c r="B181" s="351" t="s">
        <v>198</v>
      </c>
      <c r="C181" s="319">
        <v>100724823</v>
      </c>
      <c r="D181" s="546">
        <v>4194</v>
      </c>
      <c r="G181" s="350"/>
    </row>
    <row r="182" spans="1:7">
      <c r="A182" s="1826"/>
      <c r="B182" s="599" t="s">
        <v>199</v>
      </c>
      <c r="C182" s="319">
        <v>26397976</v>
      </c>
      <c r="D182" s="546">
        <v>4194</v>
      </c>
      <c r="G182" s="350"/>
    </row>
    <row r="183" spans="1:7" ht="38.25">
      <c r="A183" s="1826"/>
      <c r="B183" s="613" t="s">
        <v>222</v>
      </c>
      <c r="C183" s="634">
        <v>60084092</v>
      </c>
      <c r="D183" s="546">
        <v>-4194</v>
      </c>
      <c r="G183" s="350"/>
    </row>
    <row r="184" spans="1:7" ht="63.75">
      <c r="A184" s="1826"/>
      <c r="B184" s="614" t="s">
        <v>223</v>
      </c>
      <c r="C184" s="634">
        <v>13179672</v>
      </c>
      <c r="D184" s="546">
        <v>-4194</v>
      </c>
      <c r="G184" s="350"/>
    </row>
    <row r="185" spans="1:7">
      <c r="A185" s="1826"/>
      <c r="B185" s="618" t="s">
        <v>192</v>
      </c>
      <c r="C185" s="322"/>
      <c r="D185" s="628"/>
      <c r="G185" s="350"/>
    </row>
    <row r="186" spans="1:7">
      <c r="A186" s="1826"/>
      <c r="B186" s="386" t="s">
        <v>50</v>
      </c>
      <c r="C186" s="322"/>
      <c r="D186" s="628"/>
      <c r="G186" s="350"/>
    </row>
    <row r="187" spans="1:7" ht="27">
      <c r="A187" s="1826"/>
      <c r="B187" s="618" t="s">
        <v>193</v>
      </c>
      <c r="C187" s="473"/>
      <c r="D187" s="629"/>
      <c r="G187" s="350"/>
    </row>
    <row r="188" spans="1:7">
      <c r="A188" s="1826"/>
      <c r="B188" s="619" t="s">
        <v>116</v>
      </c>
      <c r="C188" s="474"/>
      <c r="D188" s="544"/>
      <c r="G188" s="350"/>
    </row>
    <row r="189" spans="1:7">
      <c r="A189" s="1826"/>
      <c r="B189" s="620" t="s">
        <v>53</v>
      </c>
      <c r="C189" s="474"/>
      <c r="D189" s="544"/>
      <c r="G189" s="350"/>
    </row>
    <row r="190" spans="1:7" ht="27">
      <c r="A190" s="1826"/>
      <c r="B190" s="619" t="s">
        <v>224</v>
      </c>
      <c r="C190" s="324" t="s">
        <v>225</v>
      </c>
      <c r="D190" s="544"/>
      <c r="G190" s="350"/>
    </row>
    <row r="191" spans="1:7">
      <c r="A191" s="1826"/>
      <c r="B191" s="621" t="s">
        <v>55</v>
      </c>
      <c r="C191" s="636"/>
      <c r="D191" s="630"/>
      <c r="G191" s="350"/>
    </row>
    <row r="192" spans="1:7">
      <c r="A192" s="1826"/>
      <c r="B192" s="622" t="s">
        <v>56</v>
      </c>
      <c r="C192" s="637">
        <v>1543264</v>
      </c>
      <c r="D192" s="631"/>
      <c r="G192" s="350"/>
    </row>
    <row r="193" spans="1:7">
      <c r="A193" s="1826"/>
      <c r="B193" s="622" t="s">
        <v>57</v>
      </c>
      <c r="C193" s="637">
        <v>1543264</v>
      </c>
      <c r="D193" s="631"/>
      <c r="G193" s="350"/>
    </row>
    <row r="194" spans="1:7">
      <c r="A194" s="1826"/>
      <c r="B194" s="351" t="s">
        <v>197</v>
      </c>
      <c r="C194" s="638">
        <v>1543264</v>
      </c>
      <c r="D194" s="546"/>
      <c r="G194" s="350"/>
    </row>
    <row r="195" spans="1:7">
      <c r="A195" s="1826"/>
      <c r="B195" s="351" t="s">
        <v>198</v>
      </c>
      <c r="C195" s="638">
        <v>1521663</v>
      </c>
      <c r="D195" s="546">
        <v>4194</v>
      </c>
      <c r="G195" s="350"/>
    </row>
    <row r="196" spans="1:7">
      <c r="A196" s="1826"/>
      <c r="B196" s="599" t="s">
        <v>199</v>
      </c>
      <c r="C196" s="638">
        <v>1521663</v>
      </c>
      <c r="D196" s="546">
        <v>4194</v>
      </c>
      <c r="G196" s="350"/>
    </row>
    <row r="197" spans="1:7" ht="38.25">
      <c r="A197" s="1826"/>
      <c r="B197" s="613" t="s">
        <v>222</v>
      </c>
      <c r="C197" s="638">
        <v>21601</v>
      </c>
      <c r="D197" s="546">
        <v>-4194</v>
      </c>
      <c r="G197" s="350"/>
    </row>
    <row r="198" spans="1:7" ht="63.75">
      <c r="A198" s="1826"/>
      <c r="B198" s="614" t="s">
        <v>223</v>
      </c>
      <c r="C198" s="638">
        <v>21601</v>
      </c>
      <c r="D198" s="546">
        <v>-4194</v>
      </c>
      <c r="G198" s="350"/>
    </row>
    <row r="199" spans="1:7">
      <c r="A199" s="1826"/>
      <c r="B199" s="621" t="s">
        <v>42</v>
      </c>
      <c r="C199" s="636"/>
      <c r="D199" s="630"/>
      <c r="G199" s="350"/>
    </row>
    <row r="200" spans="1:7">
      <c r="A200" s="1826"/>
      <c r="B200" s="622" t="s">
        <v>56</v>
      </c>
      <c r="C200" s="637">
        <v>1543264</v>
      </c>
      <c r="D200" s="631"/>
      <c r="G200" s="350"/>
    </row>
    <row r="201" spans="1:7">
      <c r="A201" s="1826"/>
      <c r="B201" s="622" t="s">
        <v>57</v>
      </c>
      <c r="C201" s="637">
        <v>1543264</v>
      </c>
      <c r="D201" s="631"/>
      <c r="G201" s="350"/>
    </row>
    <row r="202" spans="1:7">
      <c r="A202" s="1826"/>
      <c r="B202" s="351" t="s">
        <v>197</v>
      </c>
      <c r="C202" s="638">
        <v>1543264</v>
      </c>
      <c r="D202" s="546"/>
      <c r="G202" s="350"/>
    </row>
    <row r="203" spans="1:7">
      <c r="A203" s="1826"/>
      <c r="B203" s="351" t="s">
        <v>198</v>
      </c>
      <c r="C203" s="638">
        <v>1521663</v>
      </c>
      <c r="D203" s="546">
        <v>4194</v>
      </c>
      <c r="G203" s="350"/>
    </row>
    <row r="204" spans="1:7">
      <c r="A204" s="1826"/>
      <c r="B204" s="599" t="s">
        <v>199</v>
      </c>
      <c r="C204" s="638">
        <v>1521663</v>
      </c>
      <c r="D204" s="546">
        <v>4194</v>
      </c>
      <c r="G204" s="350"/>
    </row>
    <row r="205" spans="1:7" ht="38.25">
      <c r="A205" s="1826"/>
      <c r="B205" s="613" t="s">
        <v>222</v>
      </c>
      <c r="C205" s="638">
        <v>21601</v>
      </c>
      <c r="D205" s="546">
        <v>-4194</v>
      </c>
      <c r="G205" s="350"/>
    </row>
    <row r="206" spans="1:7" ht="63.75">
      <c r="A206" s="1826"/>
      <c r="B206" s="614" t="s">
        <v>223</v>
      </c>
      <c r="C206" s="638">
        <v>21601</v>
      </c>
      <c r="D206" s="546">
        <v>-4194</v>
      </c>
      <c r="G206" s="350"/>
    </row>
    <row r="207" spans="1:7">
      <c r="A207" s="1826"/>
      <c r="B207" s="621" t="s">
        <v>58</v>
      </c>
      <c r="C207" s="635"/>
      <c r="D207" s="625"/>
      <c r="G207" s="350"/>
    </row>
    <row r="208" spans="1:7">
      <c r="A208" s="1826"/>
      <c r="B208" s="622" t="s">
        <v>56</v>
      </c>
      <c r="C208" s="637">
        <v>1543264</v>
      </c>
      <c r="D208" s="631"/>
      <c r="G208" s="350"/>
    </row>
    <row r="209" spans="1:8">
      <c r="A209" s="1826"/>
      <c r="B209" s="622" t="s">
        <v>57</v>
      </c>
      <c r="C209" s="637">
        <v>1543264</v>
      </c>
      <c r="D209" s="631"/>
      <c r="G209" s="350"/>
    </row>
    <row r="210" spans="1:8">
      <c r="A210" s="1826"/>
      <c r="B210" s="351" t="s">
        <v>197</v>
      </c>
      <c r="C210" s="638">
        <v>1543264</v>
      </c>
      <c r="D210" s="546"/>
      <c r="G210" s="350"/>
    </row>
    <row r="211" spans="1:8">
      <c r="A211" s="1826"/>
      <c r="B211" s="351" t="s">
        <v>198</v>
      </c>
      <c r="C211" s="638">
        <v>1521663</v>
      </c>
      <c r="D211" s="546">
        <v>4194</v>
      </c>
      <c r="G211" s="350"/>
    </row>
    <row r="212" spans="1:8">
      <c r="A212" s="1826"/>
      <c r="B212" s="599" t="s">
        <v>199</v>
      </c>
      <c r="C212" s="638">
        <v>1521663</v>
      </c>
      <c r="D212" s="546">
        <v>4194</v>
      </c>
      <c r="G212" s="350"/>
    </row>
    <row r="213" spans="1:8" ht="38.25">
      <c r="A213" s="1826"/>
      <c r="B213" s="613" t="s">
        <v>222</v>
      </c>
      <c r="C213" s="638">
        <v>21601</v>
      </c>
      <c r="D213" s="546">
        <v>-4194</v>
      </c>
      <c r="G213" s="350"/>
    </row>
    <row r="214" spans="1:8" ht="64.5" thickBot="1">
      <c r="A214" s="1826"/>
      <c r="B214" s="623" t="s">
        <v>223</v>
      </c>
      <c r="C214" s="639">
        <v>21601</v>
      </c>
      <c r="D214" s="632">
        <v>-4194</v>
      </c>
      <c r="G214" s="350"/>
    </row>
    <row r="215" spans="1:8" s="1762" customFormat="1" ht="78.75" customHeight="1" thickBot="1">
      <c r="A215" s="1020"/>
      <c r="B215" s="2029" t="s">
        <v>316</v>
      </c>
      <c r="C215" s="2030"/>
      <c r="D215" s="2030"/>
      <c r="E215" s="1817"/>
      <c r="F215" s="1817"/>
      <c r="G215" s="1818"/>
      <c r="H215" s="1817"/>
    </row>
  </sheetData>
  <mergeCells count="6">
    <mergeCell ref="B215:D215"/>
    <mergeCell ref="B29:G29"/>
    <mergeCell ref="B77:G77"/>
    <mergeCell ref="B110:G110"/>
    <mergeCell ref="B139:G139"/>
    <mergeCell ref="B152:G152"/>
  </mergeCells>
  <dataValidations count="1">
    <dataValidation type="whole" errorStyle="warning" allowBlank="1" showInputMessage="1" showErrorMessage="1" errorTitle="Kļūda" error="Jāviada skaitls" sqref="F47 D60:D71 D34:D41 D82:D108 F90 G82:G108 D44:D57 D74:D76 G34:G76 D157:D166 D172:D177 D180:D184 D194:D198 D202:D206 D210:D214" xr:uid="{FB97DDD3-65E3-49C4-872E-6F5C38982A20}">
      <formula1>-1000000000</formula1>
      <formula2>1000000000</formula2>
    </dataValidation>
  </dataValidations>
  <pageMargins left="0.42" right="0.41" top="0.49" bottom="0.59" header="0.31496062992125984" footer="0.31496062992125984"/>
  <pageSetup paperSize="9" scale="85" fitToHeight="0" orientation="landscape" r:id="rId1"/>
  <headerFooter>
    <oddFooter>&amp;L&amp;F&amp;C&amp;P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98691-8730-4D21-9D6A-013AE3A778CE}">
  <sheetPr>
    <tabColor rgb="FF92D050"/>
  </sheetPr>
  <dimension ref="A1:H184"/>
  <sheetViews>
    <sheetView zoomScale="80" zoomScaleNormal="80" workbookViewId="0">
      <pane ySplit="1" topLeftCell="A160" activePane="bottomLeft" state="frozen"/>
      <selection pane="bottomLeft" activeCell="A2" sqref="A2"/>
    </sheetView>
  </sheetViews>
  <sheetFormatPr defaultRowHeight="15"/>
  <cols>
    <col min="1" max="1" width="6" style="211" customWidth="1"/>
    <col min="2" max="2" width="42" customWidth="1"/>
    <col min="3" max="3" width="14" customWidth="1"/>
    <col min="4" max="4" width="13.42578125" customWidth="1"/>
    <col min="5" max="5" width="41.140625" customWidth="1"/>
    <col min="6" max="6" width="14.28515625" customWidth="1"/>
    <col min="7" max="7" width="14.7109375" customWidth="1"/>
    <col min="8" max="8" width="16" customWidth="1"/>
  </cols>
  <sheetData>
    <row r="1" spans="1:8" s="17" customFormat="1" ht="39" thickBot="1">
      <c r="A1" s="10"/>
      <c r="B1" s="12"/>
      <c r="C1" s="13" t="s">
        <v>2</v>
      </c>
      <c r="D1" s="14" t="s">
        <v>6</v>
      </c>
      <c r="E1" s="12"/>
      <c r="F1" s="13" t="s">
        <v>2</v>
      </c>
      <c r="G1" s="14" t="s">
        <v>6</v>
      </c>
      <c r="H1" s="1017" t="s">
        <v>1</v>
      </c>
    </row>
    <row r="2" spans="1:8">
      <c r="B2" s="15"/>
      <c r="C2" s="15"/>
      <c r="D2" s="15"/>
      <c r="E2" s="15"/>
      <c r="F2" s="15"/>
      <c r="G2" s="15"/>
      <c r="H2" s="16"/>
    </row>
    <row r="3" spans="1:8" s="16" customFormat="1" ht="17.25" customHeight="1">
      <c r="B3" s="69" t="s">
        <v>306</v>
      </c>
      <c r="C3" s="1"/>
      <c r="D3" s="1"/>
      <c r="E3" s="1"/>
      <c r="F3" s="1"/>
      <c r="G3" s="1"/>
    </row>
    <row r="4" spans="1:8" ht="15.75" thickBot="1"/>
    <row r="5" spans="1:8" ht="27">
      <c r="A5" s="291">
        <f>KM!A154+1</f>
        <v>75</v>
      </c>
      <c r="B5" s="1424" t="s">
        <v>12</v>
      </c>
      <c r="C5" s="51"/>
      <c r="D5" s="1434"/>
      <c r="E5" s="73" t="s">
        <v>184</v>
      </c>
      <c r="F5" s="51"/>
      <c r="G5" s="1434"/>
      <c r="H5" s="1483" t="s">
        <v>295</v>
      </c>
    </row>
    <row r="6" spans="1:8">
      <c r="B6" s="1425" t="s">
        <v>14</v>
      </c>
      <c r="C6" s="1445"/>
      <c r="D6" s="1435"/>
      <c r="E6" s="1455" t="s">
        <v>14</v>
      </c>
      <c r="F6" s="1475"/>
      <c r="G6" s="1469"/>
    </row>
    <row r="7" spans="1:8" ht="27">
      <c r="B7" s="1426" t="s">
        <v>309</v>
      </c>
      <c r="C7" s="1446"/>
      <c r="D7" s="1436"/>
      <c r="E7" s="1456" t="s">
        <v>475</v>
      </c>
      <c r="F7" s="1476"/>
      <c r="G7" s="1470"/>
    </row>
    <row r="8" spans="1:8">
      <c r="B8" s="1427" t="s">
        <v>56</v>
      </c>
      <c r="C8" s="1296">
        <f>C10</f>
        <v>6958690</v>
      </c>
      <c r="D8" s="1437">
        <f>D10</f>
        <v>-40000</v>
      </c>
      <c r="E8" s="1457" t="s">
        <v>56</v>
      </c>
      <c r="F8" s="1296">
        <f>F10+F9</f>
        <v>232914777</v>
      </c>
      <c r="G8" s="1437">
        <f>G10</f>
        <v>40000</v>
      </c>
    </row>
    <row r="9" spans="1:8" ht="26.25">
      <c r="B9" s="1428" t="s">
        <v>18</v>
      </c>
      <c r="C9" s="1447">
        <f>C10</f>
        <v>6958690</v>
      </c>
      <c r="D9" s="1438">
        <f>D10</f>
        <v>-40000</v>
      </c>
      <c r="E9" s="1458" t="s">
        <v>31</v>
      </c>
      <c r="F9" s="1322">
        <v>230707</v>
      </c>
      <c r="G9" s="1437"/>
    </row>
    <row r="10" spans="1:8" ht="26.25">
      <c r="B10" s="1429" t="s">
        <v>19</v>
      </c>
      <c r="C10" s="1448">
        <v>6958690</v>
      </c>
      <c r="D10" s="1439">
        <f>D11</f>
        <v>-40000</v>
      </c>
      <c r="E10" s="1459" t="s">
        <v>18</v>
      </c>
      <c r="F10" s="1477">
        <f>F11</f>
        <v>232684070</v>
      </c>
      <c r="G10" s="1438">
        <f>G11</f>
        <v>40000</v>
      </c>
    </row>
    <row r="11" spans="1:8" ht="26.25">
      <c r="B11" s="1430" t="s">
        <v>57</v>
      </c>
      <c r="C11" s="1449">
        <f t="shared" ref="C11:D13" si="0">C12</f>
        <v>6958690</v>
      </c>
      <c r="D11" s="1440">
        <f t="shared" si="0"/>
        <v>-40000</v>
      </c>
      <c r="E11" s="1460" t="s">
        <v>19</v>
      </c>
      <c r="F11" s="1478">
        <v>232684070</v>
      </c>
      <c r="G11" s="1439">
        <f>G12</f>
        <v>40000</v>
      </c>
    </row>
    <row r="12" spans="1:8">
      <c r="B12" s="1429" t="s">
        <v>21</v>
      </c>
      <c r="C12" s="1448">
        <f t="shared" si="0"/>
        <v>6958690</v>
      </c>
      <c r="D12" s="1439">
        <f t="shared" si="0"/>
        <v>-40000</v>
      </c>
      <c r="E12" s="1461" t="s">
        <v>57</v>
      </c>
      <c r="F12" s="1479">
        <f>F13</f>
        <v>232914777</v>
      </c>
      <c r="G12" s="1440">
        <f>G13</f>
        <v>40000</v>
      </c>
    </row>
    <row r="13" spans="1:8" ht="26.25">
      <c r="B13" s="1429" t="s">
        <v>22</v>
      </c>
      <c r="C13" s="1448">
        <f t="shared" si="0"/>
        <v>6958690</v>
      </c>
      <c r="D13" s="1439">
        <f t="shared" si="0"/>
        <v>-40000</v>
      </c>
      <c r="E13" s="1460" t="s">
        <v>21</v>
      </c>
      <c r="F13" s="1478">
        <f>F14</f>
        <v>232914777</v>
      </c>
      <c r="G13" s="1439">
        <f>G14</f>
        <v>40000</v>
      </c>
    </row>
    <row r="14" spans="1:8" ht="26.25">
      <c r="B14" s="1429" t="s">
        <v>24</v>
      </c>
      <c r="C14" s="1448">
        <v>6958690</v>
      </c>
      <c r="D14" s="1439">
        <v>-40000</v>
      </c>
      <c r="E14" s="1460" t="s">
        <v>22</v>
      </c>
      <c r="F14" s="1478">
        <f>F15</f>
        <v>232914777</v>
      </c>
      <c r="G14" s="1439">
        <f>G15</f>
        <v>40000</v>
      </c>
    </row>
    <row r="15" spans="1:8" ht="15.75" thickBot="1">
      <c r="B15" s="1429"/>
      <c r="C15" s="1448"/>
      <c r="D15" s="1439"/>
      <c r="E15" s="1460" t="s">
        <v>24</v>
      </c>
      <c r="F15" s="1478">
        <v>232914777</v>
      </c>
      <c r="G15" s="1439">
        <v>40000</v>
      </c>
    </row>
    <row r="16" spans="1:8" ht="27">
      <c r="B16" s="1424" t="s">
        <v>12</v>
      </c>
      <c r="C16" s="1450"/>
      <c r="D16" s="1441"/>
      <c r="E16" s="73" t="s">
        <v>184</v>
      </c>
      <c r="F16" s="1480"/>
      <c r="G16" s="1471"/>
    </row>
    <row r="17" spans="2:7">
      <c r="B17" s="1425" t="s">
        <v>43</v>
      </c>
      <c r="C17" s="1448"/>
      <c r="D17" s="1440"/>
      <c r="E17" s="1455" t="s">
        <v>43</v>
      </c>
      <c r="F17" s="1478"/>
      <c r="G17" s="1439"/>
    </row>
    <row r="18" spans="2:7">
      <c r="B18" s="1431" t="s">
        <v>44</v>
      </c>
      <c r="C18" s="1451"/>
      <c r="D18" s="1442"/>
      <c r="E18" s="1462" t="s">
        <v>44</v>
      </c>
      <c r="F18" s="1481"/>
      <c r="G18" s="1472"/>
    </row>
    <row r="19" spans="2:7">
      <c r="B19" s="1432" t="s">
        <v>42</v>
      </c>
      <c r="C19" s="1452"/>
      <c r="D19" s="1443"/>
      <c r="E19" s="1463" t="s">
        <v>42</v>
      </c>
      <c r="F19" s="1452"/>
      <c r="G19" s="1443"/>
    </row>
    <row r="20" spans="2:7">
      <c r="B20" s="1427" t="s">
        <v>56</v>
      </c>
      <c r="C20" s="1296">
        <f>C21</f>
        <v>395268323</v>
      </c>
      <c r="D20" s="1437">
        <f>D21</f>
        <v>-40000</v>
      </c>
      <c r="E20" s="1457" t="s">
        <v>56</v>
      </c>
      <c r="F20" s="1296">
        <f>F21+F22</f>
        <v>1910138990</v>
      </c>
      <c r="G20" s="1437">
        <f>G21+G22</f>
        <v>40000</v>
      </c>
    </row>
    <row r="21" spans="2:7" ht="26.25">
      <c r="B21" s="1428" t="s">
        <v>18</v>
      </c>
      <c r="C21" s="1447">
        <f>C22</f>
        <v>395268323</v>
      </c>
      <c r="D21" s="1438">
        <f>D22</f>
        <v>-40000</v>
      </c>
      <c r="E21" s="1458" t="s">
        <v>31</v>
      </c>
      <c r="F21" s="1322">
        <v>23921900</v>
      </c>
      <c r="G21" s="1473"/>
    </row>
    <row r="22" spans="2:7" ht="26.25">
      <c r="B22" s="1429" t="s">
        <v>19</v>
      </c>
      <c r="C22" s="1448">
        <v>395268323</v>
      </c>
      <c r="D22" s="1439">
        <f>D23</f>
        <v>-40000</v>
      </c>
      <c r="E22" s="1459" t="s">
        <v>18</v>
      </c>
      <c r="F22" s="1477">
        <f>F23</f>
        <v>1886217090</v>
      </c>
      <c r="G22" s="1438">
        <f>G23</f>
        <v>40000</v>
      </c>
    </row>
    <row r="23" spans="2:7" ht="26.25">
      <c r="B23" s="1430" t="s">
        <v>57</v>
      </c>
      <c r="C23" s="1449">
        <f t="shared" ref="C23:D25" si="1">C24</f>
        <v>395268323</v>
      </c>
      <c r="D23" s="1440">
        <f t="shared" si="1"/>
        <v>-40000</v>
      </c>
      <c r="E23" s="1460" t="s">
        <v>19</v>
      </c>
      <c r="F23" s="1478">
        <v>1886217090</v>
      </c>
      <c r="G23" s="1439">
        <v>40000</v>
      </c>
    </row>
    <row r="24" spans="2:7">
      <c r="B24" s="1429" t="s">
        <v>21</v>
      </c>
      <c r="C24" s="1448">
        <f t="shared" si="1"/>
        <v>395268323</v>
      </c>
      <c r="D24" s="1439">
        <f t="shared" si="1"/>
        <v>-40000</v>
      </c>
      <c r="E24" s="1461" t="s">
        <v>57</v>
      </c>
      <c r="F24" s="1479">
        <f>F25+F40</f>
        <v>1910588990</v>
      </c>
      <c r="G24" s="1440">
        <f>G25+G40</f>
        <v>40000</v>
      </c>
    </row>
    <row r="25" spans="2:7" ht="26.25">
      <c r="B25" s="1429" t="s">
        <v>22</v>
      </c>
      <c r="C25" s="1448">
        <f t="shared" si="1"/>
        <v>395268323</v>
      </c>
      <c r="D25" s="1439">
        <f t="shared" si="1"/>
        <v>-40000</v>
      </c>
      <c r="E25" s="1464" t="s">
        <v>21</v>
      </c>
      <c r="F25" s="1478">
        <f>F26+F29+F32+F34</f>
        <v>1907247991</v>
      </c>
      <c r="G25" s="1439">
        <f>G26+G29+G32+G34</f>
        <v>40000</v>
      </c>
    </row>
    <row r="26" spans="2:7">
      <c r="B26" s="1429" t="s">
        <v>24</v>
      </c>
      <c r="C26" s="1448">
        <v>395268323</v>
      </c>
      <c r="D26" s="1439">
        <v>-40000</v>
      </c>
      <c r="E26" s="1460" t="s">
        <v>23</v>
      </c>
      <c r="F26" s="1478">
        <f>F27+F28</f>
        <v>172329003</v>
      </c>
      <c r="G26" s="1439"/>
    </row>
    <row r="27" spans="2:7">
      <c r="B27" s="1429"/>
      <c r="C27" s="1448"/>
      <c r="D27" s="1439"/>
      <c r="E27" s="1460" t="s">
        <v>25</v>
      </c>
      <c r="F27" s="1478">
        <v>141961094</v>
      </c>
      <c r="G27" s="1439"/>
    </row>
    <row r="28" spans="2:7">
      <c r="B28" s="1429"/>
      <c r="C28" s="1448"/>
      <c r="D28" s="1439"/>
      <c r="E28" s="1460" t="s">
        <v>26</v>
      </c>
      <c r="F28" s="1478">
        <v>30367909</v>
      </c>
      <c r="G28" s="1439"/>
    </row>
    <row r="29" spans="2:7" ht="26.25">
      <c r="B29" s="1429"/>
      <c r="C29" s="1448"/>
      <c r="D29" s="1439"/>
      <c r="E29" s="1465" t="s">
        <v>22</v>
      </c>
      <c r="F29" s="1478">
        <f>F30+F31</f>
        <v>1661633259</v>
      </c>
      <c r="G29" s="1439">
        <f>G30</f>
        <v>40000</v>
      </c>
    </row>
    <row r="30" spans="2:7">
      <c r="B30" s="1429"/>
      <c r="C30" s="1448"/>
      <c r="D30" s="1439"/>
      <c r="E30" s="1460" t="s">
        <v>24</v>
      </c>
      <c r="F30" s="1478">
        <v>1659761873</v>
      </c>
      <c r="G30" s="1439">
        <v>40000</v>
      </c>
    </row>
    <row r="31" spans="2:7">
      <c r="B31" s="1429"/>
      <c r="C31" s="1448"/>
      <c r="D31" s="1439"/>
      <c r="E31" s="1460" t="s">
        <v>32</v>
      </c>
      <c r="F31" s="1478">
        <v>1871386</v>
      </c>
      <c r="G31" s="1439"/>
    </row>
    <row r="32" spans="2:7" ht="26.25">
      <c r="B32" s="1429"/>
      <c r="C32" s="1448"/>
      <c r="D32" s="1439"/>
      <c r="E32" s="1460" t="s">
        <v>45</v>
      </c>
      <c r="F32" s="1478">
        <f>F33</f>
        <v>415821</v>
      </c>
      <c r="G32" s="1439"/>
    </row>
    <row r="33" spans="2:7">
      <c r="B33" s="1429"/>
      <c r="C33" s="1448"/>
      <c r="D33" s="1440"/>
      <c r="E33" s="1460" t="s">
        <v>46</v>
      </c>
      <c r="F33" s="1478">
        <v>415821</v>
      </c>
      <c r="G33" s="1439"/>
    </row>
    <row r="34" spans="2:7" ht="39">
      <c r="B34" s="1429"/>
      <c r="C34" s="1448"/>
      <c r="D34" s="1440"/>
      <c r="E34" s="1465" t="s">
        <v>33</v>
      </c>
      <c r="F34" s="1478">
        <f>F35+F37</f>
        <v>72869908</v>
      </c>
      <c r="G34" s="1439"/>
    </row>
    <row r="35" spans="2:7" ht="26.25">
      <c r="B35" s="1429"/>
      <c r="C35" s="1448"/>
      <c r="D35" s="1440"/>
      <c r="E35" s="1465" t="s">
        <v>34</v>
      </c>
      <c r="F35" s="1478">
        <f>F36</f>
        <v>2408</v>
      </c>
      <c r="G35" s="1439"/>
    </row>
    <row r="36" spans="2:7" ht="26.25">
      <c r="B36" s="1429"/>
      <c r="C36" s="1448"/>
      <c r="D36" s="1440"/>
      <c r="E36" s="1465" t="s">
        <v>35</v>
      </c>
      <c r="F36" s="1478">
        <v>2408</v>
      </c>
      <c r="G36" s="1439"/>
    </row>
    <row r="37" spans="2:7" ht="26.25">
      <c r="B37" s="1429"/>
      <c r="C37" s="1448"/>
      <c r="D37" s="1440"/>
      <c r="E37" s="1465" t="s">
        <v>36</v>
      </c>
      <c r="F37" s="1478">
        <f>F38+F39</f>
        <v>72867500</v>
      </c>
      <c r="G37" s="1439"/>
    </row>
    <row r="38" spans="2:7" ht="26.25">
      <c r="B38" s="1429"/>
      <c r="C38" s="1448"/>
      <c r="D38" s="1440"/>
      <c r="E38" s="1465" t="s">
        <v>86</v>
      </c>
      <c r="F38" s="1478">
        <v>2853988</v>
      </c>
      <c r="G38" s="1439"/>
    </row>
    <row r="39" spans="2:7" ht="51.75">
      <c r="B39" s="1429"/>
      <c r="C39" s="1448"/>
      <c r="D39" s="1440"/>
      <c r="E39" s="1465" t="s">
        <v>37</v>
      </c>
      <c r="F39" s="1478">
        <v>70013512</v>
      </c>
      <c r="G39" s="1439"/>
    </row>
    <row r="40" spans="2:7">
      <c r="B40" s="1429"/>
      <c r="C40" s="1448"/>
      <c r="D40" s="1440"/>
      <c r="E40" s="1460" t="s">
        <v>27</v>
      </c>
      <c r="F40" s="1478">
        <f>F41</f>
        <v>3340999</v>
      </c>
      <c r="G40" s="1439"/>
    </row>
    <row r="41" spans="2:7">
      <c r="B41" s="1429"/>
      <c r="C41" s="1448"/>
      <c r="D41" s="1440"/>
      <c r="E41" s="1460" t="s">
        <v>28</v>
      </c>
      <c r="F41" s="1478">
        <v>3340999</v>
      </c>
      <c r="G41" s="1439"/>
    </row>
    <row r="42" spans="2:7">
      <c r="B42" s="1429"/>
      <c r="C42" s="1448"/>
      <c r="D42" s="1440"/>
      <c r="E42" s="1460" t="s">
        <v>38</v>
      </c>
      <c r="F42" s="1478">
        <f>F20-F24</f>
        <v>-450000</v>
      </c>
      <c r="G42" s="1439"/>
    </row>
    <row r="43" spans="2:7">
      <c r="B43" s="1429"/>
      <c r="C43" s="1448"/>
      <c r="D43" s="1440"/>
      <c r="E43" s="1460" t="s">
        <v>39</v>
      </c>
      <c r="F43" s="1478">
        <f>F44</f>
        <v>450000</v>
      </c>
      <c r="G43" s="1439"/>
    </row>
    <row r="44" spans="2:7">
      <c r="B44" s="1429"/>
      <c r="C44" s="1448"/>
      <c r="D44" s="1440"/>
      <c r="E44" s="1466" t="s">
        <v>40</v>
      </c>
      <c r="F44" s="1478">
        <f>F45</f>
        <v>450000</v>
      </c>
      <c r="G44" s="1439"/>
    </row>
    <row r="45" spans="2:7" ht="39.75" thickBot="1">
      <c r="B45" s="1429"/>
      <c r="C45" s="1448"/>
      <c r="D45" s="1440"/>
      <c r="E45" s="1467" t="s">
        <v>41</v>
      </c>
      <c r="F45" s="1482">
        <v>450000</v>
      </c>
      <c r="G45" s="1474"/>
    </row>
    <row r="46" spans="2:7">
      <c r="B46" s="1433" t="s">
        <v>58</v>
      </c>
      <c r="C46" s="1453"/>
      <c r="D46" s="1444"/>
      <c r="E46" s="1468" t="s">
        <v>58</v>
      </c>
      <c r="F46" s="1453"/>
      <c r="G46" s="1444"/>
    </row>
    <row r="47" spans="2:7">
      <c r="B47" s="1427" t="s">
        <v>56</v>
      </c>
      <c r="C47" s="1296">
        <f>C48</f>
        <v>402328927</v>
      </c>
      <c r="D47" s="1437">
        <f>D48</f>
        <v>-40000</v>
      </c>
      <c r="E47" s="1457" t="s">
        <v>56</v>
      </c>
      <c r="F47" s="1296">
        <f>F48+F49</f>
        <v>1909828846</v>
      </c>
      <c r="G47" s="1437">
        <f>G48+G49</f>
        <v>40000</v>
      </c>
    </row>
    <row r="48" spans="2:7" ht="26.25">
      <c r="B48" s="1428" t="s">
        <v>18</v>
      </c>
      <c r="C48" s="1447">
        <f>C49</f>
        <v>402328927</v>
      </c>
      <c r="D48" s="1438">
        <f>D49</f>
        <v>-40000</v>
      </c>
      <c r="E48" s="1458" t="s">
        <v>31</v>
      </c>
      <c r="F48" s="1322">
        <v>23921900</v>
      </c>
      <c r="G48" s="1473"/>
    </row>
    <row r="49" spans="2:7" ht="26.25">
      <c r="B49" s="1429" t="s">
        <v>19</v>
      </c>
      <c r="C49" s="1448">
        <v>402328927</v>
      </c>
      <c r="D49" s="1439">
        <f>D50</f>
        <v>-40000</v>
      </c>
      <c r="E49" s="1459" t="s">
        <v>18</v>
      </c>
      <c r="F49" s="1477">
        <f>F50</f>
        <v>1885906946</v>
      </c>
      <c r="G49" s="1438">
        <f>G50</f>
        <v>40000</v>
      </c>
    </row>
    <row r="50" spans="2:7" ht="26.25">
      <c r="B50" s="1430" t="s">
        <v>57</v>
      </c>
      <c r="C50" s="1449">
        <f t="shared" ref="C50:D52" si="2">C51</f>
        <v>402328927</v>
      </c>
      <c r="D50" s="1440">
        <f t="shared" si="2"/>
        <v>-40000</v>
      </c>
      <c r="E50" s="1460" t="s">
        <v>19</v>
      </c>
      <c r="F50" s="1478">
        <v>1885906946</v>
      </c>
      <c r="G50" s="1439">
        <v>40000</v>
      </c>
    </row>
    <row r="51" spans="2:7">
      <c r="B51" s="1429" t="s">
        <v>21</v>
      </c>
      <c r="C51" s="1448">
        <f t="shared" si="2"/>
        <v>402328927</v>
      </c>
      <c r="D51" s="1439">
        <f t="shared" si="2"/>
        <v>-40000</v>
      </c>
      <c r="E51" s="1461" t="s">
        <v>57</v>
      </c>
      <c r="F51" s="1479">
        <f>F52+F67</f>
        <v>1910278846</v>
      </c>
      <c r="G51" s="1440">
        <f>G52+G67</f>
        <v>40000</v>
      </c>
    </row>
    <row r="52" spans="2:7" ht="26.25">
      <c r="B52" s="1429" t="s">
        <v>22</v>
      </c>
      <c r="C52" s="1448">
        <f t="shared" si="2"/>
        <v>402328927</v>
      </c>
      <c r="D52" s="1439">
        <f t="shared" si="2"/>
        <v>-40000</v>
      </c>
      <c r="E52" s="1464" t="s">
        <v>21</v>
      </c>
      <c r="F52" s="1478">
        <f>F53+F56+F59+F61</f>
        <v>1906937847</v>
      </c>
      <c r="G52" s="1439">
        <f>G53+G56+G59+G61</f>
        <v>40000</v>
      </c>
    </row>
    <row r="53" spans="2:7">
      <c r="B53" s="1429" t="s">
        <v>24</v>
      </c>
      <c r="C53" s="1448">
        <v>402328927</v>
      </c>
      <c r="D53" s="1439">
        <v>-40000</v>
      </c>
      <c r="E53" s="1460" t="s">
        <v>23</v>
      </c>
      <c r="F53" s="1478">
        <f>F54+F55</f>
        <v>172018859</v>
      </c>
      <c r="G53" s="1439"/>
    </row>
    <row r="54" spans="2:7">
      <c r="B54" s="1429"/>
      <c r="C54" s="1448"/>
      <c r="D54" s="1439"/>
      <c r="E54" s="1460" t="s">
        <v>25</v>
      </c>
      <c r="F54" s="1478">
        <v>142029204</v>
      </c>
      <c r="G54" s="1439"/>
    </row>
    <row r="55" spans="2:7">
      <c r="B55" s="1429"/>
      <c r="C55" s="1448"/>
      <c r="D55" s="1439"/>
      <c r="E55" s="1460" t="s">
        <v>26</v>
      </c>
      <c r="F55" s="1478">
        <v>29989655</v>
      </c>
      <c r="G55" s="1439"/>
    </row>
    <row r="56" spans="2:7" ht="26.25">
      <c r="B56" s="1429"/>
      <c r="C56" s="1448"/>
      <c r="D56" s="1439"/>
      <c r="E56" s="1465" t="s">
        <v>22</v>
      </c>
      <c r="F56" s="1478">
        <f>F57+F58</f>
        <v>1661633259</v>
      </c>
      <c r="G56" s="1439">
        <f>G57</f>
        <v>40000</v>
      </c>
    </row>
    <row r="57" spans="2:7">
      <c r="B57" s="1429"/>
      <c r="C57" s="1448"/>
      <c r="D57" s="1439"/>
      <c r="E57" s="1460" t="s">
        <v>24</v>
      </c>
      <c r="F57" s="1478">
        <v>1659761873</v>
      </c>
      <c r="G57" s="1439">
        <v>40000</v>
      </c>
    </row>
    <row r="58" spans="2:7">
      <c r="B58" s="1429"/>
      <c r="C58" s="1448"/>
      <c r="D58" s="1439"/>
      <c r="E58" s="1460" t="s">
        <v>32</v>
      </c>
      <c r="F58" s="1478">
        <v>1871386</v>
      </c>
      <c r="G58" s="1439"/>
    </row>
    <row r="59" spans="2:7" ht="26.25">
      <c r="B59" s="1429"/>
      <c r="C59" s="1448"/>
      <c r="D59" s="1439"/>
      <c r="E59" s="1460" t="s">
        <v>45</v>
      </c>
      <c r="F59" s="1478">
        <f>F60</f>
        <v>415821</v>
      </c>
      <c r="G59" s="1439"/>
    </row>
    <row r="60" spans="2:7">
      <c r="B60" s="1429"/>
      <c r="C60" s="1448"/>
      <c r="D60" s="1440"/>
      <c r="E60" s="1460" t="s">
        <v>46</v>
      </c>
      <c r="F60" s="1478">
        <v>415821</v>
      </c>
      <c r="G60" s="1439"/>
    </row>
    <row r="61" spans="2:7" ht="39">
      <c r="B61" s="1429"/>
      <c r="C61" s="1448"/>
      <c r="D61" s="1440"/>
      <c r="E61" s="1465" t="s">
        <v>33</v>
      </c>
      <c r="F61" s="1478">
        <f>F62+F64</f>
        <v>72869908</v>
      </c>
      <c r="G61" s="1439"/>
    </row>
    <row r="62" spans="2:7" ht="26.25">
      <c r="B62" s="1429"/>
      <c r="C62" s="1448"/>
      <c r="D62" s="1440"/>
      <c r="E62" s="1465" t="s">
        <v>34</v>
      </c>
      <c r="F62" s="1478">
        <f>F63</f>
        <v>2408</v>
      </c>
      <c r="G62" s="1439"/>
    </row>
    <row r="63" spans="2:7" ht="26.25">
      <c r="B63" s="1429"/>
      <c r="C63" s="1448"/>
      <c r="D63" s="1440"/>
      <c r="E63" s="1465" t="s">
        <v>35</v>
      </c>
      <c r="F63" s="1478">
        <v>2408</v>
      </c>
      <c r="G63" s="1439"/>
    </row>
    <row r="64" spans="2:7" ht="26.25">
      <c r="B64" s="1429"/>
      <c r="C64" s="1448"/>
      <c r="D64" s="1440"/>
      <c r="E64" s="1465" t="s">
        <v>36</v>
      </c>
      <c r="F64" s="1478">
        <f>F65+F66</f>
        <v>72867500</v>
      </c>
      <c r="G64" s="1439"/>
    </row>
    <row r="65" spans="1:8" ht="26.25">
      <c r="B65" s="1429"/>
      <c r="C65" s="1448"/>
      <c r="D65" s="1440"/>
      <c r="E65" s="1465" t="s">
        <v>86</v>
      </c>
      <c r="F65" s="1478">
        <v>2853988</v>
      </c>
      <c r="G65" s="1439"/>
    </row>
    <row r="66" spans="1:8" ht="51.75">
      <c r="B66" s="1429"/>
      <c r="C66" s="1448"/>
      <c r="D66" s="1440"/>
      <c r="E66" s="1465" t="s">
        <v>37</v>
      </c>
      <c r="F66" s="1478">
        <v>70013512</v>
      </c>
      <c r="G66" s="1439"/>
    </row>
    <row r="67" spans="1:8">
      <c r="B67" s="1429"/>
      <c r="C67" s="1448"/>
      <c r="D67" s="1440"/>
      <c r="E67" s="1460" t="s">
        <v>27</v>
      </c>
      <c r="F67" s="1478">
        <f>F68</f>
        <v>3340999</v>
      </c>
      <c r="G67" s="1439"/>
    </row>
    <row r="68" spans="1:8">
      <c r="B68" s="1429"/>
      <c r="C68" s="1448"/>
      <c r="D68" s="1440"/>
      <c r="E68" s="1460" t="s">
        <v>28</v>
      </c>
      <c r="F68" s="1478">
        <v>3340999</v>
      </c>
      <c r="G68" s="1439"/>
    </row>
    <row r="69" spans="1:8">
      <c r="B69" s="1429"/>
      <c r="C69" s="1448"/>
      <c r="D69" s="1440"/>
      <c r="E69" s="1460" t="s">
        <v>38</v>
      </c>
      <c r="F69" s="1478">
        <f>F47-F51</f>
        <v>-450000</v>
      </c>
      <c r="G69" s="1439"/>
    </row>
    <row r="70" spans="1:8">
      <c r="B70" s="1429"/>
      <c r="C70" s="1448"/>
      <c r="D70" s="1440"/>
      <c r="E70" s="1460" t="s">
        <v>39</v>
      </c>
      <c r="F70" s="1478">
        <f>F71</f>
        <v>450000</v>
      </c>
      <c r="G70" s="1439"/>
    </row>
    <row r="71" spans="1:8">
      <c r="B71" s="1429"/>
      <c r="C71" s="1448"/>
      <c r="D71" s="1440"/>
      <c r="E71" s="1466" t="s">
        <v>40</v>
      </c>
      <c r="F71" s="1478">
        <f>F72</f>
        <v>450000</v>
      </c>
      <c r="G71" s="1439"/>
    </row>
    <row r="72" spans="1:8" ht="39.75" thickBot="1">
      <c r="B72" s="1429"/>
      <c r="C72" s="1454"/>
      <c r="D72" s="1440"/>
      <c r="E72" s="1467" t="s">
        <v>41</v>
      </c>
      <c r="F72" s="1482">
        <v>450000</v>
      </c>
      <c r="G72" s="1474"/>
    </row>
    <row r="73" spans="1:8" s="1820" customFormat="1" ht="81.75" customHeight="1" thickBot="1">
      <c r="A73" s="1819"/>
      <c r="B73" s="2040" t="s">
        <v>504</v>
      </c>
      <c r="C73" s="2041"/>
      <c r="D73" s="2041"/>
      <c r="E73" s="2041"/>
      <c r="F73" s="2041"/>
      <c r="G73" s="2042"/>
    </row>
    <row r="74" spans="1:8" ht="15.75" thickBot="1"/>
    <row r="75" spans="1:8" ht="27">
      <c r="A75" s="1506">
        <f>A5+1</f>
        <v>76</v>
      </c>
      <c r="B75" s="1424" t="s">
        <v>12</v>
      </c>
      <c r="C75" s="800"/>
      <c r="D75" s="1485"/>
      <c r="E75" s="73" t="s">
        <v>184</v>
      </c>
      <c r="F75" s="51"/>
      <c r="G75" s="1434"/>
      <c r="H75" s="1483" t="s">
        <v>295</v>
      </c>
    </row>
    <row r="76" spans="1:8">
      <c r="B76" s="1425" t="s">
        <v>14</v>
      </c>
      <c r="C76" s="1445"/>
      <c r="D76" s="1435"/>
      <c r="E76" s="1455" t="s">
        <v>14</v>
      </c>
      <c r="F76" s="1475"/>
      <c r="G76" s="1469"/>
      <c r="H76" s="137"/>
    </row>
    <row r="77" spans="1:8" ht="27">
      <c r="B77" s="1426" t="s">
        <v>284</v>
      </c>
      <c r="C77" s="1446"/>
      <c r="D77" s="1436"/>
      <c r="E77" s="1456" t="s">
        <v>476</v>
      </c>
      <c r="F77" s="1476"/>
      <c r="G77" s="1470"/>
      <c r="H77" s="137"/>
    </row>
    <row r="78" spans="1:8">
      <c r="B78" s="1427" t="s">
        <v>56</v>
      </c>
      <c r="C78" s="1296">
        <f>C80</f>
        <v>389536526</v>
      </c>
      <c r="D78" s="1437">
        <f>D80</f>
        <v>-80975</v>
      </c>
      <c r="E78" s="1457" t="s">
        <v>56</v>
      </c>
      <c r="F78" s="1296">
        <f>F80+F79</f>
        <v>121931354</v>
      </c>
      <c r="G78" s="1437">
        <f>G80</f>
        <v>80975</v>
      </c>
      <c r="H78" s="137"/>
    </row>
    <row r="79" spans="1:8" ht="26.25">
      <c r="B79" s="1428" t="s">
        <v>18</v>
      </c>
      <c r="C79" s="1447">
        <f>C80</f>
        <v>389536526</v>
      </c>
      <c r="D79" s="1438">
        <f>D80</f>
        <v>-80975</v>
      </c>
      <c r="E79" s="1458" t="s">
        <v>31</v>
      </c>
      <c r="F79" s="1322">
        <v>912416</v>
      </c>
      <c r="G79" s="1437"/>
      <c r="H79" s="137"/>
    </row>
    <row r="80" spans="1:8" ht="25.5">
      <c r="B80" s="1428" t="s">
        <v>19</v>
      </c>
      <c r="C80" s="1448">
        <v>389536526</v>
      </c>
      <c r="D80" s="1439">
        <f>D81</f>
        <v>-80975</v>
      </c>
      <c r="E80" s="1459" t="s">
        <v>18</v>
      </c>
      <c r="F80" s="1477">
        <f>F81</f>
        <v>121018938</v>
      </c>
      <c r="G80" s="1438">
        <f>G81</f>
        <v>80975</v>
      </c>
      <c r="H80" s="137"/>
    </row>
    <row r="81" spans="1:8" ht="26.25">
      <c r="B81" s="1430" t="s">
        <v>57</v>
      </c>
      <c r="C81" s="1449">
        <f t="shared" ref="C81:D83" si="3">C82</f>
        <v>389536526</v>
      </c>
      <c r="D81" s="1440">
        <f t="shared" si="3"/>
        <v>-80975</v>
      </c>
      <c r="E81" s="1460" t="s">
        <v>19</v>
      </c>
      <c r="F81" s="1478">
        <v>121018938</v>
      </c>
      <c r="G81" s="1439">
        <f>G82</f>
        <v>80975</v>
      </c>
      <c r="H81" s="137"/>
    </row>
    <row r="82" spans="1:8">
      <c r="B82" s="1429" t="s">
        <v>21</v>
      </c>
      <c r="C82" s="1448">
        <f t="shared" si="3"/>
        <v>389536526</v>
      </c>
      <c r="D82" s="1439">
        <f t="shared" si="3"/>
        <v>-80975</v>
      </c>
      <c r="E82" s="1461" t="s">
        <v>57</v>
      </c>
      <c r="F82" s="1479">
        <f>F83+F87</f>
        <v>121931354</v>
      </c>
      <c r="G82" s="1440">
        <f>G83+G87</f>
        <v>80975</v>
      </c>
      <c r="H82" s="137"/>
    </row>
    <row r="83" spans="1:8" ht="26.25">
      <c r="B83" s="1429" t="s">
        <v>22</v>
      </c>
      <c r="C83" s="1448">
        <f t="shared" si="3"/>
        <v>389536526</v>
      </c>
      <c r="D83" s="1439">
        <f t="shared" si="3"/>
        <v>-80975</v>
      </c>
      <c r="E83" s="1460" t="s">
        <v>21</v>
      </c>
      <c r="F83" s="1478">
        <f>F84</f>
        <v>119475856</v>
      </c>
      <c r="G83" s="1439">
        <f>G84</f>
        <v>80175</v>
      </c>
      <c r="H83" s="137"/>
    </row>
    <row r="84" spans="1:8">
      <c r="B84" s="1429" t="s">
        <v>24</v>
      </c>
      <c r="C84" s="1448">
        <v>389536526</v>
      </c>
      <c r="D84" s="1439">
        <v>-80975</v>
      </c>
      <c r="E84" s="1460" t="s">
        <v>23</v>
      </c>
      <c r="F84" s="1478">
        <f>F85+F86</f>
        <v>119475856</v>
      </c>
      <c r="G84" s="1439">
        <f>G85+G86</f>
        <v>80175</v>
      </c>
      <c r="H84" s="137"/>
    </row>
    <row r="85" spans="1:8">
      <c r="B85" s="1429"/>
      <c r="C85" s="1448"/>
      <c r="D85" s="1439"/>
      <c r="E85" s="1460" t="s">
        <v>25</v>
      </c>
      <c r="F85" s="1478">
        <v>107920927</v>
      </c>
      <c r="G85" s="1439"/>
      <c r="H85" s="137"/>
    </row>
    <row r="86" spans="1:8">
      <c r="B86" s="1429"/>
      <c r="C86" s="1448"/>
      <c r="D86" s="1439"/>
      <c r="E86" s="1460" t="s">
        <v>26</v>
      </c>
      <c r="F86" s="1478">
        <v>11554929</v>
      </c>
      <c r="G86" s="1439">
        <v>80175</v>
      </c>
      <c r="H86" s="137"/>
    </row>
    <row r="87" spans="1:8">
      <c r="B87" s="1429"/>
      <c r="C87" s="1448"/>
      <c r="D87" s="1439"/>
      <c r="E87" s="1460" t="s">
        <v>27</v>
      </c>
      <c r="F87" s="1478">
        <f>F88</f>
        <v>2455498</v>
      </c>
      <c r="G87" s="1439">
        <f>G88</f>
        <v>800</v>
      </c>
      <c r="H87" s="137"/>
    </row>
    <row r="88" spans="1:8" ht="15.75" thickBot="1">
      <c r="B88" s="1429"/>
      <c r="C88" s="1454"/>
      <c r="D88" s="1439"/>
      <c r="E88" s="1460" t="s">
        <v>28</v>
      </c>
      <c r="F88" s="1482">
        <v>2455498</v>
      </c>
      <c r="G88" s="1439">
        <v>800</v>
      </c>
      <c r="H88" s="137"/>
    </row>
    <row r="89" spans="1:8" ht="82.5" customHeight="1" thickBot="1">
      <c r="B89" s="2040" t="s">
        <v>505</v>
      </c>
      <c r="C89" s="2041"/>
      <c r="D89" s="2041"/>
      <c r="E89" s="2041"/>
      <c r="F89" s="2041"/>
      <c r="G89" s="2042"/>
      <c r="H89" s="1484"/>
    </row>
    <row r="90" spans="1:8" ht="15.75" thickBot="1"/>
    <row r="91" spans="1:8" ht="27">
      <c r="A91" s="1506">
        <f>A75+1</f>
        <v>77</v>
      </c>
      <c r="B91" s="1424" t="s">
        <v>12</v>
      </c>
      <c r="C91" s="51"/>
      <c r="D91" s="1434"/>
      <c r="E91" s="73" t="s">
        <v>184</v>
      </c>
      <c r="F91" s="51"/>
      <c r="G91" s="1434"/>
      <c r="H91" s="1483" t="s">
        <v>295</v>
      </c>
    </row>
    <row r="92" spans="1:8">
      <c r="B92" s="1425" t="s">
        <v>14</v>
      </c>
      <c r="C92" s="1445"/>
      <c r="D92" s="1435"/>
      <c r="E92" s="1455" t="s">
        <v>14</v>
      </c>
      <c r="F92" s="1475"/>
      <c r="G92" s="1469"/>
      <c r="H92" s="137"/>
    </row>
    <row r="93" spans="1:8" ht="27">
      <c r="B93" s="1426" t="s">
        <v>309</v>
      </c>
      <c r="C93" s="1446"/>
      <c r="D93" s="1436"/>
      <c r="E93" s="1456" t="s">
        <v>477</v>
      </c>
      <c r="F93" s="1476"/>
      <c r="G93" s="1470"/>
      <c r="H93" s="137"/>
    </row>
    <row r="94" spans="1:8">
      <c r="B94" s="1427" t="s">
        <v>56</v>
      </c>
      <c r="C94" s="1296">
        <f>C96</f>
        <v>6958690</v>
      </c>
      <c r="D94" s="1437">
        <f>D96</f>
        <v>-3882821</v>
      </c>
      <c r="E94" s="1457" t="s">
        <v>56</v>
      </c>
      <c r="F94" s="1296">
        <f>F96+F95</f>
        <v>17759565</v>
      </c>
      <c r="G94" s="1437">
        <f>G96</f>
        <v>3882821</v>
      </c>
      <c r="H94" s="137"/>
    </row>
    <row r="95" spans="1:8" ht="26.25">
      <c r="B95" s="1428" t="s">
        <v>18</v>
      </c>
      <c r="C95" s="1447">
        <f>C96</f>
        <v>6958690</v>
      </c>
      <c r="D95" s="1438">
        <f>D96</f>
        <v>-3882821</v>
      </c>
      <c r="E95" s="1458" t="s">
        <v>31</v>
      </c>
      <c r="F95" s="1322">
        <v>1486099</v>
      </c>
      <c r="G95" s="1437"/>
      <c r="H95" s="137"/>
    </row>
    <row r="96" spans="1:8" ht="26.25">
      <c r="B96" s="1429" t="s">
        <v>19</v>
      </c>
      <c r="C96" s="1448">
        <v>6958690</v>
      </c>
      <c r="D96" s="1439">
        <f>D97</f>
        <v>-3882821</v>
      </c>
      <c r="E96" s="1459" t="s">
        <v>18</v>
      </c>
      <c r="F96" s="1477">
        <f>F97</f>
        <v>16273466</v>
      </c>
      <c r="G96" s="1438">
        <f>G97</f>
        <v>3882821</v>
      </c>
      <c r="H96" s="137"/>
    </row>
    <row r="97" spans="2:8" ht="26.25">
      <c r="B97" s="1430" t="s">
        <v>57</v>
      </c>
      <c r="C97" s="1449">
        <f t="shared" ref="C97:D99" si="4">C98</f>
        <v>6958690</v>
      </c>
      <c r="D97" s="1440">
        <f t="shared" si="4"/>
        <v>-3882821</v>
      </c>
      <c r="E97" s="1460" t="s">
        <v>19</v>
      </c>
      <c r="F97" s="1478">
        <v>16273466</v>
      </c>
      <c r="G97" s="1439">
        <f>G98</f>
        <v>3882821</v>
      </c>
      <c r="H97" s="137"/>
    </row>
    <row r="98" spans="2:8">
      <c r="B98" s="1429" t="s">
        <v>21</v>
      </c>
      <c r="C98" s="1448">
        <f t="shared" si="4"/>
        <v>6958690</v>
      </c>
      <c r="D98" s="1439">
        <f t="shared" si="4"/>
        <v>-3882821</v>
      </c>
      <c r="E98" s="1461" t="s">
        <v>57</v>
      </c>
      <c r="F98" s="1479">
        <f>F99+F105</f>
        <v>17759565</v>
      </c>
      <c r="G98" s="1440">
        <f>G99</f>
        <v>3882821</v>
      </c>
      <c r="H98" s="137"/>
    </row>
    <row r="99" spans="2:8" ht="26.25">
      <c r="B99" s="1429" t="s">
        <v>22</v>
      </c>
      <c r="C99" s="1448">
        <f t="shared" si="4"/>
        <v>6958690</v>
      </c>
      <c r="D99" s="1439">
        <f t="shared" si="4"/>
        <v>-3882821</v>
      </c>
      <c r="E99" s="1460" t="s">
        <v>21</v>
      </c>
      <c r="F99" s="1478">
        <f>F100+F103</f>
        <v>16850153</v>
      </c>
      <c r="G99" s="1439">
        <f>G103</f>
        <v>3882821</v>
      </c>
      <c r="H99" s="137"/>
    </row>
    <row r="100" spans="2:8">
      <c r="B100" s="1429" t="s">
        <v>24</v>
      </c>
      <c r="C100" s="1448">
        <v>6958690</v>
      </c>
      <c r="D100" s="1439">
        <f>-3882821</f>
        <v>-3882821</v>
      </c>
      <c r="E100" s="1460" t="s">
        <v>23</v>
      </c>
      <c r="F100" s="1478">
        <f>F101+F102</f>
        <v>16357412</v>
      </c>
      <c r="G100" s="1439"/>
      <c r="H100" s="137"/>
    </row>
    <row r="101" spans="2:8">
      <c r="B101" s="1429"/>
      <c r="C101" s="1448"/>
      <c r="D101" s="1439"/>
      <c r="E101" s="1460" t="s">
        <v>25</v>
      </c>
      <c r="F101" s="1478">
        <v>6620738</v>
      </c>
      <c r="G101" s="1439"/>
      <c r="H101" s="137"/>
    </row>
    <row r="102" spans="2:8">
      <c r="B102" s="1429"/>
      <c r="C102" s="1448"/>
      <c r="D102" s="1440"/>
      <c r="E102" s="1460" t="s">
        <v>26</v>
      </c>
      <c r="F102" s="1478">
        <v>9736674</v>
      </c>
      <c r="G102" s="1439"/>
      <c r="H102" s="137"/>
    </row>
    <row r="103" spans="2:8" ht="26.25">
      <c r="B103" s="1429"/>
      <c r="C103" s="1448"/>
      <c r="D103" s="1440"/>
      <c r="E103" s="1460" t="s">
        <v>22</v>
      </c>
      <c r="F103" s="1478">
        <f>F104</f>
        <v>492741</v>
      </c>
      <c r="G103" s="1439">
        <f>G104</f>
        <v>3882821</v>
      </c>
      <c r="H103" s="137"/>
    </row>
    <row r="104" spans="2:8">
      <c r="B104" s="1429"/>
      <c r="C104" s="1448"/>
      <c r="D104" s="1440"/>
      <c r="E104" s="1460" t="s">
        <v>24</v>
      </c>
      <c r="F104" s="1478">
        <v>492741</v>
      </c>
      <c r="G104" s="1439">
        <v>3882821</v>
      </c>
      <c r="H104" s="137"/>
    </row>
    <row r="105" spans="2:8">
      <c r="B105" s="1429"/>
      <c r="C105" s="1448"/>
      <c r="D105" s="1440"/>
      <c r="E105" s="1460" t="s">
        <v>27</v>
      </c>
      <c r="F105" s="1478">
        <f>F106</f>
        <v>909412</v>
      </c>
      <c r="G105" s="1439"/>
      <c r="H105" s="137"/>
    </row>
    <row r="106" spans="2:8" ht="15.75" thickBot="1">
      <c r="B106" s="1487"/>
      <c r="C106" s="1454"/>
      <c r="D106" s="1491"/>
      <c r="E106" s="1494" t="s">
        <v>28</v>
      </c>
      <c r="F106" s="1482">
        <v>909412</v>
      </c>
      <c r="G106" s="1474"/>
      <c r="H106" s="137"/>
    </row>
    <row r="107" spans="2:8" ht="26.25">
      <c r="B107" s="1488" t="s">
        <v>12</v>
      </c>
      <c r="C107" s="1450"/>
      <c r="D107" s="1441"/>
      <c r="E107" s="73" t="s">
        <v>184</v>
      </c>
      <c r="F107" s="1480"/>
      <c r="G107" s="1471"/>
      <c r="H107" s="137"/>
    </row>
    <row r="108" spans="2:8">
      <c r="B108" s="1489" t="s">
        <v>43</v>
      </c>
      <c r="C108" s="1448"/>
      <c r="D108" s="1440"/>
      <c r="E108" s="1495" t="s">
        <v>43</v>
      </c>
      <c r="F108" s="1478"/>
      <c r="G108" s="1439"/>
      <c r="H108" s="137"/>
    </row>
    <row r="109" spans="2:8">
      <c r="B109" s="1431" t="s">
        <v>44</v>
      </c>
      <c r="C109" s="1451"/>
      <c r="D109" s="1442"/>
      <c r="E109" s="1462" t="s">
        <v>44</v>
      </c>
      <c r="F109" s="1481"/>
      <c r="G109" s="1472"/>
      <c r="H109" s="137"/>
    </row>
    <row r="110" spans="2:8">
      <c r="B110" s="1490" t="s">
        <v>42</v>
      </c>
      <c r="C110" s="1493"/>
      <c r="D110" s="1492"/>
      <c r="E110" s="1496" t="s">
        <v>42</v>
      </c>
      <c r="F110" s="1493"/>
      <c r="G110" s="1492"/>
      <c r="H110" s="1486"/>
    </row>
    <row r="111" spans="2:8">
      <c r="B111" s="1427" t="s">
        <v>56</v>
      </c>
      <c r="C111" s="1296">
        <f>C112</f>
        <v>395268323</v>
      </c>
      <c r="D111" s="1437">
        <f>D112</f>
        <v>-4417821</v>
      </c>
      <c r="E111" s="1457" t="s">
        <v>56</v>
      </c>
      <c r="F111" s="1296">
        <f>F112+F113</f>
        <v>1910138990</v>
      </c>
      <c r="G111" s="1437">
        <f>G112+G113</f>
        <v>4417821</v>
      </c>
      <c r="H111" s="137"/>
    </row>
    <row r="112" spans="2:8" ht="26.25">
      <c r="B112" s="1428" t="s">
        <v>18</v>
      </c>
      <c r="C112" s="1447">
        <f>C113</f>
        <v>395268323</v>
      </c>
      <c r="D112" s="1438">
        <f>D113</f>
        <v>-4417821</v>
      </c>
      <c r="E112" s="1458" t="s">
        <v>31</v>
      </c>
      <c r="F112" s="1322">
        <v>23921900</v>
      </c>
      <c r="G112" s="1473"/>
      <c r="H112" s="137"/>
    </row>
    <row r="113" spans="2:8" ht="26.25">
      <c r="B113" s="1429" t="s">
        <v>19</v>
      </c>
      <c r="C113" s="1448">
        <v>395268323</v>
      </c>
      <c r="D113" s="1439">
        <f>D114</f>
        <v>-4417821</v>
      </c>
      <c r="E113" s="1459" t="s">
        <v>18</v>
      </c>
      <c r="F113" s="1477">
        <f>F114</f>
        <v>1886217090</v>
      </c>
      <c r="G113" s="1438">
        <f>G114</f>
        <v>4417821</v>
      </c>
      <c r="H113" s="137"/>
    </row>
    <row r="114" spans="2:8" ht="26.25">
      <c r="B114" s="1430" t="s">
        <v>57</v>
      </c>
      <c r="C114" s="1449">
        <f t="shared" ref="C114:D116" si="5">C115</f>
        <v>395268323</v>
      </c>
      <c r="D114" s="1440">
        <f t="shared" si="5"/>
        <v>-4417821</v>
      </c>
      <c r="E114" s="1460" t="s">
        <v>19</v>
      </c>
      <c r="F114" s="1478">
        <v>1886217090</v>
      </c>
      <c r="G114" s="1439">
        <v>4417821</v>
      </c>
      <c r="H114" s="137"/>
    </row>
    <row r="115" spans="2:8">
      <c r="B115" s="1429" t="s">
        <v>21</v>
      </c>
      <c r="C115" s="1448">
        <f t="shared" si="5"/>
        <v>395268323</v>
      </c>
      <c r="D115" s="1439">
        <f t="shared" si="5"/>
        <v>-4417821</v>
      </c>
      <c r="E115" s="1461" t="s">
        <v>57</v>
      </c>
      <c r="F115" s="1479">
        <f>F116+F131</f>
        <v>1910588990</v>
      </c>
      <c r="G115" s="1440">
        <f>G116+G131</f>
        <v>4417821</v>
      </c>
      <c r="H115" s="137"/>
    </row>
    <row r="116" spans="2:8" ht="26.25">
      <c r="B116" s="1429" t="s">
        <v>22</v>
      </c>
      <c r="C116" s="1448">
        <f t="shared" si="5"/>
        <v>395268323</v>
      </c>
      <c r="D116" s="1439">
        <f t="shared" si="5"/>
        <v>-4417821</v>
      </c>
      <c r="E116" s="1464" t="s">
        <v>21</v>
      </c>
      <c r="F116" s="1478">
        <f>F117+F120+F123+F125</f>
        <v>1907247991</v>
      </c>
      <c r="G116" s="1439">
        <f>G117+G120+G123+G125</f>
        <v>4417821</v>
      </c>
      <c r="H116" s="137"/>
    </row>
    <row r="117" spans="2:8">
      <c r="B117" s="1429" t="s">
        <v>24</v>
      </c>
      <c r="C117" s="1448">
        <v>395268323</v>
      </c>
      <c r="D117" s="1439">
        <v>-4417821</v>
      </c>
      <c r="E117" s="1460" t="s">
        <v>23</v>
      </c>
      <c r="F117" s="1478">
        <f>F118+F119</f>
        <v>172329003</v>
      </c>
      <c r="G117" s="1439"/>
      <c r="H117" s="137"/>
    </row>
    <row r="118" spans="2:8">
      <c r="B118" s="1429"/>
      <c r="C118" s="1448"/>
      <c r="D118" s="1439"/>
      <c r="E118" s="1460" t="s">
        <v>25</v>
      </c>
      <c r="F118" s="1478">
        <v>141961094</v>
      </c>
      <c r="G118" s="1439"/>
      <c r="H118" s="137"/>
    </row>
    <row r="119" spans="2:8">
      <c r="B119" s="1429"/>
      <c r="C119" s="1448"/>
      <c r="D119" s="1439"/>
      <c r="E119" s="1460" t="s">
        <v>26</v>
      </c>
      <c r="F119" s="1478">
        <v>30367909</v>
      </c>
      <c r="G119" s="1439"/>
      <c r="H119" s="137"/>
    </row>
    <row r="120" spans="2:8" ht="26.25">
      <c r="B120" s="1429"/>
      <c r="C120" s="1448"/>
      <c r="D120" s="1439"/>
      <c r="E120" s="1465" t="s">
        <v>22</v>
      </c>
      <c r="F120" s="1478">
        <f>F121+F122</f>
        <v>1661633259</v>
      </c>
      <c r="G120" s="1439">
        <f>G121</f>
        <v>4417821</v>
      </c>
      <c r="H120" s="137"/>
    </row>
    <row r="121" spans="2:8">
      <c r="B121" s="1429"/>
      <c r="C121" s="1448"/>
      <c r="D121" s="1439"/>
      <c r="E121" s="1460" t="s">
        <v>24</v>
      </c>
      <c r="F121" s="1478">
        <v>1659761873</v>
      </c>
      <c r="G121" s="1439">
        <v>4417821</v>
      </c>
      <c r="H121" s="137"/>
    </row>
    <row r="122" spans="2:8">
      <c r="B122" s="1429"/>
      <c r="C122" s="1448"/>
      <c r="D122" s="1439"/>
      <c r="E122" s="1460" t="s">
        <v>32</v>
      </c>
      <c r="F122" s="1478">
        <v>1871386</v>
      </c>
      <c r="G122" s="1439"/>
      <c r="H122" s="137"/>
    </row>
    <row r="123" spans="2:8" ht="26.25">
      <c r="B123" s="1429"/>
      <c r="C123" s="1448"/>
      <c r="D123" s="1439"/>
      <c r="E123" s="1460" t="s">
        <v>45</v>
      </c>
      <c r="F123" s="1478">
        <f>F124</f>
        <v>415821</v>
      </c>
      <c r="G123" s="1439"/>
      <c r="H123" s="137"/>
    </row>
    <row r="124" spans="2:8">
      <c r="B124" s="1429"/>
      <c r="C124" s="1448"/>
      <c r="D124" s="1440"/>
      <c r="E124" s="1460" t="s">
        <v>46</v>
      </c>
      <c r="F124" s="1478">
        <v>415821</v>
      </c>
      <c r="G124" s="1439"/>
      <c r="H124" s="137"/>
    </row>
    <row r="125" spans="2:8" ht="39">
      <c r="B125" s="1429"/>
      <c r="C125" s="1448"/>
      <c r="D125" s="1440"/>
      <c r="E125" s="1465" t="s">
        <v>33</v>
      </c>
      <c r="F125" s="1478">
        <f>F126+F128</f>
        <v>72869908</v>
      </c>
      <c r="G125" s="1439"/>
      <c r="H125" s="137"/>
    </row>
    <row r="126" spans="2:8" ht="26.25">
      <c r="B126" s="1429"/>
      <c r="C126" s="1448"/>
      <c r="D126" s="1440"/>
      <c r="E126" s="1465" t="s">
        <v>34</v>
      </c>
      <c r="F126" s="1478">
        <f>F127</f>
        <v>2408</v>
      </c>
      <c r="G126" s="1439"/>
      <c r="H126" s="137"/>
    </row>
    <row r="127" spans="2:8" ht="26.25">
      <c r="B127" s="1429"/>
      <c r="C127" s="1448"/>
      <c r="D127" s="1440"/>
      <c r="E127" s="1465" t="s">
        <v>35</v>
      </c>
      <c r="F127" s="1478">
        <v>2408</v>
      </c>
      <c r="G127" s="1439"/>
      <c r="H127" s="137"/>
    </row>
    <row r="128" spans="2:8" ht="26.25">
      <c r="B128" s="1429"/>
      <c r="C128" s="1448"/>
      <c r="D128" s="1440"/>
      <c r="E128" s="1465" t="s">
        <v>36</v>
      </c>
      <c r="F128" s="1478">
        <f>F129+F130</f>
        <v>72867500</v>
      </c>
      <c r="G128" s="1439"/>
      <c r="H128" s="137"/>
    </row>
    <row r="129" spans="1:8" ht="26.25">
      <c r="B129" s="1429"/>
      <c r="C129" s="1448"/>
      <c r="D129" s="1440"/>
      <c r="E129" s="1465" t="s">
        <v>86</v>
      </c>
      <c r="F129" s="1478">
        <v>2853988</v>
      </c>
      <c r="G129" s="1439"/>
      <c r="H129" s="137"/>
    </row>
    <row r="130" spans="1:8" ht="51.75">
      <c r="B130" s="1429"/>
      <c r="C130" s="1448"/>
      <c r="D130" s="1440"/>
      <c r="E130" s="1465" t="s">
        <v>37</v>
      </c>
      <c r="F130" s="1478">
        <v>70013512</v>
      </c>
      <c r="G130" s="1439"/>
      <c r="H130" s="137"/>
    </row>
    <row r="131" spans="1:8">
      <c r="B131" s="1429"/>
      <c r="C131" s="1448"/>
      <c r="D131" s="1440"/>
      <c r="E131" s="1460" t="s">
        <v>27</v>
      </c>
      <c r="F131" s="1478">
        <f>F132</f>
        <v>3340999</v>
      </c>
      <c r="G131" s="1439"/>
      <c r="H131" s="137"/>
    </row>
    <row r="132" spans="1:8">
      <c r="B132" s="1429"/>
      <c r="C132" s="1448"/>
      <c r="D132" s="1440"/>
      <c r="E132" s="1460" t="s">
        <v>28</v>
      </c>
      <c r="F132" s="1478">
        <v>3340999</v>
      </c>
      <c r="G132" s="1439"/>
      <c r="H132" s="137"/>
    </row>
    <row r="133" spans="1:8">
      <c r="B133" s="1429"/>
      <c r="C133" s="1448"/>
      <c r="D133" s="1440"/>
      <c r="E133" s="1460" t="s">
        <v>38</v>
      </c>
      <c r="F133" s="1478">
        <f>F111-F115</f>
        <v>-450000</v>
      </c>
      <c r="G133" s="1439"/>
      <c r="H133" s="137"/>
    </row>
    <row r="134" spans="1:8">
      <c r="B134" s="1429"/>
      <c r="C134" s="1448"/>
      <c r="D134" s="1440"/>
      <c r="E134" s="1460" t="s">
        <v>39</v>
      </c>
      <c r="F134" s="1478">
        <f>F135</f>
        <v>450000</v>
      </c>
      <c r="G134" s="1439"/>
      <c r="H134" s="137"/>
    </row>
    <row r="135" spans="1:8">
      <c r="B135" s="1429"/>
      <c r="C135" s="1448"/>
      <c r="D135" s="1440"/>
      <c r="E135" s="1466" t="s">
        <v>40</v>
      </c>
      <c r="F135" s="1478">
        <f>F136</f>
        <v>450000</v>
      </c>
      <c r="G135" s="1439"/>
      <c r="H135" s="137"/>
    </row>
    <row r="136" spans="1:8" ht="39.75" thickBot="1">
      <c r="B136" s="1429"/>
      <c r="C136" s="1454"/>
      <c r="D136" s="1440"/>
      <c r="E136" s="1467" t="s">
        <v>41</v>
      </c>
      <c r="F136" s="1482">
        <v>450000</v>
      </c>
      <c r="G136" s="1474"/>
      <c r="H136" s="137"/>
    </row>
    <row r="137" spans="1:8" ht="78.75" customHeight="1" thickBot="1">
      <c r="B137" s="2040" t="s">
        <v>506</v>
      </c>
      <c r="C137" s="2041"/>
      <c r="D137" s="2041"/>
      <c r="E137" s="2041"/>
      <c r="F137" s="2041"/>
      <c r="G137" s="2042"/>
      <c r="H137" s="1484"/>
    </row>
    <row r="138" spans="1:8" ht="15.75" thickBot="1"/>
    <row r="139" spans="1:8" ht="15.75">
      <c r="A139" s="1506">
        <f>A91+1</f>
        <v>78</v>
      </c>
      <c r="B139" s="260" t="s">
        <v>184</v>
      </c>
      <c r="C139" s="263"/>
      <c r="D139" s="461"/>
      <c r="E139" s="16"/>
      <c r="F139" s="16"/>
      <c r="G139" s="16"/>
      <c r="H139" s="1483" t="s">
        <v>295</v>
      </c>
    </row>
    <row r="140" spans="1:8">
      <c r="B140" s="470" t="s">
        <v>50</v>
      </c>
      <c r="C140" s="462"/>
      <c r="D140" s="463"/>
      <c r="E140" s="16"/>
      <c r="F140" s="16"/>
      <c r="G140" s="16"/>
      <c r="H140" s="16"/>
    </row>
    <row r="141" spans="1:8">
      <c r="B141" s="471" t="s">
        <v>185</v>
      </c>
      <c r="C141" s="464"/>
      <c r="D141" s="464"/>
      <c r="E141" s="16"/>
      <c r="F141" s="16"/>
      <c r="G141" s="16"/>
      <c r="H141" s="16"/>
    </row>
    <row r="142" spans="1:8">
      <c r="B142" s="1497" t="s">
        <v>116</v>
      </c>
      <c r="C142" s="1498"/>
      <c r="D142" s="1498"/>
      <c r="E142" s="16"/>
      <c r="F142" s="16"/>
      <c r="G142" s="16"/>
      <c r="H142" s="16"/>
    </row>
    <row r="143" spans="1:8" ht="27">
      <c r="B143" s="471" t="s">
        <v>82</v>
      </c>
      <c r="C143" s="464" t="s">
        <v>191</v>
      </c>
      <c r="D143" s="464"/>
      <c r="E143" s="16"/>
      <c r="F143" s="16"/>
      <c r="G143" s="16"/>
      <c r="H143" s="16"/>
    </row>
    <row r="144" spans="1:8">
      <c r="B144" s="465" t="s">
        <v>8</v>
      </c>
      <c r="C144" s="466"/>
      <c r="D144" s="467"/>
      <c r="E144" s="16"/>
      <c r="F144" s="16"/>
      <c r="G144" s="16"/>
      <c r="H144" s="16"/>
    </row>
    <row r="145" spans="2:8">
      <c r="B145" s="293" t="s">
        <v>56</v>
      </c>
      <c r="C145" s="468"/>
      <c r="D145" s="468">
        <f>D146</f>
        <v>90907</v>
      </c>
      <c r="E145" s="16"/>
      <c r="F145" s="16"/>
      <c r="G145" s="16"/>
      <c r="H145" s="16"/>
    </row>
    <row r="146" spans="2:8">
      <c r="B146" s="297" t="s">
        <v>18</v>
      </c>
      <c r="C146" s="469"/>
      <c r="D146" s="469">
        <f>D147</f>
        <v>90907</v>
      </c>
      <c r="E146" s="16"/>
      <c r="F146" s="16"/>
      <c r="G146" s="16"/>
      <c r="H146" s="16"/>
    </row>
    <row r="147" spans="2:8" ht="25.5">
      <c r="B147" s="295" t="s">
        <v>19</v>
      </c>
      <c r="C147" s="469"/>
      <c r="D147" s="469">
        <v>90907</v>
      </c>
      <c r="E147" s="16"/>
      <c r="F147" s="16"/>
      <c r="G147" s="16"/>
      <c r="H147" s="16"/>
    </row>
    <row r="148" spans="2:8">
      <c r="B148" s="293" t="s">
        <v>57</v>
      </c>
      <c r="C148" s="468"/>
      <c r="D148" s="468">
        <f t="shared" ref="D148:D150" si="6">D149</f>
        <v>90907</v>
      </c>
      <c r="E148" s="16"/>
      <c r="F148" s="16"/>
      <c r="G148" s="16"/>
      <c r="H148" s="16"/>
    </row>
    <row r="149" spans="2:8">
      <c r="B149" s="1499" t="s">
        <v>21</v>
      </c>
      <c r="C149" s="1500"/>
      <c r="D149" s="1500">
        <f t="shared" si="6"/>
        <v>90907</v>
      </c>
      <c r="E149" s="16"/>
      <c r="F149" s="16"/>
      <c r="G149" s="16"/>
      <c r="H149" s="16"/>
    </row>
    <row r="150" spans="2:8">
      <c r="B150" s="306" t="s">
        <v>23</v>
      </c>
      <c r="C150" s="1501"/>
      <c r="D150" s="1501">
        <f t="shared" si="6"/>
        <v>90907</v>
      </c>
      <c r="E150" s="16"/>
      <c r="F150" s="16"/>
      <c r="G150" s="16"/>
      <c r="H150" s="16"/>
    </row>
    <row r="151" spans="2:8">
      <c r="B151" s="295" t="s">
        <v>26</v>
      </c>
      <c r="C151" s="469"/>
      <c r="D151" s="469">
        <v>90907</v>
      </c>
      <c r="E151" s="16"/>
      <c r="F151" s="16"/>
      <c r="G151" s="16"/>
      <c r="H151" s="16"/>
    </row>
    <row r="152" spans="2:8">
      <c r="B152" s="272" t="s">
        <v>9</v>
      </c>
      <c r="C152" s="273"/>
      <c r="D152" s="273"/>
      <c r="E152" s="16"/>
      <c r="F152" s="16"/>
      <c r="G152" s="16"/>
      <c r="H152" s="16"/>
    </row>
    <row r="153" spans="2:8">
      <c r="B153" s="1502" t="s">
        <v>56</v>
      </c>
      <c r="C153" s="276"/>
      <c r="D153" s="276">
        <v>272722</v>
      </c>
      <c r="E153" s="16"/>
      <c r="F153" s="16"/>
      <c r="G153" s="16"/>
      <c r="H153" s="16"/>
    </row>
    <row r="154" spans="2:8">
      <c r="B154" s="1503" t="s">
        <v>18</v>
      </c>
      <c r="C154" s="278"/>
      <c r="D154" s="278">
        <v>272722</v>
      </c>
      <c r="E154" s="16"/>
      <c r="F154" s="16"/>
      <c r="G154" s="16"/>
      <c r="H154" s="16"/>
    </row>
    <row r="155" spans="2:8" ht="25.5">
      <c r="B155" s="1504" t="s">
        <v>19</v>
      </c>
      <c r="C155" s="278"/>
      <c r="D155" s="278">
        <v>272722</v>
      </c>
      <c r="E155" s="16"/>
      <c r="F155" s="16"/>
      <c r="G155" s="16"/>
      <c r="H155" s="16"/>
    </row>
    <row r="156" spans="2:8">
      <c r="B156" s="1502" t="s">
        <v>57</v>
      </c>
      <c r="C156" s="276"/>
      <c r="D156" s="276">
        <v>272722</v>
      </c>
      <c r="E156" s="16"/>
      <c r="F156" s="16"/>
      <c r="G156" s="16"/>
      <c r="H156" s="16"/>
    </row>
    <row r="157" spans="2:8">
      <c r="B157" s="1504" t="s">
        <v>21</v>
      </c>
      <c r="C157" s="278"/>
      <c r="D157" s="278">
        <v>272722</v>
      </c>
      <c r="E157" s="16"/>
      <c r="F157" s="16"/>
      <c r="G157" s="16"/>
      <c r="H157" s="16"/>
    </row>
    <row r="158" spans="2:8">
      <c r="B158" s="1504" t="s">
        <v>23</v>
      </c>
      <c r="C158" s="278"/>
      <c r="D158" s="278">
        <v>272722</v>
      </c>
      <c r="E158" s="16"/>
      <c r="F158" s="16"/>
      <c r="G158" s="16"/>
      <c r="H158" s="16"/>
    </row>
    <row r="159" spans="2:8">
      <c r="B159" s="1504" t="s">
        <v>26</v>
      </c>
      <c r="C159" s="278"/>
      <c r="D159" s="278">
        <v>272722</v>
      </c>
      <c r="E159" s="16"/>
      <c r="F159" s="16"/>
      <c r="G159" s="16"/>
      <c r="H159" s="16"/>
    </row>
    <row r="160" spans="2:8">
      <c r="B160" s="272" t="s">
        <v>10</v>
      </c>
      <c r="C160" s="273"/>
      <c r="D160" s="273"/>
      <c r="E160" s="16"/>
      <c r="F160" s="16"/>
      <c r="G160" s="16"/>
      <c r="H160" s="16"/>
    </row>
    <row r="161" spans="2:8">
      <c r="B161" s="1502" t="s">
        <v>56</v>
      </c>
      <c r="C161" s="276"/>
      <c r="D161" s="276">
        <v>272722</v>
      </c>
      <c r="E161" s="16"/>
      <c r="F161" s="16"/>
      <c r="G161" s="16"/>
      <c r="H161" s="16"/>
    </row>
    <row r="162" spans="2:8">
      <c r="B162" s="1503" t="s">
        <v>18</v>
      </c>
      <c r="C162" s="278"/>
      <c r="D162" s="278">
        <v>272722</v>
      </c>
      <c r="E162" s="16"/>
      <c r="F162" s="16"/>
      <c r="G162" s="16"/>
      <c r="H162" s="16"/>
    </row>
    <row r="163" spans="2:8" ht="25.5">
      <c r="B163" s="1504" t="s">
        <v>19</v>
      </c>
      <c r="C163" s="278"/>
      <c r="D163" s="278">
        <v>272722</v>
      </c>
      <c r="E163" s="16"/>
      <c r="F163" s="16"/>
      <c r="G163" s="16"/>
      <c r="H163" s="16"/>
    </row>
    <row r="164" spans="2:8">
      <c r="B164" s="1502" t="s">
        <v>57</v>
      </c>
      <c r="C164" s="276"/>
      <c r="D164" s="276">
        <v>272722</v>
      </c>
      <c r="E164" s="16"/>
      <c r="F164" s="16"/>
      <c r="G164" s="16"/>
      <c r="H164" s="16"/>
    </row>
    <row r="165" spans="2:8">
      <c r="B165" s="1504" t="s">
        <v>21</v>
      </c>
      <c r="C165" s="278"/>
      <c r="D165" s="278">
        <v>272722</v>
      </c>
      <c r="E165" s="16"/>
      <c r="F165" s="16"/>
      <c r="G165" s="16"/>
      <c r="H165" s="16"/>
    </row>
    <row r="166" spans="2:8">
      <c r="B166" s="1504" t="s">
        <v>23</v>
      </c>
      <c r="C166" s="278"/>
      <c r="D166" s="278">
        <v>272722</v>
      </c>
      <c r="E166" s="16"/>
      <c r="F166" s="16"/>
      <c r="G166" s="16"/>
      <c r="H166" s="16"/>
    </row>
    <row r="167" spans="2:8">
      <c r="B167" s="1504" t="s">
        <v>26</v>
      </c>
      <c r="C167" s="278"/>
      <c r="D167" s="278">
        <v>272722</v>
      </c>
      <c r="E167" s="16"/>
      <c r="F167" s="16"/>
      <c r="G167" s="16"/>
      <c r="H167" s="16"/>
    </row>
    <row r="168" spans="2:8">
      <c r="B168" s="272" t="s">
        <v>117</v>
      </c>
      <c r="C168" s="273"/>
      <c r="D168" s="273"/>
      <c r="E168" s="16"/>
      <c r="F168" s="16"/>
      <c r="G168" s="16"/>
      <c r="H168" s="16"/>
    </row>
    <row r="169" spans="2:8">
      <c r="B169" s="1502" t="s">
        <v>56</v>
      </c>
      <c r="C169" s="276"/>
      <c r="D169" s="276">
        <v>272722</v>
      </c>
      <c r="E169" s="16"/>
      <c r="F169" s="16"/>
      <c r="G169" s="16"/>
      <c r="H169" s="16"/>
    </row>
    <row r="170" spans="2:8">
      <c r="B170" s="1503" t="s">
        <v>18</v>
      </c>
      <c r="C170" s="278"/>
      <c r="D170" s="278">
        <v>272722</v>
      </c>
      <c r="E170" s="16"/>
      <c r="F170" s="16"/>
      <c r="G170" s="16"/>
      <c r="H170" s="16"/>
    </row>
    <row r="171" spans="2:8" ht="25.5">
      <c r="B171" s="1504" t="s">
        <v>19</v>
      </c>
      <c r="C171" s="278"/>
      <c r="D171" s="278">
        <v>272722</v>
      </c>
      <c r="E171" s="16"/>
      <c r="F171" s="16"/>
      <c r="G171" s="16"/>
      <c r="H171" s="16"/>
    </row>
    <row r="172" spans="2:8">
      <c r="B172" s="1502" t="s">
        <v>57</v>
      </c>
      <c r="C172" s="276"/>
      <c r="D172" s="276">
        <v>272722</v>
      </c>
      <c r="E172" s="16"/>
      <c r="F172" s="16"/>
      <c r="G172" s="16"/>
      <c r="H172" s="16"/>
    </row>
    <row r="173" spans="2:8">
      <c r="B173" s="1504" t="s">
        <v>21</v>
      </c>
      <c r="C173" s="278"/>
      <c r="D173" s="278">
        <v>272722</v>
      </c>
      <c r="E173" s="16"/>
      <c r="F173" s="16"/>
      <c r="G173" s="16"/>
      <c r="H173" s="16"/>
    </row>
    <row r="174" spans="2:8">
      <c r="B174" s="1504" t="s">
        <v>23</v>
      </c>
      <c r="C174" s="278"/>
      <c r="D174" s="278">
        <v>272722</v>
      </c>
      <c r="E174" s="16"/>
      <c r="F174" s="16"/>
      <c r="G174" s="16"/>
      <c r="H174" s="16"/>
    </row>
    <row r="175" spans="2:8">
      <c r="B175" s="1504" t="s">
        <v>26</v>
      </c>
      <c r="C175" s="278"/>
      <c r="D175" s="278">
        <v>272722</v>
      </c>
      <c r="E175" s="16"/>
      <c r="F175" s="16"/>
      <c r="G175" s="16"/>
      <c r="H175" s="16"/>
    </row>
    <row r="176" spans="2:8">
      <c r="B176" s="272" t="s">
        <v>84</v>
      </c>
      <c r="C176" s="273"/>
      <c r="D176" s="273"/>
      <c r="E176" s="16"/>
      <c r="F176" s="16"/>
      <c r="G176" s="16"/>
      <c r="H176" s="16"/>
    </row>
    <row r="177" spans="1:8">
      <c r="B177" s="1502" t="s">
        <v>56</v>
      </c>
      <c r="C177" s="276"/>
      <c r="D177" s="276">
        <v>4013854</v>
      </c>
      <c r="E177" s="16"/>
      <c r="F177" s="16"/>
      <c r="G177" s="16"/>
      <c r="H177" s="16"/>
    </row>
    <row r="178" spans="1:8">
      <c r="B178" s="1503" t="s">
        <v>18</v>
      </c>
      <c r="C178" s="278"/>
      <c r="D178" s="278">
        <v>4013854</v>
      </c>
      <c r="E178" s="16"/>
      <c r="F178" s="16"/>
      <c r="G178" s="16"/>
      <c r="H178" s="16"/>
    </row>
    <row r="179" spans="1:8" ht="25.5">
      <c r="B179" s="1504" t="s">
        <v>19</v>
      </c>
      <c r="C179" s="278"/>
      <c r="D179" s="278">
        <v>4013854</v>
      </c>
      <c r="E179" s="16"/>
      <c r="F179" s="16"/>
      <c r="G179" s="16"/>
      <c r="H179" s="16"/>
    </row>
    <row r="180" spans="1:8">
      <c r="B180" s="1502" t="s">
        <v>57</v>
      </c>
      <c r="C180" s="276"/>
      <c r="D180" s="276">
        <v>4013854</v>
      </c>
      <c r="E180" s="16"/>
      <c r="F180" s="16"/>
      <c r="G180" s="16"/>
      <c r="H180" s="16"/>
    </row>
    <row r="181" spans="1:8">
      <c r="B181" s="1504" t="s">
        <v>21</v>
      </c>
      <c r="C181" s="278"/>
      <c r="D181" s="278">
        <v>4013854</v>
      </c>
      <c r="E181" s="16"/>
      <c r="F181" s="16"/>
      <c r="G181" s="16"/>
      <c r="H181" s="16"/>
    </row>
    <row r="182" spans="1:8">
      <c r="B182" s="1504" t="s">
        <v>23</v>
      </c>
      <c r="C182" s="278"/>
      <c r="D182" s="278">
        <v>4013854</v>
      </c>
      <c r="E182" s="16"/>
      <c r="F182" s="16"/>
      <c r="G182" s="16"/>
      <c r="H182" s="16"/>
    </row>
    <row r="183" spans="1:8" ht="15.75" thickBot="1">
      <c r="B183" s="1505" t="s">
        <v>26</v>
      </c>
      <c r="C183" s="290"/>
      <c r="D183" s="278">
        <v>4013854</v>
      </c>
      <c r="E183" s="16"/>
      <c r="F183" s="16"/>
      <c r="G183" s="16"/>
      <c r="H183" s="16"/>
    </row>
    <row r="184" spans="1:8" s="1820" customFormat="1" ht="87.75" customHeight="1" thickBot="1">
      <c r="A184" s="1819"/>
      <c r="B184" s="2043" t="s">
        <v>478</v>
      </c>
      <c r="C184" s="2044"/>
      <c r="D184" s="2045"/>
      <c r="E184" s="1821"/>
      <c r="F184" s="1821"/>
      <c r="G184" s="1821"/>
      <c r="H184" s="1821"/>
    </row>
  </sheetData>
  <mergeCells count="4">
    <mergeCell ref="B73:G73"/>
    <mergeCell ref="B89:G89"/>
    <mergeCell ref="B137:G137"/>
    <mergeCell ref="B184:D184"/>
  </mergeCells>
  <pageMargins left="0.45" right="0.32" top="0.45" bottom="0.49" header="0.31496062992125984" footer="0.22"/>
  <pageSetup paperSize="9" scale="85" fitToHeight="0" orientation="landscape" r:id="rId1"/>
  <headerFooter>
    <oddFooter>&amp;L&amp;F&amp;C&amp;P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1FB0E9-AD58-4BD6-B404-ED1F1622D677}">
  <sheetPr>
    <tabColor rgb="FF92D050"/>
  </sheetPr>
  <dimension ref="A1:H92"/>
  <sheetViews>
    <sheetView zoomScale="80" zoomScaleNormal="80" workbookViewId="0">
      <pane ySplit="1" topLeftCell="A79" activePane="bottomLeft" state="frozen"/>
      <selection pane="bottomLeft" activeCell="Q30" sqref="Q30"/>
    </sheetView>
  </sheetViews>
  <sheetFormatPr defaultRowHeight="15"/>
  <cols>
    <col min="1" max="1" width="7.28515625" customWidth="1"/>
    <col min="2" max="2" width="45.28515625" customWidth="1"/>
    <col min="3" max="3" width="14.5703125" customWidth="1"/>
    <col min="4" max="4" width="12.42578125" customWidth="1"/>
    <col min="5" max="5" width="40.28515625" customWidth="1"/>
    <col min="6" max="7" width="13.28515625" customWidth="1"/>
    <col min="8" max="8" width="13.42578125" customWidth="1"/>
  </cols>
  <sheetData>
    <row r="1" spans="1:8" s="17" customFormat="1" ht="39" thickBot="1">
      <c r="B1" s="12"/>
      <c r="C1" s="13" t="s">
        <v>2</v>
      </c>
      <c r="D1" s="14" t="s">
        <v>6</v>
      </c>
      <c r="E1" s="12"/>
      <c r="F1" s="13" t="s">
        <v>2</v>
      </c>
      <c r="G1" s="14" t="s">
        <v>6</v>
      </c>
      <c r="H1" s="1017" t="s">
        <v>1</v>
      </c>
    </row>
    <row r="2" spans="1:8">
      <c r="B2" s="15"/>
      <c r="C2" s="15"/>
      <c r="D2" s="15"/>
      <c r="E2" s="15"/>
      <c r="F2" s="15"/>
      <c r="G2" s="15"/>
      <c r="H2" s="16"/>
    </row>
    <row r="3" spans="1:8" s="16" customFormat="1" ht="17.25" customHeight="1">
      <c r="B3" s="69" t="s">
        <v>182</v>
      </c>
      <c r="C3" s="1"/>
      <c r="D3" s="1"/>
      <c r="E3" s="1"/>
      <c r="F3" s="1"/>
      <c r="G3" s="1"/>
    </row>
    <row r="4" spans="1:8" ht="15.75" thickBot="1"/>
    <row r="5" spans="1:8">
      <c r="A5" s="291">
        <f>VM!A139+1</f>
        <v>79</v>
      </c>
      <c r="B5" s="736" t="s">
        <v>182</v>
      </c>
      <c r="C5" s="261"/>
      <c r="D5" s="741"/>
      <c r="E5" s="749" t="s">
        <v>72</v>
      </c>
      <c r="F5" s="761"/>
      <c r="G5" s="765"/>
      <c r="H5" s="292" t="s">
        <v>295</v>
      </c>
    </row>
    <row r="6" spans="1:8">
      <c r="B6" s="265" t="s">
        <v>175</v>
      </c>
      <c r="C6" s="266"/>
      <c r="D6" s="742"/>
      <c r="E6" s="750" t="s">
        <v>175</v>
      </c>
      <c r="F6" s="742"/>
      <c r="G6" s="266"/>
    </row>
    <row r="7" spans="1:8">
      <c r="B7" s="269" t="s">
        <v>44</v>
      </c>
      <c r="C7" s="270"/>
      <c r="D7" s="743"/>
      <c r="E7" s="751" t="s">
        <v>44</v>
      </c>
      <c r="F7" s="743"/>
      <c r="G7" s="270"/>
    </row>
    <row r="8" spans="1:8">
      <c r="B8" s="272" t="s">
        <v>10</v>
      </c>
      <c r="C8" s="273"/>
      <c r="D8" s="744"/>
      <c r="E8" s="752" t="s">
        <v>10</v>
      </c>
      <c r="F8" s="762"/>
      <c r="G8" s="274"/>
    </row>
    <row r="9" spans="1:8">
      <c r="B9" s="275" t="s">
        <v>56</v>
      </c>
      <c r="C9" s="276">
        <v>52537919</v>
      </c>
      <c r="D9" s="745">
        <f>D10</f>
        <v>-13841</v>
      </c>
      <c r="E9" s="753" t="s">
        <v>56</v>
      </c>
      <c r="F9" s="763">
        <v>109511338</v>
      </c>
      <c r="G9" s="276">
        <f>G10</f>
        <v>13841</v>
      </c>
    </row>
    <row r="10" spans="1:8">
      <c r="B10" s="277" t="s">
        <v>18</v>
      </c>
      <c r="C10" s="278">
        <v>52537919</v>
      </c>
      <c r="D10" s="746">
        <f>D11</f>
        <v>-13841</v>
      </c>
      <c r="E10" s="754" t="s">
        <v>18</v>
      </c>
      <c r="F10" s="747">
        <v>107677051</v>
      </c>
      <c r="G10" s="278">
        <f>G11</f>
        <v>13841</v>
      </c>
    </row>
    <row r="11" spans="1:8" ht="25.5">
      <c r="B11" s="279" t="s">
        <v>19</v>
      </c>
      <c r="C11" s="278">
        <v>52537919</v>
      </c>
      <c r="D11" s="746">
        <v>-13841</v>
      </c>
      <c r="E11" s="755" t="s">
        <v>19</v>
      </c>
      <c r="F11" s="747">
        <v>107677051</v>
      </c>
      <c r="G11" s="278">
        <v>13841</v>
      </c>
    </row>
    <row r="12" spans="1:8">
      <c r="B12" s="275" t="s">
        <v>57</v>
      </c>
      <c r="C12" s="276">
        <v>52537919</v>
      </c>
      <c r="D12" s="745">
        <f>D13</f>
        <v>-13841</v>
      </c>
      <c r="E12" s="753" t="s">
        <v>57</v>
      </c>
      <c r="F12" s="763">
        <v>109618938</v>
      </c>
      <c r="G12" s="276">
        <f>G13</f>
        <v>13841</v>
      </c>
    </row>
    <row r="13" spans="1:8">
      <c r="B13" s="295" t="s">
        <v>21</v>
      </c>
      <c r="C13" s="278">
        <v>51889977</v>
      </c>
      <c r="D13" s="746">
        <f>D14</f>
        <v>-13841</v>
      </c>
      <c r="E13" s="756" t="s">
        <v>21</v>
      </c>
      <c r="F13" s="747">
        <v>106581918</v>
      </c>
      <c r="G13" s="278">
        <f>G14</f>
        <v>13841</v>
      </c>
    </row>
    <row r="14" spans="1:8">
      <c r="B14" s="295" t="s">
        <v>23</v>
      </c>
      <c r="C14" s="278">
        <v>51887385</v>
      </c>
      <c r="D14" s="746">
        <f>D15</f>
        <v>-13841</v>
      </c>
      <c r="E14" s="756" t="s">
        <v>23</v>
      </c>
      <c r="F14" s="747">
        <v>57831623</v>
      </c>
      <c r="G14" s="278">
        <f>G15</f>
        <v>13841</v>
      </c>
    </row>
    <row r="15" spans="1:8">
      <c r="B15" s="295" t="s">
        <v>26</v>
      </c>
      <c r="C15" s="278">
        <v>7881222</v>
      </c>
      <c r="D15" s="746">
        <v>-13841</v>
      </c>
      <c r="E15" s="756" t="s">
        <v>26</v>
      </c>
      <c r="F15" s="747">
        <v>18720014</v>
      </c>
      <c r="G15" s="278">
        <v>13841</v>
      </c>
    </row>
    <row r="16" spans="1:8">
      <c r="B16" s="295"/>
      <c r="C16" s="278"/>
      <c r="D16" s="746"/>
      <c r="E16" s="757" t="s">
        <v>72</v>
      </c>
      <c r="F16" s="747"/>
      <c r="G16" s="278"/>
    </row>
    <row r="17" spans="2:7">
      <c r="B17" s="737"/>
      <c r="C17" s="739"/>
      <c r="D17" s="747"/>
      <c r="E17" s="750" t="s">
        <v>115</v>
      </c>
      <c r="F17" s="747"/>
      <c r="G17" s="278"/>
    </row>
    <row r="18" spans="2:7" ht="32.25" customHeight="1">
      <c r="B18" s="737"/>
      <c r="C18" s="739"/>
      <c r="D18" s="747"/>
      <c r="E18" s="751" t="s">
        <v>30</v>
      </c>
      <c r="F18" s="764"/>
      <c r="G18" s="766"/>
    </row>
    <row r="19" spans="2:7">
      <c r="B19" s="737"/>
      <c r="C19" s="739"/>
      <c r="D19" s="747"/>
      <c r="E19" s="751" t="s">
        <v>116</v>
      </c>
      <c r="F19" s="764"/>
      <c r="G19" s="766"/>
    </row>
    <row r="20" spans="2:7" ht="27">
      <c r="B20" s="737"/>
      <c r="C20" s="739"/>
      <c r="D20" s="747"/>
      <c r="E20" s="751" t="s">
        <v>82</v>
      </c>
      <c r="F20" s="764"/>
      <c r="G20" s="766"/>
    </row>
    <row r="21" spans="2:7">
      <c r="B21" s="737"/>
      <c r="C21" s="739"/>
      <c r="D21" s="747"/>
      <c r="E21" s="752" t="s">
        <v>10</v>
      </c>
      <c r="F21" s="747"/>
      <c r="G21" s="276"/>
    </row>
    <row r="22" spans="2:7">
      <c r="B22" s="737"/>
      <c r="C22" s="739"/>
      <c r="D22" s="747"/>
      <c r="E22" s="758" t="s">
        <v>56</v>
      </c>
      <c r="F22" s="747">
        <v>0</v>
      </c>
      <c r="G22" s="276">
        <v>13841</v>
      </c>
    </row>
    <row r="23" spans="2:7">
      <c r="B23" s="737"/>
      <c r="C23" s="739"/>
      <c r="D23" s="747"/>
      <c r="E23" s="759" t="s">
        <v>18</v>
      </c>
      <c r="F23" s="747">
        <v>0</v>
      </c>
      <c r="G23" s="278">
        <v>13841</v>
      </c>
    </row>
    <row r="24" spans="2:7" ht="25.5">
      <c r="B24" s="737"/>
      <c r="C24" s="739"/>
      <c r="D24" s="747"/>
      <c r="E24" s="756" t="s">
        <v>19</v>
      </c>
      <c r="F24" s="747">
        <v>0</v>
      </c>
      <c r="G24" s="278">
        <v>13841</v>
      </c>
    </row>
    <row r="25" spans="2:7">
      <c r="B25" s="737"/>
      <c r="C25" s="739"/>
      <c r="D25" s="747"/>
      <c r="E25" s="758" t="s">
        <v>57</v>
      </c>
      <c r="F25" s="747">
        <v>0</v>
      </c>
      <c r="G25" s="276">
        <v>13841</v>
      </c>
    </row>
    <row r="26" spans="2:7">
      <c r="B26" s="737"/>
      <c r="C26" s="739"/>
      <c r="D26" s="747"/>
      <c r="E26" s="756" t="s">
        <v>21</v>
      </c>
      <c r="F26" s="747">
        <v>0</v>
      </c>
      <c r="G26" s="278">
        <v>13841</v>
      </c>
    </row>
    <row r="27" spans="2:7">
      <c r="B27" s="737"/>
      <c r="C27" s="739"/>
      <c r="D27" s="747"/>
      <c r="E27" s="756" t="s">
        <v>23</v>
      </c>
      <c r="F27" s="747">
        <v>0</v>
      </c>
      <c r="G27" s="278">
        <v>13841</v>
      </c>
    </row>
    <row r="28" spans="2:7">
      <c r="B28" s="737"/>
      <c r="C28" s="739"/>
      <c r="D28" s="747"/>
      <c r="E28" s="756" t="s">
        <v>26</v>
      </c>
      <c r="F28" s="747">
        <v>0</v>
      </c>
      <c r="G28" s="278"/>
    </row>
    <row r="29" spans="2:7">
      <c r="B29" s="737"/>
      <c r="C29" s="739"/>
      <c r="D29" s="747"/>
      <c r="E29" s="752" t="s">
        <v>117</v>
      </c>
      <c r="F29" s="747"/>
      <c r="G29" s="278"/>
    </row>
    <row r="30" spans="2:7">
      <c r="B30" s="737"/>
      <c r="C30" s="739"/>
      <c r="D30" s="747"/>
      <c r="E30" s="758" t="s">
        <v>56</v>
      </c>
      <c r="F30" s="747">
        <v>0</v>
      </c>
      <c r="G30" s="276">
        <v>13841</v>
      </c>
    </row>
    <row r="31" spans="2:7">
      <c r="B31" s="737"/>
      <c r="C31" s="739"/>
      <c r="D31" s="747"/>
      <c r="E31" s="759" t="s">
        <v>18</v>
      </c>
      <c r="F31" s="747">
        <v>0</v>
      </c>
      <c r="G31" s="278">
        <v>13841</v>
      </c>
    </row>
    <row r="32" spans="2:7" ht="25.5">
      <c r="B32" s="737"/>
      <c r="C32" s="739"/>
      <c r="D32" s="747"/>
      <c r="E32" s="756" t="s">
        <v>19</v>
      </c>
      <c r="F32" s="747">
        <v>0</v>
      </c>
      <c r="G32" s="278">
        <v>13841</v>
      </c>
    </row>
    <row r="33" spans="1:8">
      <c r="B33" s="737"/>
      <c r="C33" s="739"/>
      <c r="D33" s="747"/>
      <c r="E33" s="758" t="s">
        <v>57</v>
      </c>
      <c r="F33" s="747">
        <v>0</v>
      </c>
      <c r="G33" s="276">
        <v>13841</v>
      </c>
    </row>
    <row r="34" spans="1:8">
      <c r="B34" s="737"/>
      <c r="C34" s="739"/>
      <c r="D34" s="747"/>
      <c r="E34" s="756" t="s">
        <v>21</v>
      </c>
      <c r="F34" s="747">
        <v>0</v>
      </c>
      <c r="G34" s="278">
        <v>13841</v>
      </c>
    </row>
    <row r="35" spans="1:8">
      <c r="B35" s="737"/>
      <c r="C35" s="739"/>
      <c r="D35" s="747"/>
      <c r="E35" s="756" t="s">
        <v>23</v>
      </c>
      <c r="F35" s="747">
        <v>0</v>
      </c>
      <c r="G35" s="278">
        <v>13841</v>
      </c>
    </row>
    <row r="36" spans="1:8">
      <c r="B36" s="737"/>
      <c r="C36" s="739"/>
      <c r="D36" s="747"/>
      <c r="E36" s="756" t="s">
        <v>26</v>
      </c>
      <c r="F36" s="747"/>
      <c r="G36" s="278">
        <v>13841</v>
      </c>
    </row>
    <row r="37" spans="1:8" ht="24.75" customHeight="1">
      <c r="B37" s="737"/>
      <c r="C37" s="739"/>
      <c r="D37" s="747"/>
      <c r="E37" s="752" t="s">
        <v>84</v>
      </c>
      <c r="F37" s="747"/>
      <c r="G37" s="278"/>
    </row>
    <row r="38" spans="1:8">
      <c r="B38" s="737"/>
      <c r="C38" s="739"/>
      <c r="D38" s="747"/>
      <c r="E38" s="758" t="s">
        <v>56</v>
      </c>
      <c r="F38" s="747"/>
      <c r="G38" s="278"/>
    </row>
    <row r="39" spans="1:8">
      <c r="B39" s="737"/>
      <c r="C39" s="739"/>
      <c r="D39" s="747"/>
      <c r="E39" s="759" t="s">
        <v>18</v>
      </c>
      <c r="F39" s="747">
        <v>0</v>
      </c>
      <c r="G39" s="276">
        <v>207615</v>
      </c>
    </row>
    <row r="40" spans="1:8" ht="25.5">
      <c r="B40" s="737"/>
      <c r="C40" s="739"/>
      <c r="D40" s="747"/>
      <c r="E40" s="756" t="s">
        <v>19</v>
      </c>
      <c r="F40" s="747">
        <v>0</v>
      </c>
      <c r="G40" s="278">
        <v>207615</v>
      </c>
    </row>
    <row r="41" spans="1:8">
      <c r="B41" s="737"/>
      <c r="C41" s="739"/>
      <c r="D41" s="747"/>
      <c r="E41" s="758" t="s">
        <v>57</v>
      </c>
      <c r="F41" s="747">
        <v>0</v>
      </c>
      <c r="G41" s="276">
        <v>207615</v>
      </c>
    </row>
    <row r="42" spans="1:8">
      <c r="B42" s="737"/>
      <c r="C42" s="739"/>
      <c r="D42" s="747"/>
      <c r="E42" s="756" t="s">
        <v>21</v>
      </c>
      <c r="F42" s="747">
        <v>0</v>
      </c>
      <c r="G42" s="278">
        <v>207615</v>
      </c>
    </row>
    <row r="43" spans="1:8">
      <c r="B43" s="737"/>
      <c r="C43" s="739"/>
      <c r="D43" s="747"/>
      <c r="E43" s="756" t="s">
        <v>23</v>
      </c>
      <c r="F43" s="747">
        <v>0</v>
      </c>
      <c r="G43" s="278">
        <v>207615</v>
      </c>
    </row>
    <row r="44" spans="1:8" ht="15.75" thickBot="1">
      <c r="B44" s="738"/>
      <c r="C44" s="740"/>
      <c r="D44" s="748"/>
      <c r="E44" s="760" t="s">
        <v>26</v>
      </c>
      <c r="F44" s="748">
        <v>0</v>
      </c>
      <c r="G44" s="290">
        <v>207615</v>
      </c>
    </row>
    <row r="45" spans="1:8" ht="35.25" customHeight="1" thickBot="1">
      <c r="B45" s="1965" t="s">
        <v>516</v>
      </c>
      <c r="C45" s="1966"/>
      <c r="D45" s="1966"/>
      <c r="E45" s="1966"/>
      <c r="F45" s="1966"/>
      <c r="G45" s="1967"/>
    </row>
    <row r="46" spans="1:8" ht="15.75" thickBot="1"/>
    <row r="47" spans="1:8">
      <c r="A47" s="291">
        <f>A5+1</f>
        <v>80</v>
      </c>
      <c r="B47" s="767" t="s">
        <v>182</v>
      </c>
      <c r="C47" s="453"/>
      <c r="D47" s="778"/>
      <c r="H47" s="292" t="s">
        <v>295</v>
      </c>
    </row>
    <row r="48" spans="1:8">
      <c r="B48" s="768" t="s">
        <v>50</v>
      </c>
      <c r="C48" s="784"/>
      <c r="D48" s="779"/>
    </row>
    <row r="49" spans="2:4">
      <c r="B49" s="769" t="s">
        <v>183</v>
      </c>
      <c r="C49" s="31"/>
      <c r="D49" s="32"/>
    </row>
    <row r="50" spans="2:4">
      <c r="B50" s="769" t="s">
        <v>116</v>
      </c>
      <c r="C50" s="31"/>
      <c r="D50" s="32"/>
    </row>
    <row r="51" spans="2:4" ht="27">
      <c r="B51" s="769" t="s">
        <v>82</v>
      </c>
      <c r="C51" s="785" t="s">
        <v>190</v>
      </c>
      <c r="D51" s="32"/>
    </row>
    <row r="52" spans="2:4">
      <c r="B52" s="770" t="s">
        <v>55</v>
      </c>
      <c r="C52" s="784"/>
      <c r="D52" s="779"/>
    </row>
    <row r="53" spans="2:4">
      <c r="B53" s="771" t="s">
        <v>56</v>
      </c>
      <c r="C53" s="786">
        <f>C54</f>
        <v>70510</v>
      </c>
      <c r="D53" s="780">
        <f>D54</f>
        <v>19315</v>
      </c>
    </row>
    <row r="54" spans="2:4">
      <c r="B54" s="772" t="s">
        <v>18</v>
      </c>
      <c r="C54" s="739">
        <f>C55</f>
        <v>70510</v>
      </c>
      <c r="D54" s="781">
        <f>D55</f>
        <v>19315</v>
      </c>
    </row>
    <row r="55" spans="2:4" ht="25.5">
      <c r="B55" s="772" t="s">
        <v>19</v>
      </c>
      <c r="C55" s="739">
        <v>70510</v>
      </c>
      <c r="D55" s="781">
        <v>19315</v>
      </c>
    </row>
    <row r="56" spans="2:4">
      <c r="B56" s="771" t="s">
        <v>57</v>
      </c>
      <c r="C56" s="786">
        <f t="shared" ref="C56:C58" si="0">C57</f>
        <v>70510</v>
      </c>
      <c r="D56" s="780">
        <f>D57</f>
        <v>19315</v>
      </c>
    </row>
    <row r="57" spans="2:4">
      <c r="B57" s="772" t="s">
        <v>21</v>
      </c>
      <c r="C57" s="739">
        <f t="shared" si="0"/>
        <v>70510</v>
      </c>
      <c r="D57" s="781">
        <f>D58</f>
        <v>19315</v>
      </c>
    </row>
    <row r="58" spans="2:4">
      <c r="B58" s="772" t="s">
        <v>23</v>
      </c>
      <c r="C58" s="739">
        <f t="shared" si="0"/>
        <v>70510</v>
      </c>
      <c r="D58" s="781">
        <f>D59</f>
        <v>19315</v>
      </c>
    </row>
    <row r="59" spans="2:4">
      <c r="B59" s="772" t="s">
        <v>26</v>
      </c>
      <c r="C59" s="739">
        <v>70510</v>
      </c>
      <c r="D59" s="781">
        <v>19315</v>
      </c>
    </row>
    <row r="60" spans="2:4">
      <c r="B60" s="770" t="s">
        <v>42</v>
      </c>
      <c r="C60" s="784"/>
      <c r="D60" s="779"/>
    </row>
    <row r="61" spans="2:4">
      <c r="B61" s="771" t="s">
        <v>56</v>
      </c>
      <c r="C61" s="787">
        <v>70510</v>
      </c>
      <c r="D61" s="780">
        <f>D62</f>
        <v>19315</v>
      </c>
    </row>
    <row r="62" spans="2:4">
      <c r="B62" s="772" t="s">
        <v>18</v>
      </c>
      <c r="C62" s="788">
        <v>70510</v>
      </c>
      <c r="D62" s="781">
        <f>D63</f>
        <v>19315</v>
      </c>
    </row>
    <row r="63" spans="2:4" ht="25.5">
      <c r="B63" s="772" t="s">
        <v>19</v>
      </c>
      <c r="C63" s="788">
        <v>70510</v>
      </c>
      <c r="D63" s="781">
        <v>19315</v>
      </c>
    </row>
    <row r="64" spans="2:4">
      <c r="B64" s="771" t="s">
        <v>57</v>
      </c>
      <c r="C64" s="787">
        <v>70510</v>
      </c>
      <c r="D64" s="780">
        <f>D65</f>
        <v>19315</v>
      </c>
    </row>
    <row r="65" spans="2:4">
      <c r="B65" s="772" t="s">
        <v>21</v>
      </c>
      <c r="C65" s="788">
        <v>70510</v>
      </c>
      <c r="D65" s="781">
        <f>D66</f>
        <v>19315</v>
      </c>
    </row>
    <row r="66" spans="2:4">
      <c r="B66" s="772" t="s">
        <v>23</v>
      </c>
      <c r="C66" s="788">
        <v>70510</v>
      </c>
      <c r="D66" s="781">
        <f>D67</f>
        <v>19315</v>
      </c>
    </row>
    <row r="67" spans="2:4">
      <c r="B67" s="772" t="s">
        <v>26</v>
      </c>
      <c r="C67" s="788">
        <v>70510</v>
      </c>
      <c r="D67" s="781">
        <v>19315</v>
      </c>
    </row>
    <row r="68" spans="2:4">
      <c r="B68" s="773" t="s">
        <v>58</v>
      </c>
      <c r="C68" s="787"/>
      <c r="D68" s="780"/>
    </row>
    <row r="69" spans="2:4">
      <c r="B69" s="774" t="s">
        <v>56</v>
      </c>
      <c r="C69" s="789">
        <v>70510</v>
      </c>
      <c r="D69" s="782">
        <f>D70</f>
        <v>5474</v>
      </c>
    </row>
    <row r="70" spans="2:4">
      <c r="B70" s="775" t="s">
        <v>18</v>
      </c>
      <c r="C70" s="788">
        <v>70510</v>
      </c>
      <c r="D70" s="781">
        <f>D71</f>
        <v>5474</v>
      </c>
    </row>
    <row r="71" spans="2:4" ht="25.5">
      <c r="B71" s="737" t="s">
        <v>19</v>
      </c>
      <c r="C71" s="788">
        <v>70510</v>
      </c>
      <c r="D71" s="781">
        <v>5474</v>
      </c>
    </row>
    <row r="72" spans="2:4">
      <c r="B72" s="774" t="s">
        <v>57</v>
      </c>
      <c r="C72" s="787">
        <v>70510</v>
      </c>
      <c r="D72" s="780">
        <f>D73</f>
        <v>5474</v>
      </c>
    </row>
    <row r="73" spans="2:4">
      <c r="B73" s="737" t="s">
        <v>21</v>
      </c>
      <c r="C73" s="788">
        <v>70510</v>
      </c>
      <c r="D73" s="781">
        <f>D74</f>
        <v>5474</v>
      </c>
    </row>
    <row r="74" spans="2:4">
      <c r="B74" s="737" t="s">
        <v>23</v>
      </c>
      <c r="C74" s="788">
        <v>70510</v>
      </c>
      <c r="D74" s="781">
        <f>D75</f>
        <v>5474</v>
      </c>
    </row>
    <row r="75" spans="2:4">
      <c r="B75" s="737" t="s">
        <v>26</v>
      </c>
      <c r="C75" s="788">
        <v>70510</v>
      </c>
      <c r="D75" s="781">
        <v>5474</v>
      </c>
    </row>
    <row r="76" spans="2:4">
      <c r="B76" s="776" t="s">
        <v>83</v>
      </c>
      <c r="C76" s="788"/>
      <c r="D76" s="781"/>
    </row>
    <row r="77" spans="2:4">
      <c r="B77" s="774" t="s">
        <v>56</v>
      </c>
      <c r="C77" s="787">
        <v>70510</v>
      </c>
      <c r="D77" s="780">
        <v>5474</v>
      </c>
    </row>
    <row r="78" spans="2:4">
      <c r="B78" s="737" t="s">
        <v>18</v>
      </c>
      <c r="C78" s="788">
        <v>70510</v>
      </c>
      <c r="D78" s="781">
        <v>5474</v>
      </c>
    </row>
    <row r="79" spans="2:4" ht="25.5">
      <c r="B79" s="737" t="s">
        <v>19</v>
      </c>
      <c r="C79" s="788">
        <v>70510</v>
      </c>
      <c r="D79" s="781">
        <v>5474</v>
      </c>
    </row>
    <row r="80" spans="2:4">
      <c r="B80" s="774" t="s">
        <v>57</v>
      </c>
      <c r="C80" s="787">
        <v>70510</v>
      </c>
      <c r="D80" s="780">
        <v>5474</v>
      </c>
    </row>
    <row r="81" spans="2:4">
      <c r="B81" s="737" t="s">
        <v>21</v>
      </c>
      <c r="C81" s="788">
        <v>70510</v>
      </c>
      <c r="D81" s="781">
        <v>5474</v>
      </c>
    </row>
    <row r="82" spans="2:4">
      <c r="B82" s="737" t="s">
        <v>23</v>
      </c>
      <c r="C82" s="788">
        <v>70510</v>
      </c>
      <c r="D82" s="781">
        <v>5474</v>
      </c>
    </row>
    <row r="83" spans="2:4">
      <c r="B83" s="737" t="s">
        <v>26</v>
      </c>
      <c r="C83" s="788">
        <v>70510</v>
      </c>
      <c r="D83" s="781">
        <v>5474</v>
      </c>
    </row>
    <row r="84" spans="2:4">
      <c r="B84" s="777" t="s">
        <v>84</v>
      </c>
      <c r="C84" s="787"/>
      <c r="D84" s="780"/>
    </row>
    <row r="85" spans="2:4">
      <c r="B85" s="774" t="s">
        <v>56</v>
      </c>
      <c r="C85" s="787">
        <v>1075083</v>
      </c>
      <c r="D85" s="780">
        <v>88547</v>
      </c>
    </row>
    <row r="86" spans="2:4">
      <c r="B86" s="775" t="s">
        <v>18</v>
      </c>
      <c r="C86" s="788">
        <v>1075083</v>
      </c>
      <c r="D86" s="781">
        <v>88547</v>
      </c>
    </row>
    <row r="87" spans="2:4" ht="25.5">
      <c r="B87" s="737" t="s">
        <v>19</v>
      </c>
      <c r="C87" s="788">
        <v>1075083</v>
      </c>
      <c r="D87" s="781">
        <v>88547</v>
      </c>
    </row>
    <row r="88" spans="2:4">
      <c r="B88" s="774" t="s">
        <v>57</v>
      </c>
      <c r="C88" s="787">
        <v>1075083</v>
      </c>
      <c r="D88" s="780">
        <v>88547</v>
      </c>
    </row>
    <row r="89" spans="2:4">
      <c r="B89" s="737" t="s">
        <v>21</v>
      </c>
      <c r="C89" s="788">
        <v>1075083</v>
      </c>
      <c r="D89" s="781">
        <v>88547</v>
      </c>
    </row>
    <row r="90" spans="2:4">
      <c r="B90" s="737" t="s">
        <v>23</v>
      </c>
      <c r="C90" s="788">
        <v>1075083</v>
      </c>
      <c r="D90" s="781">
        <v>88547</v>
      </c>
    </row>
    <row r="91" spans="2:4" ht="15.75" thickBot="1">
      <c r="B91" s="738" t="s">
        <v>26</v>
      </c>
      <c r="C91" s="790">
        <v>1075083</v>
      </c>
      <c r="D91" s="783">
        <v>88547</v>
      </c>
    </row>
    <row r="92" spans="2:4" s="1762" customFormat="1" ht="129" customHeight="1" thickBot="1">
      <c r="B92" s="2046" t="s">
        <v>507</v>
      </c>
      <c r="C92" s="2047"/>
      <c r="D92" s="2048"/>
    </row>
  </sheetData>
  <mergeCells count="2">
    <mergeCell ref="B45:G45"/>
    <mergeCell ref="B92:D92"/>
  </mergeCells>
  <pageMargins left="0.49" right="0.42" top="0.39" bottom="0.55000000000000004" header="0.22" footer="0.25"/>
  <pageSetup paperSize="9" scale="85" fitToHeight="0" orientation="landscape" r:id="rId1"/>
  <headerFooter>
    <oddFooter>&amp;L&amp;F&amp;C&amp;P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94024B-9A57-4841-B98A-C9D1288EF0E9}">
  <sheetPr>
    <tabColor rgb="FF92D050"/>
  </sheetPr>
  <dimension ref="A1:H16"/>
  <sheetViews>
    <sheetView zoomScale="80" zoomScaleNormal="80" workbookViewId="0">
      <pane ySplit="1" topLeftCell="A2" activePane="bottomLeft" state="frozen"/>
      <selection pane="bottomLeft" activeCell="K13" sqref="K13"/>
    </sheetView>
  </sheetViews>
  <sheetFormatPr defaultRowHeight="15"/>
  <cols>
    <col min="1" max="1" width="6" customWidth="1"/>
    <col min="2" max="2" width="41.7109375" customWidth="1"/>
    <col min="3" max="3" width="14.5703125" customWidth="1"/>
    <col min="4" max="4" width="12.42578125" customWidth="1"/>
    <col min="5" max="5" width="40.7109375" customWidth="1"/>
    <col min="6" max="6" width="16.7109375" customWidth="1"/>
    <col min="7" max="7" width="13.7109375" customWidth="1"/>
    <col min="8" max="8" width="15" customWidth="1"/>
  </cols>
  <sheetData>
    <row r="1" spans="1:8" s="17" customFormat="1" ht="27" thickBot="1">
      <c r="B1" s="12"/>
      <c r="C1" s="13" t="s">
        <v>2</v>
      </c>
      <c r="D1" s="14" t="s">
        <v>6</v>
      </c>
      <c r="E1" s="12"/>
      <c r="F1" s="13" t="s">
        <v>2</v>
      </c>
      <c r="G1" s="14" t="s">
        <v>6</v>
      </c>
      <c r="H1" s="1017" t="s">
        <v>1</v>
      </c>
    </row>
    <row r="2" spans="1:8">
      <c r="B2" s="15"/>
      <c r="C2" s="15"/>
      <c r="D2" s="15"/>
      <c r="E2" s="15"/>
      <c r="F2" s="15"/>
      <c r="G2" s="15"/>
      <c r="H2" s="16"/>
    </row>
    <row r="3" spans="1:8" s="16" customFormat="1" ht="17.25" customHeight="1">
      <c r="B3" s="69" t="s">
        <v>285</v>
      </c>
      <c r="C3" s="1"/>
      <c r="D3" s="1"/>
      <c r="E3" s="1"/>
      <c r="F3" s="1"/>
      <c r="G3" s="1"/>
    </row>
    <row r="4" spans="1:8" ht="15.75" thickBot="1"/>
    <row r="5" spans="1:8">
      <c r="A5" s="291">
        <f>Prokuratūra!A47+1</f>
        <v>81</v>
      </c>
      <c r="B5" s="1723" t="s">
        <v>205</v>
      </c>
      <c r="C5" s="1728"/>
      <c r="D5" s="1725"/>
      <c r="E5" s="1723" t="s">
        <v>205</v>
      </c>
      <c r="F5" s="1728"/>
      <c r="G5" s="1725"/>
      <c r="H5" s="292" t="s">
        <v>295</v>
      </c>
    </row>
    <row r="6" spans="1:8">
      <c r="B6" s="386" t="s">
        <v>14</v>
      </c>
      <c r="C6" s="1729"/>
      <c r="D6" s="1726"/>
      <c r="E6" s="386" t="s">
        <v>14</v>
      </c>
      <c r="F6" s="1729"/>
      <c r="G6" s="1726"/>
    </row>
    <row r="7" spans="1:8" ht="67.5">
      <c r="B7" s="1724" t="s">
        <v>365</v>
      </c>
      <c r="C7" s="1730"/>
      <c r="D7" s="1727"/>
      <c r="E7" s="1724" t="s">
        <v>286</v>
      </c>
      <c r="F7" s="1732"/>
      <c r="G7" s="1731"/>
    </row>
    <row r="8" spans="1:8">
      <c r="B8" s="1082" t="s">
        <v>56</v>
      </c>
      <c r="C8" s="1101">
        <f t="shared" ref="C8:C14" si="0">C9</f>
        <v>74325697</v>
      </c>
      <c r="D8" s="1090">
        <f t="shared" ref="D8:D11" si="1">+D9</f>
        <v>-866952</v>
      </c>
      <c r="E8" s="1082" t="s">
        <v>56</v>
      </c>
      <c r="F8" s="1101">
        <f t="shared" ref="F8:G14" si="2">+F9</f>
        <v>71771693</v>
      </c>
      <c r="G8" s="1095">
        <f t="shared" si="2"/>
        <v>866952</v>
      </c>
    </row>
    <row r="9" spans="1:8">
      <c r="B9" s="36" t="s">
        <v>18</v>
      </c>
      <c r="C9" s="1102">
        <f t="shared" si="0"/>
        <v>74325697</v>
      </c>
      <c r="D9" s="1091">
        <f t="shared" si="1"/>
        <v>-866952</v>
      </c>
      <c r="E9" s="36" t="s">
        <v>18</v>
      </c>
      <c r="F9" s="1102">
        <f t="shared" si="2"/>
        <v>71771693</v>
      </c>
      <c r="G9" s="1097">
        <f t="shared" si="2"/>
        <v>866952</v>
      </c>
    </row>
    <row r="10" spans="1:8" ht="26.25">
      <c r="B10" s="36" t="s">
        <v>19</v>
      </c>
      <c r="C10" s="1102">
        <f t="shared" si="0"/>
        <v>74325697</v>
      </c>
      <c r="D10" s="1091">
        <f t="shared" si="1"/>
        <v>-866952</v>
      </c>
      <c r="E10" s="36" t="s">
        <v>19</v>
      </c>
      <c r="F10" s="1102">
        <f t="shared" si="2"/>
        <v>71771693</v>
      </c>
      <c r="G10" s="1097">
        <f t="shared" si="2"/>
        <v>866952</v>
      </c>
    </row>
    <row r="11" spans="1:8">
      <c r="B11" s="1082" t="s">
        <v>57</v>
      </c>
      <c r="C11" s="1101">
        <f t="shared" si="0"/>
        <v>74325697</v>
      </c>
      <c r="D11" s="1090">
        <f t="shared" si="1"/>
        <v>-866952</v>
      </c>
      <c r="E11" s="1082" t="s">
        <v>57</v>
      </c>
      <c r="F11" s="1101">
        <f t="shared" si="2"/>
        <v>71771693</v>
      </c>
      <c r="G11" s="1095">
        <f t="shared" si="2"/>
        <v>866952</v>
      </c>
    </row>
    <row r="12" spans="1:8">
      <c r="B12" s="36" t="s">
        <v>21</v>
      </c>
      <c r="C12" s="1102">
        <f t="shared" si="0"/>
        <v>74325697</v>
      </c>
      <c r="D12" s="1091">
        <f>+D13</f>
        <v>-866952</v>
      </c>
      <c r="E12" s="36" t="s">
        <v>21</v>
      </c>
      <c r="F12" s="1102">
        <f t="shared" si="2"/>
        <v>71771693</v>
      </c>
      <c r="G12" s="1097">
        <f t="shared" si="2"/>
        <v>866952</v>
      </c>
    </row>
    <row r="13" spans="1:8" ht="39">
      <c r="B13" s="38" t="s">
        <v>33</v>
      </c>
      <c r="C13" s="1102">
        <f t="shared" si="0"/>
        <v>74325697</v>
      </c>
      <c r="D13" s="1091">
        <f>+D14</f>
        <v>-866952</v>
      </c>
      <c r="E13" s="38" t="s">
        <v>33</v>
      </c>
      <c r="F13" s="1102">
        <f t="shared" si="2"/>
        <v>71771693</v>
      </c>
      <c r="G13" s="1097">
        <f t="shared" si="2"/>
        <v>866952</v>
      </c>
    </row>
    <row r="14" spans="1:8" ht="26.25">
      <c r="B14" s="43" t="s">
        <v>36</v>
      </c>
      <c r="C14" s="1102">
        <f t="shared" si="0"/>
        <v>74325697</v>
      </c>
      <c r="D14" s="1091">
        <f>D15</f>
        <v>-866952</v>
      </c>
      <c r="E14" s="43" t="s">
        <v>36</v>
      </c>
      <c r="F14" s="1102">
        <f t="shared" si="2"/>
        <v>71771693</v>
      </c>
      <c r="G14" s="1097">
        <f t="shared" si="2"/>
        <v>866952</v>
      </c>
    </row>
    <row r="15" spans="1:8" ht="27" thickBot="1">
      <c r="B15" s="1083" t="s">
        <v>86</v>
      </c>
      <c r="C15" s="1103">
        <v>74325697</v>
      </c>
      <c r="D15" s="1092">
        <v>-866952</v>
      </c>
      <c r="E15" s="1083" t="s">
        <v>86</v>
      </c>
      <c r="F15" s="1103">
        <v>71771693</v>
      </c>
      <c r="G15" s="1098">
        <v>866952</v>
      </c>
    </row>
    <row r="16" spans="1:8" ht="107.25" customHeight="1" thickBot="1">
      <c r="B16" s="1956" t="s">
        <v>520</v>
      </c>
      <c r="C16" s="1957"/>
      <c r="D16" s="1957"/>
      <c r="E16" s="1957"/>
      <c r="F16" s="1957"/>
      <c r="G16" s="1958"/>
    </row>
  </sheetData>
  <mergeCells count="1">
    <mergeCell ref="B16:G16"/>
  </mergeCells>
  <pageMargins left="0.47244094488188981" right="0.39370078740157483" top="0.47244094488188981" bottom="0.51181102362204722" header="0.31496062992125984" footer="0.31496062992125984"/>
  <pageSetup paperSize="9" scale="85" fitToHeight="0" orientation="landscape" r:id="rId1"/>
  <headerFooter>
    <oddFooter>&amp;L&amp;F&amp;C&amp;P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AB105-FAF0-4681-9154-046095A9DC6A}">
  <sheetPr>
    <tabColor rgb="FF92D050"/>
  </sheetPr>
  <dimension ref="A1:G62"/>
  <sheetViews>
    <sheetView zoomScale="80" zoomScaleNormal="80" workbookViewId="0"/>
  </sheetViews>
  <sheetFormatPr defaultColWidth="12.7109375" defaultRowHeight="12.75"/>
  <cols>
    <col min="1" max="1" width="7.28515625" style="954" customWidth="1"/>
    <col min="2" max="2" width="30.7109375" style="970" customWidth="1"/>
    <col min="3" max="3" width="34.140625" style="970" customWidth="1"/>
    <col min="4" max="4" width="32.7109375" style="955" customWidth="1"/>
    <col min="5" max="5" width="19.140625" style="955" customWidth="1"/>
    <col min="6" max="6" width="28.140625" style="955" customWidth="1"/>
    <col min="7" max="7" width="18.42578125" style="955" customWidth="1"/>
    <col min="8" max="250" width="12.7109375" style="955"/>
    <col min="251" max="251" width="9" style="955" customWidth="1"/>
    <col min="252" max="252" width="34.5703125" style="955" customWidth="1"/>
    <col min="253" max="253" width="33.140625" style="955" customWidth="1"/>
    <col min="254" max="254" width="50" style="955" customWidth="1"/>
    <col min="255" max="255" width="25.5703125" style="955" customWidth="1"/>
    <col min="256" max="256" width="19.5703125" style="955" customWidth="1"/>
    <col min="257" max="506" width="12.7109375" style="955"/>
    <col min="507" max="507" width="9" style="955" customWidth="1"/>
    <col min="508" max="508" width="34.5703125" style="955" customWidth="1"/>
    <col min="509" max="509" width="33.140625" style="955" customWidth="1"/>
    <col min="510" max="510" width="50" style="955" customWidth="1"/>
    <col min="511" max="511" width="25.5703125" style="955" customWidth="1"/>
    <col min="512" max="512" width="19.5703125" style="955" customWidth="1"/>
    <col min="513" max="762" width="12.7109375" style="955"/>
    <col min="763" max="763" width="9" style="955" customWidth="1"/>
    <col min="764" max="764" width="34.5703125" style="955" customWidth="1"/>
    <col min="765" max="765" width="33.140625" style="955" customWidth="1"/>
    <col min="766" max="766" width="50" style="955" customWidth="1"/>
    <col min="767" max="767" width="25.5703125" style="955" customWidth="1"/>
    <col min="768" max="768" width="19.5703125" style="955" customWidth="1"/>
    <col min="769" max="1018" width="12.7109375" style="955"/>
    <col min="1019" max="1019" width="9" style="955" customWidth="1"/>
    <col min="1020" max="1020" width="34.5703125" style="955" customWidth="1"/>
    <col min="1021" max="1021" width="33.140625" style="955" customWidth="1"/>
    <col min="1022" max="1022" width="50" style="955" customWidth="1"/>
    <col min="1023" max="1023" width="25.5703125" style="955" customWidth="1"/>
    <col min="1024" max="1024" width="19.5703125" style="955" customWidth="1"/>
    <col min="1025" max="1274" width="12.7109375" style="955"/>
    <col min="1275" max="1275" width="9" style="955" customWidth="1"/>
    <col min="1276" max="1276" width="34.5703125" style="955" customWidth="1"/>
    <col min="1277" max="1277" width="33.140625" style="955" customWidth="1"/>
    <col min="1278" max="1278" width="50" style="955" customWidth="1"/>
    <col min="1279" max="1279" width="25.5703125" style="955" customWidth="1"/>
    <col min="1280" max="1280" width="19.5703125" style="955" customWidth="1"/>
    <col min="1281" max="1530" width="12.7109375" style="955"/>
    <col min="1531" max="1531" width="9" style="955" customWidth="1"/>
    <col min="1532" max="1532" width="34.5703125" style="955" customWidth="1"/>
    <col min="1533" max="1533" width="33.140625" style="955" customWidth="1"/>
    <col min="1534" max="1534" width="50" style="955" customWidth="1"/>
    <col min="1535" max="1535" width="25.5703125" style="955" customWidth="1"/>
    <col min="1536" max="1536" width="19.5703125" style="955" customWidth="1"/>
    <col min="1537" max="1786" width="12.7109375" style="955"/>
    <col min="1787" max="1787" width="9" style="955" customWidth="1"/>
    <col min="1788" max="1788" width="34.5703125" style="955" customWidth="1"/>
    <col min="1789" max="1789" width="33.140625" style="955" customWidth="1"/>
    <col min="1790" max="1790" width="50" style="955" customWidth="1"/>
    <col min="1791" max="1791" width="25.5703125" style="955" customWidth="1"/>
    <col min="1792" max="1792" width="19.5703125" style="955" customWidth="1"/>
    <col min="1793" max="2042" width="12.7109375" style="955"/>
    <col min="2043" max="2043" width="9" style="955" customWidth="1"/>
    <col min="2044" max="2044" width="34.5703125" style="955" customWidth="1"/>
    <col min="2045" max="2045" width="33.140625" style="955" customWidth="1"/>
    <col min="2046" max="2046" width="50" style="955" customWidth="1"/>
    <col min="2047" max="2047" width="25.5703125" style="955" customWidth="1"/>
    <col min="2048" max="2048" width="19.5703125" style="955" customWidth="1"/>
    <col min="2049" max="2298" width="12.7109375" style="955"/>
    <col min="2299" max="2299" width="9" style="955" customWidth="1"/>
    <col min="2300" max="2300" width="34.5703125" style="955" customWidth="1"/>
    <col min="2301" max="2301" width="33.140625" style="955" customWidth="1"/>
    <col min="2302" max="2302" width="50" style="955" customWidth="1"/>
    <col min="2303" max="2303" width="25.5703125" style="955" customWidth="1"/>
    <col min="2304" max="2304" width="19.5703125" style="955" customWidth="1"/>
    <col min="2305" max="2554" width="12.7109375" style="955"/>
    <col min="2555" max="2555" width="9" style="955" customWidth="1"/>
    <col min="2556" max="2556" width="34.5703125" style="955" customWidth="1"/>
    <col min="2557" max="2557" width="33.140625" style="955" customWidth="1"/>
    <col min="2558" max="2558" width="50" style="955" customWidth="1"/>
    <col min="2559" max="2559" width="25.5703125" style="955" customWidth="1"/>
    <col min="2560" max="2560" width="19.5703125" style="955" customWidth="1"/>
    <col min="2561" max="2810" width="12.7109375" style="955"/>
    <col min="2811" max="2811" width="9" style="955" customWidth="1"/>
    <col min="2812" max="2812" width="34.5703125" style="955" customWidth="1"/>
    <col min="2813" max="2813" width="33.140625" style="955" customWidth="1"/>
    <col min="2814" max="2814" width="50" style="955" customWidth="1"/>
    <col min="2815" max="2815" width="25.5703125" style="955" customWidth="1"/>
    <col min="2816" max="2816" width="19.5703125" style="955" customWidth="1"/>
    <col min="2817" max="3066" width="12.7109375" style="955"/>
    <col min="3067" max="3067" width="9" style="955" customWidth="1"/>
    <col min="3068" max="3068" width="34.5703125" style="955" customWidth="1"/>
    <col min="3069" max="3069" width="33.140625" style="955" customWidth="1"/>
    <col min="3070" max="3070" width="50" style="955" customWidth="1"/>
    <col min="3071" max="3071" width="25.5703125" style="955" customWidth="1"/>
    <col min="3072" max="3072" width="19.5703125" style="955" customWidth="1"/>
    <col min="3073" max="3322" width="12.7109375" style="955"/>
    <col min="3323" max="3323" width="9" style="955" customWidth="1"/>
    <col min="3324" max="3324" width="34.5703125" style="955" customWidth="1"/>
    <col min="3325" max="3325" width="33.140625" style="955" customWidth="1"/>
    <col min="3326" max="3326" width="50" style="955" customWidth="1"/>
    <col min="3327" max="3327" width="25.5703125" style="955" customWidth="1"/>
    <col min="3328" max="3328" width="19.5703125" style="955" customWidth="1"/>
    <col min="3329" max="3578" width="12.7109375" style="955"/>
    <col min="3579" max="3579" width="9" style="955" customWidth="1"/>
    <col min="3580" max="3580" width="34.5703125" style="955" customWidth="1"/>
    <col min="3581" max="3581" width="33.140625" style="955" customWidth="1"/>
    <col min="3582" max="3582" width="50" style="955" customWidth="1"/>
    <col min="3583" max="3583" width="25.5703125" style="955" customWidth="1"/>
    <col min="3584" max="3584" width="19.5703125" style="955" customWidth="1"/>
    <col min="3585" max="3834" width="12.7109375" style="955"/>
    <col min="3835" max="3835" width="9" style="955" customWidth="1"/>
    <col min="3836" max="3836" width="34.5703125" style="955" customWidth="1"/>
    <col min="3837" max="3837" width="33.140625" style="955" customWidth="1"/>
    <col min="3838" max="3838" width="50" style="955" customWidth="1"/>
    <col min="3839" max="3839" width="25.5703125" style="955" customWidth="1"/>
    <col min="3840" max="3840" width="19.5703125" style="955" customWidth="1"/>
    <col min="3841" max="4090" width="12.7109375" style="955"/>
    <col min="4091" max="4091" width="9" style="955" customWidth="1"/>
    <col min="4092" max="4092" width="34.5703125" style="955" customWidth="1"/>
    <col min="4093" max="4093" width="33.140625" style="955" customWidth="1"/>
    <col min="4094" max="4094" width="50" style="955" customWidth="1"/>
    <col min="4095" max="4095" width="25.5703125" style="955" customWidth="1"/>
    <col min="4096" max="4096" width="19.5703125" style="955" customWidth="1"/>
    <col min="4097" max="4346" width="12.7109375" style="955"/>
    <col min="4347" max="4347" width="9" style="955" customWidth="1"/>
    <col min="4348" max="4348" width="34.5703125" style="955" customWidth="1"/>
    <col min="4349" max="4349" width="33.140625" style="955" customWidth="1"/>
    <col min="4350" max="4350" width="50" style="955" customWidth="1"/>
    <col min="4351" max="4351" width="25.5703125" style="955" customWidth="1"/>
    <col min="4352" max="4352" width="19.5703125" style="955" customWidth="1"/>
    <col min="4353" max="4602" width="12.7109375" style="955"/>
    <col min="4603" max="4603" width="9" style="955" customWidth="1"/>
    <col min="4604" max="4604" width="34.5703125" style="955" customWidth="1"/>
    <col min="4605" max="4605" width="33.140625" style="955" customWidth="1"/>
    <col min="4606" max="4606" width="50" style="955" customWidth="1"/>
    <col min="4607" max="4607" width="25.5703125" style="955" customWidth="1"/>
    <col min="4608" max="4608" width="19.5703125" style="955" customWidth="1"/>
    <col min="4609" max="4858" width="12.7109375" style="955"/>
    <col min="4859" max="4859" width="9" style="955" customWidth="1"/>
    <col min="4860" max="4860" width="34.5703125" style="955" customWidth="1"/>
    <col min="4861" max="4861" width="33.140625" style="955" customWidth="1"/>
    <col min="4862" max="4862" width="50" style="955" customWidth="1"/>
    <col min="4863" max="4863" width="25.5703125" style="955" customWidth="1"/>
    <col min="4864" max="4864" width="19.5703125" style="955" customWidth="1"/>
    <col min="4865" max="5114" width="12.7109375" style="955"/>
    <col min="5115" max="5115" width="9" style="955" customWidth="1"/>
    <col min="5116" max="5116" width="34.5703125" style="955" customWidth="1"/>
    <col min="5117" max="5117" width="33.140625" style="955" customWidth="1"/>
    <col min="5118" max="5118" width="50" style="955" customWidth="1"/>
    <col min="5119" max="5119" width="25.5703125" style="955" customWidth="1"/>
    <col min="5120" max="5120" width="19.5703125" style="955" customWidth="1"/>
    <col min="5121" max="5370" width="12.7109375" style="955"/>
    <col min="5371" max="5371" width="9" style="955" customWidth="1"/>
    <col min="5372" max="5372" width="34.5703125" style="955" customWidth="1"/>
    <col min="5373" max="5373" width="33.140625" style="955" customWidth="1"/>
    <col min="5374" max="5374" width="50" style="955" customWidth="1"/>
    <col min="5375" max="5375" width="25.5703125" style="955" customWidth="1"/>
    <col min="5376" max="5376" width="19.5703125" style="955" customWidth="1"/>
    <col min="5377" max="5626" width="12.7109375" style="955"/>
    <col min="5627" max="5627" width="9" style="955" customWidth="1"/>
    <col min="5628" max="5628" width="34.5703125" style="955" customWidth="1"/>
    <col min="5629" max="5629" width="33.140625" style="955" customWidth="1"/>
    <col min="5630" max="5630" width="50" style="955" customWidth="1"/>
    <col min="5631" max="5631" width="25.5703125" style="955" customWidth="1"/>
    <col min="5632" max="5632" width="19.5703125" style="955" customWidth="1"/>
    <col min="5633" max="5882" width="12.7109375" style="955"/>
    <col min="5883" max="5883" width="9" style="955" customWidth="1"/>
    <col min="5884" max="5884" width="34.5703125" style="955" customWidth="1"/>
    <col min="5885" max="5885" width="33.140625" style="955" customWidth="1"/>
    <col min="5886" max="5886" width="50" style="955" customWidth="1"/>
    <col min="5887" max="5887" width="25.5703125" style="955" customWidth="1"/>
    <col min="5888" max="5888" width="19.5703125" style="955" customWidth="1"/>
    <col min="5889" max="6138" width="12.7109375" style="955"/>
    <col min="6139" max="6139" width="9" style="955" customWidth="1"/>
    <col min="6140" max="6140" width="34.5703125" style="955" customWidth="1"/>
    <col min="6141" max="6141" width="33.140625" style="955" customWidth="1"/>
    <col min="6142" max="6142" width="50" style="955" customWidth="1"/>
    <col min="6143" max="6143" width="25.5703125" style="955" customWidth="1"/>
    <col min="6144" max="6144" width="19.5703125" style="955" customWidth="1"/>
    <col min="6145" max="6394" width="12.7109375" style="955"/>
    <col min="6395" max="6395" width="9" style="955" customWidth="1"/>
    <col min="6396" max="6396" width="34.5703125" style="955" customWidth="1"/>
    <col min="6397" max="6397" width="33.140625" style="955" customWidth="1"/>
    <col min="6398" max="6398" width="50" style="955" customWidth="1"/>
    <col min="6399" max="6399" width="25.5703125" style="955" customWidth="1"/>
    <col min="6400" max="6400" width="19.5703125" style="955" customWidth="1"/>
    <col min="6401" max="6650" width="12.7109375" style="955"/>
    <col min="6651" max="6651" width="9" style="955" customWidth="1"/>
    <col min="6652" max="6652" width="34.5703125" style="955" customWidth="1"/>
    <col min="6653" max="6653" width="33.140625" style="955" customWidth="1"/>
    <col min="6654" max="6654" width="50" style="955" customWidth="1"/>
    <col min="6655" max="6655" width="25.5703125" style="955" customWidth="1"/>
    <col min="6656" max="6656" width="19.5703125" style="955" customWidth="1"/>
    <col min="6657" max="6906" width="12.7109375" style="955"/>
    <col min="6907" max="6907" width="9" style="955" customWidth="1"/>
    <col min="6908" max="6908" width="34.5703125" style="955" customWidth="1"/>
    <col min="6909" max="6909" width="33.140625" style="955" customWidth="1"/>
    <col min="6910" max="6910" width="50" style="955" customWidth="1"/>
    <col min="6911" max="6911" width="25.5703125" style="955" customWidth="1"/>
    <col min="6912" max="6912" width="19.5703125" style="955" customWidth="1"/>
    <col min="6913" max="7162" width="12.7109375" style="955"/>
    <col min="7163" max="7163" width="9" style="955" customWidth="1"/>
    <col min="7164" max="7164" width="34.5703125" style="955" customWidth="1"/>
    <col min="7165" max="7165" width="33.140625" style="955" customWidth="1"/>
    <col min="7166" max="7166" width="50" style="955" customWidth="1"/>
    <col min="7167" max="7167" width="25.5703125" style="955" customWidth="1"/>
    <col min="7168" max="7168" width="19.5703125" style="955" customWidth="1"/>
    <col min="7169" max="7418" width="12.7109375" style="955"/>
    <col min="7419" max="7419" width="9" style="955" customWidth="1"/>
    <col min="7420" max="7420" width="34.5703125" style="955" customWidth="1"/>
    <col min="7421" max="7421" width="33.140625" style="955" customWidth="1"/>
    <col min="7422" max="7422" width="50" style="955" customWidth="1"/>
    <col min="7423" max="7423" width="25.5703125" style="955" customWidth="1"/>
    <col min="7424" max="7424" width="19.5703125" style="955" customWidth="1"/>
    <col min="7425" max="7674" width="12.7109375" style="955"/>
    <col min="7675" max="7675" width="9" style="955" customWidth="1"/>
    <col min="7676" max="7676" width="34.5703125" style="955" customWidth="1"/>
    <col min="7677" max="7677" width="33.140625" style="955" customWidth="1"/>
    <col min="7678" max="7678" width="50" style="955" customWidth="1"/>
    <col min="7679" max="7679" width="25.5703125" style="955" customWidth="1"/>
    <col min="7680" max="7680" width="19.5703125" style="955" customWidth="1"/>
    <col min="7681" max="7930" width="12.7109375" style="955"/>
    <col min="7931" max="7931" width="9" style="955" customWidth="1"/>
    <col min="7932" max="7932" width="34.5703125" style="955" customWidth="1"/>
    <col min="7933" max="7933" width="33.140625" style="955" customWidth="1"/>
    <col min="7934" max="7934" width="50" style="955" customWidth="1"/>
    <col min="7935" max="7935" width="25.5703125" style="955" customWidth="1"/>
    <col min="7936" max="7936" width="19.5703125" style="955" customWidth="1"/>
    <col min="7937" max="8186" width="12.7109375" style="955"/>
    <col min="8187" max="8187" width="9" style="955" customWidth="1"/>
    <col min="8188" max="8188" width="34.5703125" style="955" customWidth="1"/>
    <col min="8189" max="8189" width="33.140625" style="955" customWidth="1"/>
    <col min="8190" max="8190" width="50" style="955" customWidth="1"/>
    <col min="8191" max="8191" width="25.5703125" style="955" customWidth="1"/>
    <col min="8192" max="8192" width="19.5703125" style="955" customWidth="1"/>
    <col min="8193" max="8442" width="12.7109375" style="955"/>
    <col min="8443" max="8443" width="9" style="955" customWidth="1"/>
    <col min="8444" max="8444" width="34.5703125" style="955" customWidth="1"/>
    <col min="8445" max="8445" width="33.140625" style="955" customWidth="1"/>
    <col min="8446" max="8446" width="50" style="955" customWidth="1"/>
    <col min="8447" max="8447" width="25.5703125" style="955" customWidth="1"/>
    <col min="8448" max="8448" width="19.5703125" style="955" customWidth="1"/>
    <col min="8449" max="8698" width="12.7109375" style="955"/>
    <col min="8699" max="8699" width="9" style="955" customWidth="1"/>
    <col min="8700" max="8700" width="34.5703125" style="955" customWidth="1"/>
    <col min="8701" max="8701" width="33.140625" style="955" customWidth="1"/>
    <col min="8702" max="8702" width="50" style="955" customWidth="1"/>
    <col min="8703" max="8703" width="25.5703125" style="955" customWidth="1"/>
    <col min="8704" max="8704" width="19.5703125" style="955" customWidth="1"/>
    <col min="8705" max="8954" width="12.7109375" style="955"/>
    <col min="8955" max="8955" width="9" style="955" customWidth="1"/>
    <col min="8956" max="8956" width="34.5703125" style="955" customWidth="1"/>
    <col min="8957" max="8957" width="33.140625" style="955" customWidth="1"/>
    <col min="8958" max="8958" width="50" style="955" customWidth="1"/>
    <col min="8959" max="8959" width="25.5703125" style="955" customWidth="1"/>
    <col min="8960" max="8960" width="19.5703125" style="955" customWidth="1"/>
    <col min="8961" max="9210" width="12.7109375" style="955"/>
    <col min="9211" max="9211" width="9" style="955" customWidth="1"/>
    <col min="9212" max="9212" width="34.5703125" style="955" customWidth="1"/>
    <col min="9213" max="9213" width="33.140625" style="955" customWidth="1"/>
    <col min="9214" max="9214" width="50" style="955" customWidth="1"/>
    <col min="9215" max="9215" width="25.5703125" style="955" customWidth="1"/>
    <col min="9216" max="9216" width="19.5703125" style="955" customWidth="1"/>
    <col min="9217" max="9466" width="12.7109375" style="955"/>
    <col min="9467" max="9467" width="9" style="955" customWidth="1"/>
    <col min="9468" max="9468" width="34.5703125" style="955" customWidth="1"/>
    <col min="9469" max="9469" width="33.140625" style="955" customWidth="1"/>
    <col min="9470" max="9470" width="50" style="955" customWidth="1"/>
    <col min="9471" max="9471" width="25.5703125" style="955" customWidth="1"/>
    <col min="9472" max="9472" width="19.5703125" style="955" customWidth="1"/>
    <col min="9473" max="9722" width="12.7109375" style="955"/>
    <col min="9723" max="9723" width="9" style="955" customWidth="1"/>
    <col min="9724" max="9724" width="34.5703125" style="955" customWidth="1"/>
    <col min="9725" max="9725" width="33.140625" style="955" customWidth="1"/>
    <col min="9726" max="9726" width="50" style="955" customWidth="1"/>
    <col min="9727" max="9727" width="25.5703125" style="955" customWidth="1"/>
    <col min="9728" max="9728" width="19.5703125" style="955" customWidth="1"/>
    <col min="9729" max="9978" width="12.7109375" style="955"/>
    <col min="9979" max="9979" width="9" style="955" customWidth="1"/>
    <col min="9980" max="9980" width="34.5703125" style="955" customWidth="1"/>
    <col min="9981" max="9981" width="33.140625" style="955" customWidth="1"/>
    <col min="9982" max="9982" width="50" style="955" customWidth="1"/>
    <col min="9983" max="9983" width="25.5703125" style="955" customWidth="1"/>
    <col min="9984" max="9984" width="19.5703125" style="955" customWidth="1"/>
    <col min="9985" max="10234" width="12.7109375" style="955"/>
    <col min="10235" max="10235" width="9" style="955" customWidth="1"/>
    <col min="10236" max="10236" width="34.5703125" style="955" customWidth="1"/>
    <col min="10237" max="10237" width="33.140625" style="955" customWidth="1"/>
    <col min="10238" max="10238" width="50" style="955" customWidth="1"/>
    <col min="10239" max="10239" width="25.5703125" style="955" customWidth="1"/>
    <col min="10240" max="10240" width="19.5703125" style="955" customWidth="1"/>
    <col min="10241" max="10490" width="12.7109375" style="955"/>
    <col min="10491" max="10491" width="9" style="955" customWidth="1"/>
    <col min="10492" max="10492" width="34.5703125" style="955" customWidth="1"/>
    <col min="10493" max="10493" width="33.140625" style="955" customWidth="1"/>
    <col min="10494" max="10494" width="50" style="955" customWidth="1"/>
    <col min="10495" max="10495" width="25.5703125" style="955" customWidth="1"/>
    <col min="10496" max="10496" width="19.5703125" style="955" customWidth="1"/>
    <col min="10497" max="10746" width="12.7109375" style="955"/>
    <col min="10747" max="10747" width="9" style="955" customWidth="1"/>
    <col min="10748" max="10748" width="34.5703125" style="955" customWidth="1"/>
    <col min="10749" max="10749" width="33.140625" style="955" customWidth="1"/>
    <col min="10750" max="10750" width="50" style="955" customWidth="1"/>
    <col min="10751" max="10751" width="25.5703125" style="955" customWidth="1"/>
    <col min="10752" max="10752" width="19.5703125" style="955" customWidth="1"/>
    <col min="10753" max="11002" width="12.7109375" style="955"/>
    <col min="11003" max="11003" width="9" style="955" customWidth="1"/>
    <col min="11004" max="11004" width="34.5703125" style="955" customWidth="1"/>
    <col min="11005" max="11005" width="33.140625" style="955" customWidth="1"/>
    <col min="11006" max="11006" width="50" style="955" customWidth="1"/>
    <col min="11007" max="11007" width="25.5703125" style="955" customWidth="1"/>
    <col min="11008" max="11008" width="19.5703125" style="955" customWidth="1"/>
    <col min="11009" max="11258" width="12.7109375" style="955"/>
    <col min="11259" max="11259" width="9" style="955" customWidth="1"/>
    <col min="11260" max="11260" width="34.5703125" style="955" customWidth="1"/>
    <col min="11261" max="11261" width="33.140625" style="955" customWidth="1"/>
    <col min="11262" max="11262" width="50" style="955" customWidth="1"/>
    <col min="11263" max="11263" width="25.5703125" style="955" customWidth="1"/>
    <col min="11264" max="11264" width="19.5703125" style="955" customWidth="1"/>
    <col min="11265" max="11514" width="12.7109375" style="955"/>
    <col min="11515" max="11515" width="9" style="955" customWidth="1"/>
    <col min="11516" max="11516" width="34.5703125" style="955" customWidth="1"/>
    <col min="11517" max="11517" width="33.140625" style="955" customWidth="1"/>
    <col min="11518" max="11518" width="50" style="955" customWidth="1"/>
    <col min="11519" max="11519" width="25.5703125" style="955" customWidth="1"/>
    <col min="11520" max="11520" width="19.5703125" style="955" customWidth="1"/>
    <col min="11521" max="11770" width="12.7109375" style="955"/>
    <col min="11771" max="11771" width="9" style="955" customWidth="1"/>
    <col min="11772" max="11772" width="34.5703125" style="955" customWidth="1"/>
    <col min="11773" max="11773" width="33.140625" style="955" customWidth="1"/>
    <col min="11774" max="11774" width="50" style="955" customWidth="1"/>
    <col min="11775" max="11775" width="25.5703125" style="955" customWidth="1"/>
    <col min="11776" max="11776" width="19.5703125" style="955" customWidth="1"/>
    <col min="11777" max="12026" width="12.7109375" style="955"/>
    <col min="12027" max="12027" width="9" style="955" customWidth="1"/>
    <col min="12028" max="12028" width="34.5703125" style="955" customWidth="1"/>
    <col min="12029" max="12029" width="33.140625" style="955" customWidth="1"/>
    <col min="12030" max="12030" width="50" style="955" customWidth="1"/>
    <col min="12031" max="12031" width="25.5703125" style="955" customWidth="1"/>
    <col min="12032" max="12032" width="19.5703125" style="955" customWidth="1"/>
    <col min="12033" max="12282" width="12.7109375" style="955"/>
    <col min="12283" max="12283" width="9" style="955" customWidth="1"/>
    <col min="12284" max="12284" width="34.5703125" style="955" customWidth="1"/>
    <col min="12285" max="12285" width="33.140625" style="955" customWidth="1"/>
    <col min="12286" max="12286" width="50" style="955" customWidth="1"/>
    <col min="12287" max="12287" width="25.5703125" style="955" customWidth="1"/>
    <col min="12288" max="12288" width="19.5703125" style="955" customWidth="1"/>
    <col min="12289" max="12538" width="12.7109375" style="955"/>
    <col min="12539" max="12539" width="9" style="955" customWidth="1"/>
    <col min="12540" max="12540" width="34.5703125" style="955" customWidth="1"/>
    <col min="12541" max="12541" width="33.140625" style="955" customWidth="1"/>
    <col min="12542" max="12542" width="50" style="955" customWidth="1"/>
    <col min="12543" max="12543" width="25.5703125" style="955" customWidth="1"/>
    <col min="12544" max="12544" width="19.5703125" style="955" customWidth="1"/>
    <col min="12545" max="12794" width="12.7109375" style="955"/>
    <col min="12795" max="12795" width="9" style="955" customWidth="1"/>
    <col min="12796" max="12796" width="34.5703125" style="955" customWidth="1"/>
    <col min="12797" max="12797" width="33.140625" style="955" customWidth="1"/>
    <col min="12798" max="12798" width="50" style="955" customWidth="1"/>
    <col min="12799" max="12799" width="25.5703125" style="955" customWidth="1"/>
    <col min="12800" max="12800" width="19.5703125" style="955" customWidth="1"/>
    <col min="12801" max="13050" width="12.7109375" style="955"/>
    <col min="13051" max="13051" width="9" style="955" customWidth="1"/>
    <col min="13052" max="13052" width="34.5703125" style="955" customWidth="1"/>
    <col min="13053" max="13053" width="33.140625" style="955" customWidth="1"/>
    <col min="13054" max="13054" width="50" style="955" customWidth="1"/>
    <col min="13055" max="13055" width="25.5703125" style="955" customWidth="1"/>
    <col min="13056" max="13056" width="19.5703125" style="955" customWidth="1"/>
    <col min="13057" max="13306" width="12.7109375" style="955"/>
    <col min="13307" max="13307" width="9" style="955" customWidth="1"/>
    <col min="13308" max="13308" width="34.5703125" style="955" customWidth="1"/>
    <col min="13309" max="13309" width="33.140625" style="955" customWidth="1"/>
    <col min="13310" max="13310" width="50" style="955" customWidth="1"/>
    <col min="13311" max="13311" width="25.5703125" style="955" customWidth="1"/>
    <col min="13312" max="13312" width="19.5703125" style="955" customWidth="1"/>
    <col min="13313" max="13562" width="12.7109375" style="955"/>
    <col min="13563" max="13563" width="9" style="955" customWidth="1"/>
    <col min="13564" max="13564" width="34.5703125" style="955" customWidth="1"/>
    <col min="13565" max="13565" width="33.140625" style="955" customWidth="1"/>
    <col min="13566" max="13566" width="50" style="955" customWidth="1"/>
    <col min="13567" max="13567" width="25.5703125" style="955" customWidth="1"/>
    <col min="13568" max="13568" width="19.5703125" style="955" customWidth="1"/>
    <col min="13569" max="13818" width="12.7109375" style="955"/>
    <col min="13819" max="13819" width="9" style="955" customWidth="1"/>
    <col min="13820" max="13820" width="34.5703125" style="955" customWidth="1"/>
    <col min="13821" max="13821" width="33.140625" style="955" customWidth="1"/>
    <col min="13822" max="13822" width="50" style="955" customWidth="1"/>
    <col min="13823" max="13823" width="25.5703125" style="955" customWidth="1"/>
    <col min="13824" max="13824" width="19.5703125" style="955" customWidth="1"/>
    <col min="13825" max="14074" width="12.7109375" style="955"/>
    <col min="14075" max="14075" width="9" style="955" customWidth="1"/>
    <col min="14076" max="14076" width="34.5703125" style="955" customWidth="1"/>
    <col min="14077" max="14077" width="33.140625" style="955" customWidth="1"/>
    <col min="14078" max="14078" width="50" style="955" customWidth="1"/>
    <col min="14079" max="14079" width="25.5703125" style="955" customWidth="1"/>
    <col min="14080" max="14080" width="19.5703125" style="955" customWidth="1"/>
    <col min="14081" max="14330" width="12.7109375" style="955"/>
    <col min="14331" max="14331" width="9" style="955" customWidth="1"/>
    <col min="14332" max="14332" width="34.5703125" style="955" customWidth="1"/>
    <col min="14333" max="14333" width="33.140625" style="955" customWidth="1"/>
    <col min="14334" max="14334" width="50" style="955" customWidth="1"/>
    <col min="14335" max="14335" width="25.5703125" style="955" customWidth="1"/>
    <col min="14336" max="14336" width="19.5703125" style="955" customWidth="1"/>
    <col min="14337" max="14586" width="12.7109375" style="955"/>
    <col min="14587" max="14587" width="9" style="955" customWidth="1"/>
    <col min="14588" max="14588" width="34.5703125" style="955" customWidth="1"/>
    <col min="14589" max="14589" width="33.140625" style="955" customWidth="1"/>
    <col min="14590" max="14590" width="50" style="955" customWidth="1"/>
    <col min="14591" max="14591" width="25.5703125" style="955" customWidth="1"/>
    <col min="14592" max="14592" width="19.5703125" style="955" customWidth="1"/>
    <col min="14593" max="14842" width="12.7109375" style="955"/>
    <col min="14843" max="14843" width="9" style="955" customWidth="1"/>
    <col min="14844" max="14844" width="34.5703125" style="955" customWidth="1"/>
    <col min="14845" max="14845" width="33.140625" style="955" customWidth="1"/>
    <col min="14846" max="14846" width="50" style="955" customWidth="1"/>
    <col min="14847" max="14847" width="25.5703125" style="955" customWidth="1"/>
    <col min="14848" max="14848" width="19.5703125" style="955" customWidth="1"/>
    <col min="14849" max="15098" width="12.7109375" style="955"/>
    <col min="15099" max="15099" width="9" style="955" customWidth="1"/>
    <col min="15100" max="15100" width="34.5703125" style="955" customWidth="1"/>
    <col min="15101" max="15101" width="33.140625" style="955" customWidth="1"/>
    <col min="15102" max="15102" width="50" style="955" customWidth="1"/>
    <col min="15103" max="15103" width="25.5703125" style="955" customWidth="1"/>
    <col min="15104" max="15104" width="19.5703125" style="955" customWidth="1"/>
    <col min="15105" max="15354" width="12.7109375" style="955"/>
    <col min="15355" max="15355" width="9" style="955" customWidth="1"/>
    <col min="15356" max="15356" width="34.5703125" style="955" customWidth="1"/>
    <col min="15357" max="15357" width="33.140625" style="955" customWidth="1"/>
    <col min="15358" max="15358" width="50" style="955" customWidth="1"/>
    <col min="15359" max="15359" width="25.5703125" style="955" customWidth="1"/>
    <col min="15360" max="15360" width="19.5703125" style="955" customWidth="1"/>
    <col min="15361" max="15610" width="12.7109375" style="955"/>
    <col min="15611" max="15611" width="9" style="955" customWidth="1"/>
    <col min="15612" max="15612" width="34.5703125" style="955" customWidth="1"/>
    <col min="15613" max="15613" width="33.140625" style="955" customWidth="1"/>
    <col min="15614" max="15614" width="50" style="955" customWidth="1"/>
    <col min="15615" max="15615" width="25.5703125" style="955" customWidth="1"/>
    <col min="15616" max="15616" width="19.5703125" style="955" customWidth="1"/>
    <col min="15617" max="15866" width="12.7109375" style="955"/>
    <col min="15867" max="15867" width="9" style="955" customWidth="1"/>
    <col min="15868" max="15868" width="34.5703125" style="955" customWidth="1"/>
    <col min="15869" max="15869" width="33.140625" style="955" customWidth="1"/>
    <col min="15870" max="15870" width="50" style="955" customWidth="1"/>
    <col min="15871" max="15871" width="25.5703125" style="955" customWidth="1"/>
    <col min="15872" max="15872" width="19.5703125" style="955" customWidth="1"/>
    <col min="15873" max="16122" width="12.7109375" style="955"/>
    <col min="16123" max="16123" width="9" style="955" customWidth="1"/>
    <col min="16124" max="16124" width="34.5703125" style="955" customWidth="1"/>
    <col min="16125" max="16125" width="33.140625" style="955" customWidth="1"/>
    <col min="16126" max="16126" width="50" style="955" customWidth="1"/>
    <col min="16127" max="16127" width="25.5703125" style="955" customWidth="1"/>
    <col min="16128" max="16128" width="19.5703125" style="955" customWidth="1"/>
    <col min="16129" max="16384" width="12.7109375" style="955"/>
  </cols>
  <sheetData>
    <row r="1" spans="1:7" s="952" customFormat="1" ht="47.25" customHeight="1" thickBot="1">
      <c r="A1" s="951"/>
      <c r="B1" s="2051" t="s">
        <v>366</v>
      </c>
      <c r="C1" s="2052"/>
      <c r="D1" s="2053" t="s">
        <v>3</v>
      </c>
      <c r="E1" s="2054"/>
      <c r="F1" s="2055"/>
      <c r="G1" s="1017" t="s">
        <v>1</v>
      </c>
    </row>
    <row r="2" spans="1:7" s="952" customFormat="1" ht="13.5">
      <c r="A2" s="951"/>
      <c r="B2" s="953"/>
      <c r="C2" s="953"/>
    </row>
    <row r="3" spans="1:7" s="952" customFormat="1">
      <c r="A3" s="951"/>
      <c r="B3" s="2056"/>
      <c r="C3" s="2056"/>
    </row>
    <row r="4" spans="1:7" s="952" customFormat="1">
      <c r="A4" s="951"/>
      <c r="B4" s="2056" t="s">
        <v>87</v>
      </c>
      <c r="C4" s="2056"/>
      <c r="D4" s="2057" t="s">
        <v>367</v>
      </c>
      <c r="E4" s="2057"/>
    </row>
    <row r="5" spans="1:7" s="952" customFormat="1">
      <c r="A5" s="951"/>
      <c r="B5" s="2057"/>
      <c r="C5" s="2057"/>
    </row>
    <row r="6" spans="1:7" ht="15.75" customHeight="1">
      <c r="B6" s="2058" t="s">
        <v>368</v>
      </c>
      <c r="C6" s="2058"/>
      <c r="F6" s="956" t="s">
        <v>368</v>
      </c>
    </row>
    <row r="7" spans="1:7" ht="93.75" customHeight="1">
      <c r="A7" s="1016">
        <f>'62.res'!A5+1</f>
        <v>82</v>
      </c>
      <c r="B7" s="2059" t="s">
        <v>369</v>
      </c>
      <c r="C7" s="2059"/>
      <c r="D7" s="2059" t="s">
        <v>369</v>
      </c>
      <c r="E7" s="2059"/>
      <c r="F7" s="2059"/>
      <c r="G7" s="1015" t="s">
        <v>295</v>
      </c>
    </row>
    <row r="8" spans="1:7" ht="15.75">
      <c r="B8" s="957"/>
      <c r="C8" s="957"/>
      <c r="D8" s="2059"/>
      <c r="E8" s="2059"/>
      <c r="F8" s="2059"/>
    </row>
    <row r="9" spans="1:7" ht="22.5" customHeight="1">
      <c r="B9" s="2049"/>
      <c r="C9" s="2049"/>
      <c r="D9" s="2050" t="s">
        <v>370</v>
      </c>
      <c r="E9" s="2050"/>
      <c r="F9" s="2050"/>
    </row>
    <row r="10" spans="1:7" ht="54.95" customHeight="1">
      <c r="B10" s="959" t="s">
        <v>371</v>
      </c>
      <c r="C10" s="960" t="s">
        <v>372</v>
      </c>
      <c r="D10" s="959" t="s">
        <v>371</v>
      </c>
      <c r="E10" s="961" t="s">
        <v>372</v>
      </c>
      <c r="F10" s="962" t="s">
        <v>373</v>
      </c>
    </row>
    <row r="11" spans="1:7" ht="12.95" customHeight="1">
      <c r="B11" s="963"/>
      <c r="C11" s="964"/>
    </row>
    <row r="12" spans="1:7" ht="15.75" customHeight="1">
      <c r="B12" s="965" t="s">
        <v>374</v>
      </c>
      <c r="C12" s="966">
        <v>439454795</v>
      </c>
      <c r="D12" s="967" t="s">
        <v>375</v>
      </c>
      <c r="E12" s="968">
        <v>81710378</v>
      </c>
      <c r="F12" s="969">
        <v>744791</v>
      </c>
    </row>
    <row r="13" spans="1:7" ht="15">
      <c r="D13" s="967" t="s">
        <v>376</v>
      </c>
      <c r="E13" s="968">
        <v>11558619</v>
      </c>
      <c r="F13" s="969">
        <v>182730</v>
      </c>
    </row>
    <row r="14" spans="1:7" ht="15.75">
      <c r="B14" s="971"/>
      <c r="C14" s="972"/>
      <c r="D14" s="967" t="s">
        <v>377</v>
      </c>
      <c r="E14" s="968">
        <v>10437812</v>
      </c>
      <c r="F14" s="969">
        <v>37578</v>
      </c>
    </row>
    <row r="15" spans="1:7" ht="15.75">
      <c r="B15" s="971"/>
      <c r="C15" s="972"/>
      <c r="D15" s="967" t="s">
        <v>378</v>
      </c>
      <c r="E15" s="968">
        <v>5639983</v>
      </c>
      <c r="F15" s="969">
        <v>38868</v>
      </c>
    </row>
    <row r="16" spans="1:7" ht="15.75">
      <c r="B16" s="2060"/>
      <c r="C16" s="2060"/>
      <c r="D16" s="967" t="s">
        <v>379</v>
      </c>
      <c r="E16" s="968">
        <v>9972832</v>
      </c>
      <c r="F16" s="969">
        <v>53384</v>
      </c>
    </row>
    <row r="17" spans="2:6" ht="15.75">
      <c r="B17" s="971"/>
      <c r="C17" s="972"/>
      <c r="D17" s="967" t="s">
        <v>380</v>
      </c>
      <c r="E17" s="968">
        <v>4797557</v>
      </c>
      <c r="F17" s="969">
        <v>51126</v>
      </c>
    </row>
    <row r="18" spans="2:6" ht="15.75">
      <c r="B18" s="971"/>
      <c r="C18" s="972"/>
      <c r="D18" s="967" t="s">
        <v>381</v>
      </c>
      <c r="E18" s="968">
        <v>5421661</v>
      </c>
      <c r="F18" s="969">
        <v>24676</v>
      </c>
    </row>
    <row r="19" spans="2:6" ht="15.75">
      <c r="B19" s="971"/>
      <c r="C19" s="972"/>
      <c r="D19" s="967" t="s">
        <v>382</v>
      </c>
      <c r="E19" s="968">
        <v>4799409</v>
      </c>
      <c r="F19" s="969">
        <v>0</v>
      </c>
    </row>
    <row r="20" spans="2:6" ht="15.75">
      <c r="B20" s="971"/>
      <c r="C20" s="972"/>
      <c r="D20" s="967" t="s">
        <v>383</v>
      </c>
      <c r="E20" s="968">
        <v>2262929</v>
      </c>
      <c r="F20" s="969">
        <v>0</v>
      </c>
    </row>
    <row r="21" spans="2:6" ht="15.75">
      <c r="B21" s="971"/>
      <c r="C21" s="972"/>
      <c r="D21" s="967" t="s">
        <v>384</v>
      </c>
      <c r="E21" s="968">
        <v>3470346</v>
      </c>
      <c r="F21" s="969">
        <v>19837</v>
      </c>
    </row>
    <row r="22" spans="2:6" ht="15.75">
      <c r="B22" s="971"/>
      <c r="C22" s="972"/>
      <c r="D22" s="967" t="s">
        <v>385</v>
      </c>
      <c r="E22" s="968">
        <v>3585833</v>
      </c>
      <c r="F22" s="969">
        <v>7096</v>
      </c>
    </row>
    <row r="23" spans="2:6" ht="15.75">
      <c r="B23" s="971"/>
      <c r="C23" s="972"/>
      <c r="D23" s="967" t="s">
        <v>386</v>
      </c>
      <c r="E23" s="968">
        <v>3422612</v>
      </c>
      <c r="F23" s="969">
        <v>0</v>
      </c>
    </row>
    <row r="24" spans="2:6" ht="15.75">
      <c r="B24" s="971"/>
      <c r="C24" s="972"/>
      <c r="D24" s="967" t="s">
        <v>387</v>
      </c>
      <c r="E24" s="968">
        <v>7311903</v>
      </c>
      <c r="F24" s="969">
        <v>0</v>
      </c>
    </row>
    <row r="25" spans="2:6" ht="15.75">
      <c r="B25" s="971"/>
      <c r="C25" s="972"/>
      <c r="D25" s="967" t="s">
        <v>388</v>
      </c>
      <c r="E25" s="968">
        <v>7702578</v>
      </c>
      <c r="F25" s="969">
        <v>0</v>
      </c>
    </row>
    <row r="26" spans="2:6" ht="15.75">
      <c r="B26" s="971"/>
      <c r="C26" s="972"/>
      <c r="D26" s="967" t="s">
        <v>389</v>
      </c>
      <c r="E26" s="968">
        <v>5836145</v>
      </c>
      <c r="F26" s="969">
        <v>161</v>
      </c>
    </row>
    <row r="27" spans="2:6" ht="15.75">
      <c r="B27" s="971"/>
      <c r="C27" s="972"/>
      <c r="D27" s="967" t="s">
        <v>390</v>
      </c>
      <c r="E27" s="968">
        <v>5150841</v>
      </c>
      <c r="F27" s="969">
        <v>0</v>
      </c>
    </row>
    <row r="28" spans="2:6" ht="15.75">
      <c r="B28" s="971"/>
      <c r="C28" s="972"/>
      <c r="D28" s="967" t="s">
        <v>391</v>
      </c>
      <c r="E28" s="968">
        <v>2822645</v>
      </c>
      <c r="F28" s="969">
        <v>0</v>
      </c>
    </row>
    <row r="29" spans="2:6" ht="15.75">
      <c r="B29" s="971"/>
      <c r="C29" s="972"/>
      <c r="D29" s="967" t="s">
        <v>392</v>
      </c>
      <c r="E29" s="968">
        <v>5957223</v>
      </c>
      <c r="F29" s="969">
        <v>1935</v>
      </c>
    </row>
    <row r="30" spans="2:6" ht="15.75">
      <c r="B30" s="971"/>
      <c r="C30" s="972"/>
      <c r="D30" s="967" t="s">
        <v>393</v>
      </c>
      <c r="E30" s="968">
        <v>6677297</v>
      </c>
      <c r="F30" s="969">
        <v>10644</v>
      </c>
    </row>
    <row r="31" spans="2:6" ht="15.75">
      <c r="B31" s="971"/>
      <c r="C31" s="972"/>
      <c r="D31" s="967" t="s">
        <v>394</v>
      </c>
      <c r="E31" s="968">
        <v>2538808</v>
      </c>
      <c r="F31" s="969">
        <v>9838</v>
      </c>
    </row>
    <row r="32" spans="2:6" ht="15.75">
      <c r="B32" s="971"/>
      <c r="C32" s="972"/>
      <c r="D32" s="967" t="s">
        <v>395</v>
      </c>
      <c r="E32" s="968">
        <v>4426347</v>
      </c>
      <c r="F32" s="969">
        <v>0</v>
      </c>
    </row>
    <row r="33" spans="2:6" ht="15.75">
      <c r="B33" s="971"/>
      <c r="C33" s="972"/>
      <c r="D33" s="967" t="s">
        <v>396</v>
      </c>
      <c r="E33" s="968">
        <v>4874825</v>
      </c>
      <c r="F33" s="969">
        <v>3709</v>
      </c>
    </row>
    <row r="34" spans="2:6" ht="15.75">
      <c r="B34" s="971"/>
      <c r="C34" s="972"/>
      <c r="D34" s="967" t="s">
        <v>397</v>
      </c>
      <c r="E34" s="968">
        <v>3905353</v>
      </c>
      <c r="F34" s="969">
        <v>0</v>
      </c>
    </row>
    <row r="35" spans="2:6" ht="15.75">
      <c r="B35" s="971"/>
      <c r="C35" s="972"/>
      <c r="D35" s="967" t="s">
        <v>398</v>
      </c>
      <c r="E35" s="968">
        <v>1562036</v>
      </c>
      <c r="F35" s="969">
        <v>3226</v>
      </c>
    </row>
    <row r="36" spans="2:6" ht="15.75">
      <c r="B36" s="971"/>
      <c r="C36" s="972"/>
      <c r="D36" s="967" t="s">
        <v>399</v>
      </c>
      <c r="E36" s="968">
        <v>2785065</v>
      </c>
      <c r="F36" s="969">
        <v>5000</v>
      </c>
    </row>
    <row r="37" spans="2:6" ht="15.75">
      <c r="B37" s="971"/>
      <c r="C37" s="972"/>
      <c r="D37" s="967" t="s">
        <v>400</v>
      </c>
      <c r="E37" s="968">
        <v>4679258</v>
      </c>
      <c r="F37" s="969">
        <v>0</v>
      </c>
    </row>
    <row r="38" spans="2:6" ht="15.75">
      <c r="B38" s="971"/>
      <c r="C38" s="972"/>
      <c r="D38" s="967" t="s">
        <v>401</v>
      </c>
      <c r="E38" s="968">
        <v>7022540</v>
      </c>
      <c r="F38" s="969">
        <v>484</v>
      </c>
    </row>
    <row r="39" spans="2:6" ht="15.75">
      <c r="B39" s="971"/>
      <c r="C39" s="972"/>
      <c r="D39" s="967" t="s">
        <v>402</v>
      </c>
      <c r="E39" s="968">
        <v>11598549</v>
      </c>
      <c r="F39" s="969">
        <v>15967</v>
      </c>
    </row>
    <row r="40" spans="2:6" ht="15.75">
      <c r="B40" s="971"/>
      <c r="C40" s="972"/>
      <c r="D40" s="967" t="s">
        <v>403</v>
      </c>
      <c r="E40" s="968">
        <v>2639080</v>
      </c>
      <c r="F40" s="969">
        <v>14031</v>
      </c>
    </row>
    <row r="41" spans="2:6" ht="15.75">
      <c r="B41" s="971"/>
      <c r="C41" s="972"/>
      <c r="D41" s="967" t="s">
        <v>404</v>
      </c>
      <c r="E41" s="968">
        <v>2381909</v>
      </c>
      <c r="F41" s="969">
        <v>3387</v>
      </c>
    </row>
    <row r="42" spans="2:6" ht="16.5" thickBot="1">
      <c r="B42" s="971"/>
      <c r="C42" s="972"/>
      <c r="D42" s="967" t="s">
        <v>405</v>
      </c>
      <c r="E42" s="968">
        <v>3404095</v>
      </c>
      <c r="F42" s="969">
        <v>4838</v>
      </c>
    </row>
    <row r="43" spans="2:6" ht="15.75">
      <c r="B43" s="971"/>
      <c r="C43" s="972"/>
      <c r="D43" s="967" t="s">
        <v>406</v>
      </c>
      <c r="E43" s="968">
        <v>4712251</v>
      </c>
      <c r="F43" s="969">
        <v>11935</v>
      </c>
    </row>
    <row r="44" spans="2:6" ht="15.75">
      <c r="B44" s="971"/>
      <c r="C44" s="972"/>
      <c r="D44" s="967" t="s">
        <v>407</v>
      </c>
      <c r="E44" s="968">
        <v>2988898</v>
      </c>
      <c r="F44" s="969">
        <v>14676</v>
      </c>
    </row>
    <row r="45" spans="2:6" ht="15.75">
      <c r="B45" s="971"/>
      <c r="C45" s="972"/>
      <c r="D45" s="967" t="s">
        <v>408</v>
      </c>
      <c r="E45" s="968">
        <v>4794858</v>
      </c>
      <c r="F45" s="969">
        <v>968</v>
      </c>
    </row>
    <row r="46" spans="2:6" ht="15.75">
      <c r="B46" s="971"/>
      <c r="C46" s="972"/>
      <c r="D46" s="967" t="s">
        <v>409</v>
      </c>
      <c r="E46" s="968">
        <v>1231964</v>
      </c>
      <c r="F46" s="969">
        <v>0</v>
      </c>
    </row>
    <row r="47" spans="2:6" ht="15.75">
      <c r="B47" s="971"/>
      <c r="C47" s="972"/>
      <c r="D47" s="967" t="s">
        <v>410</v>
      </c>
      <c r="E47" s="968">
        <v>6697331</v>
      </c>
      <c r="F47" s="969">
        <v>0</v>
      </c>
    </row>
    <row r="48" spans="2:6" ht="15.75">
      <c r="B48" s="971"/>
      <c r="C48" s="972"/>
      <c r="D48" s="967" t="s">
        <v>411</v>
      </c>
      <c r="E48" s="968">
        <v>2970137</v>
      </c>
      <c r="F48" s="969">
        <v>0</v>
      </c>
    </row>
    <row r="49" spans="2:6" ht="15.75">
      <c r="B49" s="971"/>
      <c r="C49" s="972"/>
      <c r="D49" s="967" t="s">
        <v>412</v>
      </c>
      <c r="E49" s="968">
        <v>5895800</v>
      </c>
      <c r="F49" s="969">
        <v>0</v>
      </c>
    </row>
    <row r="50" spans="2:6" ht="15.75">
      <c r="B50" s="971"/>
      <c r="C50" s="972"/>
      <c r="D50" s="967" t="s">
        <v>413</v>
      </c>
      <c r="E50" s="968">
        <v>8173146</v>
      </c>
      <c r="F50" s="969">
        <v>0</v>
      </c>
    </row>
    <row r="51" spans="2:6" ht="15.75">
      <c r="B51" s="971"/>
      <c r="C51" s="972"/>
      <c r="D51" s="967" t="s">
        <v>414</v>
      </c>
      <c r="E51" s="968">
        <v>1244613</v>
      </c>
      <c r="F51" s="969">
        <v>0</v>
      </c>
    </row>
    <row r="52" spans="2:6" ht="15.75">
      <c r="B52" s="971"/>
      <c r="C52" s="972"/>
      <c r="D52" s="967" t="s">
        <v>415</v>
      </c>
      <c r="E52" s="968">
        <v>9500642</v>
      </c>
      <c r="F52" s="969">
        <v>6612</v>
      </c>
    </row>
    <row r="53" spans="2:6" ht="15.75">
      <c r="B53" s="971"/>
      <c r="C53" s="972"/>
      <c r="D53" s="967" t="s">
        <v>416</v>
      </c>
      <c r="E53" s="968">
        <v>464658</v>
      </c>
      <c r="F53" s="969">
        <v>0</v>
      </c>
    </row>
    <row r="54" spans="2:6" ht="15.75">
      <c r="B54" s="971"/>
      <c r="C54" s="972"/>
      <c r="D54" s="967" t="s">
        <v>417</v>
      </c>
      <c r="E54" s="968">
        <v>1618242</v>
      </c>
      <c r="F54" s="969">
        <v>0</v>
      </c>
    </row>
    <row r="55" spans="2:6" ht="14.25">
      <c r="D55" s="973" t="s">
        <v>374</v>
      </c>
      <c r="E55" s="974">
        <f>SUM(E12:E54)</f>
        <v>290649008</v>
      </c>
      <c r="F55" s="974">
        <f>SUM(F12:F54)</f>
        <v>1267497</v>
      </c>
    </row>
    <row r="56" spans="2:6" ht="15.75">
      <c r="B56" s="975"/>
      <c r="C56" s="975"/>
      <c r="D56" s="976"/>
      <c r="E56" s="977"/>
      <c r="F56" s="978"/>
    </row>
    <row r="57" spans="2:6" ht="21" customHeight="1">
      <c r="B57" s="2061"/>
      <c r="C57" s="2061"/>
      <c r="D57" s="2062" t="s">
        <v>418</v>
      </c>
      <c r="E57" s="2062"/>
      <c r="F57" s="2062"/>
    </row>
    <row r="58" spans="2:6" ht="15.75">
      <c r="B58" s="965"/>
      <c r="C58" s="979"/>
      <c r="D58" s="980" t="s">
        <v>371</v>
      </c>
      <c r="E58" s="2063" t="s">
        <v>372</v>
      </c>
      <c r="F58" s="2064"/>
    </row>
    <row r="59" spans="2:6" ht="15.75">
      <c r="B59" s="971"/>
      <c r="C59" s="972"/>
      <c r="D59" s="967" t="s">
        <v>419</v>
      </c>
      <c r="E59" s="2065">
        <v>145324507</v>
      </c>
      <c r="F59" s="2065"/>
    </row>
    <row r="60" spans="2:6" ht="15">
      <c r="B60" s="955"/>
      <c r="C60" s="955"/>
      <c r="D60" s="976"/>
      <c r="E60" s="977"/>
      <c r="F60" s="978"/>
    </row>
    <row r="61" spans="2:6" ht="15.75">
      <c r="D61" s="981" t="s">
        <v>420</v>
      </c>
      <c r="E61" s="2066">
        <f>+E55+E59</f>
        <v>435973515</v>
      </c>
      <c r="F61" s="2066"/>
    </row>
    <row r="62" spans="2:6" ht="62.1" customHeight="1">
      <c r="B62" s="2060" t="s">
        <v>421</v>
      </c>
      <c r="C62" s="2060"/>
    </row>
  </sheetData>
  <mergeCells count="19">
    <mergeCell ref="B62:C62"/>
    <mergeCell ref="B16:C16"/>
    <mergeCell ref="B57:C57"/>
    <mergeCell ref="D57:F57"/>
    <mergeCell ref="E58:F58"/>
    <mergeCell ref="E59:F59"/>
    <mergeCell ref="E61:F61"/>
    <mergeCell ref="B9:C9"/>
    <mergeCell ref="D9:F9"/>
    <mergeCell ref="B1:C1"/>
    <mergeCell ref="D1:F1"/>
    <mergeCell ref="B3:C3"/>
    <mergeCell ref="B4:C4"/>
    <mergeCell ref="D4:E4"/>
    <mergeCell ref="B5:C5"/>
    <mergeCell ref="B6:C6"/>
    <mergeCell ref="B7:C7"/>
    <mergeCell ref="D7:F7"/>
    <mergeCell ref="D8:F8"/>
  </mergeCells>
  <pageMargins left="0.47244094488188981" right="0.51181102362204722" top="0.47244094488188981" bottom="0.55118110236220474" header="0.31496062992125984" footer="0.23622047244094491"/>
  <pageSetup paperSize="9" scale="80" orientation="landscape" r:id="rId1"/>
  <headerFooter>
    <oddFooter>&amp;L&amp;F&amp;C&amp;P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1D914-2B75-4317-A24E-940AC50225EB}">
  <sheetPr>
    <tabColor rgb="FF92D050"/>
  </sheetPr>
  <dimension ref="A1:G62"/>
  <sheetViews>
    <sheetView zoomScale="80" zoomScaleNormal="80" workbookViewId="0">
      <pane ySplit="1" topLeftCell="A2" activePane="bottomLeft" state="frozen"/>
      <selection activeCell="I39" sqref="I39"/>
      <selection pane="bottomLeft" activeCell="A2" sqref="A2"/>
    </sheetView>
  </sheetViews>
  <sheetFormatPr defaultColWidth="12.7109375" defaultRowHeight="12.75"/>
  <cols>
    <col min="1" max="1" width="8" style="954" customWidth="1"/>
    <col min="2" max="2" width="32.140625" style="970" customWidth="1"/>
    <col min="3" max="3" width="35.140625" style="970" customWidth="1"/>
    <col min="4" max="4" width="32.5703125" style="955" customWidth="1"/>
    <col min="5" max="5" width="20.85546875" style="955" customWidth="1"/>
    <col min="6" max="6" width="21.42578125" style="955" customWidth="1"/>
    <col min="7" max="7" width="16" style="955" customWidth="1"/>
    <col min="8" max="250" width="12.7109375" style="955"/>
    <col min="251" max="251" width="9" style="955" customWidth="1"/>
    <col min="252" max="252" width="34.5703125" style="955" customWidth="1"/>
    <col min="253" max="253" width="33.140625" style="955" customWidth="1"/>
    <col min="254" max="254" width="50" style="955" customWidth="1"/>
    <col min="255" max="255" width="25.5703125" style="955" customWidth="1"/>
    <col min="256" max="256" width="19.5703125" style="955" customWidth="1"/>
    <col min="257" max="506" width="12.7109375" style="955"/>
    <col min="507" max="507" width="9" style="955" customWidth="1"/>
    <col min="508" max="508" width="34.5703125" style="955" customWidth="1"/>
    <col min="509" max="509" width="33.140625" style="955" customWidth="1"/>
    <col min="510" max="510" width="50" style="955" customWidth="1"/>
    <col min="511" max="511" width="25.5703125" style="955" customWidth="1"/>
    <col min="512" max="512" width="19.5703125" style="955" customWidth="1"/>
    <col min="513" max="762" width="12.7109375" style="955"/>
    <col min="763" max="763" width="9" style="955" customWidth="1"/>
    <col min="764" max="764" width="34.5703125" style="955" customWidth="1"/>
    <col min="765" max="765" width="33.140625" style="955" customWidth="1"/>
    <col min="766" max="766" width="50" style="955" customWidth="1"/>
    <col min="767" max="767" width="25.5703125" style="955" customWidth="1"/>
    <col min="768" max="768" width="19.5703125" style="955" customWidth="1"/>
    <col min="769" max="1018" width="12.7109375" style="955"/>
    <col min="1019" max="1019" width="9" style="955" customWidth="1"/>
    <col min="1020" max="1020" width="34.5703125" style="955" customWidth="1"/>
    <col min="1021" max="1021" width="33.140625" style="955" customWidth="1"/>
    <col min="1022" max="1022" width="50" style="955" customWidth="1"/>
    <col min="1023" max="1023" width="25.5703125" style="955" customWidth="1"/>
    <col min="1024" max="1024" width="19.5703125" style="955" customWidth="1"/>
    <col min="1025" max="1274" width="12.7109375" style="955"/>
    <col min="1275" max="1275" width="9" style="955" customWidth="1"/>
    <col min="1276" max="1276" width="34.5703125" style="955" customWidth="1"/>
    <col min="1277" max="1277" width="33.140625" style="955" customWidth="1"/>
    <col min="1278" max="1278" width="50" style="955" customWidth="1"/>
    <col min="1279" max="1279" width="25.5703125" style="955" customWidth="1"/>
    <col min="1280" max="1280" width="19.5703125" style="955" customWidth="1"/>
    <col min="1281" max="1530" width="12.7109375" style="955"/>
    <col min="1531" max="1531" width="9" style="955" customWidth="1"/>
    <col min="1532" max="1532" width="34.5703125" style="955" customWidth="1"/>
    <col min="1533" max="1533" width="33.140625" style="955" customWidth="1"/>
    <col min="1534" max="1534" width="50" style="955" customWidth="1"/>
    <col min="1535" max="1535" width="25.5703125" style="955" customWidth="1"/>
    <col min="1536" max="1536" width="19.5703125" style="955" customWidth="1"/>
    <col min="1537" max="1786" width="12.7109375" style="955"/>
    <col min="1787" max="1787" width="9" style="955" customWidth="1"/>
    <col min="1788" max="1788" width="34.5703125" style="955" customWidth="1"/>
    <col min="1789" max="1789" width="33.140625" style="955" customWidth="1"/>
    <col min="1790" max="1790" width="50" style="955" customWidth="1"/>
    <col min="1791" max="1791" width="25.5703125" style="955" customWidth="1"/>
    <col min="1792" max="1792" width="19.5703125" style="955" customWidth="1"/>
    <col min="1793" max="2042" width="12.7109375" style="955"/>
    <col min="2043" max="2043" width="9" style="955" customWidth="1"/>
    <col min="2044" max="2044" width="34.5703125" style="955" customWidth="1"/>
    <col min="2045" max="2045" width="33.140625" style="955" customWidth="1"/>
    <col min="2046" max="2046" width="50" style="955" customWidth="1"/>
    <col min="2047" max="2047" width="25.5703125" style="955" customWidth="1"/>
    <col min="2048" max="2048" width="19.5703125" style="955" customWidth="1"/>
    <col min="2049" max="2298" width="12.7109375" style="955"/>
    <col min="2299" max="2299" width="9" style="955" customWidth="1"/>
    <col min="2300" max="2300" width="34.5703125" style="955" customWidth="1"/>
    <col min="2301" max="2301" width="33.140625" style="955" customWidth="1"/>
    <col min="2302" max="2302" width="50" style="955" customWidth="1"/>
    <col min="2303" max="2303" width="25.5703125" style="955" customWidth="1"/>
    <col min="2304" max="2304" width="19.5703125" style="955" customWidth="1"/>
    <col min="2305" max="2554" width="12.7109375" style="955"/>
    <col min="2555" max="2555" width="9" style="955" customWidth="1"/>
    <col min="2556" max="2556" width="34.5703125" style="955" customWidth="1"/>
    <col min="2557" max="2557" width="33.140625" style="955" customWidth="1"/>
    <col min="2558" max="2558" width="50" style="955" customWidth="1"/>
    <col min="2559" max="2559" width="25.5703125" style="955" customWidth="1"/>
    <col min="2560" max="2560" width="19.5703125" style="955" customWidth="1"/>
    <col min="2561" max="2810" width="12.7109375" style="955"/>
    <col min="2811" max="2811" width="9" style="955" customWidth="1"/>
    <col min="2812" max="2812" width="34.5703125" style="955" customWidth="1"/>
    <col min="2813" max="2813" width="33.140625" style="955" customWidth="1"/>
    <col min="2814" max="2814" width="50" style="955" customWidth="1"/>
    <col min="2815" max="2815" width="25.5703125" style="955" customWidth="1"/>
    <col min="2816" max="2816" width="19.5703125" style="955" customWidth="1"/>
    <col min="2817" max="3066" width="12.7109375" style="955"/>
    <col min="3067" max="3067" width="9" style="955" customWidth="1"/>
    <col min="3068" max="3068" width="34.5703125" style="955" customWidth="1"/>
    <col min="3069" max="3069" width="33.140625" style="955" customWidth="1"/>
    <col min="3070" max="3070" width="50" style="955" customWidth="1"/>
    <col min="3071" max="3071" width="25.5703125" style="955" customWidth="1"/>
    <col min="3072" max="3072" width="19.5703125" style="955" customWidth="1"/>
    <col min="3073" max="3322" width="12.7109375" style="955"/>
    <col min="3323" max="3323" width="9" style="955" customWidth="1"/>
    <col min="3324" max="3324" width="34.5703125" style="955" customWidth="1"/>
    <col min="3325" max="3325" width="33.140625" style="955" customWidth="1"/>
    <col min="3326" max="3326" width="50" style="955" customWidth="1"/>
    <col min="3327" max="3327" width="25.5703125" style="955" customWidth="1"/>
    <col min="3328" max="3328" width="19.5703125" style="955" customWidth="1"/>
    <col min="3329" max="3578" width="12.7109375" style="955"/>
    <col min="3579" max="3579" width="9" style="955" customWidth="1"/>
    <col min="3580" max="3580" width="34.5703125" style="955" customWidth="1"/>
    <col min="3581" max="3581" width="33.140625" style="955" customWidth="1"/>
    <col min="3582" max="3582" width="50" style="955" customWidth="1"/>
    <col min="3583" max="3583" width="25.5703125" style="955" customWidth="1"/>
    <col min="3584" max="3584" width="19.5703125" style="955" customWidth="1"/>
    <col min="3585" max="3834" width="12.7109375" style="955"/>
    <col min="3835" max="3835" width="9" style="955" customWidth="1"/>
    <col min="3836" max="3836" width="34.5703125" style="955" customWidth="1"/>
    <col min="3837" max="3837" width="33.140625" style="955" customWidth="1"/>
    <col min="3838" max="3838" width="50" style="955" customWidth="1"/>
    <col min="3839" max="3839" width="25.5703125" style="955" customWidth="1"/>
    <col min="3840" max="3840" width="19.5703125" style="955" customWidth="1"/>
    <col min="3841" max="4090" width="12.7109375" style="955"/>
    <col min="4091" max="4091" width="9" style="955" customWidth="1"/>
    <col min="4092" max="4092" width="34.5703125" style="955" customWidth="1"/>
    <col min="4093" max="4093" width="33.140625" style="955" customWidth="1"/>
    <col min="4094" max="4094" width="50" style="955" customWidth="1"/>
    <col min="4095" max="4095" width="25.5703125" style="955" customWidth="1"/>
    <col min="4096" max="4096" width="19.5703125" style="955" customWidth="1"/>
    <col min="4097" max="4346" width="12.7109375" style="955"/>
    <col min="4347" max="4347" width="9" style="955" customWidth="1"/>
    <col min="4348" max="4348" width="34.5703125" style="955" customWidth="1"/>
    <col min="4349" max="4349" width="33.140625" style="955" customWidth="1"/>
    <col min="4350" max="4350" width="50" style="955" customWidth="1"/>
    <col min="4351" max="4351" width="25.5703125" style="955" customWidth="1"/>
    <col min="4352" max="4352" width="19.5703125" style="955" customWidth="1"/>
    <col min="4353" max="4602" width="12.7109375" style="955"/>
    <col min="4603" max="4603" width="9" style="955" customWidth="1"/>
    <col min="4604" max="4604" width="34.5703125" style="955" customWidth="1"/>
    <col min="4605" max="4605" width="33.140625" style="955" customWidth="1"/>
    <col min="4606" max="4606" width="50" style="955" customWidth="1"/>
    <col min="4607" max="4607" width="25.5703125" style="955" customWidth="1"/>
    <col min="4608" max="4608" width="19.5703125" style="955" customWidth="1"/>
    <col min="4609" max="4858" width="12.7109375" style="955"/>
    <col min="4859" max="4859" width="9" style="955" customWidth="1"/>
    <col min="4860" max="4860" width="34.5703125" style="955" customWidth="1"/>
    <col min="4861" max="4861" width="33.140625" style="955" customWidth="1"/>
    <col min="4862" max="4862" width="50" style="955" customWidth="1"/>
    <col min="4863" max="4863" width="25.5703125" style="955" customWidth="1"/>
    <col min="4864" max="4864" width="19.5703125" style="955" customWidth="1"/>
    <col min="4865" max="5114" width="12.7109375" style="955"/>
    <col min="5115" max="5115" width="9" style="955" customWidth="1"/>
    <col min="5116" max="5116" width="34.5703125" style="955" customWidth="1"/>
    <col min="5117" max="5117" width="33.140625" style="955" customWidth="1"/>
    <col min="5118" max="5118" width="50" style="955" customWidth="1"/>
    <col min="5119" max="5119" width="25.5703125" style="955" customWidth="1"/>
    <col min="5120" max="5120" width="19.5703125" style="955" customWidth="1"/>
    <col min="5121" max="5370" width="12.7109375" style="955"/>
    <col min="5371" max="5371" width="9" style="955" customWidth="1"/>
    <col min="5372" max="5372" width="34.5703125" style="955" customWidth="1"/>
    <col min="5373" max="5373" width="33.140625" style="955" customWidth="1"/>
    <col min="5374" max="5374" width="50" style="955" customWidth="1"/>
    <col min="5375" max="5375" width="25.5703125" style="955" customWidth="1"/>
    <col min="5376" max="5376" width="19.5703125" style="955" customWidth="1"/>
    <col min="5377" max="5626" width="12.7109375" style="955"/>
    <col min="5627" max="5627" width="9" style="955" customWidth="1"/>
    <col min="5628" max="5628" width="34.5703125" style="955" customWidth="1"/>
    <col min="5629" max="5629" width="33.140625" style="955" customWidth="1"/>
    <col min="5630" max="5630" width="50" style="955" customWidth="1"/>
    <col min="5631" max="5631" width="25.5703125" style="955" customWidth="1"/>
    <col min="5632" max="5632" width="19.5703125" style="955" customWidth="1"/>
    <col min="5633" max="5882" width="12.7109375" style="955"/>
    <col min="5883" max="5883" width="9" style="955" customWidth="1"/>
    <col min="5884" max="5884" width="34.5703125" style="955" customWidth="1"/>
    <col min="5885" max="5885" width="33.140625" style="955" customWidth="1"/>
    <col min="5886" max="5886" width="50" style="955" customWidth="1"/>
    <col min="5887" max="5887" width="25.5703125" style="955" customWidth="1"/>
    <col min="5888" max="5888" width="19.5703125" style="955" customWidth="1"/>
    <col min="5889" max="6138" width="12.7109375" style="955"/>
    <col min="6139" max="6139" width="9" style="955" customWidth="1"/>
    <col min="6140" max="6140" width="34.5703125" style="955" customWidth="1"/>
    <col min="6141" max="6141" width="33.140625" style="955" customWidth="1"/>
    <col min="6142" max="6142" width="50" style="955" customWidth="1"/>
    <col min="6143" max="6143" width="25.5703125" style="955" customWidth="1"/>
    <col min="6144" max="6144" width="19.5703125" style="955" customWidth="1"/>
    <col min="6145" max="6394" width="12.7109375" style="955"/>
    <col min="6395" max="6395" width="9" style="955" customWidth="1"/>
    <col min="6396" max="6396" width="34.5703125" style="955" customWidth="1"/>
    <col min="6397" max="6397" width="33.140625" style="955" customWidth="1"/>
    <col min="6398" max="6398" width="50" style="955" customWidth="1"/>
    <col min="6399" max="6399" width="25.5703125" style="955" customWidth="1"/>
    <col min="6400" max="6400" width="19.5703125" style="955" customWidth="1"/>
    <col min="6401" max="6650" width="12.7109375" style="955"/>
    <col min="6651" max="6651" width="9" style="955" customWidth="1"/>
    <col min="6652" max="6652" width="34.5703125" style="955" customWidth="1"/>
    <col min="6653" max="6653" width="33.140625" style="955" customWidth="1"/>
    <col min="6654" max="6654" width="50" style="955" customWidth="1"/>
    <col min="6655" max="6655" width="25.5703125" style="955" customWidth="1"/>
    <col min="6656" max="6656" width="19.5703125" style="955" customWidth="1"/>
    <col min="6657" max="6906" width="12.7109375" style="955"/>
    <col min="6907" max="6907" width="9" style="955" customWidth="1"/>
    <col min="6908" max="6908" width="34.5703125" style="955" customWidth="1"/>
    <col min="6909" max="6909" width="33.140625" style="955" customWidth="1"/>
    <col min="6910" max="6910" width="50" style="955" customWidth="1"/>
    <col min="6911" max="6911" width="25.5703125" style="955" customWidth="1"/>
    <col min="6912" max="6912" width="19.5703125" style="955" customWidth="1"/>
    <col min="6913" max="7162" width="12.7109375" style="955"/>
    <col min="7163" max="7163" width="9" style="955" customWidth="1"/>
    <col min="7164" max="7164" width="34.5703125" style="955" customWidth="1"/>
    <col min="7165" max="7165" width="33.140625" style="955" customWidth="1"/>
    <col min="7166" max="7166" width="50" style="955" customWidth="1"/>
    <col min="7167" max="7167" width="25.5703125" style="955" customWidth="1"/>
    <col min="7168" max="7168" width="19.5703125" style="955" customWidth="1"/>
    <col min="7169" max="7418" width="12.7109375" style="955"/>
    <col min="7419" max="7419" width="9" style="955" customWidth="1"/>
    <col min="7420" max="7420" width="34.5703125" style="955" customWidth="1"/>
    <col min="7421" max="7421" width="33.140625" style="955" customWidth="1"/>
    <col min="7422" max="7422" width="50" style="955" customWidth="1"/>
    <col min="7423" max="7423" width="25.5703125" style="955" customWidth="1"/>
    <col min="7424" max="7424" width="19.5703125" style="955" customWidth="1"/>
    <col min="7425" max="7674" width="12.7109375" style="955"/>
    <col min="7675" max="7675" width="9" style="955" customWidth="1"/>
    <col min="7676" max="7676" width="34.5703125" style="955" customWidth="1"/>
    <col min="7677" max="7677" width="33.140625" style="955" customWidth="1"/>
    <col min="7678" max="7678" width="50" style="955" customWidth="1"/>
    <col min="7679" max="7679" width="25.5703125" style="955" customWidth="1"/>
    <col min="7680" max="7680" width="19.5703125" style="955" customWidth="1"/>
    <col min="7681" max="7930" width="12.7109375" style="955"/>
    <col min="7931" max="7931" width="9" style="955" customWidth="1"/>
    <col min="7932" max="7932" width="34.5703125" style="955" customWidth="1"/>
    <col min="7933" max="7933" width="33.140625" style="955" customWidth="1"/>
    <col min="7934" max="7934" width="50" style="955" customWidth="1"/>
    <col min="7935" max="7935" width="25.5703125" style="955" customWidth="1"/>
    <col min="7936" max="7936" width="19.5703125" style="955" customWidth="1"/>
    <col min="7937" max="8186" width="12.7109375" style="955"/>
    <col min="8187" max="8187" width="9" style="955" customWidth="1"/>
    <col min="8188" max="8188" width="34.5703125" style="955" customWidth="1"/>
    <col min="8189" max="8189" width="33.140625" style="955" customWidth="1"/>
    <col min="8190" max="8190" width="50" style="955" customWidth="1"/>
    <col min="8191" max="8191" width="25.5703125" style="955" customWidth="1"/>
    <col min="8192" max="8192" width="19.5703125" style="955" customWidth="1"/>
    <col min="8193" max="8442" width="12.7109375" style="955"/>
    <col min="8443" max="8443" width="9" style="955" customWidth="1"/>
    <col min="8444" max="8444" width="34.5703125" style="955" customWidth="1"/>
    <col min="8445" max="8445" width="33.140625" style="955" customWidth="1"/>
    <col min="8446" max="8446" width="50" style="955" customWidth="1"/>
    <col min="8447" max="8447" width="25.5703125" style="955" customWidth="1"/>
    <col min="8448" max="8448" width="19.5703125" style="955" customWidth="1"/>
    <col min="8449" max="8698" width="12.7109375" style="955"/>
    <col min="8699" max="8699" width="9" style="955" customWidth="1"/>
    <col min="8700" max="8700" width="34.5703125" style="955" customWidth="1"/>
    <col min="8701" max="8701" width="33.140625" style="955" customWidth="1"/>
    <col min="8702" max="8702" width="50" style="955" customWidth="1"/>
    <col min="8703" max="8703" width="25.5703125" style="955" customWidth="1"/>
    <col min="8704" max="8704" width="19.5703125" style="955" customWidth="1"/>
    <col min="8705" max="8954" width="12.7109375" style="955"/>
    <col min="8955" max="8955" width="9" style="955" customWidth="1"/>
    <col min="8956" max="8956" width="34.5703125" style="955" customWidth="1"/>
    <col min="8957" max="8957" width="33.140625" style="955" customWidth="1"/>
    <col min="8958" max="8958" width="50" style="955" customWidth="1"/>
    <col min="8959" max="8959" width="25.5703125" style="955" customWidth="1"/>
    <col min="8960" max="8960" width="19.5703125" style="955" customWidth="1"/>
    <col min="8961" max="9210" width="12.7109375" style="955"/>
    <col min="9211" max="9211" width="9" style="955" customWidth="1"/>
    <col min="9212" max="9212" width="34.5703125" style="955" customWidth="1"/>
    <col min="9213" max="9213" width="33.140625" style="955" customWidth="1"/>
    <col min="9214" max="9214" width="50" style="955" customWidth="1"/>
    <col min="9215" max="9215" width="25.5703125" style="955" customWidth="1"/>
    <col min="9216" max="9216" width="19.5703125" style="955" customWidth="1"/>
    <col min="9217" max="9466" width="12.7109375" style="955"/>
    <col min="9467" max="9467" width="9" style="955" customWidth="1"/>
    <col min="9468" max="9468" width="34.5703125" style="955" customWidth="1"/>
    <col min="9469" max="9469" width="33.140625" style="955" customWidth="1"/>
    <col min="9470" max="9470" width="50" style="955" customWidth="1"/>
    <col min="9471" max="9471" width="25.5703125" style="955" customWidth="1"/>
    <col min="9472" max="9472" width="19.5703125" style="955" customWidth="1"/>
    <col min="9473" max="9722" width="12.7109375" style="955"/>
    <col min="9723" max="9723" width="9" style="955" customWidth="1"/>
    <col min="9724" max="9724" width="34.5703125" style="955" customWidth="1"/>
    <col min="9725" max="9725" width="33.140625" style="955" customWidth="1"/>
    <col min="9726" max="9726" width="50" style="955" customWidth="1"/>
    <col min="9727" max="9727" width="25.5703125" style="955" customWidth="1"/>
    <col min="9728" max="9728" width="19.5703125" style="955" customWidth="1"/>
    <col min="9729" max="9978" width="12.7109375" style="955"/>
    <col min="9979" max="9979" width="9" style="955" customWidth="1"/>
    <col min="9980" max="9980" width="34.5703125" style="955" customWidth="1"/>
    <col min="9981" max="9981" width="33.140625" style="955" customWidth="1"/>
    <col min="9982" max="9982" width="50" style="955" customWidth="1"/>
    <col min="9983" max="9983" width="25.5703125" style="955" customWidth="1"/>
    <col min="9984" max="9984" width="19.5703125" style="955" customWidth="1"/>
    <col min="9985" max="10234" width="12.7109375" style="955"/>
    <col min="10235" max="10235" width="9" style="955" customWidth="1"/>
    <col min="10236" max="10236" width="34.5703125" style="955" customWidth="1"/>
    <col min="10237" max="10237" width="33.140625" style="955" customWidth="1"/>
    <col min="10238" max="10238" width="50" style="955" customWidth="1"/>
    <col min="10239" max="10239" width="25.5703125" style="955" customWidth="1"/>
    <col min="10240" max="10240" width="19.5703125" style="955" customWidth="1"/>
    <col min="10241" max="10490" width="12.7109375" style="955"/>
    <col min="10491" max="10491" width="9" style="955" customWidth="1"/>
    <col min="10492" max="10492" width="34.5703125" style="955" customWidth="1"/>
    <col min="10493" max="10493" width="33.140625" style="955" customWidth="1"/>
    <col min="10494" max="10494" width="50" style="955" customWidth="1"/>
    <col min="10495" max="10495" width="25.5703125" style="955" customWidth="1"/>
    <col min="10496" max="10496" width="19.5703125" style="955" customWidth="1"/>
    <col min="10497" max="10746" width="12.7109375" style="955"/>
    <col min="10747" max="10747" width="9" style="955" customWidth="1"/>
    <col min="10748" max="10748" width="34.5703125" style="955" customWidth="1"/>
    <col min="10749" max="10749" width="33.140625" style="955" customWidth="1"/>
    <col min="10750" max="10750" width="50" style="955" customWidth="1"/>
    <col min="10751" max="10751" width="25.5703125" style="955" customWidth="1"/>
    <col min="10752" max="10752" width="19.5703125" style="955" customWidth="1"/>
    <col min="10753" max="11002" width="12.7109375" style="955"/>
    <col min="11003" max="11003" width="9" style="955" customWidth="1"/>
    <col min="11004" max="11004" width="34.5703125" style="955" customWidth="1"/>
    <col min="11005" max="11005" width="33.140625" style="955" customWidth="1"/>
    <col min="11006" max="11006" width="50" style="955" customWidth="1"/>
    <col min="11007" max="11007" width="25.5703125" style="955" customWidth="1"/>
    <col min="11008" max="11008" width="19.5703125" style="955" customWidth="1"/>
    <col min="11009" max="11258" width="12.7109375" style="955"/>
    <col min="11259" max="11259" width="9" style="955" customWidth="1"/>
    <col min="11260" max="11260" width="34.5703125" style="955" customWidth="1"/>
    <col min="11261" max="11261" width="33.140625" style="955" customWidth="1"/>
    <col min="11262" max="11262" width="50" style="955" customWidth="1"/>
    <col min="11263" max="11263" width="25.5703125" style="955" customWidth="1"/>
    <col min="11264" max="11264" width="19.5703125" style="955" customWidth="1"/>
    <col min="11265" max="11514" width="12.7109375" style="955"/>
    <col min="11515" max="11515" width="9" style="955" customWidth="1"/>
    <col min="11516" max="11516" width="34.5703125" style="955" customWidth="1"/>
    <col min="11517" max="11517" width="33.140625" style="955" customWidth="1"/>
    <col min="11518" max="11518" width="50" style="955" customWidth="1"/>
    <col min="11519" max="11519" width="25.5703125" style="955" customWidth="1"/>
    <col min="11520" max="11520" width="19.5703125" style="955" customWidth="1"/>
    <col min="11521" max="11770" width="12.7109375" style="955"/>
    <col min="11771" max="11771" width="9" style="955" customWidth="1"/>
    <col min="11772" max="11772" width="34.5703125" style="955" customWidth="1"/>
    <col min="11773" max="11773" width="33.140625" style="955" customWidth="1"/>
    <col min="11774" max="11774" width="50" style="955" customWidth="1"/>
    <col min="11775" max="11775" width="25.5703125" style="955" customWidth="1"/>
    <col min="11776" max="11776" width="19.5703125" style="955" customWidth="1"/>
    <col min="11777" max="12026" width="12.7109375" style="955"/>
    <col min="12027" max="12027" width="9" style="955" customWidth="1"/>
    <col min="12028" max="12028" width="34.5703125" style="955" customWidth="1"/>
    <col min="12029" max="12029" width="33.140625" style="955" customWidth="1"/>
    <col min="12030" max="12030" width="50" style="955" customWidth="1"/>
    <col min="12031" max="12031" width="25.5703125" style="955" customWidth="1"/>
    <col min="12032" max="12032" width="19.5703125" style="955" customWidth="1"/>
    <col min="12033" max="12282" width="12.7109375" style="955"/>
    <col min="12283" max="12283" width="9" style="955" customWidth="1"/>
    <col min="12284" max="12284" width="34.5703125" style="955" customWidth="1"/>
    <col min="12285" max="12285" width="33.140625" style="955" customWidth="1"/>
    <col min="12286" max="12286" width="50" style="955" customWidth="1"/>
    <col min="12287" max="12287" width="25.5703125" style="955" customWidth="1"/>
    <col min="12288" max="12288" width="19.5703125" style="955" customWidth="1"/>
    <col min="12289" max="12538" width="12.7109375" style="955"/>
    <col min="12539" max="12539" width="9" style="955" customWidth="1"/>
    <col min="12540" max="12540" width="34.5703125" style="955" customWidth="1"/>
    <col min="12541" max="12541" width="33.140625" style="955" customWidth="1"/>
    <col min="12542" max="12542" width="50" style="955" customWidth="1"/>
    <col min="12543" max="12543" width="25.5703125" style="955" customWidth="1"/>
    <col min="12544" max="12544" width="19.5703125" style="955" customWidth="1"/>
    <col min="12545" max="12794" width="12.7109375" style="955"/>
    <col min="12795" max="12795" width="9" style="955" customWidth="1"/>
    <col min="12796" max="12796" width="34.5703125" style="955" customWidth="1"/>
    <col min="12797" max="12797" width="33.140625" style="955" customWidth="1"/>
    <col min="12798" max="12798" width="50" style="955" customWidth="1"/>
    <col min="12799" max="12799" width="25.5703125" style="955" customWidth="1"/>
    <col min="12800" max="12800" width="19.5703125" style="955" customWidth="1"/>
    <col min="12801" max="13050" width="12.7109375" style="955"/>
    <col min="13051" max="13051" width="9" style="955" customWidth="1"/>
    <col min="13052" max="13052" width="34.5703125" style="955" customWidth="1"/>
    <col min="13053" max="13053" width="33.140625" style="955" customWidth="1"/>
    <col min="13054" max="13054" width="50" style="955" customWidth="1"/>
    <col min="13055" max="13055" width="25.5703125" style="955" customWidth="1"/>
    <col min="13056" max="13056" width="19.5703125" style="955" customWidth="1"/>
    <col min="13057" max="13306" width="12.7109375" style="955"/>
    <col min="13307" max="13307" width="9" style="955" customWidth="1"/>
    <col min="13308" max="13308" width="34.5703125" style="955" customWidth="1"/>
    <col min="13309" max="13309" width="33.140625" style="955" customWidth="1"/>
    <col min="13310" max="13310" width="50" style="955" customWidth="1"/>
    <col min="13311" max="13311" width="25.5703125" style="955" customWidth="1"/>
    <col min="13312" max="13312" width="19.5703125" style="955" customWidth="1"/>
    <col min="13313" max="13562" width="12.7109375" style="955"/>
    <col min="13563" max="13563" width="9" style="955" customWidth="1"/>
    <col min="13564" max="13564" width="34.5703125" style="955" customWidth="1"/>
    <col min="13565" max="13565" width="33.140625" style="955" customWidth="1"/>
    <col min="13566" max="13566" width="50" style="955" customWidth="1"/>
    <col min="13567" max="13567" width="25.5703125" style="955" customWidth="1"/>
    <col min="13568" max="13568" width="19.5703125" style="955" customWidth="1"/>
    <col min="13569" max="13818" width="12.7109375" style="955"/>
    <col min="13819" max="13819" width="9" style="955" customWidth="1"/>
    <col min="13820" max="13820" width="34.5703125" style="955" customWidth="1"/>
    <col min="13821" max="13821" width="33.140625" style="955" customWidth="1"/>
    <col min="13822" max="13822" width="50" style="955" customWidth="1"/>
    <col min="13823" max="13823" width="25.5703125" style="955" customWidth="1"/>
    <col min="13824" max="13824" width="19.5703125" style="955" customWidth="1"/>
    <col min="13825" max="14074" width="12.7109375" style="955"/>
    <col min="14075" max="14075" width="9" style="955" customWidth="1"/>
    <col min="14076" max="14076" width="34.5703125" style="955" customWidth="1"/>
    <col min="14077" max="14077" width="33.140625" style="955" customWidth="1"/>
    <col min="14078" max="14078" width="50" style="955" customWidth="1"/>
    <col min="14079" max="14079" width="25.5703125" style="955" customWidth="1"/>
    <col min="14080" max="14080" width="19.5703125" style="955" customWidth="1"/>
    <col min="14081" max="14330" width="12.7109375" style="955"/>
    <col min="14331" max="14331" width="9" style="955" customWidth="1"/>
    <col min="14332" max="14332" width="34.5703125" style="955" customWidth="1"/>
    <col min="14333" max="14333" width="33.140625" style="955" customWidth="1"/>
    <col min="14334" max="14334" width="50" style="955" customWidth="1"/>
    <col min="14335" max="14335" width="25.5703125" style="955" customWidth="1"/>
    <col min="14336" max="14336" width="19.5703125" style="955" customWidth="1"/>
    <col min="14337" max="14586" width="12.7109375" style="955"/>
    <col min="14587" max="14587" width="9" style="955" customWidth="1"/>
    <col min="14588" max="14588" width="34.5703125" style="955" customWidth="1"/>
    <col min="14589" max="14589" width="33.140625" style="955" customWidth="1"/>
    <col min="14590" max="14590" width="50" style="955" customWidth="1"/>
    <col min="14591" max="14591" width="25.5703125" style="955" customWidth="1"/>
    <col min="14592" max="14592" width="19.5703125" style="955" customWidth="1"/>
    <col min="14593" max="14842" width="12.7109375" style="955"/>
    <col min="14843" max="14843" width="9" style="955" customWidth="1"/>
    <col min="14844" max="14844" width="34.5703125" style="955" customWidth="1"/>
    <col min="14845" max="14845" width="33.140625" style="955" customWidth="1"/>
    <col min="14846" max="14846" width="50" style="955" customWidth="1"/>
    <col min="14847" max="14847" width="25.5703125" style="955" customWidth="1"/>
    <col min="14848" max="14848" width="19.5703125" style="955" customWidth="1"/>
    <col min="14849" max="15098" width="12.7109375" style="955"/>
    <col min="15099" max="15099" width="9" style="955" customWidth="1"/>
    <col min="15100" max="15100" width="34.5703125" style="955" customWidth="1"/>
    <col min="15101" max="15101" width="33.140625" style="955" customWidth="1"/>
    <col min="15102" max="15102" width="50" style="955" customWidth="1"/>
    <col min="15103" max="15103" width="25.5703125" style="955" customWidth="1"/>
    <col min="15104" max="15104" width="19.5703125" style="955" customWidth="1"/>
    <col min="15105" max="15354" width="12.7109375" style="955"/>
    <col min="15355" max="15355" width="9" style="955" customWidth="1"/>
    <col min="15356" max="15356" width="34.5703125" style="955" customWidth="1"/>
    <col min="15357" max="15357" width="33.140625" style="955" customWidth="1"/>
    <col min="15358" max="15358" width="50" style="955" customWidth="1"/>
    <col min="15359" max="15359" width="25.5703125" style="955" customWidth="1"/>
    <col min="15360" max="15360" width="19.5703125" style="955" customWidth="1"/>
    <col min="15361" max="15610" width="12.7109375" style="955"/>
    <col min="15611" max="15611" width="9" style="955" customWidth="1"/>
    <col min="15612" max="15612" width="34.5703125" style="955" customWidth="1"/>
    <col min="15613" max="15613" width="33.140625" style="955" customWidth="1"/>
    <col min="15614" max="15614" width="50" style="955" customWidth="1"/>
    <col min="15615" max="15615" width="25.5703125" style="955" customWidth="1"/>
    <col min="15616" max="15616" width="19.5703125" style="955" customWidth="1"/>
    <col min="15617" max="15866" width="12.7109375" style="955"/>
    <col min="15867" max="15867" width="9" style="955" customWidth="1"/>
    <col min="15868" max="15868" width="34.5703125" style="955" customWidth="1"/>
    <col min="15869" max="15869" width="33.140625" style="955" customWidth="1"/>
    <col min="15870" max="15870" width="50" style="955" customWidth="1"/>
    <col min="15871" max="15871" width="25.5703125" style="955" customWidth="1"/>
    <col min="15872" max="15872" width="19.5703125" style="955" customWidth="1"/>
    <col min="15873" max="16122" width="12.7109375" style="955"/>
    <col min="16123" max="16123" width="9" style="955" customWidth="1"/>
    <col min="16124" max="16124" width="34.5703125" style="955" customWidth="1"/>
    <col min="16125" max="16125" width="33.140625" style="955" customWidth="1"/>
    <col min="16126" max="16126" width="50" style="955" customWidth="1"/>
    <col min="16127" max="16127" width="25.5703125" style="955" customWidth="1"/>
    <col min="16128" max="16128" width="19.5703125" style="955" customWidth="1"/>
    <col min="16129" max="16384" width="12.7109375" style="955"/>
  </cols>
  <sheetData>
    <row r="1" spans="1:7" s="1018" customFormat="1" ht="31.5" customHeight="1" thickBot="1">
      <c r="A1" s="951"/>
      <c r="B1" s="2051" t="s">
        <v>366</v>
      </c>
      <c r="C1" s="2052"/>
      <c r="D1" s="2067" t="s">
        <v>3</v>
      </c>
      <c r="E1" s="2068"/>
      <c r="F1" s="2069"/>
      <c r="G1" s="1017" t="s">
        <v>1</v>
      </c>
    </row>
    <row r="2" spans="1:7" s="952" customFormat="1" ht="13.5">
      <c r="A2" s="951"/>
      <c r="B2" s="953"/>
      <c r="C2" s="953"/>
    </row>
    <row r="3" spans="1:7" s="952" customFormat="1">
      <c r="A3" s="951"/>
      <c r="B3" s="2056"/>
      <c r="C3" s="2056"/>
    </row>
    <row r="4" spans="1:7" s="952" customFormat="1">
      <c r="A4" s="951"/>
      <c r="B4" s="2056" t="s">
        <v>87</v>
      </c>
      <c r="C4" s="2056"/>
      <c r="D4" s="2057" t="s">
        <v>422</v>
      </c>
      <c r="E4" s="2057"/>
    </row>
    <row r="5" spans="1:7" s="952" customFormat="1">
      <c r="A5" s="951"/>
      <c r="B5" s="2057"/>
      <c r="C5" s="2057"/>
    </row>
    <row r="6" spans="1:7" ht="15.75" customHeight="1">
      <c r="B6" s="2058" t="s">
        <v>423</v>
      </c>
      <c r="C6" s="2058"/>
      <c r="F6" s="956" t="s">
        <v>423</v>
      </c>
    </row>
    <row r="7" spans="1:7" ht="103.5" customHeight="1">
      <c r="A7" s="1016">
        <f>'6.piel.'!A7+1</f>
        <v>83</v>
      </c>
      <c r="B7" s="2059" t="s">
        <v>424</v>
      </c>
      <c r="C7" s="2059"/>
      <c r="D7" s="2059" t="s">
        <v>424</v>
      </c>
      <c r="E7" s="2059"/>
      <c r="F7" s="2059"/>
      <c r="G7" s="1015" t="s">
        <v>295</v>
      </c>
    </row>
    <row r="8" spans="1:7" ht="15.75">
      <c r="B8" s="957"/>
      <c r="C8" s="957"/>
      <c r="D8" s="2059"/>
      <c r="E8" s="2059"/>
      <c r="F8" s="2059"/>
    </row>
    <row r="9" spans="1:7" ht="22.5" customHeight="1">
      <c r="B9" s="2049"/>
      <c r="C9" s="2049"/>
      <c r="D9" s="2050" t="s">
        <v>370</v>
      </c>
      <c r="E9" s="2050"/>
      <c r="F9" s="2050"/>
    </row>
    <row r="10" spans="1:7" ht="54.95" customHeight="1">
      <c r="B10" s="959" t="s">
        <v>371</v>
      </c>
      <c r="C10" s="960" t="s">
        <v>372</v>
      </c>
      <c r="D10" s="959" t="s">
        <v>371</v>
      </c>
      <c r="E10" s="961" t="s">
        <v>372</v>
      </c>
      <c r="F10" s="962" t="s">
        <v>373</v>
      </c>
    </row>
    <row r="11" spans="1:7" ht="12.95" customHeight="1">
      <c r="B11" s="963"/>
      <c r="C11" s="964"/>
    </row>
    <row r="12" spans="1:7" ht="15.75" customHeight="1">
      <c r="B12" s="965" t="s">
        <v>374</v>
      </c>
      <c r="C12" s="966">
        <v>35932744</v>
      </c>
      <c r="D12" s="967" t="s">
        <v>375</v>
      </c>
      <c r="E12" s="968">
        <v>8203796</v>
      </c>
      <c r="F12" s="969">
        <v>53067</v>
      </c>
    </row>
    <row r="13" spans="1:7" ht="15">
      <c r="D13" s="967" t="s">
        <v>376</v>
      </c>
      <c r="E13" s="968">
        <v>1024043</v>
      </c>
      <c r="F13" s="969">
        <v>12427</v>
      </c>
    </row>
    <row r="14" spans="1:7" ht="15.75">
      <c r="B14" s="971"/>
      <c r="C14" s="972"/>
      <c r="D14" s="967" t="s">
        <v>377</v>
      </c>
      <c r="E14" s="968">
        <v>843350</v>
      </c>
      <c r="F14" s="969">
        <v>2505</v>
      </c>
    </row>
    <row r="15" spans="1:7" ht="15.75">
      <c r="B15" s="971"/>
      <c r="C15" s="972"/>
      <c r="D15" s="967" t="s">
        <v>378</v>
      </c>
      <c r="E15" s="968">
        <v>476822</v>
      </c>
      <c r="F15" s="969">
        <v>2622</v>
      </c>
    </row>
    <row r="16" spans="1:7" ht="15.75">
      <c r="B16" s="2060"/>
      <c r="C16" s="2060"/>
      <c r="D16" s="967" t="s">
        <v>379</v>
      </c>
      <c r="E16" s="968">
        <v>912685</v>
      </c>
      <c r="F16" s="969">
        <v>3528</v>
      </c>
    </row>
    <row r="17" spans="2:6" ht="15.75">
      <c r="B17" s="971"/>
      <c r="C17" s="972"/>
      <c r="D17" s="967" t="s">
        <v>380</v>
      </c>
      <c r="E17" s="968">
        <v>432824</v>
      </c>
      <c r="F17" s="969">
        <v>3421</v>
      </c>
    </row>
    <row r="18" spans="2:6" ht="15.75">
      <c r="B18" s="971"/>
      <c r="C18" s="972"/>
      <c r="D18" s="967" t="s">
        <v>381</v>
      </c>
      <c r="E18" s="968">
        <v>418577</v>
      </c>
      <c r="F18" s="969">
        <v>1631</v>
      </c>
    </row>
    <row r="19" spans="2:6" ht="15.75">
      <c r="B19" s="971"/>
      <c r="C19" s="972"/>
      <c r="D19" s="967" t="s">
        <v>382</v>
      </c>
      <c r="E19" s="968">
        <v>306275</v>
      </c>
      <c r="F19" s="969">
        <v>0</v>
      </c>
    </row>
    <row r="20" spans="2:6" ht="15.75">
      <c r="B20" s="971"/>
      <c r="C20" s="972"/>
      <c r="D20" s="967" t="s">
        <v>383</v>
      </c>
      <c r="E20" s="968">
        <v>130929</v>
      </c>
      <c r="F20" s="969">
        <v>0</v>
      </c>
    </row>
    <row r="21" spans="2:6" ht="15.75">
      <c r="B21" s="971"/>
      <c r="C21" s="972"/>
      <c r="D21" s="967" t="s">
        <v>384</v>
      </c>
      <c r="E21" s="968">
        <v>203442</v>
      </c>
      <c r="F21" s="969">
        <v>1364</v>
      </c>
    </row>
    <row r="22" spans="2:6" ht="15.75">
      <c r="B22" s="971"/>
      <c r="C22" s="972"/>
      <c r="D22" s="967" t="s">
        <v>385</v>
      </c>
      <c r="E22" s="968">
        <v>342268</v>
      </c>
      <c r="F22" s="969">
        <v>469</v>
      </c>
    </row>
    <row r="23" spans="2:6" ht="15.75">
      <c r="B23" s="971"/>
      <c r="C23" s="972"/>
      <c r="D23" s="967" t="s">
        <v>386</v>
      </c>
      <c r="E23" s="968">
        <v>179356</v>
      </c>
      <c r="F23" s="969">
        <v>0</v>
      </c>
    </row>
    <row r="24" spans="2:6" ht="15.75">
      <c r="B24" s="971"/>
      <c r="C24" s="972"/>
      <c r="D24" s="967" t="s">
        <v>387</v>
      </c>
      <c r="E24" s="968">
        <v>780906</v>
      </c>
      <c r="F24" s="969">
        <v>85</v>
      </c>
    </row>
    <row r="25" spans="2:6" ht="15.75">
      <c r="B25" s="971"/>
      <c r="C25" s="972"/>
      <c r="D25" s="967" t="s">
        <v>388</v>
      </c>
      <c r="E25" s="968">
        <v>553001</v>
      </c>
      <c r="F25" s="969">
        <v>11</v>
      </c>
    </row>
    <row r="26" spans="2:6" ht="15.75">
      <c r="B26" s="971"/>
      <c r="C26" s="972"/>
      <c r="D26" s="967" t="s">
        <v>389</v>
      </c>
      <c r="E26" s="968">
        <v>380679</v>
      </c>
      <c r="F26" s="969">
        <v>11</v>
      </c>
    </row>
    <row r="27" spans="2:6" ht="15.75">
      <c r="B27" s="971"/>
      <c r="C27" s="972"/>
      <c r="D27" s="967" t="s">
        <v>390</v>
      </c>
      <c r="E27" s="968">
        <v>309072</v>
      </c>
      <c r="F27" s="969">
        <v>0</v>
      </c>
    </row>
    <row r="28" spans="2:6" ht="15.75">
      <c r="B28" s="971"/>
      <c r="C28" s="972"/>
      <c r="D28" s="967" t="s">
        <v>391</v>
      </c>
      <c r="E28" s="968">
        <v>197289</v>
      </c>
      <c r="F28" s="969">
        <v>0</v>
      </c>
    </row>
    <row r="29" spans="2:6" ht="15.75">
      <c r="B29" s="971"/>
      <c r="C29" s="972"/>
      <c r="D29" s="967" t="s">
        <v>392</v>
      </c>
      <c r="E29" s="968">
        <v>390974</v>
      </c>
      <c r="F29" s="969">
        <v>128</v>
      </c>
    </row>
    <row r="30" spans="2:6" ht="15.75">
      <c r="B30" s="971"/>
      <c r="C30" s="972"/>
      <c r="D30" s="967" t="s">
        <v>393</v>
      </c>
      <c r="E30" s="968">
        <v>443335</v>
      </c>
      <c r="F30" s="969">
        <v>703</v>
      </c>
    </row>
    <row r="31" spans="2:6" ht="15.75">
      <c r="B31" s="971"/>
      <c r="C31" s="972"/>
      <c r="D31" s="967" t="s">
        <v>394</v>
      </c>
      <c r="E31" s="968">
        <v>160028</v>
      </c>
      <c r="F31" s="969">
        <v>650</v>
      </c>
    </row>
    <row r="32" spans="2:6" ht="15.75">
      <c r="B32" s="971"/>
      <c r="C32" s="972"/>
      <c r="D32" s="967" t="s">
        <v>395</v>
      </c>
      <c r="E32" s="968">
        <v>355541</v>
      </c>
      <c r="F32" s="969">
        <v>0</v>
      </c>
    </row>
    <row r="33" spans="2:6" ht="15.75">
      <c r="B33" s="971"/>
      <c r="C33" s="972"/>
      <c r="D33" s="967" t="s">
        <v>396</v>
      </c>
      <c r="E33" s="968">
        <v>416005</v>
      </c>
      <c r="F33" s="969">
        <v>245</v>
      </c>
    </row>
    <row r="34" spans="2:6" ht="15.75">
      <c r="B34" s="971"/>
      <c r="C34" s="972"/>
      <c r="D34" s="967" t="s">
        <v>397</v>
      </c>
      <c r="E34" s="968">
        <v>251265</v>
      </c>
      <c r="F34" s="969">
        <v>0</v>
      </c>
    </row>
    <row r="35" spans="2:6" ht="15.75">
      <c r="B35" s="971"/>
      <c r="C35" s="972"/>
      <c r="D35" s="967" t="s">
        <v>398</v>
      </c>
      <c r="E35" s="968">
        <v>112876</v>
      </c>
      <c r="F35" s="969">
        <v>213</v>
      </c>
    </row>
    <row r="36" spans="2:6" ht="15.75">
      <c r="B36" s="971"/>
      <c r="C36" s="972"/>
      <c r="D36" s="967" t="s">
        <v>399</v>
      </c>
      <c r="E36" s="968">
        <v>178440</v>
      </c>
      <c r="F36" s="969">
        <v>330</v>
      </c>
    </row>
    <row r="37" spans="2:6" ht="15.75">
      <c r="B37" s="971"/>
      <c r="C37" s="972"/>
      <c r="D37" s="967" t="s">
        <v>400</v>
      </c>
      <c r="E37" s="968">
        <v>303717</v>
      </c>
      <c r="F37" s="969">
        <v>0</v>
      </c>
    </row>
    <row r="38" spans="2:6" ht="15.75">
      <c r="B38" s="971"/>
      <c r="C38" s="972"/>
      <c r="D38" s="967" t="s">
        <v>401</v>
      </c>
      <c r="E38" s="968">
        <v>666516</v>
      </c>
      <c r="F38" s="969">
        <v>117</v>
      </c>
    </row>
    <row r="39" spans="2:6" ht="15.75">
      <c r="B39" s="971"/>
      <c r="C39" s="972"/>
      <c r="D39" s="967" t="s">
        <v>402</v>
      </c>
      <c r="E39" s="968">
        <v>781783</v>
      </c>
      <c r="F39" s="969">
        <v>1055</v>
      </c>
    </row>
    <row r="40" spans="2:6" ht="15.75">
      <c r="B40" s="971"/>
      <c r="C40" s="972"/>
      <c r="D40" s="967" t="s">
        <v>403</v>
      </c>
      <c r="E40" s="968">
        <v>204856</v>
      </c>
      <c r="F40" s="969">
        <v>927</v>
      </c>
    </row>
    <row r="41" spans="2:6" ht="15.75">
      <c r="B41" s="971"/>
      <c r="C41" s="972"/>
      <c r="D41" s="967" t="s">
        <v>404</v>
      </c>
      <c r="E41" s="968">
        <v>155659</v>
      </c>
      <c r="F41" s="969">
        <v>224</v>
      </c>
    </row>
    <row r="42" spans="2:6" ht="16.5" thickBot="1">
      <c r="B42" s="971"/>
      <c r="C42" s="972"/>
      <c r="D42" s="967" t="s">
        <v>405</v>
      </c>
      <c r="E42" s="968">
        <v>216007</v>
      </c>
      <c r="F42" s="969">
        <v>320</v>
      </c>
    </row>
    <row r="43" spans="2:6" ht="15.75">
      <c r="B43" s="971"/>
      <c r="C43" s="972"/>
      <c r="D43" s="967" t="s">
        <v>406</v>
      </c>
      <c r="E43" s="968">
        <v>370227</v>
      </c>
      <c r="F43" s="969">
        <v>789</v>
      </c>
    </row>
    <row r="44" spans="2:6" ht="15.75">
      <c r="B44" s="971"/>
      <c r="C44" s="972"/>
      <c r="D44" s="967" t="s">
        <v>407</v>
      </c>
      <c r="E44" s="968">
        <v>242670</v>
      </c>
      <c r="F44" s="969">
        <v>970</v>
      </c>
    </row>
    <row r="45" spans="2:6" ht="15.75">
      <c r="B45" s="971"/>
      <c r="C45" s="972"/>
      <c r="D45" s="967" t="s">
        <v>408</v>
      </c>
      <c r="E45" s="968">
        <v>318915</v>
      </c>
      <c r="F45" s="969">
        <v>64</v>
      </c>
    </row>
    <row r="46" spans="2:6" ht="15.75">
      <c r="B46" s="971"/>
      <c r="C46" s="972"/>
      <c r="D46" s="967" t="s">
        <v>409</v>
      </c>
      <c r="E46" s="968">
        <v>94024</v>
      </c>
      <c r="F46" s="969">
        <v>0</v>
      </c>
    </row>
    <row r="47" spans="2:6" ht="15.75">
      <c r="B47" s="971"/>
      <c r="C47" s="972"/>
      <c r="D47" s="967" t="s">
        <v>410</v>
      </c>
      <c r="E47" s="968">
        <v>449147</v>
      </c>
      <c r="F47" s="969">
        <v>0</v>
      </c>
    </row>
    <row r="48" spans="2:6" ht="15.75">
      <c r="B48" s="971"/>
      <c r="C48" s="972"/>
      <c r="D48" s="967" t="s">
        <v>411</v>
      </c>
      <c r="E48" s="968">
        <v>316879</v>
      </c>
      <c r="F48" s="969">
        <v>0</v>
      </c>
    </row>
    <row r="49" spans="2:6" ht="15.75">
      <c r="B49" s="971"/>
      <c r="C49" s="972"/>
      <c r="D49" s="967" t="s">
        <v>412</v>
      </c>
      <c r="E49" s="968">
        <v>394417</v>
      </c>
      <c r="F49" s="969">
        <v>0</v>
      </c>
    </row>
    <row r="50" spans="2:6" ht="15.75">
      <c r="B50" s="971"/>
      <c r="C50" s="972"/>
      <c r="D50" s="967" t="s">
        <v>413</v>
      </c>
      <c r="E50" s="968">
        <v>535504</v>
      </c>
      <c r="F50" s="969">
        <v>0</v>
      </c>
    </row>
    <row r="51" spans="2:6" ht="15.75">
      <c r="B51" s="971"/>
      <c r="C51" s="972"/>
      <c r="D51" s="967" t="s">
        <v>414</v>
      </c>
      <c r="E51" s="968">
        <v>78604</v>
      </c>
      <c r="F51" s="969">
        <v>0</v>
      </c>
    </row>
    <row r="52" spans="2:6" ht="15.75">
      <c r="B52" s="971"/>
      <c r="C52" s="972"/>
      <c r="D52" s="967" t="s">
        <v>415</v>
      </c>
      <c r="E52" s="968">
        <v>726980</v>
      </c>
      <c r="F52" s="969">
        <v>576</v>
      </c>
    </row>
    <row r="53" spans="2:6" ht="15.75">
      <c r="B53" s="971"/>
      <c r="C53" s="972"/>
      <c r="D53" s="967" t="s">
        <v>416</v>
      </c>
      <c r="E53" s="968">
        <v>29116</v>
      </c>
      <c r="F53" s="969">
        <v>0</v>
      </c>
    </row>
    <row r="54" spans="2:6" ht="15.75">
      <c r="B54" s="971"/>
      <c r="C54" s="972"/>
      <c r="D54" s="967" t="s">
        <v>417</v>
      </c>
      <c r="E54" s="968">
        <v>84125</v>
      </c>
      <c r="F54" s="969">
        <v>0</v>
      </c>
    </row>
    <row r="55" spans="2:6" ht="14.25">
      <c r="D55" s="973" t="s">
        <v>374</v>
      </c>
      <c r="E55" s="974">
        <f>SUM(E12:E54)</f>
        <v>23972924</v>
      </c>
      <c r="F55" s="974">
        <f>SUM(F12:F54)</f>
        <v>88452</v>
      </c>
    </row>
    <row r="56" spans="2:6" ht="15.75">
      <c r="B56" s="975"/>
      <c r="C56" s="975"/>
      <c r="D56" s="976"/>
      <c r="E56" s="977"/>
      <c r="F56" s="978"/>
    </row>
    <row r="57" spans="2:6" ht="15.75">
      <c r="B57" s="2061"/>
      <c r="C57" s="2061"/>
      <c r="D57" s="2062" t="s">
        <v>418</v>
      </c>
      <c r="E57" s="2062"/>
      <c r="F57" s="2062"/>
    </row>
    <row r="58" spans="2:6" ht="15.75">
      <c r="B58" s="965"/>
      <c r="C58" s="979"/>
      <c r="D58" s="980" t="s">
        <v>371</v>
      </c>
      <c r="E58" s="2063" t="s">
        <v>372</v>
      </c>
      <c r="F58" s="2064"/>
    </row>
    <row r="59" spans="2:6" ht="15.75">
      <c r="B59" s="971"/>
      <c r="C59" s="972"/>
      <c r="D59" s="967" t="s">
        <v>419</v>
      </c>
      <c r="E59" s="2070">
        <v>12250649</v>
      </c>
      <c r="F59" s="2070"/>
    </row>
    <row r="60" spans="2:6" ht="15.75">
      <c r="B60" s="975"/>
      <c r="C60" s="982"/>
      <c r="D60" s="976"/>
      <c r="E60" s="977"/>
      <c r="F60" s="978"/>
    </row>
    <row r="61" spans="2:6" ht="15.75">
      <c r="B61" s="983"/>
      <c r="C61" s="984"/>
      <c r="D61" s="981" t="s">
        <v>420</v>
      </c>
      <c r="E61" s="2066">
        <f>+E55+E59</f>
        <v>36223573</v>
      </c>
      <c r="F61" s="2066"/>
    </row>
    <row r="62" spans="2:6" ht="63" customHeight="1">
      <c r="B62" s="2060" t="s">
        <v>421</v>
      </c>
      <c r="C62" s="2060"/>
    </row>
  </sheetData>
  <mergeCells count="19">
    <mergeCell ref="B62:C62"/>
    <mergeCell ref="B16:C16"/>
    <mergeCell ref="B57:C57"/>
    <mergeCell ref="D57:F57"/>
    <mergeCell ref="E58:F58"/>
    <mergeCell ref="E59:F59"/>
    <mergeCell ref="E61:F61"/>
    <mergeCell ref="B9:C9"/>
    <mergeCell ref="D9:F9"/>
    <mergeCell ref="B1:C1"/>
    <mergeCell ref="D1:F1"/>
    <mergeCell ref="B3:C3"/>
    <mergeCell ref="B4:C4"/>
    <mergeCell ref="D4:E4"/>
    <mergeCell ref="B5:C5"/>
    <mergeCell ref="B6:C6"/>
    <mergeCell ref="B7:C7"/>
    <mergeCell ref="D7:F7"/>
    <mergeCell ref="D8:F8"/>
  </mergeCells>
  <pageMargins left="0.51181102362204722" right="0.35433070866141736" top="0.47244094488188981" bottom="0.59055118110236227" header="0.31496062992125984" footer="0.31496062992125984"/>
  <pageSetup paperSize="9" scale="80" orientation="landscape" r:id="rId1"/>
  <headerFooter>
    <oddFooter>&amp;L&amp;F&amp;C&amp;P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C8A4B-3AE5-41F2-B34D-CF3BF7B4792A}">
  <sheetPr>
    <tabColor rgb="FF92D050"/>
  </sheetPr>
  <dimension ref="A1:I53"/>
  <sheetViews>
    <sheetView zoomScale="80" zoomScaleNormal="80" workbookViewId="0">
      <pane ySplit="1" topLeftCell="A2" activePane="bottomLeft" state="frozen"/>
      <selection activeCell="I39" sqref="I39"/>
      <selection pane="bottomLeft" activeCell="K15" sqref="K15"/>
    </sheetView>
  </sheetViews>
  <sheetFormatPr defaultColWidth="12.7109375" defaultRowHeight="12.75"/>
  <cols>
    <col min="1" max="1" width="7.140625" style="954" customWidth="1"/>
    <col min="2" max="2" width="23" style="970" customWidth="1"/>
    <col min="3" max="3" width="23.5703125" style="970" customWidth="1"/>
    <col min="4" max="4" width="16.28515625" style="970" customWidth="1"/>
    <col min="5" max="5" width="25" style="955" customWidth="1"/>
    <col min="6" max="6" width="22.7109375" style="955" customWidth="1"/>
    <col min="7" max="7" width="20.42578125" style="955" customWidth="1"/>
    <col min="8" max="8" width="17.7109375" style="955" customWidth="1"/>
    <col min="9" max="9" width="16.42578125" style="955" customWidth="1"/>
    <col min="10" max="253" width="12.7109375" style="955"/>
    <col min="254" max="254" width="9" style="955" customWidth="1"/>
    <col min="255" max="255" width="34.5703125" style="955" customWidth="1"/>
    <col min="256" max="256" width="33.140625" style="955" customWidth="1"/>
    <col min="257" max="257" width="50" style="955" customWidth="1"/>
    <col min="258" max="258" width="25.5703125" style="955" customWidth="1"/>
    <col min="259" max="259" width="19.5703125" style="955" customWidth="1"/>
    <col min="260" max="509" width="12.7109375" style="955"/>
    <col min="510" max="510" width="9" style="955" customWidth="1"/>
    <col min="511" max="511" width="34.5703125" style="955" customWidth="1"/>
    <col min="512" max="512" width="33.140625" style="955" customWidth="1"/>
    <col min="513" max="513" width="50" style="955" customWidth="1"/>
    <col min="514" max="514" width="25.5703125" style="955" customWidth="1"/>
    <col min="515" max="515" width="19.5703125" style="955" customWidth="1"/>
    <col min="516" max="765" width="12.7109375" style="955"/>
    <col min="766" max="766" width="9" style="955" customWidth="1"/>
    <col min="767" max="767" width="34.5703125" style="955" customWidth="1"/>
    <col min="768" max="768" width="33.140625" style="955" customWidth="1"/>
    <col min="769" max="769" width="50" style="955" customWidth="1"/>
    <col min="770" max="770" width="25.5703125" style="955" customWidth="1"/>
    <col min="771" max="771" width="19.5703125" style="955" customWidth="1"/>
    <col min="772" max="1021" width="12.7109375" style="955"/>
    <col min="1022" max="1022" width="9" style="955" customWidth="1"/>
    <col min="1023" max="1023" width="34.5703125" style="955" customWidth="1"/>
    <col min="1024" max="1024" width="33.140625" style="955" customWidth="1"/>
    <col min="1025" max="1025" width="50" style="955" customWidth="1"/>
    <col min="1026" max="1026" width="25.5703125" style="955" customWidth="1"/>
    <col min="1027" max="1027" width="19.5703125" style="955" customWidth="1"/>
    <col min="1028" max="1277" width="12.7109375" style="955"/>
    <col min="1278" max="1278" width="9" style="955" customWidth="1"/>
    <col min="1279" max="1279" width="34.5703125" style="955" customWidth="1"/>
    <col min="1280" max="1280" width="33.140625" style="955" customWidth="1"/>
    <col min="1281" max="1281" width="50" style="955" customWidth="1"/>
    <col min="1282" max="1282" width="25.5703125" style="955" customWidth="1"/>
    <col min="1283" max="1283" width="19.5703125" style="955" customWidth="1"/>
    <col min="1284" max="1533" width="12.7109375" style="955"/>
    <col min="1534" max="1534" width="9" style="955" customWidth="1"/>
    <col min="1535" max="1535" width="34.5703125" style="955" customWidth="1"/>
    <col min="1536" max="1536" width="33.140625" style="955" customWidth="1"/>
    <col min="1537" max="1537" width="50" style="955" customWidth="1"/>
    <col min="1538" max="1538" width="25.5703125" style="955" customWidth="1"/>
    <col min="1539" max="1539" width="19.5703125" style="955" customWidth="1"/>
    <col min="1540" max="1789" width="12.7109375" style="955"/>
    <col min="1790" max="1790" width="9" style="955" customWidth="1"/>
    <col min="1791" max="1791" width="34.5703125" style="955" customWidth="1"/>
    <col min="1792" max="1792" width="33.140625" style="955" customWidth="1"/>
    <col min="1793" max="1793" width="50" style="955" customWidth="1"/>
    <col min="1794" max="1794" width="25.5703125" style="955" customWidth="1"/>
    <col min="1795" max="1795" width="19.5703125" style="955" customWidth="1"/>
    <col min="1796" max="2045" width="12.7109375" style="955"/>
    <col min="2046" max="2046" width="9" style="955" customWidth="1"/>
    <col min="2047" max="2047" width="34.5703125" style="955" customWidth="1"/>
    <col min="2048" max="2048" width="33.140625" style="955" customWidth="1"/>
    <col min="2049" max="2049" width="50" style="955" customWidth="1"/>
    <col min="2050" max="2050" width="25.5703125" style="955" customWidth="1"/>
    <col min="2051" max="2051" width="19.5703125" style="955" customWidth="1"/>
    <col min="2052" max="2301" width="12.7109375" style="955"/>
    <col min="2302" max="2302" width="9" style="955" customWidth="1"/>
    <col min="2303" max="2303" width="34.5703125" style="955" customWidth="1"/>
    <col min="2304" max="2304" width="33.140625" style="955" customWidth="1"/>
    <col min="2305" max="2305" width="50" style="955" customWidth="1"/>
    <col min="2306" max="2306" width="25.5703125" style="955" customWidth="1"/>
    <col min="2307" max="2307" width="19.5703125" style="955" customWidth="1"/>
    <col min="2308" max="2557" width="12.7109375" style="955"/>
    <col min="2558" max="2558" width="9" style="955" customWidth="1"/>
    <col min="2559" max="2559" width="34.5703125" style="955" customWidth="1"/>
    <col min="2560" max="2560" width="33.140625" style="955" customWidth="1"/>
    <col min="2561" max="2561" width="50" style="955" customWidth="1"/>
    <col min="2562" max="2562" width="25.5703125" style="955" customWidth="1"/>
    <col min="2563" max="2563" width="19.5703125" style="955" customWidth="1"/>
    <col min="2564" max="2813" width="12.7109375" style="955"/>
    <col min="2814" max="2814" width="9" style="955" customWidth="1"/>
    <col min="2815" max="2815" width="34.5703125" style="955" customWidth="1"/>
    <col min="2816" max="2816" width="33.140625" style="955" customWidth="1"/>
    <col min="2817" max="2817" width="50" style="955" customWidth="1"/>
    <col min="2818" max="2818" width="25.5703125" style="955" customWidth="1"/>
    <col min="2819" max="2819" width="19.5703125" style="955" customWidth="1"/>
    <col min="2820" max="3069" width="12.7109375" style="955"/>
    <col min="3070" max="3070" width="9" style="955" customWidth="1"/>
    <col min="3071" max="3071" width="34.5703125" style="955" customWidth="1"/>
    <col min="3072" max="3072" width="33.140625" style="955" customWidth="1"/>
    <col min="3073" max="3073" width="50" style="955" customWidth="1"/>
    <col min="3074" max="3074" width="25.5703125" style="955" customWidth="1"/>
    <col min="3075" max="3075" width="19.5703125" style="955" customWidth="1"/>
    <col min="3076" max="3325" width="12.7109375" style="955"/>
    <col min="3326" max="3326" width="9" style="955" customWidth="1"/>
    <col min="3327" max="3327" width="34.5703125" style="955" customWidth="1"/>
    <col min="3328" max="3328" width="33.140625" style="955" customWidth="1"/>
    <col min="3329" max="3329" width="50" style="955" customWidth="1"/>
    <col min="3330" max="3330" width="25.5703125" style="955" customWidth="1"/>
    <col min="3331" max="3331" width="19.5703125" style="955" customWidth="1"/>
    <col min="3332" max="3581" width="12.7109375" style="955"/>
    <col min="3582" max="3582" width="9" style="955" customWidth="1"/>
    <col min="3583" max="3583" width="34.5703125" style="955" customWidth="1"/>
    <col min="3584" max="3584" width="33.140625" style="955" customWidth="1"/>
    <col min="3585" max="3585" width="50" style="955" customWidth="1"/>
    <col min="3586" max="3586" width="25.5703125" style="955" customWidth="1"/>
    <col min="3587" max="3587" width="19.5703125" style="955" customWidth="1"/>
    <col min="3588" max="3837" width="12.7109375" style="955"/>
    <col min="3838" max="3838" width="9" style="955" customWidth="1"/>
    <col min="3839" max="3839" width="34.5703125" style="955" customWidth="1"/>
    <col min="3840" max="3840" width="33.140625" style="955" customWidth="1"/>
    <col min="3841" max="3841" width="50" style="955" customWidth="1"/>
    <col min="3842" max="3842" width="25.5703125" style="955" customWidth="1"/>
    <col min="3843" max="3843" width="19.5703125" style="955" customWidth="1"/>
    <col min="3844" max="4093" width="12.7109375" style="955"/>
    <col min="4094" max="4094" width="9" style="955" customWidth="1"/>
    <col min="4095" max="4095" width="34.5703125" style="955" customWidth="1"/>
    <col min="4096" max="4096" width="33.140625" style="955" customWidth="1"/>
    <col min="4097" max="4097" width="50" style="955" customWidth="1"/>
    <col min="4098" max="4098" width="25.5703125" style="955" customWidth="1"/>
    <col min="4099" max="4099" width="19.5703125" style="955" customWidth="1"/>
    <col min="4100" max="4349" width="12.7109375" style="955"/>
    <col min="4350" max="4350" width="9" style="955" customWidth="1"/>
    <col min="4351" max="4351" width="34.5703125" style="955" customWidth="1"/>
    <col min="4352" max="4352" width="33.140625" style="955" customWidth="1"/>
    <col min="4353" max="4353" width="50" style="955" customWidth="1"/>
    <col min="4354" max="4354" width="25.5703125" style="955" customWidth="1"/>
    <col min="4355" max="4355" width="19.5703125" style="955" customWidth="1"/>
    <col min="4356" max="4605" width="12.7109375" style="955"/>
    <col min="4606" max="4606" width="9" style="955" customWidth="1"/>
    <col min="4607" max="4607" width="34.5703125" style="955" customWidth="1"/>
    <col min="4608" max="4608" width="33.140625" style="955" customWidth="1"/>
    <col min="4609" max="4609" width="50" style="955" customWidth="1"/>
    <col min="4610" max="4610" width="25.5703125" style="955" customWidth="1"/>
    <col min="4611" max="4611" width="19.5703125" style="955" customWidth="1"/>
    <col min="4612" max="4861" width="12.7109375" style="955"/>
    <col min="4862" max="4862" width="9" style="955" customWidth="1"/>
    <col min="4863" max="4863" width="34.5703125" style="955" customWidth="1"/>
    <col min="4864" max="4864" width="33.140625" style="955" customWidth="1"/>
    <col min="4865" max="4865" width="50" style="955" customWidth="1"/>
    <col min="4866" max="4866" width="25.5703125" style="955" customWidth="1"/>
    <col min="4867" max="4867" width="19.5703125" style="955" customWidth="1"/>
    <col min="4868" max="5117" width="12.7109375" style="955"/>
    <col min="5118" max="5118" width="9" style="955" customWidth="1"/>
    <col min="5119" max="5119" width="34.5703125" style="955" customWidth="1"/>
    <col min="5120" max="5120" width="33.140625" style="955" customWidth="1"/>
    <col min="5121" max="5121" width="50" style="955" customWidth="1"/>
    <col min="5122" max="5122" width="25.5703125" style="955" customWidth="1"/>
    <col min="5123" max="5123" width="19.5703125" style="955" customWidth="1"/>
    <col min="5124" max="5373" width="12.7109375" style="955"/>
    <col min="5374" max="5374" width="9" style="955" customWidth="1"/>
    <col min="5375" max="5375" width="34.5703125" style="955" customWidth="1"/>
    <col min="5376" max="5376" width="33.140625" style="955" customWidth="1"/>
    <col min="5377" max="5377" width="50" style="955" customWidth="1"/>
    <col min="5378" max="5378" width="25.5703125" style="955" customWidth="1"/>
    <col min="5379" max="5379" width="19.5703125" style="955" customWidth="1"/>
    <col min="5380" max="5629" width="12.7109375" style="955"/>
    <col min="5630" max="5630" width="9" style="955" customWidth="1"/>
    <col min="5631" max="5631" width="34.5703125" style="955" customWidth="1"/>
    <col min="5632" max="5632" width="33.140625" style="955" customWidth="1"/>
    <col min="5633" max="5633" width="50" style="955" customWidth="1"/>
    <col min="5634" max="5634" width="25.5703125" style="955" customWidth="1"/>
    <col min="5635" max="5635" width="19.5703125" style="955" customWidth="1"/>
    <col min="5636" max="5885" width="12.7109375" style="955"/>
    <col min="5886" max="5886" width="9" style="955" customWidth="1"/>
    <col min="5887" max="5887" width="34.5703125" style="955" customWidth="1"/>
    <col min="5888" max="5888" width="33.140625" style="955" customWidth="1"/>
    <col min="5889" max="5889" width="50" style="955" customWidth="1"/>
    <col min="5890" max="5890" width="25.5703125" style="955" customWidth="1"/>
    <col min="5891" max="5891" width="19.5703125" style="955" customWidth="1"/>
    <col min="5892" max="6141" width="12.7109375" style="955"/>
    <col min="6142" max="6142" width="9" style="955" customWidth="1"/>
    <col min="6143" max="6143" width="34.5703125" style="955" customWidth="1"/>
    <col min="6144" max="6144" width="33.140625" style="955" customWidth="1"/>
    <col min="6145" max="6145" width="50" style="955" customWidth="1"/>
    <col min="6146" max="6146" width="25.5703125" style="955" customWidth="1"/>
    <col min="6147" max="6147" width="19.5703125" style="955" customWidth="1"/>
    <col min="6148" max="6397" width="12.7109375" style="955"/>
    <col min="6398" max="6398" width="9" style="955" customWidth="1"/>
    <col min="6399" max="6399" width="34.5703125" style="955" customWidth="1"/>
    <col min="6400" max="6400" width="33.140625" style="955" customWidth="1"/>
    <col min="6401" max="6401" width="50" style="955" customWidth="1"/>
    <col min="6402" max="6402" width="25.5703125" style="955" customWidth="1"/>
    <col min="6403" max="6403" width="19.5703125" style="955" customWidth="1"/>
    <col min="6404" max="6653" width="12.7109375" style="955"/>
    <col min="6654" max="6654" width="9" style="955" customWidth="1"/>
    <col min="6655" max="6655" width="34.5703125" style="955" customWidth="1"/>
    <col min="6656" max="6656" width="33.140625" style="955" customWidth="1"/>
    <col min="6657" max="6657" width="50" style="955" customWidth="1"/>
    <col min="6658" max="6658" width="25.5703125" style="955" customWidth="1"/>
    <col min="6659" max="6659" width="19.5703125" style="955" customWidth="1"/>
    <col min="6660" max="6909" width="12.7109375" style="955"/>
    <col min="6910" max="6910" width="9" style="955" customWidth="1"/>
    <col min="6911" max="6911" width="34.5703125" style="955" customWidth="1"/>
    <col min="6912" max="6912" width="33.140625" style="955" customWidth="1"/>
    <col min="6913" max="6913" width="50" style="955" customWidth="1"/>
    <col min="6914" max="6914" width="25.5703125" style="955" customWidth="1"/>
    <col min="6915" max="6915" width="19.5703125" style="955" customWidth="1"/>
    <col min="6916" max="7165" width="12.7109375" style="955"/>
    <col min="7166" max="7166" width="9" style="955" customWidth="1"/>
    <col min="7167" max="7167" width="34.5703125" style="955" customWidth="1"/>
    <col min="7168" max="7168" width="33.140625" style="955" customWidth="1"/>
    <col min="7169" max="7169" width="50" style="955" customWidth="1"/>
    <col min="7170" max="7170" width="25.5703125" style="955" customWidth="1"/>
    <col min="7171" max="7171" width="19.5703125" style="955" customWidth="1"/>
    <col min="7172" max="7421" width="12.7109375" style="955"/>
    <col min="7422" max="7422" width="9" style="955" customWidth="1"/>
    <col min="7423" max="7423" width="34.5703125" style="955" customWidth="1"/>
    <col min="7424" max="7424" width="33.140625" style="955" customWidth="1"/>
    <col min="7425" max="7425" width="50" style="955" customWidth="1"/>
    <col min="7426" max="7426" width="25.5703125" style="955" customWidth="1"/>
    <col min="7427" max="7427" width="19.5703125" style="955" customWidth="1"/>
    <col min="7428" max="7677" width="12.7109375" style="955"/>
    <col min="7678" max="7678" width="9" style="955" customWidth="1"/>
    <col min="7679" max="7679" width="34.5703125" style="955" customWidth="1"/>
    <col min="7680" max="7680" width="33.140625" style="955" customWidth="1"/>
    <col min="7681" max="7681" width="50" style="955" customWidth="1"/>
    <col min="7682" max="7682" width="25.5703125" style="955" customWidth="1"/>
    <col min="7683" max="7683" width="19.5703125" style="955" customWidth="1"/>
    <col min="7684" max="7933" width="12.7109375" style="955"/>
    <col min="7934" max="7934" width="9" style="955" customWidth="1"/>
    <col min="7935" max="7935" width="34.5703125" style="955" customWidth="1"/>
    <col min="7936" max="7936" width="33.140625" style="955" customWidth="1"/>
    <col min="7937" max="7937" width="50" style="955" customWidth="1"/>
    <col min="7938" max="7938" width="25.5703125" style="955" customWidth="1"/>
    <col min="7939" max="7939" width="19.5703125" style="955" customWidth="1"/>
    <col min="7940" max="8189" width="12.7109375" style="955"/>
    <col min="8190" max="8190" width="9" style="955" customWidth="1"/>
    <col min="8191" max="8191" width="34.5703125" style="955" customWidth="1"/>
    <col min="8192" max="8192" width="33.140625" style="955" customWidth="1"/>
    <col min="8193" max="8193" width="50" style="955" customWidth="1"/>
    <col min="8194" max="8194" width="25.5703125" style="955" customWidth="1"/>
    <col min="8195" max="8195" width="19.5703125" style="955" customWidth="1"/>
    <col min="8196" max="8445" width="12.7109375" style="955"/>
    <col min="8446" max="8446" width="9" style="955" customWidth="1"/>
    <col min="8447" max="8447" width="34.5703125" style="955" customWidth="1"/>
    <col min="8448" max="8448" width="33.140625" style="955" customWidth="1"/>
    <col min="8449" max="8449" width="50" style="955" customWidth="1"/>
    <col min="8450" max="8450" width="25.5703125" style="955" customWidth="1"/>
    <col min="8451" max="8451" width="19.5703125" style="955" customWidth="1"/>
    <col min="8452" max="8701" width="12.7109375" style="955"/>
    <col min="8702" max="8702" width="9" style="955" customWidth="1"/>
    <col min="8703" max="8703" width="34.5703125" style="955" customWidth="1"/>
    <col min="8704" max="8704" width="33.140625" style="955" customWidth="1"/>
    <col min="8705" max="8705" width="50" style="955" customWidth="1"/>
    <col min="8706" max="8706" width="25.5703125" style="955" customWidth="1"/>
    <col min="8707" max="8707" width="19.5703125" style="955" customWidth="1"/>
    <col min="8708" max="8957" width="12.7109375" style="955"/>
    <col min="8958" max="8958" width="9" style="955" customWidth="1"/>
    <col min="8959" max="8959" width="34.5703125" style="955" customWidth="1"/>
    <col min="8960" max="8960" width="33.140625" style="955" customWidth="1"/>
    <col min="8961" max="8961" width="50" style="955" customWidth="1"/>
    <col min="8962" max="8962" width="25.5703125" style="955" customWidth="1"/>
    <col min="8963" max="8963" width="19.5703125" style="955" customWidth="1"/>
    <col min="8964" max="9213" width="12.7109375" style="955"/>
    <col min="9214" max="9214" width="9" style="955" customWidth="1"/>
    <col min="9215" max="9215" width="34.5703125" style="955" customWidth="1"/>
    <col min="9216" max="9216" width="33.140625" style="955" customWidth="1"/>
    <col min="9217" max="9217" width="50" style="955" customWidth="1"/>
    <col min="9218" max="9218" width="25.5703125" style="955" customWidth="1"/>
    <col min="9219" max="9219" width="19.5703125" style="955" customWidth="1"/>
    <col min="9220" max="9469" width="12.7109375" style="955"/>
    <col min="9470" max="9470" width="9" style="955" customWidth="1"/>
    <col min="9471" max="9471" width="34.5703125" style="955" customWidth="1"/>
    <col min="9472" max="9472" width="33.140625" style="955" customWidth="1"/>
    <col min="9473" max="9473" width="50" style="955" customWidth="1"/>
    <col min="9474" max="9474" width="25.5703125" style="955" customWidth="1"/>
    <col min="9475" max="9475" width="19.5703125" style="955" customWidth="1"/>
    <col min="9476" max="9725" width="12.7109375" style="955"/>
    <col min="9726" max="9726" width="9" style="955" customWidth="1"/>
    <col min="9727" max="9727" width="34.5703125" style="955" customWidth="1"/>
    <col min="9728" max="9728" width="33.140625" style="955" customWidth="1"/>
    <col min="9729" max="9729" width="50" style="955" customWidth="1"/>
    <col min="9730" max="9730" width="25.5703125" style="955" customWidth="1"/>
    <col min="9731" max="9731" width="19.5703125" style="955" customWidth="1"/>
    <col min="9732" max="9981" width="12.7109375" style="955"/>
    <col min="9982" max="9982" width="9" style="955" customWidth="1"/>
    <col min="9983" max="9983" width="34.5703125" style="955" customWidth="1"/>
    <col min="9984" max="9984" width="33.140625" style="955" customWidth="1"/>
    <col min="9985" max="9985" width="50" style="955" customWidth="1"/>
    <col min="9986" max="9986" width="25.5703125" style="955" customWidth="1"/>
    <col min="9987" max="9987" width="19.5703125" style="955" customWidth="1"/>
    <col min="9988" max="10237" width="12.7109375" style="955"/>
    <col min="10238" max="10238" width="9" style="955" customWidth="1"/>
    <col min="10239" max="10239" width="34.5703125" style="955" customWidth="1"/>
    <col min="10240" max="10240" width="33.140625" style="955" customWidth="1"/>
    <col min="10241" max="10241" width="50" style="955" customWidth="1"/>
    <col min="10242" max="10242" width="25.5703125" style="955" customWidth="1"/>
    <col min="10243" max="10243" width="19.5703125" style="955" customWidth="1"/>
    <col min="10244" max="10493" width="12.7109375" style="955"/>
    <col min="10494" max="10494" width="9" style="955" customWidth="1"/>
    <col min="10495" max="10495" width="34.5703125" style="955" customWidth="1"/>
    <col min="10496" max="10496" width="33.140625" style="955" customWidth="1"/>
    <col min="10497" max="10497" width="50" style="955" customWidth="1"/>
    <col min="10498" max="10498" width="25.5703125" style="955" customWidth="1"/>
    <col min="10499" max="10499" width="19.5703125" style="955" customWidth="1"/>
    <col min="10500" max="10749" width="12.7109375" style="955"/>
    <col min="10750" max="10750" width="9" style="955" customWidth="1"/>
    <col min="10751" max="10751" width="34.5703125" style="955" customWidth="1"/>
    <col min="10752" max="10752" width="33.140625" style="955" customWidth="1"/>
    <col min="10753" max="10753" width="50" style="955" customWidth="1"/>
    <col min="10754" max="10754" width="25.5703125" style="955" customWidth="1"/>
    <col min="10755" max="10755" width="19.5703125" style="955" customWidth="1"/>
    <col min="10756" max="11005" width="12.7109375" style="955"/>
    <col min="11006" max="11006" width="9" style="955" customWidth="1"/>
    <col min="11007" max="11007" width="34.5703125" style="955" customWidth="1"/>
    <col min="11008" max="11008" width="33.140625" style="955" customWidth="1"/>
    <col min="11009" max="11009" width="50" style="955" customWidth="1"/>
    <col min="11010" max="11010" width="25.5703125" style="955" customWidth="1"/>
    <col min="11011" max="11011" width="19.5703125" style="955" customWidth="1"/>
    <col min="11012" max="11261" width="12.7109375" style="955"/>
    <col min="11262" max="11262" width="9" style="955" customWidth="1"/>
    <col min="11263" max="11263" width="34.5703125" style="955" customWidth="1"/>
    <col min="11264" max="11264" width="33.140625" style="955" customWidth="1"/>
    <col min="11265" max="11265" width="50" style="955" customWidth="1"/>
    <col min="11266" max="11266" width="25.5703125" style="955" customWidth="1"/>
    <col min="11267" max="11267" width="19.5703125" style="955" customWidth="1"/>
    <col min="11268" max="11517" width="12.7109375" style="955"/>
    <col min="11518" max="11518" width="9" style="955" customWidth="1"/>
    <col min="11519" max="11519" width="34.5703125" style="955" customWidth="1"/>
    <col min="11520" max="11520" width="33.140625" style="955" customWidth="1"/>
    <col min="11521" max="11521" width="50" style="955" customWidth="1"/>
    <col min="11522" max="11522" width="25.5703125" style="955" customWidth="1"/>
    <col min="11523" max="11523" width="19.5703125" style="955" customWidth="1"/>
    <col min="11524" max="11773" width="12.7109375" style="955"/>
    <col min="11774" max="11774" width="9" style="955" customWidth="1"/>
    <col min="11775" max="11775" width="34.5703125" style="955" customWidth="1"/>
    <col min="11776" max="11776" width="33.140625" style="955" customWidth="1"/>
    <col min="11777" max="11777" width="50" style="955" customWidth="1"/>
    <col min="11778" max="11778" width="25.5703125" style="955" customWidth="1"/>
    <col min="11779" max="11779" width="19.5703125" style="955" customWidth="1"/>
    <col min="11780" max="12029" width="12.7109375" style="955"/>
    <col min="12030" max="12030" width="9" style="955" customWidth="1"/>
    <col min="12031" max="12031" width="34.5703125" style="955" customWidth="1"/>
    <col min="12032" max="12032" width="33.140625" style="955" customWidth="1"/>
    <col min="12033" max="12033" width="50" style="955" customWidth="1"/>
    <col min="12034" max="12034" width="25.5703125" style="955" customWidth="1"/>
    <col min="12035" max="12035" width="19.5703125" style="955" customWidth="1"/>
    <col min="12036" max="12285" width="12.7109375" style="955"/>
    <col min="12286" max="12286" width="9" style="955" customWidth="1"/>
    <col min="12287" max="12287" width="34.5703125" style="955" customWidth="1"/>
    <col min="12288" max="12288" width="33.140625" style="955" customWidth="1"/>
    <col min="12289" max="12289" width="50" style="955" customWidth="1"/>
    <col min="12290" max="12290" width="25.5703125" style="955" customWidth="1"/>
    <col min="12291" max="12291" width="19.5703125" style="955" customWidth="1"/>
    <col min="12292" max="12541" width="12.7109375" style="955"/>
    <col min="12542" max="12542" width="9" style="955" customWidth="1"/>
    <col min="12543" max="12543" width="34.5703125" style="955" customWidth="1"/>
    <col min="12544" max="12544" width="33.140625" style="955" customWidth="1"/>
    <col min="12545" max="12545" width="50" style="955" customWidth="1"/>
    <col min="12546" max="12546" width="25.5703125" style="955" customWidth="1"/>
    <col min="12547" max="12547" width="19.5703125" style="955" customWidth="1"/>
    <col min="12548" max="12797" width="12.7109375" style="955"/>
    <col min="12798" max="12798" width="9" style="955" customWidth="1"/>
    <col min="12799" max="12799" width="34.5703125" style="955" customWidth="1"/>
    <col min="12800" max="12800" width="33.140625" style="955" customWidth="1"/>
    <col min="12801" max="12801" width="50" style="955" customWidth="1"/>
    <col min="12802" max="12802" width="25.5703125" style="955" customWidth="1"/>
    <col min="12803" max="12803" width="19.5703125" style="955" customWidth="1"/>
    <col min="12804" max="13053" width="12.7109375" style="955"/>
    <col min="13054" max="13054" width="9" style="955" customWidth="1"/>
    <col min="13055" max="13055" width="34.5703125" style="955" customWidth="1"/>
    <col min="13056" max="13056" width="33.140625" style="955" customWidth="1"/>
    <col min="13057" max="13057" width="50" style="955" customWidth="1"/>
    <col min="13058" max="13058" width="25.5703125" style="955" customWidth="1"/>
    <col min="13059" max="13059" width="19.5703125" style="955" customWidth="1"/>
    <col min="13060" max="13309" width="12.7109375" style="955"/>
    <col min="13310" max="13310" width="9" style="955" customWidth="1"/>
    <col min="13311" max="13311" width="34.5703125" style="955" customWidth="1"/>
    <col min="13312" max="13312" width="33.140625" style="955" customWidth="1"/>
    <col min="13313" max="13313" width="50" style="955" customWidth="1"/>
    <col min="13314" max="13314" width="25.5703125" style="955" customWidth="1"/>
    <col min="13315" max="13315" width="19.5703125" style="955" customWidth="1"/>
    <col min="13316" max="13565" width="12.7109375" style="955"/>
    <col min="13566" max="13566" width="9" style="955" customWidth="1"/>
    <col min="13567" max="13567" width="34.5703125" style="955" customWidth="1"/>
    <col min="13568" max="13568" width="33.140625" style="955" customWidth="1"/>
    <col min="13569" max="13569" width="50" style="955" customWidth="1"/>
    <col min="13570" max="13570" width="25.5703125" style="955" customWidth="1"/>
    <col min="13571" max="13571" width="19.5703125" style="955" customWidth="1"/>
    <col min="13572" max="13821" width="12.7109375" style="955"/>
    <col min="13822" max="13822" width="9" style="955" customWidth="1"/>
    <col min="13823" max="13823" width="34.5703125" style="955" customWidth="1"/>
    <col min="13824" max="13824" width="33.140625" style="955" customWidth="1"/>
    <col min="13825" max="13825" width="50" style="955" customWidth="1"/>
    <col min="13826" max="13826" width="25.5703125" style="955" customWidth="1"/>
    <col min="13827" max="13827" width="19.5703125" style="955" customWidth="1"/>
    <col min="13828" max="14077" width="12.7109375" style="955"/>
    <col min="14078" max="14078" width="9" style="955" customWidth="1"/>
    <col min="14079" max="14079" width="34.5703125" style="955" customWidth="1"/>
    <col min="14080" max="14080" width="33.140625" style="955" customWidth="1"/>
    <col min="14081" max="14081" width="50" style="955" customWidth="1"/>
    <col min="14082" max="14082" width="25.5703125" style="955" customWidth="1"/>
    <col min="14083" max="14083" width="19.5703125" style="955" customWidth="1"/>
    <col min="14084" max="14333" width="12.7109375" style="955"/>
    <col min="14334" max="14334" width="9" style="955" customWidth="1"/>
    <col min="14335" max="14335" width="34.5703125" style="955" customWidth="1"/>
    <col min="14336" max="14336" width="33.140625" style="955" customWidth="1"/>
    <col min="14337" max="14337" width="50" style="955" customWidth="1"/>
    <col min="14338" max="14338" width="25.5703125" style="955" customWidth="1"/>
    <col min="14339" max="14339" width="19.5703125" style="955" customWidth="1"/>
    <col min="14340" max="14589" width="12.7109375" style="955"/>
    <col min="14590" max="14590" width="9" style="955" customWidth="1"/>
    <col min="14591" max="14591" width="34.5703125" style="955" customWidth="1"/>
    <col min="14592" max="14592" width="33.140625" style="955" customWidth="1"/>
    <col min="14593" max="14593" width="50" style="955" customWidth="1"/>
    <col min="14594" max="14594" width="25.5703125" style="955" customWidth="1"/>
    <col min="14595" max="14595" width="19.5703125" style="955" customWidth="1"/>
    <col min="14596" max="14845" width="12.7109375" style="955"/>
    <col min="14846" max="14846" width="9" style="955" customWidth="1"/>
    <col min="14847" max="14847" width="34.5703125" style="955" customWidth="1"/>
    <col min="14848" max="14848" width="33.140625" style="955" customWidth="1"/>
    <col min="14849" max="14849" width="50" style="955" customWidth="1"/>
    <col min="14850" max="14850" width="25.5703125" style="955" customWidth="1"/>
    <col min="14851" max="14851" width="19.5703125" style="955" customWidth="1"/>
    <col min="14852" max="15101" width="12.7109375" style="955"/>
    <col min="15102" max="15102" width="9" style="955" customWidth="1"/>
    <col min="15103" max="15103" width="34.5703125" style="955" customWidth="1"/>
    <col min="15104" max="15104" width="33.140625" style="955" customWidth="1"/>
    <col min="15105" max="15105" width="50" style="955" customWidth="1"/>
    <col min="15106" max="15106" width="25.5703125" style="955" customWidth="1"/>
    <col min="15107" max="15107" width="19.5703125" style="955" customWidth="1"/>
    <col min="15108" max="15357" width="12.7109375" style="955"/>
    <col min="15358" max="15358" width="9" style="955" customWidth="1"/>
    <col min="15359" max="15359" width="34.5703125" style="955" customWidth="1"/>
    <col min="15360" max="15360" width="33.140625" style="955" customWidth="1"/>
    <col min="15361" max="15361" width="50" style="955" customWidth="1"/>
    <col min="15362" max="15362" width="25.5703125" style="955" customWidth="1"/>
    <col min="15363" max="15363" width="19.5703125" style="955" customWidth="1"/>
    <col min="15364" max="15613" width="12.7109375" style="955"/>
    <col min="15614" max="15614" width="9" style="955" customWidth="1"/>
    <col min="15615" max="15615" width="34.5703125" style="955" customWidth="1"/>
    <col min="15616" max="15616" width="33.140625" style="955" customWidth="1"/>
    <col min="15617" max="15617" width="50" style="955" customWidth="1"/>
    <col min="15618" max="15618" width="25.5703125" style="955" customWidth="1"/>
    <col min="15619" max="15619" width="19.5703125" style="955" customWidth="1"/>
    <col min="15620" max="15869" width="12.7109375" style="955"/>
    <col min="15870" max="15870" width="9" style="955" customWidth="1"/>
    <col min="15871" max="15871" width="34.5703125" style="955" customWidth="1"/>
    <col min="15872" max="15872" width="33.140625" style="955" customWidth="1"/>
    <col min="15873" max="15873" width="50" style="955" customWidth="1"/>
    <col min="15874" max="15874" width="25.5703125" style="955" customWidth="1"/>
    <col min="15875" max="15875" width="19.5703125" style="955" customWidth="1"/>
    <col min="15876" max="16125" width="12.7109375" style="955"/>
    <col min="16126" max="16126" width="9" style="955" customWidth="1"/>
    <col min="16127" max="16127" width="34.5703125" style="955" customWidth="1"/>
    <col min="16128" max="16128" width="33.140625" style="955" customWidth="1"/>
    <col min="16129" max="16129" width="50" style="955" customWidth="1"/>
    <col min="16130" max="16130" width="25.5703125" style="955" customWidth="1"/>
    <col min="16131" max="16131" width="19.5703125" style="955" customWidth="1"/>
    <col min="16132" max="16384" width="12.7109375" style="955"/>
  </cols>
  <sheetData>
    <row r="1" spans="1:9" s="952" customFormat="1" ht="30.75" customHeight="1" thickBot="1">
      <c r="A1" s="951"/>
      <c r="B1" s="2071" t="s">
        <v>366</v>
      </c>
      <c r="C1" s="2072"/>
      <c r="D1" s="2072"/>
      <c r="E1" s="2073" t="s">
        <v>3</v>
      </c>
      <c r="F1" s="2074"/>
      <c r="G1" s="2074"/>
      <c r="H1" s="2075"/>
      <c r="I1" s="1017" t="s">
        <v>1</v>
      </c>
    </row>
    <row r="2" spans="1:9" s="952" customFormat="1" ht="13.5">
      <c r="A2" s="951"/>
      <c r="B2" s="953"/>
      <c r="C2" s="953"/>
      <c r="D2" s="953"/>
    </row>
    <row r="3" spans="1:9" s="952" customFormat="1" ht="13.5">
      <c r="A3" s="951"/>
      <c r="B3" s="2056"/>
      <c r="C3" s="2056"/>
      <c r="D3" s="953"/>
    </row>
    <row r="4" spans="1:9" s="952" customFormat="1" ht="30" customHeight="1">
      <c r="A4" s="951"/>
      <c r="B4" s="2056" t="s">
        <v>87</v>
      </c>
      <c r="C4" s="2056"/>
      <c r="D4" s="2056"/>
      <c r="E4" s="2057" t="s">
        <v>425</v>
      </c>
      <c r="F4" s="2057"/>
    </row>
    <row r="5" spans="1:9" s="952" customFormat="1">
      <c r="A5" s="951"/>
      <c r="B5" s="2057"/>
      <c r="C5" s="2057"/>
      <c r="D5" s="2057"/>
    </row>
    <row r="6" spans="1:9" ht="15.75" customHeight="1">
      <c r="B6" s="2058" t="s">
        <v>426</v>
      </c>
      <c r="C6" s="2058"/>
      <c r="D6" s="2058"/>
      <c r="H6" s="956" t="s">
        <v>426</v>
      </c>
    </row>
    <row r="7" spans="1:9" ht="78.95" customHeight="1">
      <c r="A7" s="1016">
        <f>'7.piel.'!A7+1</f>
        <v>84</v>
      </c>
      <c r="B7" s="2059" t="s">
        <v>427</v>
      </c>
      <c r="C7" s="2059"/>
      <c r="D7" s="2059"/>
      <c r="E7" s="2076" t="s">
        <v>428</v>
      </c>
      <c r="F7" s="2076"/>
      <c r="G7" s="2076"/>
      <c r="H7" s="2076"/>
      <c r="I7" s="1015" t="s">
        <v>295</v>
      </c>
    </row>
    <row r="8" spans="1:9" ht="15.75">
      <c r="B8" s="985"/>
      <c r="C8" s="985"/>
      <c r="D8" s="985"/>
      <c r="E8" s="957"/>
      <c r="F8" s="957"/>
    </row>
    <row r="9" spans="1:9" ht="15.75" customHeight="1">
      <c r="B9" s="2077"/>
      <c r="C9" s="2077"/>
      <c r="D9" s="2077"/>
      <c r="E9" s="2078" t="s">
        <v>429</v>
      </c>
      <c r="F9" s="2078"/>
      <c r="G9" s="2078"/>
      <c r="H9" s="2078"/>
    </row>
    <row r="10" spans="1:9" ht="114.95" customHeight="1">
      <c r="B10" s="959" t="s">
        <v>371</v>
      </c>
      <c r="C10" s="959" t="s">
        <v>430</v>
      </c>
      <c r="D10" s="986" t="s">
        <v>431</v>
      </c>
      <c r="E10" s="959" t="s">
        <v>371</v>
      </c>
      <c r="F10" s="986" t="s">
        <v>430</v>
      </c>
      <c r="G10" s="987" t="s">
        <v>373</v>
      </c>
      <c r="H10" s="988" t="s">
        <v>432</v>
      </c>
    </row>
    <row r="11" spans="1:9" ht="15.75">
      <c r="B11" s="958"/>
      <c r="C11" s="958"/>
      <c r="D11" s="989"/>
      <c r="E11" s="958"/>
      <c r="F11" s="990"/>
      <c r="G11" s="991"/>
    </row>
    <row r="12" spans="1:9" ht="15.75">
      <c r="B12" s="965" t="s">
        <v>374</v>
      </c>
      <c r="C12" s="966">
        <v>50499181</v>
      </c>
      <c r="D12" s="966">
        <v>71771693</v>
      </c>
      <c r="E12" s="967" t="s">
        <v>375</v>
      </c>
      <c r="F12" s="968">
        <v>10257099</v>
      </c>
      <c r="G12" s="968">
        <v>15967</v>
      </c>
      <c r="H12" s="968">
        <v>14310141</v>
      </c>
    </row>
    <row r="13" spans="1:9" ht="15.75">
      <c r="B13" s="971"/>
      <c r="C13" s="992"/>
      <c r="D13" s="993"/>
      <c r="E13" s="967" t="s">
        <v>376</v>
      </c>
      <c r="F13" s="968">
        <v>1844878</v>
      </c>
      <c r="G13" s="968">
        <v>5322</v>
      </c>
      <c r="H13" s="968">
        <v>2611264</v>
      </c>
    </row>
    <row r="14" spans="1:9" ht="15.75">
      <c r="B14" s="971"/>
      <c r="C14" s="992"/>
      <c r="D14" s="993"/>
      <c r="E14" s="967" t="s">
        <v>377</v>
      </c>
      <c r="F14" s="968">
        <v>948989</v>
      </c>
      <c r="G14" s="968">
        <v>323</v>
      </c>
      <c r="H14" s="968">
        <v>1354526</v>
      </c>
    </row>
    <row r="15" spans="1:9" ht="15.75">
      <c r="B15" s="971"/>
      <c r="C15" s="992"/>
      <c r="D15" s="993"/>
      <c r="E15" s="967" t="s">
        <v>378</v>
      </c>
      <c r="F15" s="968">
        <v>568784</v>
      </c>
      <c r="G15" s="968">
        <v>806</v>
      </c>
      <c r="H15" s="968">
        <v>811153</v>
      </c>
    </row>
    <row r="16" spans="1:9" ht="15.75">
      <c r="B16" s="971"/>
      <c r="C16" s="992"/>
      <c r="D16" s="993"/>
      <c r="E16" s="967" t="s">
        <v>379</v>
      </c>
      <c r="F16" s="968">
        <v>1616125</v>
      </c>
      <c r="G16" s="968">
        <v>0</v>
      </c>
      <c r="H16" s="968">
        <v>2271570</v>
      </c>
    </row>
    <row r="17" spans="2:8" ht="15.75">
      <c r="B17" s="971"/>
      <c r="C17" s="992"/>
      <c r="D17" s="993"/>
      <c r="E17" s="967" t="s">
        <v>380</v>
      </c>
      <c r="F17" s="968">
        <v>771312</v>
      </c>
      <c r="G17" s="968">
        <v>645</v>
      </c>
      <c r="H17" s="968">
        <v>1120678</v>
      </c>
    </row>
    <row r="18" spans="2:8" ht="15.75">
      <c r="B18" s="971"/>
      <c r="C18" s="992"/>
      <c r="D18" s="993"/>
      <c r="E18" s="967" t="s">
        <v>381</v>
      </c>
      <c r="F18" s="968">
        <v>13514</v>
      </c>
      <c r="G18" s="968">
        <v>0</v>
      </c>
      <c r="H18" s="968">
        <v>13514</v>
      </c>
    </row>
    <row r="19" spans="2:8" ht="15.75">
      <c r="B19" s="971"/>
      <c r="C19" s="992"/>
      <c r="D19" s="993"/>
      <c r="E19" s="967" t="s">
        <v>382</v>
      </c>
      <c r="F19" s="968">
        <v>1075941</v>
      </c>
      <c r="G19" s="968">
        <v>0</v>
      </c>
      <c r="H19" s="968">
        <v>1457789</v>
      </c>
    </row>
    <row r="20" spans="2:8" ht="15.75">
      <c r="B20" s="971"/>
      <c r="C20" s="992"/>
      <c r="D20" s="993"/>
      <c r="E20" s="967" t="s">
        <v>383</v>
      </c>
      <c r="F20" s="968">
        <v>47578</v>
      </c>
      <c r="G20" s="968">
        <v>0</v>
      </c>
      <c r="H20" s="968">
        <v>47578</v>
      </c>
    </row>
    <row r="21" spans="2:8" ht="15.75">
      <c r="B21" s="971"/>
      <c r="C21" s="992"/>
      <c r="D21" s="993"/>
      <c r="E21" s="967" t="s">
        <v>384</v>
      </c>
      <c r="F21" s="968">
        <v>719413</v>
      </c>
      <c r="G21" s="968">
        <v>806</v>
      </c>
      <c r="H21" s="968">
        <v>1056515</v>
      </c>
    </row>
    <row r="22" spans="2:8" ht="15.75">
      <c r="B22" s="971"/>
      <c r="C22" s="992"/>
      <c r="D22" s="993"/>
      <c r="E22" s="967" t="s">
        <v>387</v>
      </c>
      <c r="F22" s="968">
        <v>950816</v>
      </c>
      <c r="G22" s="968">
        <v>0</v>
      </c>
      <c r="H22" s="968">
        <v>1325934</v>
      </c>
    </row>
    <row r="23" spans="2:8" ht="15.75">
      <c r="B23" s="971"/>
      <c r="C23" s="992"/>
      <c r="D23" s="993"/>
      <c r="E23" s="967" t="s">
        <v>388</v>
      </c>
      <c r="F23" s="968">
        <v>824506</v>
      </c>
      <c r="G23" s="968">
        <v>161</v>
      </c>
      <c r="H23" s="968">
        <v>1165868</v>
      </c>
    </row>
    <row r="24" spans="2:8" ht="15.75">
      <c r="B24" s="971"/>
      <c r="C24" s="992"/>
      <c r="D24" s="993"/>
      <c r="E24" s="967" t="s">
        <v>389</v>
      </c>
      <c r="F24" s="968">
        <v>873771</v>
      </c>
      <c r="G24" s="968">
        <v>0</v>
      </c>
      <c r="H24" s="968">
        <v>1218051</v>
      </c>
    </row>
    <row r="25" spans="2:8" ht="15.75">
      <c r="B25" s="971"/>
      <c r="C25" s="992"/>
      <c r="D25" s="993"/>
      <c r="E25" s="967" t="s">
        <v>390</v>
      </c>
      <c r="F25" s="968">
        <v>433758</v>
      </c>
      <c r="G25" s="968">
        <v>0</v>
      </c>
      <c r="H25" s="968">
        <v>614308</v>
      </c>
    </row>
    <row r="26" spans="2:8" ht="15.75">
      <c r="B26" s="971"/>
      <c r="C26" s="992"/>
      <c r="D26" s="993"/>
      <c r="E26" s="967" t="s">
        <v>391</v>
      </c>
      <c r="F26" s="968">
        <v>878015</v>
      </c>
      <c r="G26" s="968">
        <v>0</v>
      </c>
      <c r="H26" s="968">
        <v>1310910</v>
      </c>
    </row>
    <row r="27" spans="2:8" ht="15.75">
      <c r="B27" s="971"/>
      <c r="C27" s="992"/>
      <c r="D27" s="993"/>
      <c r="E27" s="967" t="s">
        <v>392</v>
      </c>
      <c r="F27" s="968">
        <v>485797</v>
      </c>
      <c r="G27" s="968">
        <v>0</v>
      </c>
      <c r="H27" s="968">
        <v>710533</v>
      </c>
    </row>
    <row r="28" spans="2:8" ht="15.75">
      <c r="B28" s="971"/>
      <c r="C28" s="992"/>
      <c r="D28" s="993"/>
      <c r="E28" s="967" t="s">
        <v>393</v>
      </c>
      <c r="F28" s="968">
        <v>605632</v>
      </c>
      <c r="G28" s="968">
        <v>0</v>
      </c>
      <c r="H28" s="968">
        <v>833010</v>
      </c>
    </row>
    <row r="29" spans="2:8" ht="15.75">
      <c r="B29" s="971"/>
      <c r="C29" s="992"/>
      <c r="D29" s="993"/>
      <c r="E29" s="967" t="s">
        <v>394</v>
      </c>
      <c r="F29" s="968">
        <v>642565</v>
      </c>
      <c r="G29" s="968">
        <v>0</v>
      </c>
      <c r="H29" s="968">
        <v>911597</v>
      </c>
    </row>
    <row r="30" spans="2:8" ht="15.75">
      <c r="B30" s="971"/>
      <c r="C30" s="992"/>
      <c r="D30" s="993"/>
      <c r="E30" s="967" t="s">
        <v>395</v>
      </c>
      <c r="F30" s="968">
        <v>1428477</v>
      </c>
      <c r="G30" s="968">
        <v>0</v>
      </c>
      <c r="H30" s="968">
        <v>1977280</v>
      </c>
    </row>
    <row r="31" spans="2:8" ht="15.75">
      <c r="B31" s="971"/>
      <c r="C31" s="992"/>
      <c r="D31" s="993"/>
      <c r="E31" s="967" t="s">
        <v>397</v>
      </c>
      <c r="F31" s="968">
        <v>531059</v>
      </c>
      <c r="G31" s="968">
        <v>0</v>
      </c>
      <c r="H31" s="968">
        <v>788091</v>
      </c>
    </row>
    <row r="32" spans="2:8" ht="15.75">
      <c r="B32" s="971"/>
      <c r="C32" s="992"/>
      <c r="D32" s="993"/>
      <c r="E32" s="967" t="s">
        <v>398</v>
      </c>
      <c r="F32" s="968">
        <v>393688</v>
      </c>
      <c r="G32" s="968">
        <v>0</v>
      </c>
      <c r="H32" s="968">
        <v>554500</v>
      </c>
    </row>
    <row r="33" spans="2:8" ht="15.75">
      <c r="B33" s="971"/>
      <c r="C33" s="992"/>
      <c r="D33" s="993"/>
      <c r="E33" s="967" t="s">
        <v>399</v>
      </c>
      <c r="F33" s="968">
        <v>47597</v>
      </c>
      <c r="G33" s="968">
        <v>0</v>
      </c>
      <c r="H33" s="968">
        <v>47597</v>
      </c>
    </row>
    <row r="34" spans="2:8" ht="15.75">
      <c r="B34" s="971"/>
      <c r="C34" s="992"/>
      <c r="D34" s="993"/>
      <c r="E34" s="967" t="s">
        <v>400</v>
      </c>
      <c r="F34" s="968">
        <v>641173</v>
      </c>
      <c r="G34" s="968">
        <v>0</v>
      </c>
      <c r="H34" s="968">
        <v>894057</v>
      </c>
    </row>
    <row r="35" spans="2:8" ht="15.75">
      <c r="B35" s="971"/>
      <c r="C35" s="992"/>
      <c r="D35" s="993"/>
      <c r="E35" s="967" t="s">
        <v>402</v>
      </c>
      <c r="F35" s="968">
        <v>382320</v>
      </c>
      <c r="G35" s="968">
        <v>0</v>
      </c>
      <c r="H35" s="968">
        <v>552763</v>
      </c>
    </row>
    <row r="36" spans="2:8" ht="15" customHeight="1">
      <c r="B36" s="971"/>
      <c r="C36" s="992"/>
      <c r="D36" s="993"/>
      <c r="E36" s="967" t="s">
        <v>403</v>
      </c>
      <c r="F36" s="968">
        <v>75641</v>
      </c>
      <c r="G36" s="968">
        <v>0</v>
      </c>
      <c r="H36" s="968">
        <v>75641</v>
      </c>
    </row>
    <row r="37" spans="2:8" ht="15.75">
      <c r="B37" s="971"/>
      <c r="C37" s="992"/>
      <c r="D37" s="993"/>
      <c r="E37" s="967" t="s">
        <v>405</v>
      </c>
      <c r="F37" s="968">
        <v>830156</v>
      </c>
      <c r="G37" s="968">
        <v>0</v>
      </c>
      <c r="H37" s="968">
        <v>1170872</v>
      </c>
    </row>
    <row r="38" spans="2:8" ht="15.75">
      <c r="B38" s="971"/>
      <c r="C38" s="992"/>
      <c r="D38" s="993"/>
      <c r="E38" s="967" t="s">
        <v>406</v>
      </c>
      <c r="F38" s="968">
        <v>796789</v>
      </c>
      <c r="G38" s="968">
        <v>0</v>
      </c>
      <c r="H38" s="968">
        <v>1116327</v>
      </c>
    </row>
    <row r="39" spans="2:8" ht="16.5" thickBot="1">
      <c r="B39" s="971"/>
      <c r="C39" s="992"/>
      <c r="D39" s="993"/>
      <c r="E39" s="967" t="s">
        <v>408</v>
      </c>
      <c r="F39" s="968">
        <v>966557</v>
      </c>
      <c r="G39" s="968">
        <v>0</v>
      </c>
      <c r="H39" s="968">
        <v>1528659</v>
      </c>
    </row>
    <row r="40" spans="2:8" ht="15.75">
      <c r="B40" s="965"/>
      <c r="C40" s="966"/>
      <c r="D40" s="966"/>
      <c r="E40" s="967" t="s">
        <v>410</v>
      </c>
      <c r="F40" s="968">
        <v>18834</v>
      </c>
      <c r="G40" s="968">
        <v>0</v>
      </c>
      <c r="H40" s="968">
        <v>18834</v>
      </c>
    </row>
    <row r="41" spans="2:8" ht="15.75">
      <c r="B41" s="2079"/>
      <c r="C41" s="2079"/>
      <c r="D41" s="2079"/>
      <c r="E41" s="967" t="s">
        <v>411</v>
      </c>
      <c r="F41" s="968">
        <v>906609</v>
      </c>
      <c r="G41" s="968">
        <v>0</v>
      </c>
      <c r="H41" s="968">
        <v>1316972</v>
      </c>
    </row>
    <row r="42" spans="2:8" ht="15.75">
      <c r="B42" s="958"/>
      <c r="C42" s="965"/>
      <c r="D42" s="994"/>
      <c r="E42" s="967" t="s">
        <v>412</v>
      </c>
      <c r="F42" s="968">
        <v>451977</v>
      </c>
      <c r="G42" s="968">
        <v>0</v>
      </c>
      <c r="H42" s="968">
        <v>628377</v>
      </c>
    </row>
    <row r="43" spans="2:8" ht="15.75" customHeight="1">
      <c r="B43" s="971"/>
      <c r="C43" s="972"/>
      <c r="D43" s="995"/>
      <c r="E43" s="967" t="s">
        <v>413</v>
      </c>
      <c r="F43" s="968">
        <v>992097</v>
      </c>
      <c r="G43" s="968">
        <v>0</v>
      </c>
      <c r="H43" s="968">
        <v>1535355</v>
      </c>
    </row>
    <row r="44" spans="2:8" ht="15.75">
      <c r="B44" s="975"/>
      <c r="C44" s="982"/>
      <c r="D44" s="982"/>
      <c r="E44" s="967" t="s">
        <v>414</v>
      </c>
      <c r="F44" s="968">
        <v>15232</v>
      </c>
      <c r="G44" s="968">
        <v>0</v>
      </c>
      <c r="H44" s="968">
        <v>15232</v>
      </c>
    </row>
    <row r="45" spans="2:8" ht="15.75">
      <c r="B45" s="983"/>
      <c r="C45" s="984"/>
      <c r="D45" s="984"/>
      <c r="E45" s="967" t="s">
        <v>415</v>
      </c>
      <c r="F45" s="968">
        <v>2111133</v>
      </c>
      <c r="G45" s="968">
        <v>323</v>
      </c>
      <c r="H45" s="968">
        <v>3056723</v>
      </c>
    </row>
    <row r="46" spans="2:8" ht="14.25">
      <c r="E46" s="973" t="s">
        <v>374</v>
      </c>
      <c r="F46" s="974">
        <f>SUM(F12:F45)</f>
        <v>34147832</v>
      </c>
      <c r="G46" s="974">
        <f>SUM(G12:G45)</f>
        <v>24353</v>
      </c>
      <c r="H46" s="974">
        <f>SUM(H12:H45)</f>
        <v>48422219</v>
      </c>
    </row>
    <row r="47" spans="2:8" ht="15">
      <c r="E47" s="976"/>
      <c r="F47" s="977"/>
      <c r="G47" s="978"/>
      <c r="H47" s="977"/>
    </row>
    <row r="48" spans="2:8" ht="15.75">
      <c r="D48" s="955"/>
      <c r="E48" s="2062" t="s">
        <v>418</v>
      </c>
      <c r="F48" s="2062"/>
      <c r="G48" s="2062"/>
      <c r="H48" s="2062"/>
    </row>
    <row r="49" spans="2:8" ht="28.5">
      <c r="E49" s="980" t="s">
        <v>371</v>
      </c>
      <c r="F49" s="2063" t="s">
        <v>433</v>
      </c>
      <c r="G49" s="2064"/>
      <c r="H49" s="996" t="s">
        <v>431</v>
      </c>
    </row>
    <row r="50" spans="2:8" ht="15">
      <c r="E50" s="967" t="s">
        <v>419</v>
      </c>
      <c r="F50" s="2080">
        <v>17073907</v>
      </c>
      <c r="G50" s="2080"/>
      <c r="H50" s="974">
        <v>24211101</v>
      </c>
    </row>
    <row r="51" spans="2:8" ht="15">
      <c r="E51" s="976"/>
      <c r="F51" s="997"/>
      <c r="G51" s="998"/>
      <c r="H51" s="997"/>
    </row>
    <row r="52" spans="2:8" ht="15.75">
      <c r="E52" s="981" t="s">
        <v>420</v>
      </c>
      <c r="F52" s="2066">
        <f>+F46+F50</f>
        <v>51221739</v>
      </c>
      <c r="G52" s="2066"/>
      <c r="H52" s="974">
        <f>+H46+H50</f>
        <v>72633320</v>
      </c>
    </row>
    <row r="53" spans="2:8" ht="56.1" customHeight="1">
      <c r="B53" s="2060" t="s">
        <v>421</v>
      </c>
      <c r="C53" s="2060"/>
      <c r="D53" s="2060"/>
    </row>
  </sheetData>
  <mergeCells count="17">
    <mergeCell ref="B53:D53"/>
    <mergeCell ref="B5:D5"/>
    <mergeCell ref="B6:D6"/>
    <mergeCell ref="B7:D7"/>
    <mergeCell ref="E7:H7"/>
    <mergeCell ref="B9:D9"/>
    <mergeCell ref="E9:H9"/>
    <mergeCell ref="B41:D41"/>
    <mergeCell ref="E48:H48"/>
    <mergeCell ref="F49:G49"/>
    <mergeCell ref="F50:G50"/>
    <mergeCell ref="F52:G52"/>
    <mergeCell ref="B1:D1"/>
    <mergeCell ref="E1:H1"/>
    <mergeCell ref="B3:C3"/>
    <mergeCell ref="B4:D4"/>
    <mergeCell ref="E4:F4"/>
  </mergeCells>
  <pageMargins left="0.39370078740157483" right="0.31" top="0.43307086614173229" bottom="0.51181102362204722" header="0.31496062992125984" footer="0.23622047244094491"/>
  <pageSetup paperSize="9" scale="80" orientation="landscape" r:id="rId1"/>
  <headerFooter>
    <oddFooter>&amp;L&amp;F&amp;C&amp;P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6A46-4681-464C-9406-DD8EEC6847C3}">
  <sheetPr>
    <tabColor rgb="FF92D050"/>
  </sheetPr>
  <dimension ref="A1:J65"/>
  <sheetViews>
    <sheetView zoomScale="80" zoomScaleNormal="80" workbookViewId="0">
      <pane ySplit="1" topLeftCell="A2" activePane="bottomLeft" state="frozen"/>
      <selection activeCell="I39" sqref="I39"/>
      <selection pane="bottomLeft" activeCell="G15" sqref="G15"/>
    </sheetView>
  </sheetViews>
  <sheetFormatPr defaultColWidth="12.7109375" defaultRowHeight="12.75"/>
  <cols>
    <col min="1" max="1" width="8" style="954" customWidth="1"/>
    <col min="2" max="2" width="33.140625" style="970" customWidth="1"/>
    <col min="3" max="3" width="32" style="970" customWidth="1"/>
    <col min="4" max="4" width="39.42578125" style="955" customWidth="1"/>
    <col min="5" max="5" width="31.28515625" style="955" customWidth="1"/>
    <col min="6" max="6" width="21" style="955" customWidth="1"/>
    <col min="7" max="249" width="12.7109375" style="955"/>
    <col min="250" max="250" width="9" style="955" customWidth="1"/>
    <col min="251" max="251" width="34.5703125" style="955" customWidth="1"/>
    <col min="252" max="252" width="33.140625" style="955" customWidth="1"/>
    <col min="253" max="253" width="50" style="955" customWidth="1"/>
    <col min="254" max="254" width="25.5703125" style="955" customWidth="1"/>
    <col min="255" max="255" width="19.5703125" style="955" customWidth="1"/>
    <col min="256" max="505" width="12.7109375" style="955"/>
    <col min="506" max="506" width="9" style="955" customWidth="1"/>
    <col min="507" max="507" width="34.5703125" style="955" customWidth="1"/>
    <col min="508" max="508" width="33.140625" style="955" customWidth="1"/>
    <col min="509" max="509" width="50" style="955" customWidth="1"/>
    <col min="510" max="510" width="25.5703125" style="955" customWidth="1"/>
    <col min="511" max="511" width="19.5703125" style="955" customWidth="1"/>
    <col min="512" max="761" width="12.7109375" style="955"/>
    <col min="762" max="762" width="9" style="955" customWidth="1"/>
    <col min="763" max="763" width="34.5703125" style="955" customWidth="1"/>
    <col min="764" max="764" width="33.140625" style="955" customWidth="1"/>
    <col min="765" max="765" width="50" style="955" customWidth="1"/>
    <col min="766" max="766" width="25.5703125" style="955" customWidth="1"/>
    <col min="767" max="767" width="19.5703125" style="955" customWidth="1"/>
    <col min="768" max="1017" width="12.7109375" style="955"/>
    <col min="1018" max="1018" width="9" style="955" customWidth="1"/>
    <col min="1019" max="1019" width="34.5703125" style="955" customWidth="1"/>
    <col min="1020" max="1020" width="33.140625" style="955" customWidth="1"/>
    <col min="1021" max="1021" width="50" style="955" customWidth="1"/>
    <col min="1022" max="1022" width="25.5703125" style="955" customWidth="1"/>
    <col min="1023" max="1023" width="19.5703125" style="955" customWidth="1"/>
    <col min="1024" max="1273" width="12.7109375" style="955"/>
    <col min="1274" max="1274" width="9" style="955" customWidth="1"/>
    <col min="1275" max="1275" width="34.5703125" style="955" customWidth="1"/>
    <col min="1276" max="1276" width="33.140625" style="955" customWidth="1"/>
    <col min="1277" max="1277" width="50" style="955" customWidth="1"/>
    <col min="1278" max="1278" width="25.5703125" style="955" customWidth="1"/>
    <col min="1279" max="1279" width="19.5703125" style="955" customWidth="1"/>
    <col min="1280" max="1529" width="12.7109375" style="955"/>
    <col min="1530" max="1530" width="9" style="955" customWidth="1"/>
    <col min="1531" max="1531" width="34.5703125" style="955" customWidth="1"/>
    <col min="1532" max="1532" width="33.140625" style="955" customWidth="1"/>
    <col min="1533" max="1533" width="50" style="955" customWidth="1"/>
    <col min="1534" max="1534" width="25.5703125" style="955" customWidth="1"/>
    <col min="1535" max="1535" width="19.5703125" style="955" customWidth="1"/>
    <col min="1536" max="1785" width="12.7109375" style="955"/>
    <col min="1786" max="1786" width="9" style="955" customWidth="1"/>
    <col min="1787" max="1787" width="34.5703125" style="955" customWidth="1"/>
    <col min="1788" max="1788" width="33.140625" style="955" customWidth="1"/>
    <col min="1789" max="1789" width="50" style="955" customWidth="1"/>
    <col min="1790" max="1790" width="25.5703125" style="955" customWidth="1"/>
    <col min="1791" max="1791" width="19.5703125" style="955" customWidth="1"/>
    <col min="1792" max="2041" width="12.7109375" style="955"/>
    <col min="2042" max="2042" width="9" style="955" customWidth="1"/>
    <col min="2043" max="2043" width="34.5703125" style="955" customWidth="1"/>
    <col min="2044" max="2044" width="33.140625" style="955" customWidth="1"/>
    <col min="2045" max="2045" width="50" style="955" customWidth="1"/>
    <col min="2046" max="2046" width="25.5703125" style="955" customWidth="1"/>
    <col min="2047" max="2047" width="19.5703125" style="955" customWidth="1"/>
    <col min="2048" max="2297" width="12.7109375" style="955"/>
    <col min="2298" max="2298" width="9" style="955" customWidth="1"/>
    <col min="2299" max="2299" width="34.5703125" style="955" customWidth="1"/>
    <col min="2300" max="2300" width="33.140625" style="955" customWidth="1"/>
    <col min="2301" max="2301" width="50" style="955" customWidth="1"/>
    <col min="2302" max="2302" width="25.5703125" style="955" customWidth="1"/>
    <col min="2303" max="2303" width="19.5703125" style="955" customWidth="1"/>
    <col min="2304" max="2553" width="12.7109375" style="955"/>
    <col min="2554" max="2554" width="9" style="955" customWidth="1"/>
    <col min="2555" max="2555" width="34.5703125" style="955" customWidth="1"/>
    <col min="2556" max="2556" width="33.140625" style="955" customWidth="1"/>
    <col min="2557" max="2557" width="50" style="955" customWidth="1"/>
    <col min="2558" max="2558" width="25.5703125" style="955" customWidth="1"/>
    <col min="2559" max="2559" width="19.5703125" style="955" customWidth="1"/>
    <col min="2560" max="2809" width="12.7109375" style="955"/>
    <col min="2810" max="2810" width="9" style="955" customWidth="1"/>
    <col min="2811" max="2811" width="34.5703125" style="955" customWidth="1"/>
    <col min="2812" max="2812" width="33.140625" style="955" customWidth="1"/>
    <col min="2813" max="2813" width="50" style="955" customWidth="1"/>
    <col min="2814" max="2814" width="25.5703125" style="955" customWidth="1"/>
    <col min="2815" max="2815" width="19.5703125" style="955" customWidth="1"/>
    <col min="2816" max="3065" width="12.7109375" style="955"/>
    <col min="3066" max="3066" width="9" style="955" customWidth="1"/>
    <col min="3067" max="3067" width="34.5703125" style="955" customWidth="1"/>
    <col min="3068" max="3068" width="33.140625" style="955" customWidth="1"/>
    <col min="3069" max="3069" width="50" style="955" customWidth="1"/>
    <col min="3070" max="3070" width="25.5703125" style="955" customWidth="1"/>
    <col min="3071" max="3071" width="19.5703125" style="955" customWidth="1"/>
    <col min="3072" max="3321" width="12.7109375" style="955"/>
    <col min="3322" max="3322" width="9" style="955" customWidth="1"/>
    <col min="3323" max="3323" width="34.5703125" style="955" customWidth="1"/>
    <col min="3324" max="3324" width="33.140625" style="955" customWidth="1"/>
    <col min="3325" max="3325" width="50" style="955" customWidth="1"/>
    <col min="3326" max="3326" width="25.5703125" style="955" customWidth="1"/>
    <col min="3327" max="3327" width="19.5703125" style="955" customWidth="1"/>
    <col min="3328" max="3577" width="12.7109375" style="955"/>
    <col min="3578" max="3578" width="9" style="955" customWidth="1"/>
    <col min="3579" max="3579" width="34.5703125" style="955" customWidth="1"/>
    <col min="3580" max="3580" width="33.140625" style="955" customWidth="1"/>
    <col min="3581" max="3581" width="50" style="955" customWidth="1"/>
    <col min="3582" max="3582" width="25.5703125" style="955" customWidth="1"/>
    <col min="3583" max="3583" width="19.5703125" style="955" customWidth="1"/>
    <col min="3584" max="3833" width="12.7109375" style="955"/>
    <col min="3834" max="3834" width="9" style="955" customWidth="1"/>
    <col min="3835" max="3835" width="34.5703125" style="955" customWidth="1"/>
    <col min="3836" max="3836" width="33.140625" style="955" customWidth="1"/>
    <col min="3837" max="3837" width="50" style="955" customWidth="1"/>
    <col min="3838" max="3838" width="25.5703125" style="955" customWidth="1"/>
    <col min="3839" max="3839" width="19.5703125" style="955" customWidth="1"/>
    <col min="3840" max="4089" width="12.7109375" style="955"/>
    <col min="4090" max="4090" width="9" style="955" customWidth="1"/>
    <col min="4091" max="4091" width="34.5703125" style="955" customWidth="1"/>
    <col min="4092" max="4092" width="33.140625" style="955" customWidth="1"/>
    <col min="4093" max="4093" width="50" style="955" customWidth="1"/>
    <col min="4094" max="4094" width="25.5703125" style="955" customWidth="1"/>
    <col min="4095" max="4095" width="19.5703125" style="955" customWidth="1"/>
    <col min="4096" max="4345" width="12.7109375" style="955"/>
    <col min="4346" max="4346" width="9" style="955" customWidth="1"/>
    <col min="4347" max="4347" width="34.5703125" style="955" customWidth="1"/>
    <col min="4348" max="4348" width="33.140625" style="955" customWidth="1"/>
    <col min="4349" max="4349" width="50" style="955" customWidth="1"/>
    <col min="4350" max="4350" width="25.5703125" style="955" customWidth="1"/>
    <col min="4351" max="4351" width="19.5703125" style="955" customWidth="1"/>
    <col min="4352" max="4601" width="12.7109375" style="955"/>
    <col min="4602" max="4602" width="9" style="955" customWidth="1"/>
    <col min="4603" max="4603" width="34.5703125" style="955" customWidth="1"/>
    <col min="4604" max="4604" width="33.140625" style="955" customWidth="1"/>
    <col min="4605" max="4605" width="50" style="955" customWidth="1"/>
    <col min="4606" max="4606" width="25.5703125" style="955" customWidth="1"/>
    <col min="4607" max="4607" width="19.5703125" style="955" customWidth="1"/>
    <col min="4608" max="4857" width="12.7109375" style="955"/>
    <col min="4858" max="4858" width="9" style="955" customWidth="1"/>
    <col min="4859" max="4859" width="34.5703125" style="955" customWidth="1"/>
    <col min="4860" max="4860" width="33.140625" style="955" customWidth="1"/>
    <col min="4861" max="4861" width="50" style="955" customWidth="1"/>
    <col min="4862" max="4862" width="25.5703125" style="955" customWidth="1"/>
    <col min="4863" max="4863" width="19.5703125" style="955" customWidth="1"/>
    <col min="4864" max="5113" width="12.7109375" style="955"/>
    <col min="5114" max="5114" width="9" style="955" customWidth="1"/>
    <col min="5115" max="5115" width="34.5703125" style="955" customWidth="1"/>
    <col min="5116" max="5116" width="33.140625" style="955" customWidth="1"/>
    <col min="5117" max="5117" width="50" style="955" customWidth="1"/>
    <col min="5118" max="5118" width="25.5703125" style="955" customWidth="1"/>
    <col min="5119" max="5119" width="19.5703125" style="955" customWidth="1"/>
    <col min="5120" max="5369" width="12.7109375" style="955"/>
    <col min="5370" max="5370" width="9" style="955" customWidth="1"/>
    <col min="5371" max="5371" width="34.5703125" style="955" customWidth="1"/>
    <col min="5372" max="5372" width="33.140625" style="955" customWidth="1"/>
    <col min="5373" max="5373" width="50" style="955" customWidth="1"/>
    <col min="5374" max="5374" width="25.5703125" style="955" customWidth="1"/>
    <col min="5375" max="5375" width="19.5703125" style="955" customWidth="1"/>
    <col min="5376" max="5625" width="12.7109375" style="955"/>
    <col min="5626" max="5626" width="9" style="955" customWidth="1"/>
    <col min="5627" max="5627" width="34.5703125" style="955" customWidth="1"/>
    <col min="5628" max="5628" width="33.140625" style="955" customWidth="1"/>
    <col min="5629" max="5629" width="50" style="955" customWidth="1"/>
    <col min="5630" max="5630" width="25.5703125" style="955" customWidth="1"/>
    <col min="5631" max="5631" width="19.5703125" style="955" customWidth="1"/>
    <col min="5632" max="5881" width="12.7109375" style="955"/>
    <col min="5882" max="5882" width="9" style="955" customWidth="1"/>
    <col min="5883" max="5883" width="34.5703125" style="955" customWidth="1"/>
    <col min="5884" max="5884" width="33.140625" style="955" customWidth="1"/>
    <col min="5885" max="5885" width="50" style="955" customWidth="1"/>
    <col min="5886" max="5886" width="25.5703125" style="955" customWidth="1"/>
    <col min="5887" max="5887" width="19.5703125" style="955" customWidth="1"/>
    <col min="5888" max="6137" width="12.7109375" style="955"/>
    <col min="6138" max="6138" width="9" style="955" customWidth="1"/>
    <col min="6139" max="6139" width="34.5703125" style="955" customWidth="1"/>
    <col min="6140" max="6140" width="33.140625" style="955" customWidth="1"/>
    <col min="6141" max="6141" width="50" style="955" customWidth="1"/>
    <col min="6142" max="6142" width="25.5703125" style="955" customWidth="1"/>
    <col min="6143" max="6143" width="19.5703125" style="955" customWidth="1"/>
    <col min="6144" max="6393" width="12.7109375" style="955"/>
    <col min="6394" max="6394" width="9" style="955" customWidth="1"/>
    <col min="6395" max="6395" width="34.5703125" style="955" customWidth="1"/>
    <col min="6396" max="6396" width="33.140625" style="955" customWidth="1"/>
    <col min="6397" max="6397" width="50" style="955" customWidth="1"/>
    <col min="6398" max="6398" width="25.5703125" style="955" customWidth="1"/>
    <col min="6399" max="6399" width="19.5703125" style="955" customWidth="1"/>
    <col min="6400" max="6649" width="12.7109375" style="955"/>
    <col min="6650" max="6650" width="9" style="955" customWidth="1"/>
    <col min="6651" max="6651" width="34.5703125" style="955" customWidth="1"/>
    <col min="6652" max="6652" width="33.140625" style="955" customWidth="1"/>
    <col min="6653" max="6653" width="50" style="955" customWidth="1"/>
    <col min="6654" max="6654" width="25.5703125" style="955" customWidth="1"/>
    <col min="6655" max="6655" width="19.5703125" style="955" customWidth="1"/>
    <col min="6656" max="6905" width="12.7109375" style="955"/>
    <col min="6906" max="6906" width="9" style="955" customWidth="1"/>
    <col min="6907" max="6907" width="34.5703125" style="955" customWidth="1"/>
    <col min="6908" max="6908" width="33.140625" style="955" customWidth="1"/>
    <col min="6909" max="6909" width="50" style="955" customWidth="1"/>
    <col min="6910" max="6910" width="25.5703125" style="955" customWidth="1"/>
    <col min="6911" max="6911" width="19.5703125" style="955" customWidth="1"/>
    <col min="6912" max="7161" width="12.7109375" style="955"/>
    <col min="7162" max="7162" width="9" style="955" customWidth="1"/>
    <col min="7163" max="7163" width="34.5703125" style="955" customWidth="1"/>
    <col min="7164" max="7164" width="33.140625" style="955" customWidth="1"/>
    <col min="7165" max="7165" width="50" style="955" customWidth="1"/>
    <col min="7166" max="7166" width="25.5703125" style="955" customWidth="1"/>
    <col min="7167" max="7167" width="19.5703125" style="955" customWidth="1"/>
    <col min="7168" max="7417" width="12.7109375" style="955"/>
    <col min="7418" max="7418" width="9" style="955" customWidth="1"/>
    <col min="7419" max="7419" width="34.5703125" style="955" customWidth="1"/>
    <col min="7420" max="7420" width="33.140625" style="955" customWidth="1"/>
    <col min="7421" max="7421" width="50" style="955" customWidth="1"/>
    <col min="7422" max="7422" width="25.5703125" style="955" customWidth="1"/>
    <col min="7423" max="7423" width="19.5703125" style="955" customWidth="1"/>
    <col min="7424" max="7673" width="12.7109375" style="955"/>
    <col min="7674" max="7674" width="9" style="955" customWidth="1"/>
    <col min="7675" max="7675" width="34.5703125" style="955" customWidth="1"/>
    <col min="7676" max="7676" width="33.140625" style="955" customWidth="1"/>
    <col min="7677" max="7677" width="50" style="955" customWidth="1"/>
    <col min="7678" max="7678" width="25.5703125" style="955" customWidth="1"/>
    <col min="7679" max="7679" width="19.5703125" style="955" customWidth="1"/>
    <col min="7680" max="7929" width="12.7109375" style="955"/>
    <col min="7930" max="7930" width="9" style="955" customWidth="1"/>
    <col min="7931" max="7931" width="34.5703125" style="955" customWidth="1"/>
    <col min="7932" max="7932" width="33.140625" style="955" customWidth="1"/>
    <col min="7933" max="7933" width="50" style="955" customWidth="1"/>
    <col min="7934" max="7934" width="25.5703125" style="955" customWidth="1"/>
    <col min="7935" max="7935" width="19.5703125" style="955" customWidth="1"/>
    <col min="7936" max="8185" width="12.7109375" style="955"/>
    <col min="8186" max="8186" width="9" style="955" customWidth="1"/>
    <col min="8187" max="8187" width="34.5703125" style="955" customWidth="1"/>
    <col min="8188" max="8188" width="33.140625" style="955" customWidth="1"/>
    <col min="8189" max="8189" width="50" style="955" customWidth="1"/>
    <col min="8190" max="8190" width="25.5703125" style="955" customWidth="1"/>
    <col min="8191" max="8191" width="19.5703125" style="955" customWidth="1"/>
    <col min="8192" max="8441" width="12.7109375" style="955"/>
    <col min="8442" max="8442" width="9" style="955" customWidth="1"/>
    <col min="8443" max="8443" width="34.5703125" style="955" customWidth="1"/>
    <col min="8444" max="8444" width="33.140625" style="955" customWidth="1"/>
    <col min="8445" max="8445" width="50" style="955" customWidth="1"/>
    <col min="8446" max="8446" width="25.5703125" style="955" customWidth="1"/>
    <col min="8447" max="8447" width="19.5703125" style="955" customWidth="1"/>
    <col min="8448" max="8697" width="12.7109375" style="955"/>
    <col min="8698" max="8698" width="9" style="955" customWidth="1"/>
    <col min="8699" max="8699" width="34.5703125" style="955" customWidth="1"/>
    <col min="8700" max="8700" width="33.140625" style="955" customWidth="1"/>
    <col min="8701" max="8701" width="50" style="955" customWidth="1"/>
    <col min="8702" max="8702" width="25.5703125" style="955" customWidth="1"/>
    <col min="8703" max="8703" width="19.5703125" style="955" customWidth="1"/>
    <col min="8704" max="8953" width="12.7109375" style="955"/>
    <col min="8954" max="8954" width="9" style="955" customWidth="1"/>
    <col min="8955" max="8955" width="34.5703125" style="955" customWidth="1"/>
    <col min="8956" max="8956" width="33.140625" style="955" customWidth="1"/>
    <col min="8957" max="8957" width="50" style="955" customWidth="1"/>
    <col min="8958" max="8958" width="25.5703125" style="955" customWidth="1"/>
    <col min="8959" max="8959" width="19.5703125" style="955" customWidth="1"/>
    <col min="8960" max="9209" width="12.7109375" style="955"/>
    <col min="9210" max="9210" width="9" style="955" customWidth="1"/>
    <col min="9211" max="9211" width="34.5703125" style="955" customWidth="1"/>
    <col min="9212" max="9212" width="33.140625" style="955" customWidth="1"/>
    <col min="9213" max="9213" width="50" style="955" customWidth="1"/>
    <col min="9214" max="9214" width="25.5703125" style="955" customWidth="1"/>
    <col min="9215" max="9215" width="19.5703125" style="955" customWidth="1"/>
    <col min="9216" max="9465" width="12.7109375" style="955"/>
    <col min="9466" max="9466" width="9" style="955" customWidth="1"/>
    <col min="9467" max="9467" width="34.5703125" style="955" customWidth="1"/>
    <col min="9468" max="9468" width="33.140625" style="955" customWidth="1"/>
    <col min="9469" max="9469" width="50" style="955" customWidth="1"/>
    <col min="9470" max="9470" width="25.5703125" style="955" customWidth="1"/>
    <col min="9471" max="9471" width="19.5703125" style="955" customWidth="1"/>
    <col min="9472" max="9721" width="12.7109375" style="955"/>
    <col min="9722" max="9722" width="9" style="955" customWidth="1"/>
    <col min="9723" max="9723" width="34.5703125" style="955" customWidth="1"/>
    <col min="9724" max="9724" width="33.140625" style="955" customWidth="1"/>
    <col min="9725" max="9725" width="50" style="955" customWidth="1"/>
    <col min="9726" max="9726" width="25.5703125" style="955" customWidth="1"/>
    <col min="9727" max="9727" width="19.5703125" style="955" customWidth="1"/>
    <col min="9728" max="9977" width="12.7109375" style="955"/>
    <col min="9978" max="9978" width="9" style="955" customWidth="1"/>
    <col min="9979" max="9979" width="34.5703125" style="955" customWidth="1"/>
    <col min="9980" max="9980" width="33.140625" style="955" customWidth="1"/>
    <col min="9981" max="9981" width="50" style="955" customWidth="1"/>
    <col min="9982" max="9982" width="25.5703125" style="955" customWidth="1"/>
    <col min="9983" max="9983" width="19.5703125" style="955" customWidth="1"/>
    <col min="9984" max="10233" width="12.7109375" style="955"/>
    <col min="10234" max="10234" width="9" style="955" customWidth="1"/>
    <col min="10235" max="10235" width="34.5703125" style="955" customWidth="1"/>
    <col min="10236" max="10236" width="33.140625" style="955" customWidth="1"/>
    <col min="10237" max="10237" width="50" style="955" customWidth="1"/>
    <col min="10238" max="10238" width="25.5703125" style="955" customWidth="1"/>
    <col min="10239" max="10239" width="19.5703125" style="955" customWidth="1"/>
    <col min="10240" max="10489" width="12.7109375" style="955"/>
    <col min="10490" max="10490" width="9" style="955" customWidth="1"/>
    <col min="10491" max="10491" width="34.5703125" style="955" customWidth="1"/>
    <col min="10492" max="10492" width="33.140625" style="955" customWidth="1"/>
    <col min="10493" max="10493" width="50" style="955" customWidth="1"/>
    <col min="10494" max="10494" width="25.5703125" style="955" customWidth="1"/>
    <col min="10495" max="10495" width="19.5703125" style="955" customWidth="1"/>
    <col min="10496" max="10745" width="12.7109375" style="955"/>
    <col min="10746" max="10746" width="9" style="955" customWidth="1"/>
    <col min="10747" max="10747" width="34.5703125" style="955" customWidth="1"/>
    <col min="10748" max="10748" width="33.140625" style="955" customWidth="1"/>
    <col min="10749" max="10749" width="50" style="955" customWidth="1"/>
    <col min="10750" max="10750" width="25.5703125" style="955" customWidth="1"/>
    <col min="10751" max="10751" width="19.5703125" style="955" customWidth="1"/>
    <col min="10752" max="11001" width="12.7109375" style="955"/>
    <col min="11002" max="11002" width="9" style="955" customWidth="1"/>
    <col min="11003" max="11003" width="34.5703125" style="955" customWidth="1"/>
    <col min="11004" max="11004" width="33.140625" style="955" customWidth="1"/>
    <col min="11005" max="11005" width="50" style="955" customWidth="1"/>
    <col min="11006" max="11006" width="25.5703125" style="955" customWidth="1"/>
    <col min="11007" max="11007" width="19.5703125" style="955" customWidth="1"/>
    <col min="11008" max="11257" width="12.7109375" style="955"/>
    <col min="11258" max="11258" width="9" style="955" customWidth="1"/>
    <col min="11259" max="11259" width="34.5703125" style="955" customWidth="1"/>
    <col min="11260" max="11260" width="33.140625" style="955" customWidth="1"/>
    <col min="11261" max="11261" width="50" style="955" customWidth="1"/>
    <col min="11262" max="11262" width="25.5703125" style="955" customWidth="1"/>
    <col min="11263" max="11263" width="19.5703125" style="955" customWidth="1"/>
    <col min="11264" max="11513" width="12.7109375" style="955"/>
    <col min="11514" max="11514" width="9" style="955" customWidth="1"/>
    <col min="11515" max="11515" width="34.5703125" style="955" customWidth="1"/>
    <col min="11516" max="11516" width="33.140625" style="955" customWidth="1"/>
    <col min="11517" max="11517" width="50" style="955" customWidth="1"/>
    <col min="11518" max="11518" width="25.5703125" style="955" customWidth="1"/>
    <col min="11519" max="11519" width="19.5703125" style="955" customWidth="1"/>
    <col min="11520" max="11769" width="12.7109375" style="955"/>
    <col min="11770" max="11770" width="9" style="955" customWidth="1"/>
    <col min="11771" max="11771" width="34.5703125" style="955" customWidth="1"/>
    <col min="11772" max="11772" width="33.140625" style="955" customWidth="1"/>
    <col min="11773" max="11773" width="50" style="955" customWidth="1"/>
    <col min="11774" max="11774" width="25.5703125" style="955" customWidth="1"/>
    <col min="11775" max="11775" width="19.5703125" style="955" customWidth="1"/>
    <col min="11776" max="12025" width="12.7109375" style="955"/>
    <col min="12026" max="12026" width="9" style="955" customWidth="1"/>
    <col min="12027" max="12027" width="34.5703125" style="955" customWidth="1"/>
    <col min="12028" max="12028" width="33.140625" style="955" customWidth="1"/>
    <col min="12029" max="12029" width="50" style="955" customWidth="1"/>
    <col min="12030" max="12030" width="25.5703125" style="955" customWidth="1"/>
    <col min="12031" max="12031" width="19.5703125" style="955" customWidth="1"/>
    <col min="12032" max="12281" width="12.7109375" style="955"/>
    <col min="12282" max="12282" width="9" style="955" customWidth="1"/>
    <col min="12283" max="12283" width="34.5703125" style="955" customWidth="1"/>
    <col min="12284" max="12284" width="33.140625" style="955" customWidth="1"/>
    <col min="12285" max="12285" width="50" style="955" customWidth="1"/>
    <col min="12286" max="12286" width="25.5703125" style="955" customWidth="1"/>
    <col min="12287" max="12287" width="19.5703125" style="955" customWidth="1"/>
    <col min="12288" max="12537" width="12.7109375" style="955"/>
    <col min="12538" max="12538" width="9" style="955" customWidth="1"/>
    <col min="12539" max="12539" width="34.5703125" style="955" customWidth="1"/>
    <col min="12540" max="12540" width="33.140625" style="955" customWidth="1"/>
    <col min="12541" max="12541" width="50" style="955" customWidth="1"/>
    <col min="12542" max="12542" width="25.5703125" style="955" customWidth="1"/>
    <col min="12543" max="12543" width="19.5703125" style="955" customWidth="1"/>
    <col min="12544" max="12793" width="12.7109375" style="955"/>
    <col min="12794" max="12794" width="9" style="955" customWidth="1"/>
    <col min="12795" max="12795" width="34.5703125" style="955" customWidth="1"/>
    <col min="12796" max="12796" width="33.140625" style="955" customWidth="1"/>
    <col min="12797" max="12797" width="50" style="955" customWidth="1"/>
    <col min="12798" max="12798" width="25.5703125" style="955" customWidth="1"/>
    <col min="12799" max="12799" width="19.5703125" style="955" customWidth="1"/>
    <col min="12800" max="13049" width="12.7109375" style="955"/>
    <col min="13050" max="13050" width="9" style="955" customWidth="1"/>
    <col min="13051" max="13051" width="34.5703125" style="955" customWidth="1"/>
    <col min="13052" max="13052" width="33.140625" style="955" customWidth="1"/>
    <col min="13053" max="13053" width="50" style="955" customWidth="1"/>
    <col min="13054" max="13054" width="25.5703125" style="955" customWidth="1"/>
    <col min="13055" max="13055" width="19.5703125" style="955" customWidth="1"/>
    <col min="13056" max="13305" width="12.7109375" style="955"/>
    <col min="13306" max="13306" width="9" style="955" customWidth="1"/>
    <col min="13307" max="13307" width="34.5703125" style="955" customWidth="1"/>
    <col min="13308" max="13308" width="33.140625" style="955" customWidth="1"/>
    <col min="13309" max="13309" width="50" style="955" customWidth="1"/>
    <col min="13310" max="13310" width="25.5703125" style="955" customWidth="1"/>
    <col min="13311" max="13311" width="19.5703125" style="955" customWidth="1"/>
    <col min="13312" max="13561" width="12.7109375" style="955"/>
    <col min="13562" max="13562" width="9" style="955" customWidth="1"/>
    <col min="13563" max="13563" width="34.5703125" style="955" customWidth="1"/>
    <col min="13564" max="13564" width="33.140625" style="955" customWidth="1"/>
    <col min="13565" max="13565" width="50" style="955" customWidth="1"/>
    <col min="13566" max="13566" width="25.5703125" style="955" customWidth="1"/>
    <col min="13567" max="13567" width="19.5703125" style="955" customWidth="1"/>
    <col min="13568" max="13817" width="12.7109375" style="955"/>
    <col min="13818" max="13818" width="9" style="955" customWidth="1"/>
    <col min="13819" max="13819" width="34.5703125" style="955" customWidth="1"/>
    <col min="13820" max="13820" width="33.140625" style="955" customWidth="1"/>
    <col min="13821" max="13821" width="50" style="955" customWidth="1"/>
    <col min="13822" max="13822" width="25.5703125" style="955" customWidth="1"/>
    <col min="13823" max="13823" width="19.5703125" style="955" customWidth="1"/>
    <col min="13824" max="14073" width="12.7109375" style="955"/>
    <col min="14074" max="14074" width="9" style="955" customWidth="1"/>
    <col min="14075" max="14075" width="34.5703125" style="955" customWidth="1"/>
    <col min="14076" max="14076" width="33.140625" style="955" customWidth="1"/>
    <col min="14077" max="14077" width="50" style="955" customWidth="1"/>
    <col min="14078" max="14078" width="25.5703125" style="955" customWidth="1"/>
    <col min="14079" max="14079" width="19.5703125" style="955" customWidth="1"/>
    <col min="14080" max="14329" width="12.7109375" style="955"/>
    <col min="14330" max="14330" width="9" style="955" customWidth="1"/>
    <col min="14331" max="14331" width="34.5703125" style="955" customWidth="1"/>
    <col min="14332" max="14332" width="33.140625" style="955" customWidth="1"/>
    <col min="14333" max="14333" width="50" style="955" customWidth="1"/>
    <col min="14334" max="14334" width="25.5703125" style="955" customWidth="1"/>
    <col min="14335" max="14335" width="19.5703125" style="955" customWidth="1"/>
    <col min="14336" max="14585" width="12.7109375" style="955"/>
    <col min="14586" max="14586" width="9" style="955" customWidth="1"/>
    <col min="14587" max="14587" width="34.5703125" style="955" customWidth="1"/>
    <col min="14588" max="14588" width="33.140625" style="955" customWidth="1"/>
    <col min="14589" max="14589" width="50" style="955" customWidth="1"/>
    <col min="14590" max="14590" width="25.5703125" style="955" customWidth="1"/>
    <col min="14591" max="14591" width="19.5703125" style="955" customWidth="1"/>
    <col min="14592" max="14841" width="12.7109375" style="955"/>
    <col min="14842" max="14842" width="9" style="955" customWidth="1"/>
    <col min="14843" max="14843" width="34.5703125" style="955" customWidth="1"/>
    <col min="14844" max="14844" width="33.140625" style="955" customWidth="1"/>
    <col min="14845" max="14845" width="50" style="955" customWidth="1"/>
    <col min="14846" max="14846" width="25.5703125" style="955" customWidth="1"/>
    <col min="14847" max="14847" width="19.5703125" style="955" customWidth="1"/>
    <col min="14848" max="15097" width="12.7109375" style="955"/>
    <col min="15098" max="15098" width="9" style="955" customWidth="1"/>
    <col min="15099" max="15099" width="34.5703125" style="955" customWidth="1"/>
    <col min="15100" max="15100" width="33.140625" style="955" customWidth="1"/>
    <col min="15101" max="15101" width="50" style="955" customWidth="1"/>
    <col min="15102" max="15102" width="25.5703125" style="955" customWidth="1"/>
    <col min="15103" max="15103" width="19.5703125" style="955" customWidth="1"/>
    <col min="15104" max="15353" width="12.7109375" style="955"/>
    <col min="15354" max="15354" width="9" style="955" customWidth="1"/>
    <col min="15355" max="15355" width="34.5703125" style="955" customWidth="1"/>
    <col min="15356" max="15356" width="33.140625" style="955" customWidth="1"/>
    <col min="15357" max="15357" width="50" style="955" customWidth="1"/>
    <col min="15358" max="15358" width="25.5703125" style="955" customWidth="1"/>
    <col min="15359" max="15359" width="19.5703125" style="955" customWidth="1"/>
    <col min="15360" max="15609" width="12.7109375" style="955"/>
    <col min="15610" max="15610" width="9" style="955" customWidth="1"/>
    <col min="15611" max="15611" width="34.5703125" style="955" customWidth="1"/>
    <col min="15612" max="15612" width="33.140625" style="955" customWidth="1"/>
    <col min="15613" max="15613" width="50" style="955" customWidth="1"/>
    <col min="15614" max="15614" width="25.5703125" style="955" customWidth="1"/>
    <col min="15615" max="15615" width="19.5703125" style="955" customWidth="1"/>
    <col min="15616" max="15865" width="12.7109375" style="955"/>
    <col min="15866" max="15866" width="9" style="955" customWidth="1"/>
    <col min="15867" max="15867" width="34.5703125" style="955" customWidth="1"/>
    <col min="15868" max="15868" width="33.140625" style="955" customWidth="1"/>
    <col min="15869" max="15869" width="50" style="955" customWidth="1"/>
    <col min="15870" max="15870" width="25.5703125" style="955" customWidth="1"/>
    <col min="15871" max="15871" width="19.5703125" style="955" customWidth="1"/>
    <col min="15872" max="16121" width="12.7109375" style="955"/>
    <col min="16122" max="16122" width="9" style="955" customWidth="1"/>
    <col min="16123" max="16123" width="34.5703125" style="955" customWidth="1"/>
    <col min="16124" max="16124" width="33.140625" style="955" customWidth="1"/>
    <col min="16125" max="16125" width="50" style="955" customWidth="1"/>
    <col min="16126" max="16126" width="25.5703125" style="955" customWidth="1"/>
    <col min="16127" max="16127" width="19.5703125" style="955" customWidth="1"/>
    <col min="16128" max="16384" width="12.7109375" style="955"/>
  </cols>
  <sheetData>
    <row r="1" spans="1:6" s="952" customFormat="1" ht="36" customHeight="1" thickBot="1">
      <c r="A1" s="951"/>
      <c r="B1" s="2071" t="s">
        <v>366</v>
      </c>
      <c r="C1" s="2072"/>
      <c r="D1" s="2073" t="s">
        <v>3</v>
      </c>
      <c r="E1" s="2075"/>
      <c r="F1" s="1017" t="s">
        <v>1</v>
      </c>
    </row>
    <row r="2" spans="1:6" s="952" customFormat="1" ht="13.5">
      <c r="A2" s="951"/>
      <c r="B2" s="953"/>
      <c r="C2" s="953"/>
    </row>
    <row r="3" spans="1:6" s="952" customFormat="1">
      <c r="A3" s="951"/>
      <c r="B3" s="2056"/>
      <c r="C3" s="2056"/>
    </row>
    <row r="4" spans="1:6" s="952" customFormat="1">
      <c r="A4" s="951"/>
      <c r="B4" s="2056" t="s">
        <v>87</v>
      </c>
      <c r="C4" s="2056"/>
      <c r="D4" s="2057" t="s">
        <v>434</v>
      </c>
      <c r="E4" s="2057"/>
    </row>
    <row r="5" spans="1:6" s="952" customFormat="1">
      <c r="A5" s="951"/>
      <c r="B5" s="2057"/>
      <c r="C5" s="2057"/>
    </row>
    <row r="6" spans="1:6" ht="15.75" customHeight="1">
      <c r="B6" s="2058" t="s">
        <v>435</v>
      </c>
      <c r="C6" s="2058"/>
      <c r="E6" s="956" t="s">
        <v>435</v>
      </c>
    </row>
    <row r="7" spans="1:6" ht="81" customHeight="1">
      <c r="A7" s="1016">
        <f>'8.piel.'!A7+1</f>
        <v>85</v>
      </c>
      <c r="B7" s="2076" t="s">
        <v>436</v>
      </c>
      <c r="C7" s="2076"/>
      <c r="D7" s="2076" t="s">
        <v>436</v>
      </c>
      <c r="E7" s="2076"/>
      <c r="F7" s="1015" t="s">
        <v>295</v>
      </c>
    </row>
    <row r="8" spans="1:6" ht="15.75">
      <c r="B8" s="957"/>
      <c r="C8" s="957"/>
      <c r="D8" s="957"/>
      <c r="E8" s="957"/>
    </row>
    <row r="9" spans="1:6" ht="18.600000000000001" customHeight="1">
      <c r="B9" s="2050"/>
      <c r="C9" s="2050"/>
      <c r="D9" s="2078" t="s">
        <v>429</v>
      </c>
      <c r="E9" s="2078"/>
      <c r="F9" s="999"/>
    </row>
    <row r="10" spans="1:6" ht="55.5" customHeight="1">
      <c r="B10" s="959" t="s">
        <v>371</v>
      </c>
      <c r="C10" s="960" t="s">
        <v>372</v>
      </c>
      <c r="D10" s="959" t="s">
        <v>371</v>
      </c>
      <c r="E10" s="961" t="s">
        <v>372</v>
      </c>
      <c r="F10" s="1000"/>
    </row>
    <row r="11" spans="1:6" ht="15.75">
      <c r="B11" s="958"/>
      <c r="C11" s="989"/>
      <c r="D11" s="958"/>
      <c r="E11" s="989"/>
    </row>
    <row r="12" spans="1:6" ht="15.75" customHeight="1">
      <c r="B12" s="1001" t="s">
        <v>374</v>
      </c>
      <c r="C12" s="1002">
        <v>74325697</v>
      </c>
      <c r="D12" s="1926" t="s">
        <v>375</v>
      </c>
      <c r="E12" s="968">
        <v>10537314</v>
      </c>
    </row>
    <row r="13" spans="1:6" ht="15.75">
      <c r="B13" s="971"/>
      <c r="C13" s="972"/>
      <c r="D13" s="1926" t="s">
        <v>376</v>
      </c>
      <c r="E13" s="968">
        <v>1933130</v>
      </c>
    </row>
    <row r="14" spans="1:6" ht="15.75">
      <c r="B14" s="971"/>
      <c r="C14" s="972"/>
      <c r="D14" s="1926" t="s">
        <v>377</v>
      </c>
      <c r="E14" s="968">
        <v>1365793</v>
      </c>
    </row>
    <row r="15" spans="1:6" ht="15.75">
      <c r="B15" s="971"/>
      <c r="C15" s="972"/>
      <c r="D15" s="1926" t="s">
        <v>378</v>
      </c>
      <c r="E15" s="968">
        <v>1063533</v>
      </c>
    </row>
    <row r="16" spans="1:6" ht="15.75">
      <c r="B16" s="971"/>
      <c r="C16" s="972"/>
      <c r="D16" s="1926" t="s">
        <v>379</v>
      </c>
      <c r="E16" s="968">
        <v>1750442</v>
      </c>
    </row>
    <row r="17" spans="2:5" ht="15.75">
      <c r="B17" s="971"/>
      <c r="C17" s="972"/>
      <c r="D17" s="1926" t="s">
        <v>380</v>
      </c>
      <c r="E17" s="968">
        <v>704613</v>
      </c>
    </row>
    <row r="18" spans="2:5" ht="15.75">
      <c r="B18" s="971"/>
      <c r="C18" s="972"/>
      <c r="D18" s="1926" t="s">
        <v>381</v>
      </c>
      <c r="E18" s="968">
        <v>746602</v>
      </c>
    </row>
    <row r="19" spans="2:5" ht="15.75">
      <c r="B19" s="971"/>
      <c r="C19" s="972"/>
      <c r="D19" s="1926" t="s">
        <v>382</v>
      </c>
      <c r="E19" s="968">
        <v>829566</v>
      </c>
    </row>
    <row r="20" spans="2:5" ht="15.75">
      <c r="B20" s="971"/>
      <c r="C20" s="972"/>
      <c r="D20" s="1926" t="s">
        <v>383</v>
      </c>
      <c r="E20" s="968">
        <v>440717</v>
      </c>
    </row>
    <row r="21" spans="2:5" ht="15.75">
      <c r="B21" s="971"/>
      <c r="C21" s="972"/>
      <c r="D21" s="1926" t="s">
        <v>384</v>
      </c>
      <c r="E21" s="968">
        <v>430076</v>
      </c>
    </row>
    <row r="22" spans="2:5" ht="15.75">
      <c r="B22" s="971"/>
      <c r="C22" s="972"/>
      <c r="D22" s="1926" t="s">
        <v>385</v>
      </c>
      <c r="E22" s="968">
        <v>688884</v>
      </c>
    </row>
    <row r="23" spans="2:5" ht="15.75">
      <c r="B23" s="971"/>
      <c r="C23" s="972"/>
      <c r="D23" s="1926" t="s">
        <v>386</v>
      </c>
      <c r="E23" s="968">
        <v>517657</v>
      </c>
    </row>
    <row r="24" spans="2:5" ht="15.75">
      <c r="B24" s="971"/>
      <c r="C24" s="972"/>
      <c r="D24" s="1926" t="s">
        <v>387</v>
      </c>
      <c r="E24" s="968">
        <v>1570083</v>
      </c>
    </row>
    <row r="25" spans="2:5" ht="15.75">
      <c r="B25" s="971"/>
      <c r="C25" s="972"/>
      <c r="D25" s="1926" t="s">
        <v>388</v>
      </c>
      <c r="E25" s="968">
        <v>1598128</v>
      </c>
    </row>
    <row r="26" spans="2:5" ht="15.75">
      <c r="B26" s="971"/>
      <c r="C26" s="972"/>
      <c r="D26" s="1926" t="s">
        <v>389</v>
      </c>
      <c r="E26" s="968">
        <v>905601</v>
      </c>
    </row>
    <row r="27" spans="2:5" ht="15.75">
      <c r="B27" s="971"/>
      <c r="C27" s="972"/>
      <c r="D27" s="1926" t="s">
        <v>390</v>
      </c>
      <c r="E27" s="968">
        <v>952959</v>
      </c>
    </row>
    <row r="28" spans="2:5" ht="15.75">
      <c r="B28" s="971"/>
      <c r="C28" s="972"/>
      <c r="D28" s="1926" t="s">
        <v>391</v>
      </c>
      <c r="E28" s="968">
        <v>605110</v>
      </c>
    </row>
    <row r="29" spans="2:5" ht="15.75">
      <c r="B29" s="971"/>
      <c r="C29" s="972"/>
      <c r="D29" s="1926" t="s">
        <v>392</v>
      </c>
      <c r="E29" s="968">
        <v>1122474</v>
      </c>
    </row>
    <row r="30" spans="2:5" ht="15.75">
      <c r="B30" s="971"/>
      <c r="C30" s="972"/>
      <c r="D30" s="1926" t="s">
        <v>393</v>
      </c>
      <c r="E30" s="968">
        <v>1022246</v>
      </c>
    </row>
    <row r="31" spans="2:5" ht="15.75">
      <c r="B31" s="971"/>
      <c r="C31" s="972"/>
      <c r="D31" s="1926" t="s">
        <v>394</v>
      </c>
      <c r="E31" s="968">
        <v>473741</v>
      </c>
    </row>
    <row r="32" spans="2:5" ht="15.75">
      <c r="B32" s="971"/>
      <c r="C32" s="972"/>
      <c r="D32" s="1926" t="s">
        <v>395</v>
      </c>
      <c r="E32" s="968">
        <v>930576</v>
      </c>
    </row>
    <row r="33" spans="2:5" ht="15.75">
      <c r="B33" s="971"/>
      <c r="C33" s="972"/>
      <c r="D33" s="1926" t="s">
        <v>396</v>
      </c>
      <c r="E33" s="968">
        <v>1148242</v>
      </c>
    </row>
    <row r="34" spans="2:5" ht="15.75">
      <c r="B34" s="971"/>
      <c r="C34" s="972"/>
      <c r="D34" s="1926" t="s">
        <v>397</v>
      </c>
      <c r="E34" s="968">
        <v>649472</v>
      </c>
    </row>
    <row r="35" spans="2:5" ht="15.75">
      <c r="B35" s="971"/>
      <c r="C35" s="972"/>
      <c r="D35" s="1926" t="s">
        <v>398</v>
      </c>
      <c r="E35" s="968">
        <v>229049</v>
      </c>
    </row>
    <row r="36" spans="2:5" ht="15.75">
      <c r="B36" s="971"/>
      <c r="C36" s="972"/>
      <c r="D36" s="1926" t="s">
        <v>399</v>
      </c>
      <c r="E36" s="968">
        <v>493890</v>
      </c>
    </row>
    <row r="37" spans="2:5" ht="15.75">
      <c r="B37" s="971"/>
      <c r="C37" s="972"/>
      <c r="D37" s="1926" t="s">
        <v>400</v>
      </c>
      <c r="E37" s="968">
        <v>853399</v>
      </c>
    </row>
    <row r="38" spans="2:5" ht="15.75">
      <c r="B38" s="971"/>
      <c r="C38" s="972"/>
      <c r="D38" s="1926" t="s">
        <v>401</v>
      </c>
      <c r="E38" s="968">
        <v>1077555</v>
      </c>
    </row>
    <row r="39" spans="2:5" ht="15.75">
      <c r="B39" s="971"/>
      <c r="C39" s="972"/>
      <c r="D39" s="1926" t="s">
        <v>402</v>
      </c>
      <c r="E39" s="968">
        <v>1943312</v>
      </c>
    </row>
    <row r="40" spans="2:5" ht="15.75">
      <c r="B40" s="971"/>
      <c r="C40" s="972"/>
      <c r="D40" s="1926" t="s">
        <v>403</v>
      </c>
      <c r="E40" s="968">
        <v>570523</v>
      </c>
    </row>
    <row r="41" spans="2:5" ht="15.75">
      <c r="B41" s="971"/>
      <c r="C41" s="972"/>
      <c r="D41" s="1926" t="s">
        <v>404</v>
      </c>
      <c r="E41" s="968">
        <v>401987</v>
      </c>
    </row>
    <row r="42" spans="2:5" ht="15.75">
      <c r="B42" s="971"/>
      <c r="C42" s="972"/>
      <c r="D42" s="1926" t="s">
        <v>405</v>
      </c>
      <c r="E42" s="968">
        <v>604674</v>
      </c>
    </row>
    <row r="43" spans="2:5" ht="15.75">
      <c r="B43" s="971"/>
      <c r="C43" s="972"/>
      <c r="D43" s="1926" t="s">
        <v>406</v>
      </c>
      <c r="E43" s="968">
        <v>1035170</v>
      </c>
    </row>
    <row r="44" spans="2:5" ht="16.5" thickBot="1">
      <c r="B44" s="971"/>
      <c r="C44" s="972"/>
      <c r="D44" s="1926" t="s">
        <v>407</v>
      </c>
      <c r="E44" s="968">
        <v>621384</v>
      </c>
    </row>
    <row r="45" spans="2:5" ht="15.75">
      <c r="B45" s="971"/>
      <c r="C45" s="972"/>
      <c r="D45" s="1926" t="s">
        <v>408</v>
      </c>
      <c r="E45" s="968">
        <v>802016</v>
      </c>
    </row>
    <row r="46" spans="2:5" ht="15.75">
      <c r="B46" s="971"/>
      <c r="C46" s="972"/>
      <c r="D46" s="1926" t="s">
        <v>409</v>
      </c>
      <c r="E46" s="968">
        <v>222637</v>
      </c>
    </row>
    <row r="47" spans="2:5" ht="15.75">
      <c r="B47" s="971"/>
      <c r="C47" s="972"/>
      <c r="D47" s="1926" t="s">
        <v>410</v>
      </c>
      <c r="E47" s="968">
        <v>1089016</v>
      </c>
    </row>
    <row r="48" spans="2:5" ht="15.75">
      <c r="B48" s="971"/>
      <c r="C48" s="972"/>
      <c r="D48" s="1926" t="s">
        <v>411</v>
      </c>
      <c r="E48" s="968">
        <v>642744</v>
      </c>
    </row>
    <row r="49" spans="2:10" ht="15.75">
      <c r="B49" s="971"/>
      <c r="C49" s="972"/>
      <c r="D49" s="1926" t="s">
        <v>412</v>
      </c>
      <c r="E49" s="968">
        <v>1148135</v>
      </c>
    </row>
    <row r="50" spans="2:10" ht="15.75">
      <c r="B50" s="971"/>
      <c r="C50" s="972"/>
      <c r="D50" s="1926" t="s">
        <v>413</v>
      </c>
      <c r="E50" s="968">
        <v>1363739</v>
      </c>
    </row>
    <row r="51" spans="2:10" ht="15.75">
      <c r="B51" s="971"/>
      <c r="C51" s="972"/>
      <c r="D51" s="1926" t="s">
        <v>414</v>
      </c>
      <c r="E51" s="968">
        <v>237936</v>
      </c>
    </row>
    <row r="52" spans="2:10" ht="15.75">
      <c r="B52" s="971"/>
      <c r="C52" s="972"/>
      <c r="D52" s="1926" t="s">
        <v>415</v>
      </c>
      <c r="E52" s="968">
        <v>1651254</v>
      </c>
    </row>
    <row r="53" spans="2:10" ht="15.75">
      <c r="B53" s="971"/>
      <c r="C53" s="972"/>
      <c r="D53" s="1926" t="s">
        <v>416</v>
      </c>
      <c r="E53" s="968">
        <v>57289</v>
      </c>
    </row>
    <row r="54" spans="2:10" ht="15.75">
      <c r="B54" s="971"/>
      <c r="C54" s="972"/>
      <c r="D54" s="1926" t="s">
        <v>417</v>
      </c>
      <c r="E54" s="968">
        <v>287760</v>
      </c>
    </row>
    <row r="55" spans="2:10" ht="15.75">
      <c r="B55" s="965"/>
      <c r="C55" s="966"/>
      <c r="D55" s="1927" t="s">
        <v>374</v>
      </c>
      <c r="E55" s="974">
        <v>47320428</v>
      </c>
      <c r="F55" s="1004"/>
    </row>
    <row r="56" spans="2:10" ht="15.75">
      <c r="B56" s="975"/>
      <c r="C56" s="975"/>
      <c r="D56" s="975"/>
      <c r="E56" s="975"/>
    </row>
    <row r="57" spans="2:10" ht="15" customHeight="1">
      <c r="B57" s="2050"/>
      <c r="C57" s="2050"/>
      <c r="D57" s="2081" t="s">
        <v>437</v>
      </c>
      <c r="E57" s="2081"/>
      <c r="F57" s="1005"/>
    </row>
    <row r="58" spans="2:10" ht="15.75">
      <c r="B58" s="965"/>
      <c r="C58" s="979"/>
      <c r="D58" s="1006" t="s">
        <v>371</v>
      </c>
      <c r="E58" s="1007" t="s">
        <v>372</v>
      </c>
      <c r="F58" s="1008"/>
    </row>
    <row r="59" spans="2:10" ht="15.75">
      <c r="B59" s="971"/>
      <c r="C59" s="972"/>
      <c r="D59" s="967" t="s">
        <v>419</v>
      </c>
      <c r="E59" s="1009">
        <v>23660217</v>
      </c>
      <c r="F59" s="1009"/>
      <c r="I59" s="1004"/>
      <c r="J59" s="1004"/>
    </row>
    <row r="60" spans="2:10" ht="15.75">
      <c r="B60" s="975"/>
      <c r="C60" s="982"/>
      <c r="D60" s="1010"/>
      <c r="E60" s="977"/>
      <c r="F60" s="1011"/>
    </row>
    <row r="61" spans="2:10" ht="19.5" customHeight="1">
      <c r="D61" s="983" t="s">
        <v>420</v>
      </c>
      <c r="E61" s="1012">
        <f>+E55+E59</f>
        <v>70980645</v>
      </c>
      <c r="F61" s="1012"/>
    </row>
    <row r="62" spans="2:10" ht="63" customHeight="1">
      <c r="B62" s="2060" t="s">
        <v>421</v>
      </c>
      <c r="C62" s="2060"/>
    </row>
    <row r="63" spans="2:10" ht="15.75">
      <c r="B63" s="983"/>
      <c r="C63" s="984"/>
      <c r="D63" s="957"/>
      <c r="E63" s="957"/>
    </row>
    <row r="64" spans="2:10" ht="15.75">
      <c r="B64" s="1013"/>
      <c r="C64" s="1014"/>
    </row>
    <row r="65" spans="8:8">
      <c r="H65" s="1004"/>
    </row>
  </sheetData>
  <mergeCells count="14">
    <mergeCell ref="B57:C57"/>
    <mergeCell ref="D57:E57"/>
    <mergeCell ref="B62:C62"/>
    <mergeCell ref="B5:C5"/>
    <mergeCell ref="B6:C6"/>
    <mergeCell ref="B7:C7"/>
    <mergeCell ref="D7:E7"/>
    <mergeCell ref="B9:C9"/>
    <mergeCell ref="D9:E9"/>
    <mergeCell ref="B1:C1"/>
    <mergeCell ref="D1:E1"/>
    <mergeCell ref="B3:C3"/>
    <mergeCell ref="B4:C4"/>
    <mergeCell ref="D4:E4"/>
  </mergeCells>
  <pageMargins left="0.70866141732283472" right="0.41" top="0.52" bottom="0.62" header="0.31496062992125984" footer="0.31496062992125984"/>
  <pageSetup paperSize="9" scale="80" orientation="landscape" r:id="rId1"/>
  <headerFooter>
    <oddFooter>&amp;L&amp;F&amp;C&amp;P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4D82B-D043-46EF-85BC-8E8E84EAEB6C}">
  <sheetPr>
    <tabColor rgb="FF92D050"/>
  </sheetPr>
  <dimension ref="A1:H66"/>
  <sheetViews>
    <sheetView zoomScale="80" zoomScaleNormal="80" workbookViewId="0">
      <pane ySplit="1" topLeftCell="A2" activePane="bottomLeft" state="frozen"/>
      <selection activeCell="G7" sqref="G7"/>
      <selection pane="bottomLeft" activeCell="A2" sqref="A2"/>
    </sheetView>
  </sheetViews>
  <sheetFormatPr defaultColWidth="12.7109375" defaultRowHeight="12.75"/>
  <cols>
    <col min="1" max="1" width="8" style="954" customWidth="1"/>
    <col min="2" max="2" width="33.140625" style="970" customWidth="1"/>
    <col min="3" max="3" width="32" style="970" customWidth="1"/>
    <col min="4" max="4" width="37.42578125" style="955" customWidth="1"/>
    <col min="5" max="5" width="28.5703125" style="955" customWidth="1"/>
    <col min="6" max="6" width="21" style="955" customWidth="1"/>
    <col min="7" max="249" width="12.7109375" style="955"/>
    <col min="250" max="250" width="9" style="955" customWidth="1"/>
    <col min="251" max="251" width="34.5703125" style="955" customWidth="1"/>
    <col min="252" max="252" width="33.140625" style="955" customWidth="1"/>
    <col min="253" max="253" width="50" style="955" customWidth="1"/>
    <col min="254" max="254" width="25.5703125" style="955" customWidth="1"/>
    <col min="255" max="255" width="19.5703125" style="955" customWidth="1"/>
    <col min="256" max="505" width="12.7109375" style="955"/>
    <col min="506" max="506" width="9" style="955" customWidth="1"/>
    <col min="507" max="507" width="34.5703125" style="955" customWidth="1"/>
    <col min="508" max="508" width="33.140625" style="955" customWidth="1"/>
    <col min="509" max="509" width="50" style="955" customWidth="1"/>
    <col min="510" max="510" width="25.5703125" style="955" customWidth="1"/>
    <col min="511" max="511" width="19.5703125" style="955" customWidth="1"/>
    <col min="512" max="761" width="12.7109375" style="955"/>
    <col min="762" max="762" width="9" style="955" customWidth="1"/>
    <col min="763" max="763" width="34.5703125" style="955" customWidth="1"/>
    <col min="764" max="764" width="33.140625" style="955" customWidth="1"/>
    <col min="765" max="765" width="50" style="955" customWidth="1"/>
    <col min="766" max="766" width="25.5703125" style="955" customWidth="1"/>
    <col min="767" max="767" width="19.5703125" style="955" customWidth="1"/>
    <col min="768" max="1017" width="12.7109375" style="955"/>
    <col min="1018" max="1018" width="9" style="955" customWidth="1"/>
    <col min="1019" max="1019" width="34.5703125" style="955" customWidth="1"/>
    <col min="1020" max="1020" width="33.140625" style="955" customWidth="1"/>
    <col min="1021" max="1021" width="50" style="955" customWidth="1"/>
    <col min="1022" max="1022" width="25.5703125" style="955" customWidth="1"/>
    <col min="1023" max="1023" width="19.5703125" style="955" customWidth="1"/>
    <col min="1024" max="1273" width="12.7109375" style="955"/>
    <col min="1274" max="1274" width="9" style="955" customWidth="1"/>
    <col min="1275" max="1275" width="34.5703125" style="955" customWidth="1"/>
    <col min="1276" max="1276" width="33.140625" style="955" customWidth="1"/>
    <col min="1277" max="1277" width="50" style="955" customWidth="1"/>
    <col min="1278" max="1278" width="25.5703125" style="955" customWidth="1"/>
    <col min="1279" max="1279" width="19.5703125" style="955" customWidth="1"/>
    <col min="1280" max="1529" width="12.7109375" style="955"/>
    <col min="1530" max="1530" width="9" style="955" customWidth="1"/>
    <col min="1531" max="1531" width="34.5703125" style="955" customWidth="1"/>
    <col min="1532" max="1532" width="33.140625" style="955" customWidth="1"/>
    <col min="1533" max="1533" width="50" style="955" customWidth="1"/>
    <col min="1534" max="1534" width="25.5703125" style="955" customWidth="1"/>
    <col min="1535" max="1535" width="19.5703125" style="955" customWidth="1"/>
    <col min="1536" max="1785" width="12.7109375" style="955"/>
    <col min="1786" max="1786" width="9" style="955" customWidth="1"/>
    <col min="1787" max="1787" width="34.5703125" style="955" customWidth="1"/>
    <col min="1788" max="1788" width="33.140625" style="955" customWidth="1"/>
    <col min="1789" max="1789" width="50" style="955" customWidth="1"/>
    <col min="1790" max="1790" width="25.5703125" style="955" customWidth="1"/>
    <col min="1791" max="1791" width="19.5703125" style="955" customWidth="1"/>
    <col min="1792" max="2041" width="12.7109375" style="955"/>
    <col min="2042" max="2042" width="9" style="955" customWidth="1"/>
    <col min="2043" max="2043" width="34.5703125" style="955" customWidth="1"/>
    <col min="2044" max="2044" width="33.140625" style="955" customWidth="1"/>
    <col min="2045" max="2045" width="50" style="955" customWidth="1"/>
    <col min="2046" max="2046" width="25.5703125" style="955" customWidth="1"/>
    <col min="2047" max="2047" width="19.5703125" style="955" customWidth="1"/>
    <col min="2048" max="2297" width="12.7109375" style="955"/>
    <col min="2298" max="2298" width="9" style="955" customWidth="1"/>
    <col min="2299" max="2299" width="34.5703125" style="955" customWidth="1"/>
    <col min="2300" max="2300" width="33.140625" style="955" customWidth="1"/>
    <col min="2301" max="2301" width="50" style="955" customWidth="1"/>
    <col min="2302" max="2302" width="25.5703125" style="955" customWidth="1"/>
    <col min="2303" max="2303" width="19.5703125" style="955" customWidth="1"/>
    <col min="2304" max="2553" width="12.7109375" style="955"/>
    <col min="2554" max="2554" width="9" style="955" customWidth="1"/>
    <col min="2555" max="2555" width="34.5703125" style="955" customWidth="1"/>
    <col min="2556" max="2556" width="33.140625" style="955" customWidth="1"/>
    <col min="2557" max="2557" width="50" style="955" customWidth="1"/>
    <col min="2558" max="2558" width="25.5703125" style="955" customWidth="1"/>
    <col min="2559" max="2559" width="19.5703125" style="955" customWidth="1"/>
    <col min="2560" max="2809" width="12.7109375" style="955"/>
    <col min="2810" max="2810" width="9" style="955" customWidth="1"/>
    <col min="2811" max="2811" width="34.5703125" style="955" customWidth="1"/>
    <col min="2812" max="2812" width="33.140625" style="955" customWidth="1"/>
    <col min="2813" max="2813" width="50" style="955" customWidth="1"/>
    <col min="2814" max="2814" width="25.5703125" style="955" customWidth="1"/>
    <col min="2815" max="2815" width="19.5703125" style="955" customWidth="1"/>
    <col min="2816" max="3065" width="12.7109375" style="955"/>
    <col min="3066" max="3066" width="9" style="955" customWidth="1"/>
    <col min="3067" max="3067" width="34.5703125" style="955" customWidth="1"/>
    <col min="3068" max="3068" width="33.140625" style="955" customWidth="1"/>
    <col min="3069" max="3069" width="50" style="955" customWidth="1"/>
    <col min="3070" max="3070" width="25.5703125" style="955" customWidth="1"/>
    <col min="3071" max="3071" width="19.5703125" style="955" customWidth="1"/>
    <col min="3072" max="3321" width="12.7109375" style="955"/>
    <col min="3322" max="3322" width="9" style="955" customWidth="1"/>
    <col min="3323" max="3323" width="34.5703125" style="955" customWidth="1"/>
    <col min="3324" max="3324" width="33.140625" style="955" customWidth="1"/>
    <col min="3325" max="3325" width="50" style="955" customWidth="1"/>
    <col min="3326" max="3326" width="25.5703125" style="955" customWidth="1"/>
    <col min="3327" max="3327" width="19.5703125" style="955" customWidth="1"/>
    <col min="3328" max="3577" width="12.7109375" style="955"/>
    <col min="3578" max="3578" width="9" style="955" customWidth="1"/>
    <col min="3579" max="3579" width="34.5703125" style="955" customWidth="1"/>
    <col min="3580" max="3580" width="33.140625" style="955" customWidth="1"/>
    <col min="3581" max="3581" width="50" style="955" customWidth="1"/>
    <col min="3582" max="3582" width="25.5703125" style="955" customWidth="1"/>
    <col min="3583" max="3583" width="19.5703125" style="955" customWidth="1"/>
    <col min="3584" max="3833" width="12.7109375" style="955"/>
    <col min="3834" max="3834" width="9" style="955" customWidth="1"/>
    <col min="3835" max="3835" width="34.5703125" style="955" customWidth="1"/>
    <col min="3836" max="3836" width="33.140625" style="955" customWidth="1"/>
    <col min="3837" max="3837" width="50" style="955" customWidth="1"/>
    <col min="3838" max="3838" width="25.5703125" style="955" customWidth="1"/>
    <col min="3839" max="3839" width="19.5703125" style="955" customWidth="1"/>
    <col min="3840" max="4089" width="12.7109375" style="955"/>
    <col min="4090" max="4090" width="9" style="955" customWidth="1"/>
    <col min="4091" max="4091" width="34.5703125" style="955" customWidth="1"/>
    <col min="4092" max="4092" width="33.140625" style="955" customWidth="1"/>
    <col min="4093" max="4093" width="50" style="955" customWidth="1"/>
    <col min="4094" max="4094" width="25.5703125" style="955" customWidth="1"/>
    <col min="4095" max="4095" width="19.5703125" style="955" customWidth="1"/>
    <col min="4096" max="4345" width="12.7109375" style="955"/>
    <col min="4346" max="4346" width="9" style="955" customWidth="1"/>
    <col min="4347" max="4347" width="34.5703125" style="955" customWidth="1"/>
    <col min="4348" max="4348" width="33.140625" style="955" customWidth="1"/>
    <col min="4349" max="4349" width="50" style="955" customWidth="1"/>
    <col min="4350" max="4350" width="25.5703125" style="955" customWidth="1"/>
    <col min="4351" max="4351" width="19.5703125" style="955" customWidth="1"/>
    <col min="4352" max="4601" width="12.7109375" style="955"/>
    <col min="4602" max="4602" width="9" style="955" customWidth="1"/>
    <col min="4603" max="4603" width="34.5703125" style="955" customWidth="1"/>
    <col min="4604" max="4604" width="33.140625" style="955" customWidth="1"/>
    <col min="4605" max="4605" width="50" style="955" customWidth="1"/>
    <col min="4606" max="4606" width="25.5703125" style="955" customWidth="1"/>
    <col min="4607" max="4607" width="19.5703125" style="955" customWidth="1"/>
    <col min="4608" max="4857" width="12.7109375" style="955"/>
    <col min="4858" max="4858" width="9" style="955" customWidth="1"/>
    <col min="4859" max="4859" width="34.5703125" style="955" customWidth="1"/>
    <col min="4860" max="4860" width="33.140625" style="955" customWidth="1"/>
    <col min="4861" max="4861" width="50" style="955" customWidth="1"/>
    <col min="4862" max="4862" width="25.5703125" style="955" customWidth="1"/>
    <col min="4863" max="4863" width="19.5703125" style="955" customWidth="1"/>
    <col min="4864" max="5113" width="12.7109375" style="955"/>
    <col min="5114" max="5114" width="9" style="955" customWidth="1"/>
    <col min="5115" max="5115" width="34.5703125" style="955" customWidth="1"/>
    <col min="5116" max="5116" width="33.140625" style="955" customWidth="1"/>
    <col min="5117" max="5117" width="50" style="955" customWidth="1"/>
    <col min="5118" max="5118" width="25.5703125" style="955" customWidth="1"/>
    <col min="5119" max="5119" width="19.5703125" style="955" customWidth="1"/>
    <col min="5120" max="5369" width="12.7109375" style="955"/>
    <col min="5370" max="5370" width="9" style="955" customWidth="1"/>
    <col min="5371" max="5371" width="34.5703125" style="955" customWidth="1"/>
    <col min="5372" max="5372" width="33.140625" style="955" customWidth="1"/>
    <col min="5373" max="5373" width="50" style="955" customWidth="1"/>
    <col min="5374" max="5374" width="25.5703125" style="955" customWidth="1"/>
    <col min="5375" max="5375" width="19.5703125" style="955" customWidth="1"/>
    <col min="5376" max="5625" width="12.7109375" style="955"/>
    <col min="5626" max="5626" width="9" style="955" customWidth="1"/>
    <col min="5627" max="5627" width="34.5703125" style="955" customWidth="1"/>
    <col min="5628" max="5628" width="33.140625" style="955" customWidth="1"/>
    <col min="5629" max="5629" width="50" style="955" customWidth="1"/>
    <col min="5630" max="5630" width="25.5703125" style="955" customWidth="1"/>
    <col min="5631" max="5631" width="19.5703125" style="955" customWidth="1"/>
    <col min="5632" max="5881" width="12.7109375" style="955"/>
    <col min="5882" max="5882" width="9" style="955" customWidth="1"/>
    <col min="5883" max="5883" width="34.5703125" style="955" customWidth="1"/>
    <col min="5884" max="5884" width="33.140625" style="955" customWidth="1"/>
    <col min="5885" max="5885" width="50" style="955" customWidth="1"/>
    <col min="5886" max="5886" width="25.5703125" style="955" customWidth="1"/>
    <col min="5887" max="5887" width="19.5703125" style="955" customWidth="1"/>
    <col min="5888" max="6137" width="12.7109375" style="955"/>
    <col min="6138" max="6138" width="9" style="955" customWidth="1"/>
    <col min="6139" max="6139" width="34.5703125" style="955" customWidth="1"/>
    <col min="6140" max="6140" width="33.140625" style="955" customWidth="1"/>
    <col min="6141" max="6141" width="50" style="955" customWidth="1"/>
    <col min="6142" max="6142" width="25.5703125" style="955" customWidth="1"/>
    <col min="6143" max="6143" width="19.5703125" style="955" customWidth="1"/>
    <col min="6144" max="6393" width="12.7109375" style="955"/>
    <col min="6394" max="6394" width="9" style="955" customWidth="1"/>
    <col min="6395" max="6395" width="34.5703125" style="955" customWidth="1"/>
    <col min="6396" max="6396" width="33.140625" style="955" customWidth="1"/>
    <col min="6397" max="6397" width="50" style="955" customWidth="1"/>
    <col min="6398" max="6398" width="25.5703125" style="955" customWidth="1"/>
    <col min="6399" max="6399" width="19.5703125" style="955" customWidth="1"/>
    <col min="6400" max="6649" width="12.7109375" style="955"/>
    <col min="6650" max="6650" width="9" style="955" customWidth="1"/>
    <col min="6651" max="6651" width="34.5703125" style="955" customWidth="1"/>
    <col min="6652" max="6652" width="33.140625" style="955" customWidth="1"/>
    <col min="6653" max="6653" width="50" style="955" customWidth="1"/>
    <col min="6654" max="6654" width="25.5703125" style="955" customWidth="1"/>
    <col min="6655" max="6655" width="19.5703125" style="955" customWidth="1"/>
    <col min="6656" max="6905" width="12.7109375" style="955"/>
    <col min="6906" max="6906" width="9" style="955" customWidth="1"/>
    <col min="6907" max="6907" width="34.5703125" style="955" customWidth="1"/>
    <col min="6908" max="6908" width="33.140625" style="955" customWidth="1"/>
    <col min="6909" max="6909" width="50" style="955" customWidth="1"/>
    <col min="6910" max="6910" width="25.5703125" style="955" customWidth="1"/>
    <col min="6911" max="6911" width="19.5703125" style="955" customWidth="1"/>
    <col min="6912" max="7161" width="12.7109375" style="955"/>
    <col min="7162" max="7162" width="9" style="955" customWidth="1"/>
    <col min="7163" max="7163" width="34.5703125" style="955" customWidth="1"/>
    <col min="7164" max="7164" width="33.140625" style="955" customWidth="1"/>
    <col min="7165" max="7165" width="50" style="955" customWidth="1"/>
    <col min="7166" max="7166" width="25.5703125" style="955" customWidth="1"/>
    <col min="7167" max="7167" width="19.5703125" style="955" customWidth="1"/>
    <col min="7168" max="7417" width="12.7109375" style="955"/>
    <col min="7418" max="7418" width="9" style="955" customWidth="1"/>
    <col min="7419" max="7419" width="34.5703125" style="955" customWidth="1"/>
    <col min="7420" max="7420" width="33.140625" style="955" customWidth="1"/>
    <col min="7421" max="7421" width="50" style="955" customWidth="1"/>
    <col min="7422" max="7422" width="25.5703125" style="955" customWidth="1"/>
    <col min="7423" max="7423" width="19.5703125" style="955" customWidth="1"/>
    <col min="7424" max="7673" width="12.7109375" style="955"/>
    <col min="7674" max="7674" width="9" style="955" customWidth="1"/>
    <col min="7675" max="7675" width="34.5703125" style="955" customWidth="1"/>
    <col min="7676" max="7676" width="33.140625" style="955" customWidth="1"/>
    <col min="7677" max="7677" width="50" style="955" customWidth="1"/>
    <col min="7678" max="7678" width="25.5703125" style="955" customWidth="1"/>
    <col min="7679" max="7679" width="19.5703125" style="955" customWidth="1"/>
    <col min="7680" max="7929" width="12.7109375" style="955"/>
    <col min="7930" max="7930" width="9" style="955" customWidth="1"/>
    <col min="7931" max="7931" width="34.5703125" style="955" customWidth="1"/>
    <col min="7932" max="7932" width="33.140625" style="955" customWidth="1"/>
    <col min="7933" max="7933" width="50" style="955" customWidth="1"/>
    <col min="7934" max="7934" width="25.5703125" style="955" customWidth="1"/>
    <col min="7935" max="7935" width="19.5703125" style="955" customWidth="1"/>
    <col min="7936" max="8185" width="12.7109375" style="955"/>
    <col min="8186" max="8186" width="9" style="955" customWidth="1"/>
    <col min="8187" max="8187" width="34.5703125" style="955" customWidth="1"/>
    <col min="8188" max="8188" width="33.140625" style="955" customWidth="1"/>
    <col min="8189" max="8189" width="50" style="955" customWidth="1"/>
    <col min="8190" max="8190" width="25.5703125" style="955" customWidth="1"/>
    <col min="8191" max="8191" width="19.5703125" style="955" customWidth="1"/>
    <col min="8192" max="8441" width="12.7109375" style="955"/>
    <col min="8442" max="8442" width="9" style="955" customWidth="1"/>
    <col min="8443" max="8443" width="34.5703125" style="955" customWidth="1"/>
    <col min="8444" max="8444" width="33.140625" style="955" customWidth="1"/>
    <col min="8445" max="8445" width="50" style="955" customWidth="1"/>
    <col min="8446" max="8446" width="25.5703125" style="955" customWidth="1"/>
    <col min="8447" max="8447" width="19.5703125" style="955" customWidth="1"/>
    <col min="8448" max="8697" width="12.7109375" style="955"/>
    <col min="8698" max="8698" width="9" style="955" customWidth="1"/>
    <col min="8699" max="8699" width="34.5703125" style="955" customWidth="1"/>
    <col min="8700" max="8700" width="33.140625" style="955" customWidth="1"/>
    <col min="8701" max="8701" width="50" style="955" customWidth="1"/>
    <col min="8702" max="8702" width="25.5703125" style="955" customWidth="1"/>
    <col min="8703" max="8703" width="19.5703125" style="955" customWidth="1"/>
    <col min="8704" max="8953" width="12.7109375" style="955"/>
    <col min="8954" max="8954" width="9" style="955" customWidth="1"/>
    <col min="8955" max="8955" width="34.5703125" style="955" customWidth="1"/>
    <col min="8956" max="8956" width="33.140625" style="955" customWidth="1"/>
    <col min="8957" max="8957" width="50" style="955" customWidth="1"/>
    <col min="8958" max="8958" width="25.5703125" style="955" customWidth="1"/>
    <col min="8959" max="8959" width="19.5703125" style="955" customWidth="1"/>
    <col min="8960" max="9209" width="12.7109375" style="955"/>
    <col min="9210" max="9210" width="9" style="955" customWidth="1"/>
    <col min="9211" max="9211" width="34.5703125" style="955" customWidth="1"/>
    <col min="9212" max="9212" width="33.140625" style="955" customWidth="1"/>
    <col min="9213" max="9213" width="50" style="955" customWidth="1"/>
    <col min="9214" max="9214" width="25.5703125" style="955" customWidth="1"/>
    <col min="9215" max="9215" width="19.5703125" style="955" customWidth="1"/>
    <col min="9216" max="9465" width="12.7109375" style="955"/>
    <col min="9466" max="9466" width="9" style="955" customWidth="1"/>
    <col min="9467" max="9467" width="34.5703125" style="955" customWidth="1"/>
    <col min="9468" max="9468" width="33.140625" style="955" customWidth="1"/>
    <col min="9469" max="9469" width="50" style="955" customWidth="1"/>
    <col min="9470" max="9470" width="25.5703125" style="955" customWidth="1"/>
    <col min="9471" max="9471" width="19.5703125" style="955" customWidth="1"/>
    <col min="9472" max="9721" width="12.7109375" style="955"/>
    <col min="9722" max="9722" width="9" style="955" customWidth="1"/>
    <col min="9723" max="9723" width="34.5703125" style="955" customWidth="1"/>
    <col min="9724" max="9724" width="33.140625" style="955" customWidth="1"/>
    <col min="9725" max="9725" width="50" style="955" customWidth="1"/>
    <col min="9726" max="9726" width="25.5703125" style="955" customWidth="1"/>
    <col min="9727" max="9727" width="19.5703125" style="955" customWidth="1"/>
    <col min="9728" max="9977" width="12.7109375" style="955"/>
    <col min="9978" max="9978" width="9" style="955" customWidth="1"/>
    <col min="9979" max="9979" width="34.5703125" style="955" customWidth="1"/>
    <col min="9980" max="9980" width="33.140625" style="955" customWidth="1"/>
    <col min="9981" max="9981" width="50" style="955" customWidth="1"/>
    <col min="9982" max="9982" width="25.5703125" style="955" customWidth="1"/>
    <col min="9983" max="9983" width="19.5703125" style="955" customWidth="1"/>
    <col min="9984" max="10233" width="12.7109375" style="955"/>
    <col min="10234" max="10234" width="9" style="955" customWidth="1"/>
    <col min="10235" max="10235" width="34.5703125" style="955" customWidth="1"/>
    <col min="10236" max="10236" width="33.140625" style="955" customWidth="1"/>
    <col min="10237" max="10237" width="50" style="955" customWidth="1"/>
    <col min="10238" max="10238" width="25.5703125" style="955" customWidth="1"/>
    <col min="10239" max="10239" width="19.5703125" style="955" customWidth="1"/>
    <col min="10240" max="10489" width="12.7109375" style="955"/>
    <col min="10490" max="10490" width="9" style="955" customWidth="1"/>
    <col min="10491" max="10491" width="34.5703125" style="955" customWidth="1"/>
    <col min="10492" max="10492" width="33.140625" style="955" customWidth="1"/>
    <col min="10493" max="10493" width="50" style="955" customWidth="1"/>
    <col min="10494" max="10494" width="25.5703125" style="955" customWidth="1"/>
    <col min="10495" max="10495" width="19.5703125" style="955" customWidth="1"/>
    <col min="10496" max="10745" width="12.7109375" style="955"/>
    <col min="10746" max="10746" width="9" style="955" customWidth="1"/>
    <col min="10747" max="10747" width="34.5703125" style="955" customWidth="1"/>
    <col min="10748" max="10748" width="33.140625" style="955" customWidth="1"/>
    <col min="10749" max="10749" width="50" style="955" customWidth="1"/>
    <col min="10750" max="10750" width="25.5703125" style="955" customWidth="1"/>
    <col min="10751" max="10751" width="19.5703125" style="955" customWidth="1"/>
    <col min="10752" max="11001" width="12.7109375" style="955"/>
    <col min="11002" max="11002" width="9" style="955" customWidth="1"/>
    <col min="11003" max="11003" width="34.5703125" style="955" customWidth="1"/>
    <col min="11004" max="11004" width="33.140625" style="955" customWidth="1"/>
    <col min="11005" max="11005" width="50" style="955" customWidth="1"/>
    <col min="11006" max="11006" width="25.5703125" style="955" customWidth="1"/>
    <col min="11007" max="11007" width="19.5703125" style="955" customWidth="1"/>
    <col min="11008" max="11257" width="12.7109375" style="955"/>
    <col min="11258" max="11258" width="9" style="955" customWidth="1"/>
    <col min="11259" max="11259" width="34.5703125" style="955" customWidth="1"/>
    <col min="11260" max="11260" width="33.140625" style="955" customWidth="1"/>
    <col min="11261" max="11261" width="50" style="955" customWidth="1"/>
    <col min="11262" max="11262" width="25.5703125" style="955" customWidth="1"/>
    <col min="11263" max="11263" width="19.5703125" style="955" customWidth="1"/>
    <col min="11264" max="11513" width="12.7109375" style="955"/>
    <col min="11514" max="11514" width="9" style="955" customWidth="1"/>
    <col min="11515" max="11515" width="34.5703125" style="955" customWidth="1"/>
    <col min="11516" max="11516" width="33.140625" style="955" customWidth="1"/>
    <col min="11517" max="11517" width="50" style="955" customWidth="1"/>
    <col min="11518" max="11518" width="25.5703125" style="955" customWidth="1"/>
    <col min="11519" max="11519" width="19.5703125" style="955" customWidth="1"/>
    <col min="11520" max="11769" width="12.7109375" style="955"/>
    <col min="11770" max="11770" width="9" style="955" customWidth="1"/>
    <col min="11771" max="11771" width="34.5703125" style="955" customWidth="1"/>
    <col min="11772" max="11772" width="33.140625" style="955" customWidth="1"/>
    <col min="11773" max="11773" width="50" style="955" customWidth="1"/>
    <col min="11774" max="11774" width="25.5703125" style="955" customWidth="1"/>
    <col min="11775" max="11775" width="19.5703125" style="955" customWidth="1"/>
    <col min="11776" max="12025" width="12.7109375" style="955"/>
    <col min="12026" max="12026" width="9" style="955" customWidth="1"/>
    <col min="12027" max="12027" width="34.5703125" style="955" customWidth="1"/>
    <col min="12028" max="12028" width="33.140625" style="955" customWidth="1"/>
    <col min="12029" max="12029" width="50" style="955" customWidth="1"/>
    <col min="12030" max="12030" width="25.5703125" style="955" customWidth="1"/>
    <col min="12031" max="12031" width="19.5703125" style="955" customWidth="1"/>
    <col min="12032" max="12281" width="12.7109375" style="955"/>
    <col min="12282" max="12282" width="9" style="955" customWidth="1"/>
    <col min="12283" max="12283" width="34.5703125" style="955" customWidth="1"/>
    <col min="12284" max="12284" width="33.140625" style="955" customWidth="1"/>
    <col min="12285" max="12285" width="50" style="955" customWidth="1"/>
    <col min="12286" max="12286" width="25.5703125" style="955" customWidth="1"/>
    <col min="12287" max="12287" width="19.5703125" style="955" customWidth="1"/>
    <col min="12288" max="12537" width="12.7109375" style="955"/>
    <col min="12538" max="12538" width="9" style="955" customWidth="1"/>
    <col min="12539" max="12539" width="34.5703125" style="955" customWidth="1"/>
    <col min="12540" max="12540" width="33.140625" style="955" customWidth="1"/>
    <col min="12541" max="12541" width="50" style="955" customWidth="1"/>
    <col min="12542" max="12542" width="25.5703125" style="955" customWidth="1"/>
    <col min="12543" max="12543" width="19.5703125" style="955" customWidth="1"/>
    <col min="12544" max="12793" width="12.7109375" style="955"/>
    <col min="12794" max="12794" width="9" style="955" customWidth="1"/>
    <col min="12795" max="12795" width="34.5703125" style="955" customWidth="1"/>
    <col min="12796" max="12796" width="33.140625" style="955" customWidth="1"/>
    <col min="12797" max="12797" width="50" style="955" customWidth="1"/>
    <col min="12798" max="12798" width="25.5703125" style="955" customWidth="1"/>
    <col min="12799" max="12799" width="19.5703125" style="955" customWidth="1"/>
    <col min="12800" max="13049" width="12.7109375" style="955"/>
    <col min="13050" max="13050" width="9" style="955" customWidth="1"/>
    <col min="13051" max="13051" width="34.5703125" style="955" customWidth="1"/>
    <col min="13052" max="13052" width="33.140625" style="955" customWidth="1"/>
    <col min="13053" max="13053" width="50" style="955" customWidth="1"/>
    <col min="13054" max="13054" width="25.5703125" style="955" customWidth="1"/>
    <col min="13055" max="13055" width="19.5703125" style="955" customWidth="1"/>
    <col min="13056" max="13305" width="12.7109375" style="955"/>
    <col min="13306" max="13306" width="9" style="955" customWidth="1"/>
    <col min="13307" max="13307" width="34.5703125" style="955" customWidth="1"/>
    <col min="13308" max="13308" width="33.140625" style="955" customWidth="1"/>
    <col min="13309" max="13309" width="50" style="955" customWidth="1"/>
    <col min="13310" max="13310" width="25.5703125" style="955" customWidth="1"/>
    <col min="13311" max="13311" width="19.5703125" style="955" customWidth="1"/>
    <col min="13312" max="13561" width="12.7109375" style="955"/>
    <col min="13562" max="13562" width="9" style="955" customWidth="1"/>
    <col min="13563" max="13563" width="34.5703125" style="955" customWidth="1"/>
    <col min="13564" max="13564" width="33.140625" style="955" customWidth="1"/>
    <col min="13565" max="13565" width="50" style="955" customWidth="1"/>
    <col min="13566" max="13566" width="25.5703125" style="955" customWidth="1"/>
    <col min="13567" max="13567" width="19.5703125" style="955" customWidth="1"/>
    <col min="13568" max="13817" width="12.7109375" style="955"/>
    <col min="13818" max="13818" width="9" style="955" customWidth="1"/>
    <col min="13819" max="13819" width="34.5703125" style="955" customWidth="1"/>
    <col min="13820" max="13820" width="33.140625" style="955" customWidth="1"/>
    <col min="13821" max="13821" width="50" style="955" customWidth="1"/>
    <col min="13822" max="13822" width="25.5703125" style="955" customWidth="1"/>
    <col min="13823" max="13823" width="19.5703125" style="955" customWidth="1"/>
    <col min="13824" max="14073" width="12.7109375" style="955"/>
    <col min="14074" max="14074" width="9" style="955" customWidth="1"/>
    <col min="14075" max="14075" width="34.5703125" style="955" customWidth="1"/>
    <col min="14076" max="14076" width="33.140625" style="955" customWidth="1"/>
    <col min="14077" max="14077" width="50" style="955" customWidth="1"/>
    <col min="14078" max="14078" width="25.5703125" style="955" customWidth="1"/>
    <col min="14079" max="14079" width="19.5703125" style="955" customWidth="1"/>
    <col min="14080" max="14329" width="12.7109375" style="955"/>
    <col min="14330" max="14330" width="9" style="955" customWidth="1"/>
    <col min="14331" max="14331" width="34.5703125" style="955" customWidth="1"/>
    <col min="14332" max="14332" width="33.140625" style="955" customWidth="1"/>
    <col min="14333" max="14333" width="50" style="955" customWidth="1"/>
    <col min="14334" max="14334" width="25.5703125" style="955" customWidth="1"/>
    <col min="14335" max="14335" width="19.5703125" style="955" customWidth="1"/>
    <col min="14336" max="14585" width="12.7109375" style="955"/>
    <col min="14586" max="14586" width="9" style="955" customWidth="1"/>
    <col min="14587" max="14587" width="34.5703125" style="955" customWidth="1"/>
    <col min="14588" max="14588" width="33.140625" style="955" customWidth="1"/>
    <col min="14589" max="14589" width="50" style="955" customWidth="1"/>
    <col min="14590" max="14590" width="25.5703125" style="955" customWidth="1"/>
    <col min="14591" max="14591" width="19.5703125" style="955" customWidth="1"/>
    <col min="14592" max="14841" width="12.7109375" style="955"/>
    <col min="14842" max="14842" width="9" style="955" customWidth="1"/>
    <col min="14843" max="14843" width="34.5703125" style="955" customWidth="1"/>
    <col min="14844" max="14844" width="33.140625" style="955" customWidth="1"/>
    <col min="14845" max="14845" width="50" style="955" customWidth="1"/>
    <col min="14846" max="14846" width="25.5703125" style="955" customWidth="1"/>
    <col min="14847" max="14847" width="19.5703125" style="955" customWidth="1"/>
    <col min="14848" max="15097" width="12.7109375" style="955"/>
    <col min="15098" max="15098" width="9" style="955" customWidth="1"/>
    <col min="15099" max="15099" width="34.5703125" style="955" customWidth="1"/>
    <col min="15100" max="15100" width="33.140625" style="955" customWidth="1"/>
    <col min="15101" max="15101" width="50" style="955" customWidth="1"/>
    <col min="15102" max="15102" width="25.5703125" style="955" customWidth="1"/>
    <col min="15103" max="15103" width="19.5703125" style="955" customWidth="1"/>
    <col min="15104" max="15353" width="12.7109375" style="955"/>
    <col min="15354" max="15354" width="9" style="955" customWidth="1"/>
    <col min="15355" max="15355" width="34.5703125" style="955" customWidth="1"/>
    <col min="15356" max="15356" width="33.140625" style="955" customWidth="1"/>
    <col min="15357" max="15357" width="50" style="955" customWidth="1"/>
    <col min="15358" max="15358" width="25.5703125" style="955" customWidth="1"/>
    <col min="15359" max="15359" width="19.5703125" style="955" customWidth="1"/>
    <col min="15360" max="15609" width="12.7109375" style="955"/>
    <col min="15610" max="15610" width="9" style="955" customWidth="1"/>
    <col min="15611" max="15611" width="34.5703125" style="955" customWidth="1"/>
    <col min="15612" max="15612" width="33.140625" style="955" customWidth="1"/>
    <col min="15613" max="15613" width="50" style="955" customWidth="1"/>
    <col min="15614" max="15614" width="25.5703125" style="955" customWidth="1"/>
    <col min="15615" max="15615" width="19.5703125" style="955" customWidth="1"/>
    <col min="15616" max="15865" width="12.7109375" style="955"/>
    <col min="15866" max="15866" width="9" style="955" customWidth="1"/>
    <col min="15867" max="15867" width="34.5703125" style="955" customWidth="1"/>
    <col min="15868" max="15868" width="33.140625" style="955" customWidth="1"/>
    <col min="15869" max="15869" width="50" style="955" customWidth="1"/>
    <col min="15870" max="15870" width="25.5703125" style="955" customWidth="1"/>
    <col min="15871" max="15871" width="19.5703125" style="955" customWidth="1"/>
    <col min="15872" max="16121" width="12.7109375" style="955"/>
    <col min="16122" max="16122" width="9" style="955" customWidth="1"/>
    <col min="16123" max="16123" width="34.5703125" style="955" customWidth="1"/>
    <col min="16124" max="16124" width="33.140625" style="955" customWidth="1"/>
    <col min="16125" max="16125" width="50" style="955" customWidth="1"/>
    <col min="16126" max="16126" width="25.5703125" style="955" customWidth="1"/>
    <col min="16127" max="16127" width="19.5703125" style="955" customWidth="1"/>
    <col min="16128" max="16384" width="12.7109375" style="955"/>
  </cols>
  <sheetData>
    <row r="1" spans="1:6" s="952" customFormat="1" ht="28.5" customHeight="1" thickBot="1">
      <c r="A1" s="951"/>
      <c r="B1" s="2071" t="s">
        <v>366</v>
      </c>
      <c r="C1" s="2072"/>
      <c r="D1" s="2073" t="s">
        <v>3</v>
      </c>
      <c r="E1" s="2075"/>
      <c r="F1" s="1017" t="s">
        <v>1</v>
      </c>
    </row>
    <row r="2" spans="1:6" s="952" customFormat="1" ht="13.5">
      <c r="A2" s="951"/>
      <c r="B2" s="953"/>
      <c r="C2" s="953"/>
    </row>
    <row r="3" spans="1:6" s="952" customFormat="1">
      <c r="A3" s="951"/>
      <c r="B3" s="2056"/>
      <c r="C3" s="2056"/>
    </row>
    <row r="4" spans="1:6" s="952" customFormat="1">
      <c r="A4" s="951"/>
      <c r="B4" s="2056" t="s">
        <v>192</v>
      </c>
      <c r="C4" s="2056"/>
      <c r="D4" s="2057" t="s">
        <v>438</v>
      </c>
      <c r="E4" s="2057"/>
    </row>
    <row r="5" spans="1:6" s="952" customFormat="1">
      <c r="A5" s="951"/>
      <c r="B5" s="2057"/>
      <c r="C5" s="2057"/>
    </row>
    <row r="6" spans="1:6" ht="15.75" customHeight="1">
      <c r="B6" s="2058" t="s">
        <v>439</v>
      </c>
      <c r="C6" s="2058"/>
      <c r="E6" s="956" t="s">
        <v>439</v>
      </c>
    </row>
    <row r="7" spans="1:6" ht="81" customHeight="1">
      <c r="A7" s="1016">
        <f>'9.piel.'!A7+1</f>
        <v>86</v>
      </c>
      <c r="B7" s="2076" t="s">
        <v>440</v>
      </c>
      <c r="C7" s="2076"/>
      <c r="D7" s="2076" t="s">
        <v>440</v>
      </c>
      <c r="E7" s="2076"/>
      <c r="F7" s="1015" t="s">
        <v>295</v>
      </c>
    </row>
    <row r="8" spans="1:6" ht="15.75">
      <c r="B8" s="957"/>
      <c r="C8" s="957"/>
      <c r="D8" s="957"/>
      <c r="E8" s="957"/>
    </row>
    <row r="9" spans="1:6" ht="55.5" customHeight="1">
      <c r="B9" s="959" t="s">
        <v>371</v>
      </c>
      <c r="C9" s="960" t="s">
        <v>372</v>
      </c>
      <c r="D9" s="959" t="s">
        <v>371</v>
      </c>
      <c r="E9" s="961" t="s">
        <v>372</v>
      </c>
      <c r="F9" s="1000"/>
    </row>
    <row r="10" spans="1:6" ht="15.75">
      <c r="B10" s="958"/>
      <c r="C10" s="989"/>
      <c r="D10" s="958"/>
      <c r="E10" s="989"/>
    </row>
    <row r="11" spans="1:6" ht="15.75" customHeight="1">
      <c r="B11" s="971" t="s">
        <v>441</v>
      </c>
      <c r="C11" s="972">
        <v>112437</v>
      </c>
      <c r="D11" s="1926" t="s">
        <v>375</v>
      </c>
      <c r="E11" s="968">
        <v>238824</v>
      </c>
    </row>
    <row r="12" spans="1:6" ht="15.75">
      <c r="B12" s="971" t="s">
        <v>376</v>
      </c>
      <c r="C12" s="972">
        <v>13299</v>
      </c>
      <c r="D12" s="1926" t="s">
        <v>376</v>
      </c>
      <c r="E12" s="968">
        <v>28248</v>
      </c>
    </row>
    <row r="13" spans="1:6" ht="15.75">
      <c r="B13" s="971" t="s">
        <v>377</v>
      </c>
      <c r="C13" s="972">
        <v>14911</v>
      </c>
      <c r="D13" s="1926" t="s">
        <v>377</v>
      </c>
      <c r="E13" s="968">
        <v>31672</v>
      </c>
    </row>
    <row r="14" spans="1:6" ht="15.75">
      <c r="B14" s="971" t="s">
        <v>378</v>
      </c>
      <c r="C14" s="972">
        <v>14911</v>
      </c>
      <c r="D14" s="1926" t="s">
        <v>378</v>
      </c>
      <c r="E14" s="968">
        <v>31672</v>
      </c>
    </row>
    <row r="15" spans="1:6" ht="15.75">
      <c r="B15" s="971" t="s">
        <v>379</v>
      </c>
      <c r="C15" s="972">
        <v>12493</v>
      </c>
      <c r="D15" s="1926" t="s">
        <v>379</v>
      </c>
      <c r="E15" s="968">
        <v>26536</v>
      </c>
    </row>
    <row r="16" spans="1:6" ht="15.75">
      <c r="B16" s="971" t="s">
        <v>380</v>
      </c>
      <c r="C16" s="972">
        <v>10881</v>
      </c>
      <c r="D16" s="1926" t="s">
        <v>380</v>
      </c>
      <c r="E16" s="968">
        <v>23112</v>
      </c>
    </row>
    <row r="17" spans="2:5" ht="15.75">
      <c r="B17" s="971" t="s">
        <v>381</v>
      </c>
      <c r="C17" s="972">
        <v>16120</v>
      </c>
      <c r="D17" s="1926" t="s">
        <v>381</v>
      </c>
      <c r="E17" s="968">
        <v>34240</v>
      </c>
    </row>
    <row r="18" spans="2:5" ht="15.75">
      <c r="B18" s="971" t="s">
        <v>382</v>
      </c>
      <c r="C18" s="972">
        <v>29016</v>
      </c>
      <c r="D18" s="1926" t="s">
        <v>382</v>
      </c>
      <c r="E18" s="968">
        <v>61632</v>
      </c>
    </row>
    <row r="19" spans="2:5" ht="15.75">
      <c r="B19" s="971" t="s">
        <v>383</v>
      </c>
      <c r="C19" s="972">
        <v>14911</v>
      </c>
      <c r="D19" s="1926" t="s">
        <v>383</v>
      </c>
      <c r="E19" s="968">
        <v>31672</v>
      </c>
    </row>
    <row r="20" spans="2:5" ht="15.75">
      <c r="B20" s="971" t="s">
        <v>384</v>
      </c>
      <c r="C20" s="972">
        <v>18135</v>
      </c>
      <c r="D20" s="1926" t="s">
        <v>384</v>
      </c>
      <c r="E20" s="968">
        <v>38520</v>
      </c>
    </row>
    <row r="21" spans="2:5" ht="15.75">
      <c r="B21" s="971" t="s">
        <v>385</v>
      </c>
      <c r="C21" s="972">
        <v>12493</v>
      </c>
      <c r="D21" s="1926" t="s">
        <v>385</v>
      </c>
      <c r="E21" s="968">
        <v>26536</v>
      </c>
    </row>
    <row r="22" spans="2:5" ht="15.75">
      <c r="B22" s="971" t="s">
        <v>386</v>
      </c>
      <c r="C22" s="972">
        <v>27404</v>
      </c>
      <c r="D22" s="1926" t="s">
        <v>386</v>
      </c>
      <c r="E22" s="968">
        <v>58208</v>
      </c>
    </row>
    <row r="23" spans="2:5" ht="15.75">
      <c r="B23" s="971" t="s">
        <v>387</v>
      </c>
      <c r="C23" s="972">
        <v>37076</v>
      </c>
      <c r="D23" s="1926" t="s">
        <v>387</v>
      </c>
      <c r="E23" s="968">
        <v>78752</v>
      </c>
    </row>
    <row r="24" spans="2:5" ht="15.75">
      <c r="B24" s="971" t="s">
        <v>388</v>
      </c>
      <c r="C24" s="972">
        <v>33449</v>
      </c>
      <c r="D24" s="1926" t="s">
        <v>388</v>
      </c>
      <c r="E24" s="968">
        <v>71048</v>
      </c>
    </row>
    <row r="25" spans="2:5" ht="12.95" customHeight="1">
      <c r="B25" s="971" t="s">
        <v>389</v>
      </c>
      <c r="C25" s="972">
        <v>24180</v>
      </c>
      <c r="D25" s="1926" t="s">
        <v>389</v>
      </c>
      <c r="E25" s="968">
        <v>51360</v>
      </c>
    </row>
    <row r="26" spans="2:5" ht="15.75">
      <c r="B26" s="971" t="s">
        <v>390</v>
      </c>
      <c r="C26" s="972">
        <v>19344</v>
      </c>
      <c r="D26" s="1926" t="s">
        <v>390</v>
      </c>
      <c r="E26" s="968">
        <v>41088</v>
      </c>
    </row>
    <row r="27" spans="2:5" ht="15.75">
      <c r="B27" s="971" t="s">
        <v>391</v>
      </c>
      <c r="C27" s="972">
        <v>22165</v>
      </c>
      <c r="D27" s="1926" t="s">
        <v>391</v>
      </c>
      <c r="E27" s="968">
        <v>47080</v>
      </c>
    </row>
    <row r="28" spans="2:5" ht="15.75">
      <c r="B28" s="971" t="s">
        <v>392</v>
      </c>
      <c r="C28" s="972">
        <v>24986</v>
      </c>
      <c r="D28" s="1926" t="s">
        <v>392</v>
      </c>
      <c r="E28" s="968">
        <v>53072</v>
      </c>
    </row>
    <row r="29" spans="2:5" ht="15.75">
      <c r="B29" s="971" t="s">
        <v>393</v>
      </c>
      <c r="C29" s="972">
        <v>22971</v>
      </c>
      <c r="D29" s="1926" t="s">
        <v>393</v>
      </c>
      <c r="E29" s="968">
        <v>48792</v>
      </c>
    </row>
    <row r="30" spans="2:5" ht="15.75">
      <c r="B30" s="971" t="s">
        <v>394</v>
      </c>
      <c r="C30" s="972">
        <v>12896</v>
      </c>
      <c r="D30" s="1926" t="s">
        <v>394</v>
      </c>
      <c r="E30" s="968">
        <v>27392</v>
      </c>
    </row>
    <row r="31" spans="2:5" ht="15.75">
      <c r="B31" s="971" t="s">
        <v>395</v>
      </c>
      <c r="C31" s="972">
        <v>23374</v>
      </c>
      <c r="D31" s="1926" t="s">
        <v>395</v>
      </c>
      <c r="E31" s="968">
        <v>49648</v>
      </c>
    </row>
    <row r="32" spans="2:5" ht="15.75">
      <c r="B32" s="971" t="s">
        <v>396</v>
      </c>
      <c r="C32" s="972">
        <v>20956</v>
      </c>
      <c r="D32" s="1926" t="s">
        <v>396</v>
      </c>
      <c r="E32" s="968">
        <v>44512</v>
      </c>
    </row>
    <row r="33" spans="2:5" ht="15.75">
      <c r="B33" s="971" t="s">
        <v>397</v>
      </c>
      <c r="C33" s="972">
        <v>29419</v>
      </c>
      <c r="D33" s="1926" t="s">
        <v>397</v>
      </c>
      <c r="E33" s="968">
        <v>62488</v>
      </c>
    </row>
    <row r="34" spans="2:5" ht="15.75">
      <c r="B34" s="971" t="s">
        <v>398</v>
      </c>
      <c r="C34" s="972">
        <v>9269</v>
      </c>
      <c r="D34" s="1926" t="s">
        <v>398</v>
      </c>
      <c r="E34" s="968">
        <v>19688</v>
      </c>
    </row>
    <row r="35" spans="2:5" ht="15.75">
      <c r="B35" s="971" t="s">
        <v>399</v>
      </c>
      <c r="C35" s="972">
        <v>19344</v>
      </c>
      <c r="D35" s="1926" t="s">
        <v>399</v>
      </c>
      <c r="E35" s="968">
        <v>41088</v>
      </c>
    </row>
    <row r="36" spans="2:5" ht="15.75">
      <c r="B36" s="971" t="s">
        <v>400</v>
      </c>
      <c r="C36" s="972">
        <v>40703</v>
      </c>
      <c r="D36" s="1926" t="s">
        <v>442</v>
      </c>
      <c r="E36" s="968">
        <v>91164</v>
      </c>
    </row>
    <row r="37" spans="2:5" ht="15.75">
      <c r="B37" s="971" t="s">
        <v>401</v>
      </c>
      <c r="C37" s="972">
        <v>14508</v>
      </c>
      <c r="D37" s="1926" t="s">
        <v>401</v>
      </c>
      <c r="E37" s="968">
        <v>30816</v>
      </c>
    </row>
    <row r="38" spans="2:5" ht="15.75">
      <c r="B38" s="971" t="s">
        <v>402</v>
      </c>
      <c r="C38" s="972">
        <v>50778</v>
      </c>
      <c r="D38" s="1926" t="s">
        <v>402</v>
      </c>
      <c r="E38" s="968">
        <v>107856</v>
      </c>
    </row>
    <row r="39" spans="2:5" ht="15.75">
      <c r="B39" s="971" t="s">
        <v>403</v>
      </c>
      <c r="C39" s="972">
        <v>6045</v>
      </c>
      <c r="D39" s="1926" t="s">
        <v>403</v>
      </c>
      <c r="E39" s="968">
        <v>12840</v>
      </c>
    </row>
    <row r="40" spans="2:5" ht="15.75">
      <c r="B40" s="971" t="s">
        <v>404</v>
      </c>
      <c r="C40" s="972">
        <v>12896</v>
      </c>
      <c r="D40" s="1926" t="s">
        <v>404</v>
      </c>
      <c r="E40" s="968">
        <v>27392</v>
      </c>
    </row>
    <row r="41" spans="2:5" ht="15.75">
      <c r="B41" s="971" t="s">
        <v>405</v>
      </c>
      <c r="C41" s="972">
        <v>24986</v>
      </c>
      <c r="D41" s="1926" t="s">
        <v>405</v>
      </c>
      <c r="E41" s="968">
        <v>53072</v>
      </c>
    </row>
    <row r="42" spans="2:5" ht="15.75">
      <c r="B42" s="971" t="s">
        <v>406</v>
      </c>
      <c r="C42" s="972">
        <v>18135</v>
      </c>
      <c r="D42" s="1926" t="s">
        <v>406</v>
      </c>
      <c r="E42" s="968">
        <v>38520</v>
      </c>
    </row>
    <row r="43" spans="2:5" ht="15.75">
      <c r="B43" s="971" t="s">
        <v>407</v>
      </c>
      <c r="C43" s="972">
        <v>6851</v>
      </c>
      <c r="D43" s="1926" t="s">
        <v>407</v>
      </c>
      <c r="E43" s="968">
        <v>14552</v>
      </c>
    </row>
    <row r="44" spans="2:5" ht="16.5" thickBot="1">
      <c r="B44" s="971" t="s">
        <v>408</v>
      </c>
      <c r="C44" s="972">
        <v>20150</v>
      </c>
      <c r="D44" s="1926" t="s">
        <v>408</v>
      </c>
      <c r="E44" s="968">
        <v>42800</v>
      </c>
    </row>
    <row r="45" spans="2:5" ht="15.75">
      <c r="B45" s="971" t="s">
        <v>409</v>
      </c>
      <c r="C45" s="972">
        <v>8463</v>
      </c>
      <c r="D45" s="1926" t="s">
        <v>409</v>
      </c>
      <c r="E45" s="968">
        <v>17976</v>
      </c>
    </row>
    <row r="46" spans="2:5" ht="15.75">
      <c r="B46" s="971" t="s">
        <v>410</v>
      </c>
      <c r="C46" s="972">
        <v>27807</v>
      </c>
      <c r="D46" s="1926" t="s">
        <v>410</v>
      </c>
      <c r="E46" s="968">
        <v>59064</v>
      </c>
    </row>
    <row r="47" spans="2:5" ht="15.75">
      <c r="B47" s="971" t="s">
        <v>411</v>
      </c>
      <c r="C47" s="972">
        <v>17329</v>
      </c>
      <c r="D47" s="1926" t="s">
        <v>411</v>
      </c>
      <c r="E47" s="968">
        <v>36808</v>
      </c>
    </row>
    <row r="48" spans="2:5" ht="15.75">
      <c r="B48" s="971" t="s">
        <v>412</v>
      </c>
      <c r="C48" s="972">
        <v>25389</v>
      </c>
      <c r="D48" s="1926" t="s">
        <v>412</v>
      </c>
      <c r="E48" s="968">
        <v>53928</v>
      </c>
    </row>
    <row r="49" spans="2:8" ht="15.75">
      <c r="B49" s="971" t="s">
        <v>413</v>
      </c>
      <c r="C49" s="972">
        <v>38688</v>
      </c>
      <c r="D49" s="1926" t="s">
        <v>413</v>
      </c>
      <c r="E49" s="968">
        <v>82176</v>
      </c>
    </row>
    <row r="50" spans="2:8" ht="15.75">
      <c r="B50" s="971" t="s">
        <v>414</v>
      </c>
      <c r="C50" s="972">
        <v>8866</v>
      </c>
      <c r="D50" s="1926" t="s">
        <v>414</v>
      </c>
      <c r="E50" s="968">
        <v>18832</v>
      </c>
    </row>
    <row r="51" spans="2:8" ht="15.75">
      <c r="B51" s="971" t="s">
        <v>415</v>
      </c>
      <c r="C51" s="972">
        <v>36673</v>
      </c>
      <c r="D51" s="1926" t="s">
        <v>415</v>
      </c>
      <c r="E51" s="968">
        <v>77896</v>
      </c>
    </row>
    <row r="52" spans="2:8" ht="15.75">
      <c r="B52" s="971" t="s">
        <v>416</v>
      </c>
      <c r="C52" s="972">
        <v>4433</v>
      </c>
      <c r="D52" s="1926" t="s">
        <v>443</v>
      </c>
      <c r="E52" s="968">
        <v>4708</v>
      </c>
    </row>
    <row r="53" spans="2:8" ht="15.75">
      <c r="B53" s="971" t="s">
        <v>417</v>
      </c>
      <c r="C53" s="972">
        <v>7254</v>
      </c>
      <c r="D53" s="1926" t="s">
        <v>417</v>
      </c>
      <c r="E53" s="968">
        <v>15408</v>
      </c>
    </row>
    <row r="54" spans="2:8" ht="15.75">
      <c r="B54" s="1003" t="s">
        <v>374</v>
      </c>
      <c r="C54" s="966">
        <f>SUM(C11:C53)</f>
        <v>966394</v>
      </c>
      <c r="D54" s="965" t="s">
        <v>374</v>
      </c>
      <c r="E54" s="966">
        <f>SUM(E11:E53)</f>
        <v>2052688</v>
      </c>
      <c r="F54" s="1004"/>
    </row>
    <row r="55" spans="2:8" ht="15.75">
      <c r="B55" s="975"/>
      <c r="C55" s="975"/>
      <c r="D55" s="975"/>
      <c r="E55" s="975"/>
    </row>
    <row r="56" spans="2:8" ht="33" customHeight="1">
      <c r="B56" s="983"/>
      <c r="C56" s="984"/>
      <c r="D56" s="2083" t="s">
        <v>567</v>
      </c>
      <c r="E56" s="2083"/>
    </row>
    <row r="57" spans="2:8" ht="15.75">
      <c r="B57" s="1013"/>
      <c r="C57" s="1014"/>
      <c r="D57" s="1928" t="s">
        <v>444</v>
      </c>
      <c r="E57" s="1928"/>
    </row>
    <row r="58" spans="2:8">
      <c r="H58" s="1004"/>
    </row>
    <row r="62" spans="2:8" ht="18.75">
      <c r="B62" s="2082" t="s">
        <v>487</v>
      </c>
      <c r="C62" s="2082"/>
      <c r="D62" s="1735"/>
      <c r="E62" s="1736"/>
      <c r="F62" s="1736" t="s">
        <v>488</v>
      </c>
      <c r="H62" s="1004"/>
    </row>
    <row r="63" spans="2:8" ht="15.75">
      <c r="B63" s="975"/>
      <c r="C63" s="975"/>
      <c r="D63" s="1737"/>
      <c r="E63" s="975"/>
    </row>
    <row r="64" spans="2:8" ht="15.75">
      <c r="B64" s="975"/>
      <c r="C64" s="975"/>
      <c r="D64" s="1737"/>
      <c r="E64" s="975"/>
    </row>
    <row r="65" spans="2:5" ht="15.75">
      <c r="B65" s="1738" t="s">
        <v>489</v>
      </c>
      <c r="C65" s="975"/>
      <c r="D65" s="1737"/>
      <c r="E65" s="975"/>
    </row>
    <row r="66" spans="2:5" ht="15.75">
      <c r="B66" s="1738" t="s">
        <v>490</v>
      </c>
      <c r="C66" s="975"/>
      <c r="D66" s="1737"/>
      <c r="E66" s="975"/>
    </row>
  </sheetData>
  <mergeCells count="11">
    <mergeCell ref="B62:C62"/>
    <mergeCell ref="B1:C1"/>
    <mergeCell ref="D1:E1"/>
    <mergeCell ref="B3:C3"/>
    <mergeCell ref="B4:C4"/>
    <mergeCell ref="D4:E4"/>
    <mergeCell ref="B5:C5"/>
    <mergeCell ref="B6:C6"/>
    <mergeCell ref="B7:C7"/>
    <mergeCell ref="D7:E7"/>
    <mergeCell ref="D56:E56"/>
  </mergeCells>
  <pageMargins left="0.70866141732283472" right="0.70866141732283472" top="0.48" bottom="0.59" header="0.31496062992125984" footer="0.31496062992125984"/>
  <pageSetup paperSize="9" scale="80" orientation="landscape" r:id="rId1"/>
  <headerFooter>
    <oddFooter>&amp;L&amp;F&amp;C&amp;P</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priekšlikumi_teksta_daļai</vt:lpstr>
      <vt:lpstr>AiM</vt:lpstr>
      <vt:lpstr>ĀM</vt:lpstr>
      <vt:lpstr>EM</vt:lpstr>
      <vt:lpstr>FM</vt:lpstr>
      <vt:lpstr>IeM</vt:lpstr>
      <vt:lpstr>IZM</vt:lpstr>
      <vt:lpstr>SM</vt:lpstr>
      <vt:lpstr>LM_PB</vt:lpstr>
      <vt:lpstr>LM_SB</vt:lpstr>
      <vt:lpstr>KEM</vt:lpstr>
      <vt:lpstr>VARAM</vt:lpstr>
      <vt:lpstr>KM</vt:lpstr>
      <vt:lpstr>VM</vt:lpstr>
      <vt:lpstr>Prokuratūra</vt:lpstr>
      <vt:lpstr>62.res</vt:lpstr>
      <vt:lpstr>6.piel.</vt:lpstr>
      <vt:lpstr>7.piel.</vt:lpstr>
      <vt:lpstr>8.piel.</vt:lpstr>
      <vt:lpstr>9.piel.</vt:lpstr>
      <vt:lpstr>10.piel.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Siņkovska</dc:creator>
  <cp:lastModifiedBy>Zane Adijāne</cp:lastModifiedBy>
  <cp:lastPrinted>2024-11-11T10:03:39Z</cp:lastPrinted>
  <dcterms:created xsi:type="dcterms:W3CDTF">2024-10-14T09:56:18Z</dcterms:created>
  <dcterms:modified xsi:type="dcterms:W3CDTF">2024-11-11T12:41:39Z</dcterms:modified>
</cp:coreProperties>
</file>