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de-my.sharepoint.com/personal/linda_leja_kem_gov_lv/Documents/Desktop/Fondi/SCF/SCF_LV normatīvi/_SCF plāns - Latvija_v.2/SKF_TAP_2026 04 30/"/>
    </mc:Choice>
  </mc:AlternateContent>
  <xr:revisionPtr revIDLastSave="11" documentId="8_{7EF88931-5E4B-4113-8AA3-0F631BA202E4}" xr6:coauthVersionLast="47" xr6:coauthVersionMax="47" xr10:uidLastSave="{62547E20-A343-4312-9DCF-E31654614117}"/>
  <bookViews>
    <workbookView xWindow="10" yWindow="10" windowWidth="19180" windowHeight="10060" xr2:uid="{B8015FAE-8EDD-4C1C-9598-308326C6A0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4" i="1" l="1"/>
  <c r="G23" i="1" s="1"/>
  <c r="E24" i="1"/>
  <c r="H24" i="1" s="1"/>
  <c r="H23" i="1" s="1"/>
  <c r="P23" i="1"/>
  <c r="O23" i="1"/>
  <c r="N23" i="1"/>
  <c r="M23" i="1"/>
  <c r="L23" i="1"/>
  <c r="K23" i="1"/>
  <c r="J23" i="1"/>
  <c r="I23" i="1"/>
  <c r="F23" i="1"/>
  <c r="E22" i="1"/>
  <c r="G22" i="1" s="1"/>
  <c r="H21" i="1"/>
  <c r="E21" i="1"/>
  <c r="G21" i="1" s="1"/>
  <c r="E20" i="1"/>
  <c r="G20" i="1" s="1"/>
  <c r="H19" i="1"/>
  <c r="E19" i="1"/>
  <c r="G19" i="1" s="1"/>
  <c r="E18" i="1"/>
  <c r="G18" i="1" s="1"/>
  <c r="H17" i="1"/>
  <c r="E17" i="1"/>
  <c r="G17" i="1" s="1"/>
  <c r="E16" i="1"/>
  <c r="G16" i="1" s="1"/>
  <c r="H15" i="1"/>
  <c r="E15" i="1"/>
  <c r="G15" i="1" s="1"/>
  <c r="E14" i="1"/>
  <c r="G14" i="1" s="1"/>
  <c r="H13" i="1"/>
  <c r="E13" i="1"/>
  <c r="G13" i="1" s="1"/>
  <c r="P12" i="1"/>
  <c r="O12" i="1"/>
  <c r="O4" i="1" s="1"/>
  <c r="O5" i="1" s="1"/>
  <c r="N12" i="1"/>
  <c r="M12" i="1"/>
  <c r="M4" i="1" s="1"/>
  <c r="M5" i="1" s="1"/>
  <c r="L12" i="1"/>
  <c r="L4" i="1" s="1"/>
  <c r="L5" i="1" s="1"/>
  <c r="K12" i="1"/>
  <c r="J12" i="1"/>
  <c r="E12" i="1"/>
  <c r="H11" i="1"/>
  <c r="E11" i="1"/>
  <c r="G11" i="1" s="1"/>
  <c r="E10" i="1"/>
  <c r="G10" i="1" s="1"/>
  <c r="H9" i="1"/>
  <c r="E9" i="1"/>
  <c r="G9" i="1" s="1"/>
  <c r="E8" i="1"/>
  <c r="G8" i="1" s="1"/>
  <c r="G7" i="1" s="1"/>
  <c r="P7" i="1"/>
  <c r="P4" i="1" s="1"/>
  <c r="P5" i="1" s="1"/>
  <c r="O7" i="1"/>
  <c r="N7" i="1"/>
  <c r="N4" i="1" s="1"/>
  <c r="N5" i="1" s="1"/>
  <c r="M7" i="1"/>
  <c r="L7" i="1"/>
  <c r="K7" i="1"/>
  <c r="J7" i="1"/>
  <c r="K5" i="1"/>
  <c r="K6" i="1" s="1"/>
  <c r="J5" i="1"/>
  <c r="K4" i="1"/>
  <c r="J4" i="1"/>
  <c r="E3" i="1"/>
  <c r="G3" i="1" l="1"/>
  <c r="F21" i="1"/>
  <c r="F19" i="1"/>
  <c r="F17" i="1"/>
  <c r="F15" i="1"/>
  <c r="F13" i="1"/>
  <c r="F11" i="1"/>
  <c r="F9" i="1"/>
  <c r="F22" i="1"/>
  <c r="F18" i="1"/>
  <c r="H3" i="1"/>
  <c r="F16" i="1"/>
  <c r="F20" i="1"/>
  <c r="F14" i="1"/>
  <c r="L6" i="1"/>
  <c r="M6" i="1"/>
  <c r="N6" i="1" s="1"/>
  <c r="O6" i="1" s="1"/>
  <c r="P6" i="1" s="1"/>
  <c r="G4" i="1"/>
  <c r="G12" i="1"/>
  <c r="H18" i="1"/>
  <c r="F10" i="1"/>
  <c r="I16" i="1"/>
  <c r="I12" i="1" s="1"/>
  <c r="H22" i="1"/>
  <c r="E7" i="1"/>
  <c r="E4" i="1" s="1"/>
  <c r="E23" i="1"/>
  <c r="I10" i="1"/>
  <c r="I7" i="1" s="1"/>
  <c r="F8" i="1"/>
  <c r="H8" i="1"/>
  <c r="H7" i="1" s="1"/>
  <c r="H14" i="1"/>
  <c r="H12" i="1" s="1"/>
  <c r="H20" i="1"/>
  <c r="H4" i="1" l="1"/>
  <c r="I4" i="1"/>
  <c r="F7" i="1"/>
  <c r="F12" i="1"/>
  <c r="F4" i="1" l="1"/>
</calcChain>
</file>

<file path=xl/sharedStrings.xml><?xml version="1.0" encoding="utf-8"?>
<sst xmlns="http://schemas.openxmlformats.org/spreadsheetml/2006/main" count="78" uniqueCount="58">
  <si>
    <t>Sociālā klimata fonda plāns 2026-2032.gadam</t>
  </si>
  <si>
    <t>Kārtas numurs</t>
  </si>
  <si>
    <t>Pasākums/investīcija</t>
  </si>
  <si>
    <t>No datuma</t>
  </si>
  <si>
    <t>Līdz datumam</t>
  </si>
  <si>
    <t>Kopā</t>
  </si>
  <si>
    <t>% no kopējā apjoma</t>
  </si>
  <si>
    <t>t.sk. no Sociālā klimata fonda</t>
  </si>
  <si>
    <t>t.sk. nac. līdzfinansējums
(valsts budžets)</t>
  </si>
  <si>
    <t>t.sk. nac. līdzfinansējums
(pašvaldību budžets)</t>
  </si>
  <si>
    <r>
      <t>Maksimālais ikgadējais apjoms atbilstoši ES regulējuma nosacījumiem</t>
    </r>
    <r>
      <rPr>
        <b/>
        <vertAlign val="superscript"/>
        <sz val="10"/>
        <color theme="1"/>
        <rFont val="Times New Roman"/>
        <family val="1"/>
      </rPr>
      <t>1</t>
    </r>
  </si>
  <si>
    <r>
      <t>Nacionāli plānotais pieprasījums (ministriju iesniegtās prognozes + tehniskā palīdzība)</t>
    </r>
    <r>
      <rPr>
        <b/>
        <vertAlign val="superscript"/>
        <sz val="10"/>
        <color theme="1"/>
        <rFont val="Times New Roman"/>
        <family val="1"/>
        <charset val="186"/>
      </rPr>
      <t>2</t>
    </r>
  </si>
  <si>
    <t>Ikgadējs pārsniegums (+)/uzkrājums (-)</t>
  </si>
  <si>
    <t>Kumulatīvais pārsniegums (+)/uzkrājums (-)</t>
  </si>
  <si>
    <t>Ēku komponente</t>
  </si>
  <si>
    <t>C1.A.I1</t>
  </si>
  <si>
    <t>Energoefektivitātes paaugstināšana un atjaunīgo energoresursu izmantošana daudzdzīvokļu dzīvojamās mājās (EM)</t>
  </si>
  <si>
    <t>01.01.2026.</t>
  </si>
  <si>
    <t>31.07.2032.</t>
  </si>
  <si>
    <t>C1.B.I1</t>
  </si>
  <si>
    <t>Atbalsts mazaizsargātām mājsaimniecībām maza mēroga energoefektivitātes pasākumu īstenošanai un privātmāju atjaunošanai (KEM)</t>
  </si>
  <si>
    <t>C1.B.I2</t>
  </si>
  <si>
    <t>Energoefektivitātes pasākumi ēkās, kas nodrošina pašvaldību sociālos mājokļus un pakalpojumus ar izmitināšanu (VARAM)</t>
  </si>
  <si>
    <t>C1.D.I1</t>
  </si>
  <si>
    <t>Vienas pieturas aģentūra daudzdzīvokļu dzīvojamo māju atjaunošanai (EM)</t>
  </si>
  <si>
    <t>Transporta komponente</t>
  </si>
  <si>
    <t>C2.F.I1</t>
  </si>
  <si>
    <t>Atbalsts transportlīdzekļu iegādei sociālo pakalpojumu sniedzējiem (LM)</t>
  </si>
  <si>
    <t>C2.F.I2</t>
  </si>
  <si>
    <t>Atbalsts transportlīdzekļu iegādei veselības aprūpes pakalpojumu sniedzējiem (VM)</t>
  </si>
  <si>
    <t>C2.F.I3</t>
  </si>
  <si>
    <t>Atbalsts bezemisiju transportlīdzekļu iegādei mazaizsargātajām mājsaimniecībām (KEM)</t>
  </si>
  <si>
    <t>31.12.2031.</t>
  </si>
  <si>
    <t>C2.F.I4</t>
  </si>
  <si>
    <t>Mikromobilitātes veicināšana skolēniem transporta nabadzīgās teritorijās (KEM)</t>
  </si>
  <si>
    <t>30.06.2032.</t>
  </si>
  <si>
    <t>C2.F.I5</t>
  </si>
  <si>
    <t>Atbalsts tehnisko palīglīdzekļu iegādei mazaizsargātām grupām (LM)</t>
  </si>
  <si>
    <t>C2.G.M1</t>
  </si>
  <si>
    <t>Regulējums autotransportam pēc pieprasījuma īstenošanai (SM)</t>
  </si>
  <si>
    <t>30.09.2027.</t>
  </si>
  <si>
    <t>C2.G.I1</t>
  </si>
  <si>
    <t>Autotransports pēc pieprasījuma attālākos lauku reģionos (SM)</t>
  </si>
  <si>
    <t>01.01.2027.</t>
  </si>
  <si>
    <t>C2.G.I2</t>
  </si>
  <si>
    <t>Segto velonovietņu izveide dzelzceļa stacijās un pieturas punktos (SM)</t>
  </si>
  <si>
    <t>31.12.2029.</t>
  </si>
  <si>
    <t>C2.G.I3</t>
  </si>
  <si>
    <t>Atbalsts bateriju elektrovilcieniem: vilcienu iegāde (SM)</t>
  </si>
  <si>
    <t>31.12.2030.</t>
  </si>
  <si>
    <t>C2.G.I4</t>
  </si>
  <si>
    <t>Atbalsts bateriju elektrovilcieniem (SM): uzlādes infrastruktūras izveide (SM)</t>
  </si>
  <si>
    <t>Tehniskā palīdzība</t>
  </si>
  <si>
    <t>C4.TA.A1</t>
  </si>
  <si>
    <t>Tehniskā palīdzība administrēšanas, īstenošanas un kontroles funkciju nodrošināšanai, kā arī KPVIS pielāgošanai un uzturēšanai</t>
  </si>
  <si>
    <t>31.12.2032.</t>
  </si>
  <si>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 xml:space="preserve"> Maksimālais Sociālā klimata fonda finanšu piešķīruma sadalījums dalībvalstu līmenī dots Eiropas Komisijas 2025.gada 25.marta paziņojuma “Norādījumi par sociālajiem klimata plāniem” (C/2025/1597) I pielikuma 1.tabulā</t>
    </r>
  </si>
  <si>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 xml:space="preserve"> Nacionāli plānotais pieprasījums ir indikatīvs, un plānotā finanšu plūsmas aplēse var tikt pārskatīta/ pielāgota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</si>
</sst>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charset val="186"/>
      <scheme val="minor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vertAlign val="superscript"/>
      <sz val="10"/>
      <color theme="1"/>
      <name val="Times New Roman"/>
      <family val="1"/>
    </font>
    <font>
      <b/>
      <sz val="10"/>
      <color rgb="FFC00000"/>
      <name val="Times New Roman"/>
      <family val="1"/>
    </font>
    <font>
      <sz val="10"/>
      <color rgb="FFC00000"/>
      <name val="Times New Roman"/>
      <family val="1"/>
    </font>
    <font>
      <b/>
      <sz val="10"/>
      <color rgb="FFFF0000"/>
      <name val="Times New Roman"/>
      <family val="1"/>
    </font>
    <font>
      <b/>
      <vertAlign val="superscript"/>
      <sz val="10"/>
      <color theme="1"/>
      <name val="Times New Roman"/>
      <family val="1"/>
      <charset val="186"/>
    </font>
    <font>
      <b/>
      <sz val="10"/>
      <name val="Times New Roman"/>
      <family val="1"/>
    </font>
    <font>
      <b/>
      <i/>
      <sz val="10"/>
      <color rgb="FFFF0000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FF0000"/>
      <name val="Times New Roman"/>
      <family val="1"/>
    </font>
    <font>
      <vertAlign val="superscript"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center" vertical="center"/>
    </xf>
    <xf numFmtId="3" fontId="8" fillId="2" borderId="9" xfId="0" applyNumberFormat="1" applyFont="1" applyFill="1" applyBorder="1" applyAlignment="1">
      <alignment horizontal="center" vertical="center"/>
    </xf>
    <xf numFmtId="3" fontId="8" fillId="2" borderId="7" xfId="0" applyNumberFormat="1" applyFont="1" applyFill="1" applyBorder="1" applyAlignment="1">
      <alignment horizontal="center" vertical="center"/>
    </xf>
    <xf numFmtId="3" fontId="8" fillId="2" borderId="11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center" vertical="center" wrapText="1"/>
    </xf>
    <xf numFmtId="3" fontId="10" fillId="3" borderId="15" xfId="0" applyNumberFormat="1" applyFont="1" applyFill="1" applyBorder="1" applyAlignment="1">
      <alignment horizontal="center" vertical="center" wrapText="1"/>
    </xf>
    <xf numFmtId="3" fontId="11" fillId="3" borderId="16" xfId="0" applyNumberFormat="1" applyFont="1" applyFill="1" applyBorder="1" applyAlignment="1">
      <alignment horizontal="center" vertical="center" wrapText="1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 wrapText="1"/>
    </xf>
    <xf numFmtId="3" fontId="8" fillId="3" borderId="16" xfId="0" applyNumberFormat="1" applyFont="1" applyFill="1" applyBorder="1" applyAlignment="1">
      <alignment horizontal="center" vertical="center" wrapText="1"/>
    </xf>
    <xf numFmtId="3" fontId="8" fillId="3" borderId="14" xfId="0" applyNumberFormat="1" applyFont="1" applyFill="1" applyBorder="1" applyAlignment="1">
      <alignment horizontal="center" vertical="center" wrapText="1"/>
    </xf>
    <xf numFmtId="3" fontId="8" fillId="3" borderId="17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8" fillId="0" borderId="16" xfId="0" applyNumberFormat="1" applyFont="1" applyBorder="1" applyAlignment="1">
      <alignment horizontal="center" vertical="center"/>
    </xf>
    <xf numFmtId="3" fontId="8" fillId="0" borderId="14" xfId="0" applyNumberFormat="1" applyFont="1" applyBorder="1" applyAlignment="1">
      <alignment horizontal="center" vertical="center"/>
    </xf>
    <xf numFmtId="3" fontId="8" fillId="0" borderId="17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4" fillId="0" borderId="22" xfId="0" applyNumberFormat="1" applyFont="1" applyBorder="1" applyAlignment="1">
      <alignment horizontal="center" vertical="center"/>
    </xf>
    <xf numFmtId="3" fontId="4" fillId="0" borderId="20" xfId="0" applyNumberFormat="1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3" fontId="8" fillId="0" borderId="23" xfId="0" applyNumberFormat="1" applyFont="1" applyBorder="1" applyAlignment="1">
      <alignment horizontal="center" vertical="center"/>
    </xf>
    <xf numFmtId="3" fontId="8" fillId="0" borderId="24" xfId="0" applyNumberFormat="1" applyFont="1" applyBorder="1" applyAlignment="1">
      <alignment horizontal="center" vertical="center"/>
    </xf>
    <xf numFmtId="3" fontId="8" fillId="0" borderId="25" xfId="0" applyNumberFormat="1" applyFont="1" applyBorder="1" applyAlignment="1">
      <alignment horizontal="center" vertical="center"/>
    </xf>
    <xf numFmtId="0" fontId="3" fillId="5" borderId="27" xfId="0" applyFont="1" applyFill="1" applyBorder="1" applyAlignment="1">
      <alignment horizontal="right" wrapText="1"/>
    </xf>
    <xf numFmtId="0" fontId="3" fillId="5" borderId="28" xfId="0" applyFont="1" applyFill="1" applyBorder="1" applyAlignment="1">
      <alignment horizontal="right" wrapText="1"/>
    </xf>
    <xf numFmtId="3" fontId="3" fillId="5" borderId="2" xfId="0" applyNumberFormat="1" applyFont="1" applyFill="1" applyBorder="1" applyAlignment="1">
      <alignment horizontal="center" wrapText="1"/>
    </xf>
    <xf numFmtId="4" fontId="3" fillId="5" borderId="3" xfId="0" applyNumberFormat="1" applyFont="1" applyFill="1" applyBorder="1" applyAlignment="1">
      <alignment horizontal="center" wrapText="1"/>
    </xf>
    <xf numFmtId="3" fontId="4" fillId="5" borderId="1" xfId="0" applyNumberFormat="1" applyFont="1" applyFill="1" applyBorder="1" applyAlignment="1">
      <alignment horizontal="center" wrapText="1"/>
    </xf>
    <xf numFmtId="3" fontId="4" fillId="5" borderId="2" xfId="0" applyNumberFormat="1" applyFont="1" applyFill="1" applyBorder="1" applyAlignment="1">
      <alignment horizontal="center" wrapText="1"/>
    </xf>
    <xf numFmtId="3" fontId="4" fillId="5" borderId="4" xfId="0" applyNumberFormat="1" applyFont="1" applyFill="1" applyBorder="1" applyAlignment="1">
      <alignment horizontal="center" wrapText="1"/>
    </xf>
    <xf numFmtId="3" fontId="3" fillId="5" borderId="1" xfId="0" applyNumberFormat="1" applyFont="1" applyFill="1" applyBorder="1" applyAlignment="1">
      <alignment horizontal="center" wrapText="1"/>
    </xf>
    <xf numFmtId="3" fontId="3" fillId="5" borderId="4" xfId="0" applyNumberFormat="1" applyFont="1" applyFill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4" fontId="10" fillId="6" borderId="8" xfId="0" applyNumberFormat="1" applyFont="1" applyFill="1" applyBorder="1" applyAlignment="1">
      <alignment horizontal="center" vertical="center" wrapText="1"/>
    </xf>
    <xf numFmtId="3" fontId="12" fillId="0" borderId="9" xfId="0" applyNumberFormat="1" applyFont="1" applyBorder="1" applyAlignment="1">
      <alignment horizontal="center" vertical="center" wrapText="1"/>
    </xf>
    <xf numFmtId="3" fontId="12" fillId="0" borderId="7" xfId="0" applyNumberFormat="1" applyFont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3" fontId="13" fillId="0" borderId="9" xfId="0" applyNumberFormat="1" applyFont="1" applyBorder="1" applyAlignment="1">
      <alignment horizontal="center" vertical="center" wrapText="1"/>
    </xf>
    <xf numFmtId="3" fontId="13" fillId="0" borderId="7" xfId="0" applyNumberFormat="1" applyFont="1" applyBorder="1" applyAlignment="1">
      <alignment horizontal="center" vertical="center" wrapText="1"/>
    </xf>
    <xf numFmtId="3" fontId="13" fillId="0" borderId="1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0" fillId="6" borderId="15" xfId="0" applyNumberFormat="1" applyFont="1" applyFill="1" applyBorder="1" applyAlignment="1">
      <alignment horizontal="center" vertical="center" wrapText="1"/>
    </xf>
    <xf numFmtId="3" fontId="12" fillId="0" borderId="17" xfId="0" applyNumberFormat="1" applyFont="1" applyBorder="1" applyAlignment="1">
      <alignment horizontal="center" vertical="center" wrapText="1"/>
    </xf>
    <xf numFmtId="3" fontId="13" fillId="0" borderId="16" xfId="0" applyNumberFormat="1" applyFont="1" applyBorder="1" applyAlignment="1">
      <alignment horizontal="center" vertical="center" wrapText="1"/>
    </xf>
    <xf numFmtId="3" fontId="13" fillId="0" borderId="14" xfId="0" applyNumberFormat="1" applyFont="1" applyBorder="1" applyAlignment="1">
      <alignment horizontal="center" vertical="center" wrapText="1"/>
    </xf>
    <xf numFmtId="3" fontId="13" fillId="0" borderId="17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top" wrapText="1"/>
    </xf>
    <xf numFmtId="14" fontId="1" fillId="0" borderId="14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wrapText="1"/>
    </xf>
    <xf numFmtId="14" fontId="1" fillId="0" borderId="24" xfId="0" applyNumberFormat="1" applyFont="1" applyBorder="1" applyAlignment="1">
      <alignment horizontal="center" vertical="center" wrapText="1"/>
    </xf>
    <xf numFmtId="4" fontId="10" fillId="6" borderId="29" xfId="0" applyNumberFormat="1" applyFont="1" applyFill="1" applyBorder="1" applyAlignment="1">
      <alignment horizontal="center" vertical="center" wrapText="1"/>
    </xf>
    <xf numFmtId="3" fontId="12" fillId="0" borderId="25" xfId="0" applyNumberFormat="1" applyFont="1" applyBorder="1" applyAlignment="1">
      <alignment horizontal="center" vertical="center" wrapText="1"/>
    </xf>
    <xf numFmtId="3" fontId="13" fillId="0" borderId="23" xfId="0" applyNumberFormat="1" applyFont="1" applyBorder="1" applyAlignment="1">
      <alignment horizontal="center" vertical="center" wrapText="1"/>
    </xf>
    <xf numFmtId="3" fontId="13" fillId="0" borderId="24" xfId="0" applyNumberFormat="1" applyFont="1" applyBorder="1" applyAlignment="1">
      <alignment horizontal="center" vertical="center" wrapText="1"/>
    </xf>
    <xf numFmtId="3" fontId="13" fillId="0" borderId="25" xfId="0" applyNumberFormat="1" applyFont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right"/>
    </xf>
    <xf numFmtId="3" fontId="3" fillId="7" borderId="2" xfId="0" applyNumberFormat="1" applyFont="1" applyFill="1" applyBorder="1" applyAlignment="1">
      <alignment horizontal="center"/>
    </xf>
    <xf numFmtId="4" fontId="3" fillId="7" borderId="3" xfId="0" applyNumberFormat="1" applyFont="1" applyFill="1" applyBorder="1" applyAlignment="1">
      <alignment horizontal="center"/>
    </xf>
    <xf numFmtId="3" fontId="4" fillId="7" borderId="1" xfId="0" applyNumberFormat="1" applyFont="1" applyFill="1" applyBorder="1" applyAlignment="1">
      <alignment horizontal="center"/>
    </xf>
    <xf numFmtId="3" fontId="4" fillId="7" borderId="2" xfId="0" applyNumberFormat="1" applyFont="1" applyFill="1" applyBorder="1" applyAlignment="1">
      <alignment horizontal="center"/>
    </xf>
    <xf numFmtId="3" fontId="4" fillId="7" borderId="4" xfId="0" applyNumberFormat="1" applyFont="1" applyFill="1" applyBorder="1" applyAlignment="1">
      <alignment horizontal="center"/>
    </xf>
    <xf numFmtId="3" fontId="3" fillId="7" borderId="1" xfId="0" applyNumberFormat="1" applyFont="1" applyFill="1" applyBorder="1" applyAlignment="1">
      <alignment horizontal="center"/>
    </xf>
    <xf numFmtId="3" fontId="3" fillId="7" borderId="4" xfId="0" applyNumberFormat="1" applyFont="1" applyFill="1" applyBorder="1" applyAlignment="1">
      <alignment horizontal="center"/>
    </xf>
    <xf numFmtId="3" fontId="14" fillId="0" borderId="7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 wrapText="1"/>
    </xf>
    <xf numFmtId="3" fontId="1" fillId="0" borderId="17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" fontId="10" fillId="0" borderId="29" xfId="0" applyNumberFormat="1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left"/>
    </xf>
    <xf numFmtId="0" fontId="3" fillId="8" borderId="27" xfId="0" applyFont="1" applyFill="1" applyBorder="1" applyAlignment="1">
      <alignment horizontal="right"/>
    </xf>
    <xf numFmtId="3" fontId="3" fillId="8" borderId="2" xfId="0" applyNumberFormat="1" applyFont="1" applyFill="1" applyBorder="1" applyAlignment="1">
      <alignment horizontal="center"/>
    </xf>
    <xf numFmtId="4" fontId="3" fillId="8" borderId="3" xfId="0" applyNumberFormat="1" applyFont="1" applyFill="1" applyBorder="1" applyAlignment="1">
      <alignment horizontal="center"/>
    </xf>
    <xf numFmtId="3" fontId="4" fillId="8" borderId="1" xfId="0" applyNumberFormat="1" applyFont="1" applyFill="1" applyBorder="1" applyAlignment="1">
      <alignment horizontal="center"/>
    </xf>
    <xf numFmtId="3" fontId="4" fillId="8" borderId="2" xfId="0" applyNumberFormat="1" applyFont="1" applyFill="1" applyBorder="1" applyAlignment="1">
      <alignment horizontal="center"/>
    </xf>
    <xf numFmtId="3" fontId="4" fillId="8" borderId="4" xfId="0" applyNumberFormat="1" applyFont="1" applyFill="1" applyBorder="1" applyAlignment="1">
      <alignment horizontal="center"/>
    </xf>
    <xf numFmtId="3" fontId="3" fillId="8" borderId="1" xfId="0" applyNumberFormat="1" applyFont="1" applyFill="1" applyBorder="1" applyAlignment="1">
      <alignment horizontal="center"/>
    </xf>
    <xf numFmtId="3" fontId="3" fillId="8" borderId="4" xfId="0" applyNumberFormat="1" applyFont="1" applyFill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 vertical="center"/>
    </xf>
    <xf numFmtId="4" fontId="3" fillId="0" borderId="32" xfId="0" applyNumberFormat="1" applyFont="1" applyBorder="1" applyAlignment="1">
      <alignment horizontal="center" vertical="center" wrapText="1"/>
    </xf>
    <xf numFmtId="3" fontId="12" fillId="0" borderId="30" xfId="0" applyNumberFormat="1" applyFont="1" applyBorder="1" applyAlignment="1">
      <alignment horizontal="center" vertical="center"/>
    </xf>
    <xf numFmtId="3" fontId="12" fillId="0" borderId="31" xfId="0" applyNumberFormat="1" applyFont="1" applyBorder="1" applyAlignment="1">
      <alignment horizontal="center" vertical="center"/>
    </xf>
    <xf numFmtId="3" fontId="12" fillId="0" borderId="33" xfId="0" applyNumberFormat="1" applyFont="1" applyBorder="1" applyAlignment="1">
      <alignment horizontal="center" vertical="center"/>
    </xf>
    <xf numFmtId="3" fontId="1" fillId="0" borderId="30" xfId="0" applyNumberFormat="1" applyFont="1" applyBorder="1" applyAlignment="1">
      <alignment horizontal="center" vertical="center"/>
    </xf>
    <xf numFmtId="3" fontId="1" fillId="0" borderId="31" xfId="0" applyNumberFormat="1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center" vertical="center"/>
    </xf>
    <xf numFmtId="3" fontId="1" fillId="0" borderId="0" xfId="0" applyNumberFormat="1" applyFont="1"/>
    <xf numFmtId="0" fontId="15" fillId="0" borderId="0" xfId="0" applyFont="1"/>
    <xf numFmtId="0" fontId="3" fillId="7" borderId="26" xfId="0" applyFont="1" applyFill="1" applyBorder="1" applyAlignment="1">
      <alignment horizontal="left"/>
    </xf>
    <xf numFmtId="0" fontId="3" fillId="7" borderId="27" xfId="0" applyFont="1" applyFill="1" applyBorder="1" applyAlignment="1">
      <alignment horizontal="left"/>
    </xf>
    <xf numFmtId="0" fontId="1" fillId="0" borderId="0" xfId="0" applyFont="1" applyAlignment="1">
      <alignment horizontal="left" vertical="top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3" fontId="4" fillId="2" borderId="8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left"/>
    </xf>
    <xf numFmtId="0" fontId="3" fillId="5" borderId="27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9BB08-F433-49F7-91C5-3B5BF43C04B2}">
  <dimension ref="A1:P27"/>
  <sheetViews>
    <sheetView tabSelected="1" topLeftCell="A7" zoomScale="55" zoomScaleNormal="55" workbookViewId="0">
      <selection activeCell="B16" sqref="B16"/>
    </sheetView>
  </sheetViews>
  <sheetFormatPr defaultColWidth="8.7265625" defaultRowHeight="13" x14ac:dyDescent="0.3"/>
  <cols>
    <col min="1" max="1" width="8.453125" style="1" customWidth="1"/>
    <col min="2" max="2" width="38" style="1" customWidth="1"/>
    <col min="3" max="3" width="10.81640625" style="1" customWidth="1"/>
    <col min="4" max="4" width="12.1796875" style="1" customWidth="1"/>
    <col min="5" max="5" width="13.7265625" style="1" customWidth="1"/>
    <col min="6" max="6" width="9" style="1" customWidth="1"/>
    <col min="7" max="7" width="12.1796875" style="1" customWidth="1"/>
    <col min="8" max="8" width="14" style="1" customWidth="1"/>
    <col min="9" max="9" width="13.453125" style="1" customWidth="1"/>
    <col min="10" max="13" width="13.54296875" style="1" customWidth="1"/>
    <col min="14" max="14" width="13.26953125" style="1" customWidth="1"/>
    <col min="15" max="16" width="13.54296875" style="1" customWidth="1"/>
    <col min="17" max="16384" width="8.7265625" style="1"/>
  </cols>
  <sheetData>
    <row r="1" spans="1:16" ht="36" customHeight="1" thickBot="1" x14ac:dyDescent="0.4">
      <c r="B1" s="2" t="s">
        <v>0</v>
      </c>
    </row>
    <row r="2" spans="1:16" ht="54.5" thickBot="1" x14ac:dyDescent="0.3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 t="s">
        <v>8</v>
      </c>
      <c r="I2" s="8" t="s">
        <v>9</v>
      </c>
      <c r="J2" s="3">
        <v>2026</v>
      </c>
      <c r="K2" s="4">
        <v>2027</v>
      </c>
      <c r="L2" s="4">
        <v>2028</v>
      </c>
      <c r="M2" s="4">
        <v>2029</v>
      </c>
      <c r="N2" s="4">
        <v>2030</v>
      </c>
      <c r="O2" s="4">
        <v>2031</v>
      </c>
      <c r="P2" s="9">
        <v>2032</v>
      </c>
    </row>
    <row r="3" spans="1:16" ht="36.5" customHeight="1" x14ac:dyDescent="0.3">
      <c r="A3" s="131" t="s">
        <v>10</v>
      </c>
      <c r="B3" s="132"/>
      <c r="C3" s="10"/>
      <c r="D3" s="11"/>
      <c r="E3" s="12">
        <f>SUM(J3:P3)</f>
        <v>617012796</v>
      </c>
      <c r="F3" s="13">
        <v>100</v>
      </c>
      <c r="G3" s="14">
        <f>ROUND(E3*0.75,0)</f>
        <v>462759597</v>
      </c>
      <c r="H3" s="133">
        <f>ROUND(E3*0.25,0)</f>
        <v>154253199</v>
      </c>
      <c r="I3" s="134"/>
      <c r="J3" s="15">
        <v>37695945</v>
      </c>
      <c r="K3" s="16">
        <v>103673316</v>
      </c>
      <c r="L3" s="16">
        <v>99694137</v>
      </c>
      <c r="M3" s="16">
        <v>97791875</v>
      </c>
      <c r="N3" s="16">
        <v>95889613</v>
      </c>
      <c r="O3" s="16">
        <v>93036217</v>
      </c>
      <c r="P3" s="17">
        <v>89231693</v>
      </c>
    </row>
    <row r="4" spans="1:16" ht="33.5" customHeight="1" x14ac:dyDescent="0.3">
      <c r="A4" s="135" t="s">
        <v>11</v>
      </c>
      <c r="B4" s="136"/>
      <c r="C4" s="18"/>
      <c r="D4" s="18"/>
      <c r="E4" s="19">
        <f>E7+E12+E24</f>
        <v>617012796</v>
      </c>
      <c r="F4" s="20">
        <f>F7+F12+F24</f>
        <v>99.99999998379289</v>
      </c>
      <c r="G4" s="21">
        <f>G7+G12+G24</f>
        <v>462759597</v>
      </c>
      <c r="H4" s="22">
        <f>H7+H12+H24</f>
        <v>138210699</v>
      </c>
      <c r="I4" s="23">
        <f>I7+I12+I24</f>
        <v>16042500</v>
      </c>
      <c r="J4" s="24">
        <f t="shared" ref="J4:P4" si="0">J7+J12+J23</f>
        <v>2129163</v>
      </c>
      <c r="K4" s="25">
        <f t="shared" si="0"/>
        <v>40268391</v>
      </c>
      <c r="L4" s="25">
        <f t="shared" si="0"/>
        <v>93829357</v>
      </c>
      <c r="M4" s="25">
        <f t="shared" si="0"/>
        <v>172496685</v>
      </c>
      <c r="N4" s="25">
        <f t="shared" si="0"/>
        <v>175703917</v>
      </c>
      <c r="O4" s="25">
        <f t="shared" si="0"/>
        <v>99435100</v>
      </c>
      <c r="P4" s="26">
        <f t="shared" si="0"/>
        <v>33150183</v>
      </c>
    </row>
    <row r="5" spans="1:16" ht="13.5" x14ac:dyDescent="0.3">
      <c r="A5" s="137" t="s">
        <v>12</v>
      </c>
      <c r="B5" s="138"/>
      <c r="C5" s="27"/>
      <c r="D5" s="28"/>
      <c r="E5" s="29"/>
      <c r="F5" s="30"/>
      <c r="G5" s="31"/>
      <c r="H5" s="32"/>
      <c r="I5" s="33"/>
      <c r="J5" s="34">
        <f t="shared" ref="J5:P5" si="1">J4-J3</f>
        <v>-35566782</v>
      </c>
      <c r="K5" s="35">
        <f t="shared" si="1"/>
        <v>-63404925</v>
      </c>
      <c r="L5" s="35">
        <f t="shared" si="1"/>
        <v>-5864780</v>
      </c>
      <c r="M5" s="35">
        <f t="shared" si="1"/>
        <v>74704810</v>
      </c>
      <c r="N5" s="35">
        <f t="shared" si="1"/>
        <v>79814304</v>
      </c>
      <c r="O5" s="35">
        <f t="shared" si="1"/>
        <v>6398883</v>
      </c>
      <c r="P5" s="36">
        <f t="shared" si="1"/>
        <v>-56081510</v>
      </c>
    </row>
    <row r="6" spans="1:16" ht="14" thickBot="1" x14ac:dyDescent="0.35">
      <c r="A6" s="139" t="s">
        <v>13</v>
      </c>
      <c r="B6" s="140"/>
      <c r="C6" s="37"/>
      <c r="D6" s="38"/>
      <c r="E6" s="39"/>
      <c r="F6" s="40"/>
      <c r="G6" s="41"/>
      <c r="H6" s="42"/>
      <c r="I6" s="43"/>
      <c r="J6" s="44"/>
      <c r="K6" s="45">
        <f>K5+J5</f>
        <v>-98971707</v>
      </c>
      <c r="L6" s="45">
        <f>L5+K6</f>
        <v>-104836487</v>
      </c>
      <c r="M6" s="45">
        <f t="shared" ref="M6:P6" si="2">M5+L6</f>
        <v>-30131677</v>
      </c>
      <c r="N6" s="45">
        <f t="shared" si="2"/>
        <v>49682627</v>
      </c>
      <c r="O6" s="45">
        <f t="shared" si="2"/>
        <v>56081510</v>
      </c>
      <c r="P6" s="46">
        <f t="shared" si="2"/>
        <v>0</v>
      </c>
    </row>
    <row r="7" spans="1:16" ht="28.5" customHeight="1" thickBot="1" x14ac:dyDescent="0.4">
      <c r="A7" s="141" t="s">
        <v>14</v>
      </c>
      <c r="B7" s="142"/>
      <c r="C7" s="47"/>
      <c r="D7" s="48"/>
      <c r="E7" s="49">
        <f>SUM(E8:E11)</f>
        <v>374809573</v>
      </c>
      <c r="F7" s="50">
        <f t="shared" ref="F7:P7" si="3">SUM(F8:F11)</f>
        <v>60.745834677956992</v>
      </c>
      <c r="G7" s="51">
        <f t="shared" si="3"/>
        <v>281107180</v>
      </c>
      <c r="H7" s="52">
        <f t="shared" si="3"/>
        <v>78909893</v>
      </c>
      <c r="I7" s="53">
        <f t="shared" si="3"/>
        <v>14792500</v>
      </c>
      <c r="J7" s="54">
        <f t="shared" si="3"/>
        <v>0</v>
      </c>
      <c r="K7" s="49">
        <f t="shared" si="3"/>
        <v>10000000</v>
      </c>
      <c r="L7" s="49">
        <f t="shared" si="3"/>
        <v>62031100</v>
      </c>
      <c r="M7" s="49">
        <f t="shared" si="3"/>
        <v>113240000</v>
      </c>
      <c r="N7" s="49">
        <f t="shared" si="3"/>
        <v>111804000</v>
      </c>
      <c r="O7" s="49">
        <f t="shared" si="3"/>
        <v>61758573</v>
      </c>
      <c r="P7" s="55">
        <f t="shared" si="3"/>
        <v>15975900</v>
      </c>
    </row>
    <row r="8" spans="1:16" ht="39" x14ac:dyDescent="0.3">
      <c r="A8" s="56" t="s">
        <v>15</v>
      </c>
      <c r="B8" s="57" t="s">
        <v>16</v>
      </c>
      <c r="C8" s="58" t="s">
        <v>17</v>
      </c>
      <c r="D8" s="58" t="s">
        <v>18</v>
      </c>
      <c r="E8" s="59">
        <f>SUM(J8:P8)</f>
        <v>123794000</v>
      </c>
      <c r="F8" s="60">
        <f>E8*$F$3/$E$3</f>
        <v>20.063441277480411</v>
      </c>
      <c r="G8" s="61">
        <f>ROUND(E8*0.75,0)</f>
        <v>92845500</v>
      </c>
      <c r="H8" s="62">
        <f>ROUND(E8*0.25,0)</f>
        <v>30948500</v>
      </c>
      <c r="I8" s="63">
        <v>0</v>
      </c>
      <c r="J8" s="64">
        <v>0</v>
      </c>
      <c r="K8" s="65">
        <v>0</v>
      </c>
      <c r="L8" s="65">
        <v>18656000</v>
      </c>
      <c r="M8" s="65">
        <v>39900000</v>
      </c>
      <c r="N8" s="65">
        <v>39900000</v>
      </c>
      <c r="O8" s="65">
        <v>25338000</v>
      </c>
      <c r="P8" s="66">
        <v>0</v>
      </c>
    </row>
    <row r="9" spans="1:16" ht="39" x14ac:dyDescent="0.3">
      <c r="A9" s="67" t="s">
        <v>19</v>
      </c>
      <c r="B9" s="68" t="s">
        <v>20</v>
      </c>
      <c r="C9" s="69" t="s">
        <v>17</v>
      </c>
      <c r="D9" s="69" t="s">
        <v>18</v>
      </c>
      <c r="E9" s="59">
        <f t="shared" ref="E9:E11" si="4">SUM(J9:P9)</f>
        <v>188639573</v>
      </c>
      <c r="F9" s="70">
        <f>E9*$F$3/$E$3</f>
        <v>30.573040660245887</v>
      </c>
      <c r="G9" s="61">
        <f t="shared" ref="G9:G11" si="5">ROUND(E9*0.75,0)</f>
        <v>141479680</v>
      </c>
      <c r="H9" s="62">
        <f t="shared" ref="H9:H11" si="6">ROUND(E9*0.25,0)</f>
        <v>47159893</v>
      </c>
      <c r="I9" s="71">
        <v>0</v>
      </c>
      <c r="J9" s="72">
        <v>0</v>
      </c>
      <c r="K9" s="73">
        <v>10000000</v>
      </c>
      <c r="L9" s="73">
        <v>40000000</v>
      </c>
      <c r="M9" s="73">
        <v>60000000</v>
      </c>
      <c r="N9" s="73">
        <v>60000000</v>
      </c>
      <c r="O9" s="73">
        <v>18639573</v>
      </c>
      <c r="P9" s="74">
        <v>0</v>
      </c>
    </row>
    <row r="10" spans="1:16" ht="39" x14ac:dyDescent="0.3">
      <c r="A10" s="67" t="s">
        <v>21</v>
      </c>
      <c r="B10" s="75" t="s">
        <v>22</v>
      </c>
      <c r="C10" s="76" t="s">
        <v>17</v>
      </c>
      <c r="D10" s="76" t="s">
        <v>18</v>
      </c>
      <c r="E10" s="59">
        <f t="shared" si="4"/>
        <v>59170000</v>
      </c>
      <c r="F10" s="70">
        <f>E10*$F$3/$E$3</f>
        <v>9.5897524951816404</v>
      </c>
      <c r="G10" s="61">
        <f t="shared" si="5"/>
        <v>44377500</v>
      </c>
      <c r="H10" s="77">
        <v>0</v>
      </c>
      <c r="I10" s="62">
        <f>ROUND(E10*0.25,0)</f>
        <v>14792500</v>
      </c>
      <c r="J10" s="72">
        <v>0</v>
      </c>
      <c r="K10" s="73">
        <v>0</v>
      </c>
      <c r="L10" s="73">
        <v>1775100</v>
      </c>
      <c r="M10" s="73">
        <v>11834000</v>
      </c>
      <c r="N10" s="73">
        <v>11834000</v>
      </c>
      <c r="O10" s="73">
        <v>17751000</v>
      </c>
      <c r="P10" s="74">
        <v>15975900</v>
      </c>
    </row>
    <row r="11" spans="1:16" ht="26.5" thickBot="1" x14ac:dyDescent="0.35">
      <c r="A11" s="78" t="s">
        <v>23</v>
      </c>
      <c r="B11" s="79" t="s">
        <v>24</v>
      </c>
      <c r="C11" s="80" t="s">
        <v>17</v>
      </c>
      <c r="D11" s="80" t="s">
        <v>18</v>
      </c>
      <c r="E11" s="59">
        <f t="shared" si="4"/>
        <v>3206000</v>
      </c>
      <c r="F11" s="81">
        <f>E11*$F$3/$E$3</f>
        <v>0.51960024504905078</v>
      </c>
      <c r="G11" s="61">
        <f t="shared" si="5"/>
        <v>2404500</v>
      </c>
      <c r="H11" s="62">
        <f t="shared" si="6"/>
        <v>801500</v>
      </c>
      <c r="I11" s="82">
        <v>0</v>
      </c>
      <c r="J11" s="83">
        <v>0</v>
      </c>
      <c r="K11" s="84">
        <v>0</v>
      </c>
      <c r="L11" s="84">
        <v>1600000</v>
      </c>
      <c r="M11" s="84">
        <v>1506000</v>
      </c>
      <c r="N11" s="84">
        <v>70000</v>
      </c>
      <c r="O11" s="84">
        <v>30000</v>
      </c>
      <c r="P11" s="85">
        <v>0</v>
      </c>
    </row>
    <row r="12" spans="1:16" ht="27" customHeight="1" thickBot="1" x14ac:dyDescent="0.4">
      <c r="A12" s="128" t="s">
        <v>25</v>
      </c>
      <c r="B12" s="129"/>
      <c r="C12" s="86"/>
      <c r="D12" s="86"/>
      <c r="E12" s="87">
        <f>SUM(E13:E22)</f>
        <v>226777903</v>
      </c>
      <c r="F12" s="88">
        <f t="shared" ref="F12:P12" si="7">SUM(F13:F22)</f>
        <v>36.754165305835897</v>
      </c>
      <c r="G12" s="89">
        <f t="shared" si="7"/>
        <v>170083427</v>
      </c>
      <c r="H12" s="90">
        <f t="shared" si="7"/>
        <v>55444476</v>
      </c>
      <c r="I12" s="91">
        <f t="shared" si="7"/>
        <v>1250000</v>
      </c>
      <c r="J12" s="92">
        <f t="shared" si="7"/>
        <v>0</v>
      </c>
      <c r="K12" s="87">
        <f t="shared" si="7"/>
        <v>28185190</v>
      </c>
      <c r="L12" s="87">
        <f t="shared" si="7"/>
        <v>29399690</v>
      </c>
      <c r="M12" s="87">
        <f t="shared" si="7"/>
        <v>56870935</v>
      </c>
      <c r="N12" s="87">
        <f t="shared" si="7"/>
        <v>61590863</v>
      </c>
      <c r="O12" s="87">
        <f t="shared" si="7"/>
        <v>35559213</v>
      </c>
      <c r="P12" s="93">
        <f t="shared" si="7"/>
        <v>15172012</v>
      </c>
    </row>
    <row r="13" spans="1:16" ht="26" x14ac:dyDescent="0.3">
      <c r="A13" s="56" t="s">
        <v>26</v>
      </c>
      <c r="B13" s="58" t="s">
        <v>27</v>
      </c>
      <c r="C13" s="58" t="s">
        <v>17</v>
      </c>
      <c r="D13" s="58" t="s">
        <v>18</v>
      </c>
      <c r="E13" s="94">
        <f>SUM(J13:P13)</f>
        <v>4800000</v>
      </c>
      <c r="F13" s="95">
        <f>E13*$F$3/$E$3</f>
        <v>0.77794172683575913</v>
      </c>
      <c r="G13" s="61">
        <f>ROUND(E13*0.75,0)</f>
        <v>3600000</v>
      </c>
      <c r="H13" s="62">
        <f>ROUND(E13*0.25,0)</f>
        <v>1200000</v>
      </c>
      <c r="I13" s="63">
        <v>0</v>
      </c>
      <c r="J13" s="64">
        <v>0</v>
      </c>
      <c r="K13" s="65">
        <v>0</v>
      </c>
      <c r="L13" s="65">
        <v>282350</v>
      </c>
      <c r="M13" s="65">
        <v>564700</v>
      </c>
      <c r="N13" s="65">
        <v>847050</v>
      </c>
      <c r="O13" s="65">
        <v>1694100</v>
      </c>
      <c r="P13" s="66">
        <v>1411800</v>
      </c>
    </row>
    <row r="14" spans="1:16" ht="26" x14ac:dyDescent="0.3">
      <c r="A14" s="67" t="s">
        <v>28</v>
      </c>
      <c r="B14" s="69" t="s">
        <v>29</v>
      </c>
      <c r="C14" s="69" t="s">
        <v>17</v>
      </c>
      <c r="D14" s="69" t="s">
        <v>18</v>
      </c>
      <c r="E14" s="94">
        <f t="shared" ref="E14:E22" si="8">SUM(J14:P14)</f>
        <v>13433312</v>
      </c>
      <c r="F14" s="96">
        <f t="shared" ref="F14:F20" si="9">E14*$F$3/$E$3</f>
        <v>2.1771529030007346</v>
      </c>
      <c r="G14" s="61">
        <f t="shared" ref="G14:G22" si="10">ROUND(E14*0.75,0)</f>
        <v>10074984</v>
      </c>
      <c r="H14" s="62">
        <f t="shared" ref="H14:H22" si="11">ROUND(E14*0.25,0)</f>
        <v>3358328</v>
      </c>
      <c r="I14" s="71">
        <v>0</v>
      </c>
      <c r="J14" s="72">
        <v>0</v>
      </c>
      <c r="K14" s="73">
        <v>671666</v>
      </c>
      <c r="L14" s="73">
        <v>2686662</v>
      </c>
      <c r="M14" s="73">
        <v>3358328</v>
      </c>
      <c r="N14" s="73">
        <v>2686662</v>
      </c>
      <c r="O14" s="73">
        <v>2686662</v>
      </c>
      <c r="P14" s="74">
        <v>1343332</v>
      </c>
    </row>
    <row r="15" spans="1:16" ht="26" x14ac:dyDescent="0.3">
      <c r="A15" s="67" t="s">
        <v>30</v>
      </c>
      <c r="B15" s="69" t="s">
        <v>31</v>
      </c>
      <c r="C15" s="69" t="s">
        <v>17</v>
      </c>
      <c r="D15" s="69" t="s">
        <v>32</v>
      </c>
      <c r="E15" s="94">
        <f t="shared" si="8"/>
        <v>74854292</v>
      </c>
      <c r="F15" s="96">
        <f t="shared" si="9"/>
        <v>12.131724412405866</v>
      </c>
      <c r="G15" s="61">
        <f t="shared" si="10"/>
        <v>56140719</v>
      </c>
      <c r="H15" s="62">
        <f t="shared" si="11"/>
        <v>18713573</v>
      </c>
      <c r="I15" s="71">
        <v>0</v>
      </c>
      <c r="J15" s="97">
        <v>0</v>
      </c>
      <c r="K15" s="73">
        <v>12000000</v>
      </c>
      <c r="L15" s="73">
        <v>12000000</v>
      </c>
      <c r="M15" s="73">
        <v>12000000</v>
      </c>
      <c r="N15" s="73">
        <v>19000000</v>
      </c>
      <c r="O15" s="73">
        <v>19854292</v>
      </c>
      <c r="P15" s="74">
        <v>0</v>
      </c>
    </row>
    <row r="16" spans="1:16" ht="26" x14ac:dyDescent="0.3">
      <c r="A16" s="67" t="s">
        <v>33</v>
      </c>
      <c r="B16" s="69" t="s">
        <v>34</v>
      </c>
      <c r="C16" s="76" t="s">
        <v>17</v>
      </c>
      <c r="D16" s="69" t="s">
        <v>35</v>
      </c>
      <c r="E16" s="94">
        <f t="shared" si="8"/>
        <v>5000000</v>
      </c>
      <c r="F16" s="96">
        <f t="shared" si="9"/>
        <v>0.81035596545391575</v>
      </c>
      <c r="G16" s="61">
        <f t="shared" si="10"/>
        <v>3750000</v>
      </c>
      <c r="H16" s="77">
        <v>0</v>
      </c>
      <c r="I16" s="62">
        <f>ROUND(E16*0.25,0)</f>
        <v>1250000</v>
      </c>
      <c r="J16" s="72">
        <v>0</v>
      </c>
      <c r="K16" s="73">
        <v>0</v>
      </c>
      <c r="L16" s="73">
        <v>200000</v>
      </c>
      <c r="M16" s="73">
        <v>300000</v>
      </c>
      <c r="N16" s="73">
        <v>1000000</v>
      </c>
      <c r="O16" s="73">
        <v>1500000</v>
      </c>
      <c r="P16" s="74">
        <v>2000000</v>
      </c>
    </row>
    <row r="17" spans="1:16" ht="26" x14ac:dyDescent="0.3">
      <c r="A17" s="67" t="s">
        <v>36</v>
      </c>
      <c r="B17" s="69" t="s">
        <v>37</v>
      </c>
      <c r="C17" s="76" t="s">
        <v>17</v>
      </c>
      <c r="D17" s="69" t="s">
        <v>18</v>
      </c>
      <c r="E17" s="94">
        <f t="shared" si="8"/>
        <v>15000000</v>
      </c>
      <c r="F17" s="96">
        <f t="shared" si="9"/>
        <v>2.4310678963617476</v>
      </c>
      <c r="G17" s="61">
        <f t="shared" si="10"/>
        <v>11250000</v>
      </c>
      <c r="H17" s="62">
        <f t="shared" si="11"/>
        <v>3750000</v>
      </c>
      <c r="I17" s="71">
        <v>0</v>
      </c>
      <c r="J17" s="97">
        <v>0</v>
      </c>
      <c r="K17" s="73">
        <v>250000</v>
      </c>
      <c r="L17" s="73">
        <v>2370000</v>
      </c>
      <c r="M17" s="73">
        <v>2635000</v>
      </c>
      <c r="N17" s="73">
        <v>2900000</v>
      </c>
      <c r="O17" s="73">
        <v>3271000</v>
      </c>
      <c r="P17" s="74">
        <v>3574000</v>
      </c>
    </row>
    <row r="18" spans="1:16" ht="26" x14ac:dyDescent="0.3">
      <c r="A18" s="67" t="s">
        <v>38</v>
      </c>
      <c r="B18" s="69" t="s">
        <v>39</v>
      </c>
      <c r="C18" s="76" t="s">
        <v>17</v>
      </c>
      <c r="D18" s="69" t="s">
        <v>40</v>
      </c>
      <c r="E18" s="94">
        <f t="shared" si="8"/>
        <v>0</v>
      </c>
      <c r="F18" s="96">
        <f t="shared" si="9"/>
        <v>0</v>
      </c>
      <c r="G18" s="61">
        <f t="shared" si="10"/>
        <v>0</v>
      </c>
      <c r="H18" s="62">
        <f t="shared" si="11"/>
        <v>0</v>
      </c>
      <c r="I18" s="71">
        <v>0</v>
      </c>
      <c r="J18" s="97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4">
        <v>0</v>
      </c>
    </row>
    <row r="19" spans="1:16" ht="26" x14ac:dyDescent="0.3">
      <c r="A19" s="67" t="s">
        <v>41</v>
      </c>
      <c r="B19" s="69" t="s">
        <v>42</v>
      </c>
      <c r="C19" s="69" t="s">
        <v>43</v>
      </c>
      <c r="D19" s="76">
        <v>48426</v>
      </c>
      <c r="E19" s="94">
        <f t="shared" si="8"/>
        <v>36560299</v>
      </c>
      <c r="F19" s="96">
        <f t="shared" si="9"/>
        <v>5.9253712786857662</v>
      </c>
      <c r="G19" s="61">
        <f t="shared" si="10"/>
        <v>27420224</v>
      </c>
      <c r="H19" s="62">
        <f t="shared" si="11"/>
        <v>9140075</v>
      </c>
      <c r="I19" s="71">
        <v>0</v>
      </c>
      <c r="J19" s="97">
        <v>0</v>
      </c>
      <c r="K19" s="98">
        <v>4544938</v>
      </c>
      <c r="L19" s="98">
        <v>6071410</v>
      </c>
      <c r="M19" s="98">
        <v>6245913</v>
      </c>
      <c r="N19" s="98">
        <v>6301999</v>
      </c>
      <c r="O19" s="98">
        <v>6553159</v>
      </c>
      <c r="P19" s="99">
        <v>6842880</v>
      </c>
    </row>
    <row r="20" spans="1:16" ht="26" x14ac:dyDescent="0.3">
      <c r="A20" s="67" t="s">
        <v>44</v>
      </c>
      <c r="B20" s="69" t="s">
        <v>45</v>
      </c>
      <c r="C20" s="69" t="s">
        <v>17</v>
      </c>
      <c r="D20" s="69" t="s">
        <v>46</v>
      </c>
      <c r="E20" s="94">
        <f t="shared" si="8"/>
        <v>1530000</v>
      </c>
      <c r="F20" s="96">
        <f t="shared" si="9"/>
        <v>0.24796892542889823</v>
      </c>
      <c r="G20" s="61">
        <f t="shared" si="10"/>
        <v>1147500</v>
      </c>
      <c r="H20" s="62">
        <f t="shared" si="11"/>
        <v>382500</v>
      </c>
      <c r="I20" s="71">
        <v>0</v>
      </c>
      <c r="J20" s="97">
        <v>0</v>
      </c>
      <c r="K20" s="98">
        <v>200000</v>
      </c>
      <c r="L20" s="98">
        <v>900000</v>
      </c>
      <c r="M20" s="98">
        <v>430000</v>
      </c>
      <c r="N20" s="98">
        <v>0</v>
      </c>
      <c r="O20" s="98">
        <v>0</v>
      </c>
      <c r="P20" s="99">
        <v>0</v>
      </c>
    </row>
    <row r="21" spans="1:16" ht="26" x14ac:dyDescent="0.3">
      <c r="A21" s="67" t="s">
        <v>47</v>
      </c>
      <c r="B21" s="69" t="s">
        <v>48</v>
      </c>
      <c r="C21" s="76" t="s">
        <v>17</v>
      </c>
      <c r="D21" s="69" t="s">
        <v>49</v>
      </c>
      <c r="E21" s="94">
        <f t="shared" si="8"/>
        <v>50781571</v>
      </c>
      <c r="F21" s="96">
        <f>E21*$F$3/$E$3</f>
        <v>8.2302297989943138</v>
      </c>
      <c r="G21" s="61">
        <f t="shared" si="10"/>
        <v>38086178</v>
      </c>
      <c r="H21" s="62">
        <f t="shared" si="11"/>
        <v>12695393</v>
      </c>
      <c r="I21" s="71">
        <v>0</v>
      </c>
      <c r="J21" s="100">
        <v>0</v>
      </c>
      <c r="K21" s="73">
        <v>9774033</v>
      </c>
      <c r="L21" s="73">
        <v>670135</v>
      </c>
      <c r="M21" s="68">
        <v>20168701</v>
      </c>
      <c r="N21" s="73">
        <v>20168702</v>
      </c>
      <c r="O21" s="68">
        <v>0</v>
      </c>
      <c r="P21" s="101">
        <v>0</v>
      </c>
    </row>
    <row r="22" spans="1:16" ht="26.5" thickBot="1" x14ac:dyDescent="0.35">
      <c r="A22" s="78" t="s">
        <v>50</v>
      </c>
      <c r="B22" s="102" t="s">
        <v>51</v>
      </c>
      <c r="C22" s="80" t="s">
        <v>17</v>
      </c>
      <c r="D22" s="102" t="s">
        <v>49</v>
      </c>
      <c r="E22" s="94">
        <f t="shared" si="8"/>
        <v>24818429</v>
      </c>
      <c r="F22" s="103">
        <f>E22*$F$3/$E$3</f>
        <v>4.0223523986688923</v>
      </c>
      <c r="G22" s="61">
        <f t="shared" si="10"/>
        <v>18613822</v>
      </c>
      <c r="H22" s="62">
        <f t="shared" si="11"/>
        <v>6204607</v>
      </c>
      <c r="I22" s="82">
        <v>0</v>
      </c>
      <c r="J22" s="78">
        <v>0</v>
      </c>
      <c r="K22" s="84">
        <v>744553</v>
      </c>
      <c r="L22" s="104">
        <v>4219133</v>
      </c>
      <c r="M22" s="104">
        <v>11168293</v>
      </c>
      <c r="N22" s="84">
        <v>8686450</v>
      </c>
      <c r="O22" s="102">
        <v>0</v>
      </c>
      <c r="P22" s="105">
        <v>0</v>
      </c>
    </row>
    <row r="23" spans="1:16" ht="26.5" customHeight="1" thickBot="1" x14ac:dyDescent="0.4">
      <c r="A23" s="106" t="s">
        <v>52</v>
      </c>
      <c r="B23" s="107"/>
      <c r="C23" s="107"/>
      <c r="D23" s="107"/>
      <c r="E23" s="108">
        <f>E24</f>
        <v>15425320</v>
      </c>
      <c r="F23" s="109">
        <f t="shared" ref="F23:P23" si="12">F24</f>
        <v>2.5</v>
      </c>
      <c r="G23" s="110">
        <f t="shared" si="12"/>
        <v>11568990</v>
      </c>
      <c r="H23" s="111">
        <f t="shared" si="12"/>
        <v>3856330</v>
      </c>
      <c r="I23" s="112">
        <f t="shared" si="12"/>
        <v>0</v>
      </c>
      <c r="J23" s="113">
        <f t="shared" si="12"/>
        <v>2129163</v>
      </c>
      <c r="K23" s="108">
        <f t="shared" si="12"/>
        <v>2083201</v>
      </c>
      <c r="L23" s="108">
        <f t="shared" si="12"/>
        <v>2398567</v>
      </c>
      <c r="M23" s="108">
        <f t="shared" si="12"/>
        <v>2385750</v>
      </c>
      <c r="N23" s="108">
        <f t="shared" si="12"/>
        <v>2309054</v>
      </c>
      <c r="O23" s="108">
        <f t="shared" si="12"/>
        <v>2117314</v>
      </c>
      <c r="P23" s="114">
        <f t="shared" si="12"/>
        <v>2002271</v>
      </c>
    </row>
    <row r="24" spans="1:16" ht="39.5" thickBot="1" x14ac:dyDescent="0.35">
      <c r="A24" s="115" t="s">
        <v>53</v>
      </c>
      <c r="B24" s="116" t="s">
        <v>54</v>
      </c>
      <c r="C24" s="117" t="s">
        <v>17</v>
      </c>
      <c r="D24" s="117" t="s">
        <v>55</v>
      </c>
      <c r="E24" s="118">
        <f>SUM(J24:P24)</f>
        <v>15425320</v>
      </c>
      <c r="F24" s="119">
        <v>2.5</v>
      </c>
      <c r="G24" s="120">
        <f>ROUND(E24*0.75,0)</f>
        <v>11568990</v>
      </c>
      <c r="H24" s="121">
        <f>ROUND(E24*0.25,0)</f>
        <v>3856330</v>
      </c>
      <c r="I24" s="122">
        <v>0</v>
      </c>
      <c r="J24" s="123">
        <v>2129163</v>
      </c>
      <c r="K24" s="124">
        <v>2083201</v>
      </c>
      <c r="L24" s="124">
        <v>2398567</v>
      </c>
      <c r="M24" s="124">
        <v>2385750</v>
      </c>
      <c r="N24" s="124">
        <v>2309054</v>
      </c>
      <c r="O24" s="124">
        <v>2117314</v>
      </c>
      <c r="P24" s="125">
        <v>2002271</v>
      </c>
    </row>
    <row r="25" spans="1:16" x14ac:dyDescent="0.3">
      <c r="E25" s="126"/>
      <c r="G25" s="127"/>
      <c r="H25" s="127"/>
      <c r="I25" s="127"/>
    </row>
    <row r="26" spans="1:16" ht="15.5" x14ac:dyDescent="0.3">
      <c r="A26" s="130" t="s">
        <v>56</v>
      </c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</row>
    <row r="27" spans="1:16" ht="15.5" x14ac:dyDescent="0.3">
      <c r="A27" s="130" t="s">
        <v>57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</row>
  </sheetData>
  <mergeCells count="9">
    <mergeCell ref="A12:B12"/>
    <mergeCell ref="A26:P26"/>
    <mergeCell ref="A27:P27"/>
    <mergeCell ref="A3:B3"/>
    <mergeCell ref="H3:I3"/>
    <mergeCell ref="A4:B4"/>
    <mergeCell ref="A5:B5"/>
    <mergeCell ref="A6:B6"/>
    <mergeCell ref="A7:B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a2d593ad-f07d-4c55-87c8-106c26d6ba08}" enabled="0" method="" siteId="{a2d593ad-f07d-4c55-87c8-106c26d6ba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Leja</dc:creator>
  <cp:lastModifiedBy>Linda Leja</cp:lastModifiedBy>
  <dcterms:created xsi:type="dcterms:W3CDTF">2026-04-29T16:06:10Z</dcterms:created>
  <dcterms:modified xsi:type="dcterms:W3CDTF">2026-04-30T09:06:16Z</dcterms:modified>
</cp:coreProperties>
</file>