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MK_rīkojuma_projekti\2022\ZVA_atlikums_groz_3\"/>
    </mc:Choice>
  </mc:AlternateContent>
  <xr:revisionPtr revIDLastSave="0" documentId="13_ncr:1_{E3731512-2E90-482F-B385-7BB1C3FC15A2}" xr6:coauthVersionLast="47" xr6:coauthVersionMax="47" xr10:uidLastSave="{00000000-0000-0000-0000-000000000000}"/>
  <bookViews>
    <workbookView xWindow="28680" yWindow="-120" windowWidth="29040" windowHeight="15840" tabRatio="701" xr2:uid="{00000000-000D-0000-FFFF-FFFF00000000}"/>
  </bookViews>
  <sheets>
    <sheet name="Deficīts" sheetId="1" r:id="rId1"/>
    <sheet name="1" sheetId="9" r:id="rId2"/>
    <sheet name="2" sheetId="18" r:id="rId3"/>
    <sheet name="3" sheetId="19" r:id="rId4"/>
    <sheet name="4" sheetId="23" r:id="rId5"/>
  </sheets>
  <definedNames>
    <definedName name="_xlnm.Print_Area" localSheetId="2">'2'!$A$2:$J$22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1" l="1"/>
  <c r="C11" i="19" l="1"/>
  <c r="D12" i="19"/>
  <c r="D13" i="19"/>
  <c r="E13" i="19" s="1"/>
  <c r="D14" i="19"/>
  <c r="E14" i="19" s="1"/>
  <c r="D15" i="19"/>
  <c r="E15" i="19" s="1"/>
  <c r="D16" i="19"/>
  <c r="E16" i="19" s="1"/>
  <c r="D6" i="23"/>
  <c r="D5" i="23" s="1"/>
  <c r="D7" i="23" s="1"/>
  <c r="C5" i="23"/>
  <c r="C7" i="23" s="1"/>
  <c r="D11" i="19" l="1"/>
  <c r="E12" i="19"/>
  <c r="E11" i="19" s="1"/>
  <c r="E6" i="23"/>
  <c r="E5" i="23" s="1"/>
  <c r="C14" i="23" l="1"/>
  <c r="C17" i="23" s="1"/>
  <c r="E7" i="23"/>
  <c r="E8" i="23" s="1"/>
  <c r="D9" i="1" s="1"/>
  <c r="D8" i="19"/>
  <c r="E8" i="19" s="1"/>
  <c r="E10" i="18" l="1"/>
  <c r="E11" i="18"/>
  <c r="F11" i="18" s="1"/>
  <c r="G11" i="18" s="1"/>
  <c r="G15" i="18" s="1"/>
  <c r="F10" i="18" l="1"/>
  <c r="G10" i="18" s="1"/>
  <c r="C20" i="18" s="1"/>
  <c r="E12" i="18"/>
  <c r="F12" i="18" s="1"/>
  <c r="G12" i="18" s="1"/>
  <c r="E6" i="18"/>
  <c r="E7" i="18"/>
  <c r="E8" i="18"/>
  <c r="F8" i="18" s="1"/>
  <c r="G8" i="18" s="1"/>
  <c r="E9" i="18"/>
  <c r="F7" i="18" l="1"/>
  <c r="G7" i="18" s="1"/>
  <c r="F9" i="18"/>
  <c r="G9" i="18" s="1"/>
  <c r="D16" i="9" l="1"/>
  <c r="D11" i="9"/>
  <c r="F18" i="9"/>
  <c r="G18" i="9" s="1"/>
  <c r="E17" i="9"/>
  <c r="F17" i="9" s="1"/>
  <c r="G17" i="9" s="1"/>
  <c r="F15" i="9"/>
  <c r="G15" i="9" s="1"/>
  <c r="E14" i="9"/>
  <c r="F14" i="9" s="1"/>
  <c r="G14" i="9" s="1"/>
  <c r="F13" i="9"/>
  <c r="G13" i="9" s="1"/>
  <c r="E12" i="9"/>
  <c r="F12" i="9" s="1"/>
  <c r="G12" i="9" s="1"/>
  <c r="D9" i="9"/>
  <c r="C25" i="9" l="1"/>
  <c r="G21" i="9"/>
  <c r="D11" i="1" s="1"/>
  <c r="F11" i="9"/>
  <c r="E11" i="9"/>
  <c r="G11" i="9"/>
  <c r="E16" i="9"/>
  <c r="C10" i="19"/>
  <c r="C17" i="19" s="1"/>
  <c r="E10" i="19" l="1"/>
  <c r="G16" i="9"/>
  <c r="F16" i="9"/>
  <c r="E5" i="19" l="1"/>
  <c r="E6" i="19"/>
  <c r="D7" i="19"/>
  <c r="C25" i="19" l="1"/>
  <c r="C16" i="1" s="1"/>
  <c r="E7" i="19"/>
  <c r="D4" i="9"/>
  <c r="E8" i="9"/>
  <c r="F8" i="9" s="1"/>
  <c r="G8" i="9" s="1"/>
  <c r="E7" i="9" l="1"/>
  <c r="E10" i="9"/>
  <c r="E5" i="9"/>
  <c r="E6" i="9"/>
  <c r="F6" i="9" s="1"/>
  <c r="G6" i="9" s="1"/>
  <c r="E9" i="9" l="1"/>
  <c r="E4" i="9"/>
  <c r="E19" i="9" s="1"/>
  <c r="F10" i="9"/>
  <c r="G10" i="9" s="1"/>
  <c r="F5" i="9"/>
  <c r="F7" i="9"/>
  <c r="D9" i="19"/>
  <c r="D17" i="19" s="1"/>
  <c r="F4" i="9" l="1"/>
  <c r="G9" i="9"/>
  <c r="F9" i="9"/>
  <c r="E9" i="19"/>
  <c r="G5" i="9"/>
  <c r="G7" i="9"/>
  <c r="F19" i="9" l="1"/>
  <c r="E17" i="19"/>
  <c r="C24" i="19"/>
  <c r="G4" i="9"/>
  <c r="G19" i="9" l="1"/>
  <c r="C24" i="9"/>
  <c r="E18" i="19"/>
  <c r="E5" i="18"/>
  <c r="F5" i="18" s="1"/>
  <c r="E4" i="18"/>
  <c r="C27" i="19" l="1"/>
  <c r="E13" i="18"/>
  <c r="G5" i="18"/>
  <c r="F4" i="18" l="1"/>
  <c r="G4" i="18" s="1"/>
  <c r="F6" i="18"/>
  <c r="G6" i="18" l="1"/>
  <c r="C19" i="18" s="1"/>
  <c r="C15" i="1" s="1"/>
  <c r="F13" i="18"/>
  <c r="C22" i="18" l="1"/>
  <c r="G13" i="18"/>
  <c r="G14" i="18" s="1"/>
  <c r="G20" i="9" l="1"/>
  <c r="D10" i="1" s="1"/>
  <c r="C18" i="1" l="1"/>
  <c r="C27" i="9"/>
  <c r="D6" i="1"/>
  <c r="D7" i="1"/>
  <c r="D8" i="1"/>
  <c r="D5" i="1" l="1"/>
</calcChain>
</file>

<file path=xl/sharedStrings.xml><?xml version="1.0" encoding="utf-8"?>
<sst xmlns="http://schemas.openxmlformats.org/spreadsheetml/2006/main" count="216" uniqueCount="148">
  <si>
    <t>Nr.</t>
  </si>
  <si>
    <t>Pozīcija</t>
  </si>
  <si>
    <t>Paskaidrojums</t>
  </si>
  <si>
    <t>Prognozētās Izmaksas</t>
  </si>
  <si>
    <t>KOPĀ:</t>
  </si>
  <si>
    <t>PVN (21%)</t>
  </si>
  <si>
    <t>Pavisam kopā:</t>
  </si>
  <si>
    <t>Nr.p.k.</t>
  </si>
  <si>
    <t>Nepieciešamība/aktivitāte</t>
  </si>
  <si>
    <t>Pamatojums nepieciešamībai</t>
  </si>
  <si>
    <t>Pamatojums  iegādes nepieciešamībai</t>
  </si>
  <si>
    <t>Izmaksas EUR ar PVN</t>
  </si>
  <si>
    <t>2.</t>
  </si>
  <si>
    <t>Izmaksas ar PVN</t>
  </si>
  <si>
    <t>Izmaksas bez PVN</t>
  </si>
  <si>
    <t>EKK</t>
  </si>
  <si>
    <t xml:space="preserve">Pakalpojumu izdevumu segšanai </t>
  </si>
  <si>
    <t xml:space="preserve">Kapitālo iegāžu izdevumu segšanai </t>
  </si>
  <si>
    <t>Detalizēts aprēķins darba lapā 3</t>
  </si>
  <si>
    <t>Detalizēts aprēķins darba lapā 2</t>
  </si>
  <si>
    <t>Nosaukums</t>
  </si>
  <si>
    <t xml:space="preserve">Izdevumi bez 
PVN </t>
  </si>
  <si>
    <t>Izdevumi 
ar PVN</t>
  </si>
  <si>
    <t>Sophos ugunsmūra uzturēšana</t>
  </si>
  <si>
    <t>VTMEC drošības un datu tīkla nodrošināšana</t>
  </si>
  <si>
    <t>Teamviewer</t>
  </si>
  <si>
    <t>Attālinātā atbalsta sniegšana</t>
  </si>
  <si>
    <t>Darba aizsardzības prasību nodrošināšana, jo esošie krēsli ir ar defektiem un prasībām neatbilstoši.</t>
  </si>
  <si>
    <t>Daudzums</t>
  </si>
  <si>
    <t>Detalizēts aprēķins darba lapā 1</t>
  </si>
  <si>
    <t>1</t>
  </si>
  <si>
    <t>2</t>
  </si>
  <si>
    <t>3</t>
  </si>
  <si>
    <t>4</t>
  </si>
  <si>
    <t>5</t>
  </si>
  <si>
    <t>6</t>
  </si>
  <si>
    <t>7</t>
  </si>
  <si>
    <t>1.3.</t>
  </si>
  <si>
    <t>3.</t>
  </si>
  <si>
    <t>3.1.</t>
  </si>
  <si>
    <t>1 vienības cena bez PVN</t>
  </si>
  <si>
    <t>8</t>
  </si>
  <si>
    <t>9</t>
  </si>
  <si>
    <t>Laboratorijas krēsli</t>
  </si>
  <si>
    <t>Augstumu regulējošs galds ar paceļamu virsmu</t>
  </si>
  <si>
    <t>Galda pieskrūvejāmās lampas</t>
  </si>
  <si>
    <t>ESET Endpoint Antivīruss, ESET Endpoint Proptection, Licence</t>
  </si>
  <si>
    <t>Datu aizsardzības nodrošināšanai</t>
  </si>
  <si>
    <t>Darba aizsardzības prasību nodrošināšana atbilstoši laboratorijas prasībām, jo esošie laboratorijas krēsli neatbilst darba virsmas augstumam.</t>
  </si>
  <si>
    <t>Darba aizsardzības prasību nodrošināšana atbilstoši laboratorijas prasībām, jo esošais laboratorijas galds nav funkcionāls un neatbilst darba virsmas augstumam.</t>
  </si>
  <si>
    <t>THL pēc darba drošibas speciālista novērtējuma esošas lampas nespēj nodrošināt atbilstošu apgaismojumu, pastiprināts redzes sasprindzinājums</t>
  </si>
  <si>
    <t>Fotoaparāts ar plecu somu</t>
  </si>
  <si>
    <t>Jelgavas RN Esošā fotoaparāta fotogrāfiju kvalitāte ļoti zema un foroaparāts morāli novecojis, nepieciešams jauns ar spoguļkameru un attēla lielāku izšķirtspēju</t>
  </si>
  <si>
    <t>Biroja krēsli (17 gab.)</t>
  </si>
  <si>
    <t>1.1.</t>
  </si>
  <si>
    <t>1.2.</t>
  </si>
  <si>
    <t>1.4.</t>
  </si>
  <si>
    <t>Dokumentu (2019.gada pastāvīgi un ilgstoši glabājamie dokumentu) arhivēšanas pakalpojumu nodrošināšana</t>
  </si>
  <si>
    <t>Dokumentu arhīvu pakalpojumu nodrošināšana, lai 2022.gadā veiktu 2019.gada pastāvīgi un ilgstoši glabājamo dokumentu sakārtošana atbilstoši MK 06.11.2012. noteikumos Nr.748 “Dokumentu un arhīvu pārvaldības” 4.nodaļā noteiktām prasībām</t>
  </si>
  <si>
    <t>1. Ēkas remontdarbu un remontmateriālu iegādēm, lai nodrošinātu nolietoto ēku infrastruktūras uzturēšanu, lai izvairītos no ārkārtas avārijas stāvokļa iestāšanās</t>
  </si>
  <si>
    <t>VTMEC papildus nepieciešamais finansējums 2022.gadā</t>
  </si>
  <si>
    <t>Akreditētās atbilstības novērtēšanas institūcijas akreditācijas statusa uzturēšana, uzraudzības vizīte, apliecības izgatavošana</t>
  </si>
  <si>
    <t>Pakalpojuma (Centra Ekspertīzes un izpētes departamenta (T-484) uzraudzības un sfēras paplašināšanas procedūra) īstenošanu nodrošina Latvijas Nacionālais akreditācijas birojs atbilstoši MK 27.02.2018. noteikumos Nr. 114 “Valsts aģentūras “Latvijas Nacionālais akreditācijas birojs” maksas pakalpojumu cenrādis” noteiktajam izcenojumam</t>
  </si>
  <si>
    <t>4.</t>
  </si>
  <si>
    <t xml:space="preserve">Starplaboratoriju salīdzinošā testēšana atbilstoši akreditācijas standarta prasībām, GEDNAP 54.starptautiskais pārbaudes tests </t>
  </si>
  <si>
    <t>5.</t>
  </si>
  <si>
    <t>6.</t>
  </si>
  <si>
    <t>Laboratorisko izmeklējumu izdevumu segšanai</t>
  </si>
  <si>
    <t>Nāves cēloņa, t.i. diagnozes (imūnfermentatīvā analīze IgG, HBs AG, Anti-HCV, SARS - CoV-2 RNS (COVID-19) u.c. analīžu veikšana) precizēšanai</t>
  </si>
  <si>
    <t>Durvis</t>
  </si>
  <si>
    <t>Elektriskā slēdzenes</t>
  </si>
  <si>
    <t>Santehnikas remontdarbi Valmieras reģionālajā nodaļā</t>
  </si>
  <si>
    <t>Instalācijas darbi</t>
  </si>
  <si>
    <t>3.2.</t>
  </si>
  <si>
    <t>Remonts 217.telpā Hipokrāta ielā 2 k-6, Rīgā</t>
  </si>
  <si>
    <t>Remonts 222.telpā Hipokrāta ielā 2 k-6, Rīgā</t>
  </si>
  <si>
    <t>3.3.</t>
  </si>
  <si>
    <t>3.4.</t>
  </si>
  <si>
    <t xml:space="preserve"> Remontdarbi Valmieras reģionālajā nodaļā</t>
  </si>
  <si>
    <t>2.1.</t>
  </si>
  <si>
    <t>Pļaviņu tiesu medicīnas nodaļas ēkas jumta nomaiņa Daugavas 54a, Pļaviņās</t>
  </si>
  <si>
    <t>Jumts nav labots kopš ēkas nodošanas ekspluatācijā, patreiz ir defekti jumta daļā virs mirušo ķermeņu dzesēšanas kameras, pašreiz ir pagaidu risinājums- telpas iekšpusē pie griestiem pielikta caurule, no kuras ūdens tiek novadīts grīdas notekcaurulē</t>
  </si>
  <si>
    <t>Domofona iegāde un uzstādīšana</t>
  </si>
  <si>
    <t>7.1.</t>
  </si>
  <si>
    <t>7.2.</t>
  </si>
  <si>
    <t>7.3.</t>
  </si>
  <si>
    <t>Pamatfunkcijas darbapstākļu uzlabošana</t>
  </si>
  <si>
    <t>HPE 1820-24G - switch</t>
  </si>
  <si>
    <t>VTMEC datortīkla darba nodrošināšanai</t>
  </si>
  <si>
    <t>SFP (mini-GBIC) transceiver module - LC multi-mode</t>
  </si>
  <si>
    <t>Olympus AS 2400 Transcription Kit</t>
  </si>
  <si>
    <t>Tanatoloģijas nodaļas darba nodrošinājums</t>
  </si>
  <si>
    <t>2. Informācijas tehnoloģiju pakalpojumiem, lai nodrošinātu licenču atjaunošanu un uzturētu ekspertīžu izpildes operativitāti un darba efektivitāti</t>
  </si>
  <si>
    <t>Reaģentu izmaksu sadārdzinājums ģenētikas (t.sk. paternitātes u.c.) un seroloģiskajām tiesu medicīniskajām ekspertīzēm un izpētēm, TTL psihoaktīvo vielu iegāde</t>
  </si>
  <si>
    <t>Tiesu medicīnas ģenētikas un seroloģijas laboratorijas pamatfunkcijas nodrošināšanai, veicot DNS ekspertīzes dzīvām un mirušām personām, nepieciešamie reaģenti:
ir iegādātas jaunas iekārtas un līdz ar to papildus ieviestas arī jaunas mūsdienīgas izpētes metodes, kuru izmantošanai nepieciešami jauni papildus reaģenti, vienlaikus līdz pilnīgai jaunās metodes validācijai ir nepieciešams veikt arī izpēti izmantojot esošās tehnoloģijas. Bez tam arī turpmākajā darbībā tiks izmantotas gan esošās, gan jaunās tehnoloģijas atbilstoši konkrēto izpētes objektu veidam. Nepieciešami laboratorijas instrumenti un laboratorijas trauki TMĢSL, psihotropo līdzekļu, narkotisko vielu, jauno psihoaktīvo vielu (JPV) un iekšējo radioaktīvo izotopu regulāra ikgadēja iegāde nepieciešama jauno augstas veiktspējas analītisko iekārtu LC-MS/MS, GC-TQ/MS izmantošanai šo vielu kvantitatīvai noteikšanai, kas līdz šim brīdim nebija iespējams</t>
  </si>
  <si>
    <t>7.</t>
  </si>
  <si>
    <t>Informācijas tehnoloģiju pakalpojumiem, lai nodrošinātu licenču atjaunošanu un uzturētu ekspertīžu izpildes operativitāti un darba efektivitāti</t>
  </si>
  <si>
    <t xml:space="preserve">Kosmētiskais remonts laboratorijas telpām Hipokrāta ielā 2 k-6, Rīgā, lai nodrošinātu kabinetu pielāgošanu TTL jauno iekārtu- LCMS-8050 Nexera un GCMS-TQ N uzstādīšanai </t>
  </si>
  <si>
    <t>Gaisa kondicionieris</t>
  </si>
  <si>
    <t>TMĢSL telpas 202.un 203.kab. elektroinstalācijas darbi jauno iekārtu uzstādīsānai</t>
  </si>
  <si>
    <t>Telpai, kurā tiks uzstādītas LCMS-8050 Nexera un GCMS-TQ N, jābūt pēc iespējas brīvai no kaitīgiem elementiem (putekļiem, vibrācijām, elektromagnētiskajiem laukiem un kodīgām gāzēm).
Jānodrošina maiņstrāvas magnētiskā lauka intensitāte: 0,01 mT (100 mg) vai mazāka.
Statiskā magnētiskā lauka intensitāte: 0,1mT (1000 mg) vai mazāka.
Telpai obligāti nepieciešams autonoms kvalitatīvs, jaudīgs gaisa kondicionieris, jo 2 masspektrometri rada ļoti lielu siltumenerģiju.</t>
  </si>
  <si>
    <t>Lai  izvietotu UV-VIS spektrometru, analītiskos svarus, references materiālu sagatavošanu, mikrocentrifugēšanu.</t>
  </si>
  <si>
    <t xml:space="preserve">Lai nodrošinātu jauno iekārtu izvietošanu laboratorijas telpās (202.kab.) tajās nepieciešams  veikt esošo mēbeļu komplektu demontāžu un uzstādīsanu citās telpās( 206, 207.kab),  telpu (202.kab.) nepieciešams aprīkot ar attiecīgu apgaismojumu virs iekārtām, plauktiem pie sienas un atvilkņu skapīšiem, veikt elektrības instalāciju auditu, nepieciešamības gadījumā, palielināt  pienākušo vadu jaudas un  palielināt kontaktigzdu skaitu iekārtu pieslēgšanai. Nomainīt dubulto izlietni telpas stūrī pret vienu nelielu izlietni ar skapīti, kam blakus pārvietot jauno saldētavu un ledusskapi, nodrošinot starp tiem atstarpi gaisa pieplūdei. Jaunu darba virsu ierīkošanu 206.un 207.kab.un attiecīgi sakārtot elektroinstalāciju, palielināt esošo elektrības kontaktligzdu skaitu, atbilstoši iekārtu darbības nodrošināšanas nepieciešamībai, nostiprināt esošās  elektrības kontaktligzdas. </t>
  </si>
  <si>
    <t>4.1.</t>
  </si>
  <si>
    <t>4.2.</t>
  </si>
  <si>
    <t>Aukstuma iekārta mirušo cilvēku uzglabāšanas telpai Pļaviņās</t>
  </si>
  <si>
    <t>2000
/5000</t>
  </si>
  <si>
    <t xml:space="preserve"> Remontdarbi un neatliekamas iegādes Pļaviņu reģionālajai nodaļai</t>
  </si>
  <si>
    <r>
      <t>Ēkas remontdarbu un remontmateriālu iegādēm, lai nodrošinātu nolietoto ēku infrastruktūras uzturēšanu, lai izvairītos no ārkārtas avārijas stāvokļa iestāšanās</t>
    </r>
    <r>
      <rPr>
        <sz val="12"/>
        <color rgb="FFFF0000"/>
        <rFont val="Times New Roman"/>
        <family val="1"/>
        <charset val="186"/>
      </rPr>
      <t xml:space="preserve"> </t>
    </r>
  </si>
  <si>
    <t xml:space="preserve">Komunālo izmaksu pieaugums </t>
  </si>
  <si>
    <t>Darba aizsardzības līdzekļi</t>
  </si>
  <si>
    <t>Telpu komunālo izdevumu pieaugumu segšanai, lai nodrošinātu valsts deleģēto funkciju pildīšanu Rīgā, VRN, JRN</t>
  </si>
  <si>
    <t>TMEIS uzturēšana</t>
  </si>
  <si>
    <t>ABBYY FineReader 15 Corporate, Single User License (ESD), Perpetual</t>
  </si>
  <si>
    <t>KTMEN un DIPN dokumentu apstrādes automatizācija</t>
  </si>
  <si>
    <t>Dokumentu skaneris</t>
  </si>
  <si>
    <t>DIPN dokumentu apstrādes automatizācija</t>
  </si>
  <si>
    <t>TMEIS uzturēšana, 298,4 stundas, stundas likme bez PVN 40,00 EUR</t>
  </si>
  <si>
    <t>* Prioritātes</t>
  </si>
  <si>
    <t>Augsta</t>
  </si>
  <si>
    <t>Vidēja</t>
  </si>
  <si>
    <t>Zema</t>
  </si>
  <si>
    <t>EUR</t>
  </si>
  <si>
    <t>Kopā</t>
  </si>
  <si>
    <t>Prioritāte</t>
  </si>
  <si>
    <t>TN autopsiju veikšanai nepieciešamais specapģerbs</t>
  </si>
  <si>
    <t>Nomas maksas un komunālo izdevumu segšana JRN,VaRN, DRN, PRN, Rīga</t>
  </si>
  <si>
    <t xml:space="preserve">Izmaksu pieaaugums saistībā ar cenu paaugstināšanu no pakalpojumu sniedzēju puses (SIA Vidzemes slimnīca, Jelgavas pilsētas slimnīca, AS Latvijas gāze, SIA Rīgas siltums, SIA Lautus) </t>
  </si>
  <si>
    <t>Viena starptautiskā pārbaudes testa veikšana, atbilstoši standarta LVS EN ISO/IEC 17025:2017 „Testēšanas un kalibrēšanas laboratoriju kompetences vispārīgās prasības” prasībām, lai veiksmīgi izietu ikgadējo Latvijas Nacionālā akreditācijas biroja uzraudzību</t>
  </si>
  <si>
    <t>Energoresursu cenu kāpuma ietekme</t>
  </si>
  <si>
    <t>Detalizēts aprēķins darba lapā 5</t>
  </si>
  <si>
    <t>1.</t>
  </si>
  <si>
    <t>7.4.</t>
  </si>
  <si>
    <t>7.5.</t>
  </si>
  <si>
    <t>2000/5000</t>
  </si>
  <si>
    <t>Pasākumi pamatfunkciju uzturēšanai</t>
  </si>
  <si>
    <t>3. Pasākumi pamatfunkciju uzturēšanai</t>
  </si>
  <si>
    <t>1/2</t>
  </si>
  <si>
    <t xml:space="preserve">Ieejas durvju nomaiņa un uzstādīšana 6. korpusa ēkai </t>
  </si>
  <si>
    <t>Esošajām ir bojāts durvju korpusa rāmis, kas intensīvas lietošanas un laikapstākļu rezultātā ir deformējušās un zaudējušas savu sākotnējo funkcionalitāti, durvis neveras ciet un nav iespējams tās saremontēt, lai darbotos pilnvērtīgi. Elektrisko slēdzeņu nomaiņa 3 ieejas durvīm, lai savietotu ar piekļuves kontroles sistēmu, piekļuves kontroles sistēmas instalācijas darbi trim  6.korpusa ieejas durvīm. Epidemoloģiskās drošības paaugstināšanai koordinējot apmeklētāju plūsmu, lai nodrošinātu piekļuvi Reģistratūrai (Hipokrāta 2K-6) un korespondences piegādei Lietvedībai (DIPN), ir jāuzstāda abpusējo sarunu domofoni ar iespēju pieslēgt un attālināti vadīt elektromagnētisko sprūdu atslēgu.</t>
  </si>
  <si>
    <t xml:space="preserve">Neatliekami santehnikas remontdarbi VaRN, lai novērstu regulāru iekšējās kanalizācijas sistēmas cauruļvadu aizdambēšanos. </t>
  </si>
  <si>
    <t>4.Energoresursu cenu kāpuma ietekme</t>
  </si>
  <si>
    <r>
      <t>Esošā aukstuma iekārta  morāli un fiziski novesojus, tā nenodrošina nepieciešamo t</t>
    </r>
    <r>
      <rPr>
        <i/>
        <sz val="14"/>
        <rFont val="Times New Roman"/>
        <family val="1"/>
        <charset val="186"/>
      </rPr>
      <t>0</t>
    </r>
    <r>
      <rPr>
        <i/>
        <sz val="12"/>
        <rFont val="Times New Roman"/>
        <family val="1"/>
        <charset val="186"/>
      </rPr>
      <t>, jo korpusā ir izveiodojušās plaisas caur kurām iztvaiko freons, kā rezultātā bieži ir jāveic tehnikās apkpopes un tas jāuzpilda. Bojāts iekārtas kompresors.</t>
    </r>
  </si>
  <si>
    <t>1.Pielikums 
Ministru kabineta rīkojuma “Par Zāļu valsts aģentūras 2022.gada budžeta apstiprināšanu” projekta sākotnējās ietekmes novērtējuma ziņojumam (anotācijai)</t>
  </si>
  <si>
    <t>2.Pielikums 
Ministru kabineta rīkojuma “Par Zāļu valsts aģentūras 2022.gada budžeta apstiprināšanu” projekta sākotnējās ietekmes novērtējuma ziņojumam (anotācijai)</t>
  </si>
  <si>
    <t>3.Pielikums 
Ministru kabineta rīkojuma “Par Zāļu valsts aģentūras 2022.gada budžeta apstiprināšanu” projekta sākotnējās ietekmes novērtējuma ziņojumam (anotācijai)</t>
  </si>
  <si>
    <t>4.Pielikums 
Ministru kabineta rīkojuma “Par Zāļu valsts aģentūras 2022.gada budžeta apstiprināšanu” projekta sākotnējās ietekmes novērtējuma ziņojumam (anotācijai)</t>
  </si>
  <si>
    <t>5.Pielikums 
Ministru kabineta rīkojuma “Par Zāļu valsts aģentūras 2022.gada budžeta apstiprināšanu” projekta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</si>
</sst>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rgb="FF000000"/>
      <name val="Calibri"/>
      <family val="2"/>
      <charset val="186"/>
    </font>
    <font>
      <sz val="11"/>
      <color theme="1"/>
      <name val="Calibri"/>
      <family val="2"/>
      <charset val="186"/>
      <scheme val="minor"/>
    </font>
    <font>
      <sz val="12"/>
      <color rgb="FF000000"/>
      <name val="Times New Roman"/>
      <family val="1"/>
      <charset val="186"/>
    </font>
    <font>
      <b/>
      <sz val="16"/>
      <color rgb="FF000000"/>
      <name val="Times New Roman"/>
      <family val="1"/>
      <charset val="186"/>
    </font>
    <font>
      <b/>
      <sz val="12"/>
      <color rgb="FF000000"/>
      <name val="Times New Roman"/>
      <family val="1"/>
      <charset val="186"/>
    </font>
    <font>
      <sz val="12"/>
      <color rgb="FFFF0000"/>
      <name val="Times New Roman"/>
      <family val="1"/>
      <charset val="186"/>
    </font>
    <font>
      <sz val="12"/>
      <name val="Times New Roman"/>
      <family val="1"/>
      <charset val="186"/>
    </font>
    <font>
      <sz val="11"/>
      <color rgb="FF000000"/>
      <name val="Times New Roman"/>
      <family val="1"/>
      <charset val="186"/>
    </font>
    <font>
      <sz val="11"/>
      <color rgb="FFFF0000"/>
      <name val="Times New Roman"/>
      <family val="1"/>
      <charset val="186"/>
    </font>
    <font>
      <b/>
      <sz val="12"/>
      <color theme="1"/>
      <name val="Times New Roman"/>
      <family val="1"/>
      <charset val="186"/>
    </font>
    <font>
      <sz val="12"/>
      <color theme="1"/>
      <name val="Times New Roman"/>
      <family val="1"/>
      <charset val="186"/>
    </font>
    <font>
      <sz val="10"/>
      <name val="Arial"/>
      <family val="2"/>
      <charset val="186"/>
    </font>
    <font>
      <sz val="11"/>
      <color indexed="8"/>
      <name val="Calibri"/>
      <family val="2"/>
      <charset val="186"/>
    </font>
    <font>
      <b/>
      <sz val="12"/>
      <name val="Times New Roman"/>
      <family val="1"/>
      <charset val="186"/>
    </font>
    <font>
      <b/>
      <sz val="12"/>
      <color rgb="FF00B0F0"/>
      <name val="Times New Roman"/>
      <family val="1"/>
      <charset val="186"/>
    </font>
    <font>
      <sz val="12"/>
      <color rgb="FF00B0F0"/>
      <name val="Times New Roman"/>
      <family val="1"/>
      <charset val="186"/>
    </font>
    <font>
      <i/>
      <sz val="12"/>
      <name val="Times New Roman"/>
      <family val="1"/>
      <charset val="186"/>
    </font>
    <font>
      <i/>
      <sz val="12"/>
      <color rgb="FF000000"/>
      <name val="Times New Roman"/>
      <family val="1"/>
      <charset val="186"/>
    </font>
    <font>
      <b/>
      <i/>
      <sz val="12"/>
      <name val="Times New Roman"/>
      <family val="1"/>
      <charset val="186"/>
    </font>
    <font>
      <i/>
      <sz val="12"/>
      <color theme="1"/>
      <name val="Times New Roman"/>
      <family val="1"/>
      <charset val="186"/>
    </font>
    <font>
      <b/>
      <sz val="12"/>
      <name val="Times New Roman"/>
      <family val="1"/>
    </font>
    <font>
      <sz val="11"/>
      <name val="Calibri"/>
      <family val="2"/>
      <charset val="186"/>
    </font>
    <font>
      <sz val="11"/>
      <color rgb="FF000000"/>
      <name val="Calibri"/>
      <family val="2"/>
      <charset val="186"/>
    </font>
    <font>
      <sz val="10"/>
      <name val="BaltHelvetica"/>
    </font>
    <font>
      <i/>
      <sz val="14"/>
      <name val="Times New Roman"/>
      <family val="1"/>
      <charset val="186"/>
    </font>
  </fonts>
  <fills count="10">
    <fill>
      <patternFill patternType="none"/>
    </fill>
    <fill>
      <patternFill patternType="gray125"/>
    </fill>
    <fill>
      <patternFill patternType="solid">
        <fgColor rgb="FFBFBFBF"/>
        <bgColor rgb="FFD9D9D9"/>
      </patternFill>
    </fill>
    <fill>
      <patternFill patternType="solid">
        <fgColor theme="0" tint="-0.249977111117893"/>
        <bgColor indexed="64"/>
      </patternFill>
    </fill>
    <fill>
      <patternFill patternType="solid">
        <fgColor theme="0"/>
        <bgColor indexed="64"/>
      </patternFill>
    </fill>
    <fill>
      <patternFill patternType="solid">
        <fgColor theme="0"/>
        <bgColor rgb="FFF2F2F2"/>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rgb="FFFFFFFF"/>
      </patternFill>
    </fill>
  </fills>
  <borders count="14">
    <border>
      <left/>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8">
    <xf numFmtId="0" fontId="0" fillId="0" borderId="0"/>
    <xf numFmtId="0" fontId="11" fillId="0" borderId="0"/>
    <xf numFmtId="0" fontId="12" fillId="0" borderId="0"/>
    <xf numFmtId="0" fontId="11" fillId="0" borderId="0"/>
    <xf numFmtId="0" fontId="1" fillId="0" borderId="0"/>
    <xf numFmtId="0" fontId="22" fillId="0" borderId="0"/>
    <xf numFmtId="9" fontId="22" fillId="0" borderId="0" applyFont="0" applyFill="0" applyBorder="0" applyAlignment="0" applyProtection="0"/>
    <xf numFmtId="0" fontId="23" fillId="0" borderId="0"/>
  </cellStyleXfs>
  <cellXfs count="175">
    <xf numFmtId="0" fontId="0" fillId="0" borderId="0" xfId="0"/>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7" fillId="0" borderId="0" xfId="0" applyFont="1" applyAlignment="1">
      <alignment vertical="center"/>
    </xf>
    <xf numFmtId="0" fontId="2"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vertical="center"/>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vertical="center"/>
    </xf>
    <xf numFmtId="0" fontId="6" fillId="0" borderId="0" xfId="0" applyFont="1" applyAlignment="1">
      <alignment vertical="center"/>
    </xf>
    <xf numFmtId="0" fontId="10" fillId="4" borderId="3" xfId="0" applyFont="1" applyFill="1" applyBorder="1" applyAlignment="1">
      <alignment horizontal="left" vertical="center" wrapText="1"/>
    </xf>
    <xf numFmtId="0" fontId="4" fillId="0" borderId="0" xfId="0" applyFont="1" applyAlignment="1">
      <alignment horizontal="center" vertical="center" wrapText="1"/>
    </xf>
    <xf numFmtId="0" fontId="2" fillId="0" borderId="0" xfId="0" applyFont="1"/>
    <xf numFmtId="0" fontId="2" fillId="7" borderId="3" xfId="0" applyFont="1" applyFill="1" applyBorder="1" applyAlignment="1">
      <alignment horizontal="center" vertical="center"/>
    </xf>
    <xf numFmtId="0" fontId="4" fillId="8" borderId="7" xfId="0" applyFont="1" applyFill="1" applyBorder="1" applyAlignment="1">
      <alignment horizontal="center" vertical="center"/>
    </xf>
    <xf numFmtId="0" fontId="4" fillId="0" borderId="9" xfId="0" applyFont="1" applyBorder="1" applyAlignment="1">
      <alignment horizontal="center" vertical="center" wrapText="1"/>
    </xf>
    <xf numFmtId="2" fontId="4" fillId="0" borderId="9" xfId="0" applyNumberFormat="1" applyFont="1" applyBorder="1" applyAlignment="1">
      <alignment horizontal="center" vertical="center" wrapText="1"/>
    </xf>
    <xf numFmtId="0" fontId="6" fillId="0" borderId="9" xfId="0" applyFont="1" applyBorder="1" applyAlignment="1">
      <alignment vertical="center" wrapText="1"/>
    </xf>
    <xf numFmtId="0" fontId="2" fillId="0" borderId="9" xfId="0" applyFont="1" applyBorder="1" applyAlignment="1">
      <alignment horizontal="center" vertical="center" wrapText="1"/>
    </xf>
    <xf numFmtId="0" fontId="10" fillId="4" borderId="9" xfId="0" applyFont="1" applyFill="1" applyBorder="1" applyAlignment="1">
      <alignment horizontal="left" vertical="center" wrapText="1"/>
    </xf>
    <xf numFmtId="4" fontId="4" fillId="7" borderId="9" xfId="0" applyNumberFormat="1" applyFont="1" applyFill="1" applyBorder="1" applyAlignment="1">
      <alignment horizontal="right" vertical="center" wrapText="1"/>
    </xf>
    <xf numFmtId="0" fontId="4" fillId="7" borderId="9" xfId="0" applyFont="1" applyFill="1" applyBorder="1" applyAlignment="1">
      <alignment vertical="center" wrapText="1"/>
    </xf>
    <xf numFmtId="0" fontId="4" fillId="7" borderId="9" xfId="0" applyFont="1" applyFill="1" applyBorder="1" applyAlignment="1">
      <alignment horizontal="center" vertical="center" wrapText="1"/>
    </xf>
    <xf numFmtId="0" fontId="10" fillId="4" borderId="9" xfId="0" applyFont="1" applyFill="1" applyBorder="1" applyAlignment="1">
      <alignment horizontal="center" vertical="center"/>
    </xf>
    <xf numFmtId="0" fontId="10" fillId="5" borderId="9" xfId="0" applyFont="1" applyFill="1" applyBorder="1" applyAlignment="1">
      <alignment horizontal="center" vertical="center" wrapText="1"/>
    </xf>
    <xf numFmtId="0" fontId="4" fillId="0" borderId="0" xfId="0" applyFont="1" applyAlignment="1">
      <alignment vertical="center" wrapText="1"/>
    </xf>
    <xf numFmtId="0" fontId="10" fillId="5" borderId="9" xfId="0" applyFont="1" applyFill="1" applyBorder="1" applyAlignment="1">
      <alignment horizontal="left" vertical="center" wrapText="1"/>
    </xf>
    <xf numFmtId="4" fontId="10" fillId="5" borderId="9" xfId="0" applyNumberFormat="1" applyFont="1" applyFill="1" applyBorder="1" applyAlignment="1">
      <alignment horizontal="center" wrapText="1"/>
    </xf>
    <xf numFmtId="4" fontId="10" fillId="0" borderId="9" xfId="0" applyNumberFormat="1" applyFont="1" applyBorder="1" applyAlignment="1">
      <alignment horizontal="center"/>
    </xf>
    <xf numFmtId="0" fontId="10" fillId="0" borderId="9" xfId="0" applyFont="1" applyBorder="1" applyAlignment="1"/>
    <xf numFmtId="0" fontId="10" fillId="0" borderId="9" xfId="0" applyFont="1" applyBorder="1" applyAlignment="1">
      <alignment horizontal="center"/>
    </xf>
    <xf numFmtId="0" fontId="14" fillId="0" borderId="0" xfId="0" applyFont="1" applyAlignment="1">
      <alignment vertical="center" wrapText="1"/>
    </xf>
    <xf numFmtId="0" fontId="10" fillId="0" borderId="9" xfId="0" applyFont="1" applyBorder="1" applyAlignment="1">
      <alignment horizontal="center" vertical="center"/>
    </xf>
    <xf numFmtId="4" fontId="9" fillId="9" borderId="9" xfId="0" applyNumberFormat="1" applyFont="1" applyFill="1" applyBorder="1" applyAlignment="1">
      <alignment horizontal="center" vertical="center" wrapText="1"/>
    </xf>
    <xf numFmtId="0" fontId="10" fillId="9" borderId="9" xfId="0" applyFont="1" applyFill="1" applyBorder="1" applyAlignment="1">
      <alignment vertical="center" wrapText="1"/>
    </xf>
    <xf numFmtId="0" fontId="10" fillId="0" borderId="9" xfId="0" applyFont="1" applyBorder="1" applyAlignment="1">
      <alignment horizontal="left" vertical="center" wrapText="1"/>
    </xf>
    <xf numFmtId="4" fontId="9" fillId="0" borderId="9" xfId="0" applyNumberFormat="1" applyFont="1" applyBorder="1"/>
    <xf numFmtId="0" fontId="9" fillId="0" borderId="9" xfId="0" applyFont="1" applyBorder="1"/>
    <xf numFmtId="0" fontId="2" fillId="0" borderId="0" xfId="0" applyFont="1" applyAlignment="1">
      <alignment wrapText="1"/>
    </xf>
    <xf numFmtId="0" fontId="2" fillId="0" borderId="0" xfId="0" applyFont="1" applyAlignment="1">
      <alignment horizontal="center"/>
    </xf>
    <xf numFmtId="0" fontId="2" fillId="0" borderId="9" xfId="0" applyFont="1" applyBorder="1" applyAlignment="1">
      <alignment vertical="center" wrapText="1"/>
    </xf>
    <xf numFmtId="0" fontId="10" fillId="5" borderId="9" xfId="0" applyFont="1" applyFill="1" applyBorder="1" applyAlignment="1">
      <alignment horizontal="center" vertical="center"/>
    </xf>
    <xf numFmtId="49" fontId="6" fillId="0" borderId="9" xfId="0" applyNumberFormat="1" applyFont="1" applyBorder="1" applyAlignment="1">
      <alignment horizontal="center" vertical="center"/>
    </xf>
    <xf numFmtId="0" fontId="10" fillId="4" borderId="3" xfId="0" applyFont="1" applyFill="1" applyBorder="1" applyAlignment="1">
      <alignment horizontal="center" vertical="center" wrapText="1"/>
    </xf>
    <xf numFmtId="0" fontId="6" fillId="0" borderId="9" xfId="0" applyFont="1" applyBorder="1" applyAlignment="1">
      <alignment horizontal="center" vertical="center" wrapText="1"/>
    </xf>
    <xf numFmtId="2" fontId="10" fillId="5" borderId="9" xfId="0" applyNumberFormat="1" applyFont="1" applyFill="1" applyBorder="1" applyAlignment="1">
      <alignment horizontal="center" vertical="center" wrapText="1"/>
    </xf>
    <xf numFmtId="0" fontId="2" fillId="8" borderId="9" xfId="0" applyFont="1" applyFill="1" applyBorder="1"/>
    <xf numFmtId="4" fontId="4" fillId="8" borderId="9" xfId="0" applyNumberFormat="1" applyFont="1" applyFill="1" applyBorder="1"/>
    <xf numFmtId="4" fontId="13" fillId="8" borderId="7" xfId="0" applyNumberFormat="1" applyFont="1" applyFill="1" applyBorder="1" applyAlignment="1">
      <alignment vertical="center" wrapText="1"/>
    </xf>
    <xf numFmtId="0" fontId="10" fillId="4" borderId="9" xfId="0" applyFont="1" applyFill="1" applyBorder="1" applyAlignment="1">
      <alignment horizontal="center"/>
    </xf>
    <xf numFmtId="0" fontId="4" fillId="0" borderId="0" xfId="0" applyFont="1"/>
    <xf numFmtId="49" fontId="13" fillId="0" borderId="9" xfId="0" applyNumberFormat="1" applyFont="1" applyBorder="1" applyAlignment="1">
      <alignment horizontal="center" vertical="center"/>
    </xf>
    <xf numFmtId="2" fontId="13" fillId="4" borderId="9" xfId="0" applyNumberFormat="1" applyFont="1" applyFill="1" applyBorder="1" applyAlignment="1">
      <alignment horizontal="center" vertical="center"/>
    </xf>
    <xf numFmtId="0" fontId="13" fillId="4" borderId="9" xfId="0" applyFont="1" applyFill="1" applyBorder="1" applyAlignment="1">
      <alignment vertical="center" wrapText="1"/>
    </xf>
    <xf numFmtId="49" fontId="16" fillId="0" borderId="9" xfId="0" applyNumberFormat="1" applyFont="1" applyBorder="1" applyAlignment="1">
      <alignment horizontal="right" vertical="center"/>
    </xf>
    <xf numFmtId="0" fontId="16" fillId="4" borderId="9" xfId="0" applyFont="1" applyFill="1" applyBorder="1" applyAlignment="1">
      <alignment horizontal="right" vertical="center"/>
    </xf>
    <xf numFmtId="2" fontId="16" fillId="4" borderId="9" xfId="0" applyNumberFormat="1" applyFont="1" applyFill="1" applyBorder="1" applyAlignment="1">
      <alignment horizontal="right" vertical="center"/>
    </xf>
    <xf numFmtId="2" fontId="16" fillId="4" borderId="9" xfId="0" applyNumberFormat="1" applyFont="1" applyFill="1" applyBorder="1" applyAlignment="1">
      <alignment horizontal="right" vertical="center" wrapText="1"/>
    </xf>
    <xf numFmtId="49" fontId="16" fillId="0" borderId="9" xfId="0" applyNumberFormat="1" applyFont="1" applyBorder="1" applyAlignment="1">
      <alignment horizontal="center" vertical="center"/>
    </xf>
    <xf numFmtId="0" fontId="16" fillId="4" borderId="9" xfId="0" applyFont="1" applyFill="1" applyBorder="1" applyAlignment="1">
      <alignment horizontal="center" vertical="center"/>
    </xf>
    <xf numFmtId="2" fontId="16" fillId="4" borderId="9" xfId="0" applyNumberFormat="1" applyFont="1" applyFill="1" applyBorder="1" applyAlignment="1">
      <alignment horizontal="center" vertical="center"/>
    </xf>
    <xf numFmtId="49" fontId="16" fillId="0" borderId="9" xfId="0" applyNumberFormat="1" applyFont="1" applyBorder="1" applyAlignment="1">
      <alignment horizontal="right" vertical="center" wrapText="1"/>
    </xf>
    <xf numFmtId="0" fontId="16" fillId="4" borderId="9" xfId="0" applyFont="1" applyFill="1" applyBorder="1" applyAlignment="1">
      <alignment horizontal="right" vertical="center" wrapText="1"/>
    </xf>
    <xf numFmtId="0" fontId="18" fillId="4" borderId="9" xfId="0" applyFont="1" applyFill="1" applyBorder="1" applyAlignment="1">
      <alignment horizontal="right" vertical="center"/>
    </xf>
    <xf numFmtId="0" fontId="13" fillId="0" borderId="12" xfId="0" applyFont="1" applyBorder="1" applyAlignment="1">
      <alignment horizontal="left" vertical="center" wrapText="1"/>
    </xf>
    <xf numFmtId="0" fontId="16" fillId="0" borderId="9" xfId="0" applyFont="1" applyBorder="1" applyAlignment="1">
      <alignment vertical="center" wrapText="1"/>
    </xf>
    <xf numFmtId="4" fontId="13" fillId="4" borderId="9" xfId="0" applyNumberFormat="1" applyFont="1" applyFill="1" applyBorder="1" applyAlignment="1">
      <alignment horizontal="center" vertical="center"/>
    </xf>
    <xf numFmtId="4" fontId="16" fillId="4" borderId="9" xfId="0" applyNumberFormat="1" applyFont="1" applyFill="1" applyBorder="1" applyAlignment="1">
      <alignment horizontal="right" vertical="center"/>
    </xf>
    <xf numFmtId="4" fontId="16" fillId="4" borderId="9" xfId="0" applyNumberFormat="1" applyFont="1" applyFill="1" applyBorder="1" applyAlignment="1">
      <alignment horizontal="right" vertical="center" wrapText="1"/>
    </xf>
    <xf numFmtId="4" fontId="16" fillId="4" borderId="9" xfId="0" applyNumberFormat="1" applyFont="1" applyFill="1" applyBorder="1" applyAlignment="1">
      <alignment horizontal="center" vertical="center"/>
    </xf>
    <xf numFmtId="4" fontId="16" fillId="4" borderId="9" xfId="0" applyNumberFormat="1" applyFont="1" applyFill="1" applyBorder="1" applyAlignment="1">
      <alignment horizontal="center" vertical="center" wrapText="1"/>
    </xf>
    <xf numFmtId="4" fontId="6" fillId="4" borderId="9" xfId="0" applyNumberFormat="1" applyFont="1" applyFill="1" applyBorder="1" applyAlignment="1">
      <alignment horizontal="center" vertical="center"/>
    </xf>
    <xf numFmtId="49" fontId="6" fillId="0" borderId="9" xfId="0" applyNumberFormat="1" applyFont="1" applyBorder="1" applyAlignment="1">
      <alignment horizontal="center" vertical="center" wrapText="1"/>
    </xf>
    <xf numFmtId="0" fontId="9" fillId="9" borderId="9" xfId="0" applyFont="1" applyFill="1" applyBorder="1" applyAlignment="1">
      <alignment horizontal="left" vertical="center" wrapText="1"/>
    </xf>
    <xf numFmtId="4" fontId="9" fillId="5" borderId="9" xfId="0" applyNumberFormat="1" applyFont="1" applyFill="1" applyBorder="1" applyAlignment="1">
      <alignment horizontal="center" vertical="center" wrapText="1"/>
    </xf>
    <xf numFmtId="4" fontId="13" fillId="4" borderId="9" xfId="0" applyNumberFormat="1" applyFont="1" applyFill="1" applyBorder="1" applyAlignment="1">
      <alignment vertical="center"/>
    </xf>
    <xf numFmtId="0" fontId="9" fillId="9" borderId="9" xfId="0" applyFont="1" applyFill="1" applyBorder="1" applyAlignment="1">
      <alignment horizontal="center" vertical="center"/>
    </xf>
    <xf numFmtId="0" fontId="9" fillId="5" borderId="9" xfId="0" applyFont="1" applyFill="1" applyBorder="1" applyAlignment="1">
      <alignment horizontal="center" vertical="center" wrapText="1"/>
    </xf>
    <xf numFmtId="0" fontId="4" fillId="4" borderId="0" xfId="0" applyFont="1" applyFill="1"/>
    <xf numFmtId="0" fontId="13" fillId="5" borderId="9" xfId="0" applyFont="1" applyFill="1" applyBorder="1" applyAlignment="1">
      <alignment horizontal="left" vertical="center" wrapText="1"/>
    </xf>
    <xf numFmtId="0" fontId="9" fillId="4" borderId="9" xfId="0" applyFont="1" applyFill="1" applyBorder="1" applyAlignment="1">
      <alignment horizontal="left" vertical="center" wrapText="1"/>
    </xf>
    <xf numFmtId="0" fontId="19" fillId="5" borderId="9" xfId="0" applyFont="1" applyFill="1" applyBorder="1" applyAlignment="1">
      <alignment horizontal="right" vertical="center" wrapText="1"/>
    </xf>
    <xf numFmtId="4" fontId="19" fillId="5" borderId="9" xfId="0" applyNumberFormat="1" applyFont="1" applyFill="1" applyBorder="1" applyAlignment="1">
      <alignment horizontal="center" vertical="center" wrapText="1"/>
    </xf>
    <xf numFmtId="4" fontId="16" fillId="4" borderId="9" xfId="0" applyNumberFormat="1" applyFont="1" applyFill="1" applyBorder="1" applyAlignment="1">
      <alignment vertical="center"/>
    </xf>
    <xf numFmtId="0" fontId="19" fillId="4" borderId="9" xfId="0" applyFont="1" applyFill="1" applyBorder="1" applyAlignment="1">
      <alignment horizontal="left" vertical="center" wrapText="1"/>
    </xf>
    <xf numFmtId="0" fontId="19" fillId="4" borderId="9" xfId="0" applyFont="1" applyFill="1" applyBorder="1" applyAlignment="1">
      <alignment horizontal="center" vertical="center"/>
    </xf>
    <xf numFmtId="0" fontId="17" fillId="4" borderId="0" xfId="0" applyFont="1" applyFill="1"/>
    <xf numFmtId="0" fontId="10" fillId="9" borderId="9" xfId="0" applyFont="1" applyFill="1" applyBorder="1" applyAlignment="1">
      <alignment horizontal="center" vertical="center"/>
    </xf>
    <xf numFmtId="0" fontId="2" fillId="8" borderId="9" xfId="0" applyFont="1" applyFill="1" applyBorder="1" applyAlignment="1">
      <alignment horizontal="center"/>
    </xf>
    <xf numFmtId="0" fontId="10" fillId="4" borderId="9" xfId="0" applyFont="1" applyFill="1" applyBorder="1" applyAlignment="1">
      <alignment vertical="center" wrapText="1"/>
    </xf>
    <xf numFmtId="4" fontId="9" fillId="4" borderId="9" xfId="0" applyNumberFormat="1" applyFont="1" applyFill="1" applyBorder="1" applyAlignment="1">
      <alignment horizontal="center" vertical="center" wrapText="1"/>
    </xf>
    <xf numFmtId="0" fontId="10" fillId="4" borderId="9" xfId="0" applyFont="1" applyFill="1" applyBorder="1" applyAlignment="1">
      <alignment horizontal="left" vertical="top" wrapText="1"/>
    </xf>
    <xf numFmtId="2" fontId="13" fillId="0" borderId="9"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9" xfId="0" applyFont="1" applyBorder="1" applyAlignment="1">
      <alignment vertical="center"/>
    </xf>
    <xf numFmtId="0" fontId="13" fillId="0" borderId="9" xfId="0" applyFont="1" applyBorder="1" applyAlignment="1">
      <alignment horizontal="center" vertical="center"/>
    </xf>
    <xf numFmtId="0" fontId="13" fillId="0" borderId="9" xfId="0" applyFont="1" applyBorder="1" applyAlignment="1">
      <alignment vertical="center"/>
    </xf>
    <xf numFmtId="0" fontId="6" fillId="0" borderId="9" xfId="0" applyFont="1" applyBorder="1" applyAlignment="1">
      <alignment horizontal="center" vertical="center"/>
    </xf>
    <xf numFmtId="2" fontId="6" fillId="0" borderId="0" xfId="0" applyNumberFormat="1" applyFont="1" applyAlignment="1">
      <alignment vertical="center"/>
    </xf>
    <xf numFmtId="0" fontId="6" fillId="0" borderId="13" xfId="0" applyFont="1" applyBorder="1" applyAlignment="1">
      <alignment horizontal="center" vertical="center"/>
    </xf>
    <xf numFmtId="0" fontId="16" fillId="0" borderId="9" xfId="0" applyFont="1" applyBorder="1" applyAlignment="1">
      <alignment horizontal="center" vertical="center" wrapText="1"/>
    </xf>
    <xf numFmtId="0" fontId="16" fillId="0" borderId="0" xfId="0" applyFont="1" applyAlignment="1">
      <alignment vertical="center"/>
    </xf>
    <xf numFmtId="0" fontId="18" fillId="0" borderId="0" xfId="0" applyFont="1" applyAlignment="1">
      <alignment vertical="center"/>
    </xf>
    <xf numFmtId="0" fontId="16" fillId="0" borderId="0" xfId="0" applyFont="1" applyAlignment="1">
      <alignment vertical="center" wrapText="1"/>
    </xf>
    <xf numFmtId="0" fontId="13" fillId="0" borderId="0" xfId="0" applyFont="1" applyAlignment="1">
      <alignment vertical="center"/>
    </xf>
    <xf numFmtId="0" fontId="16" fillId="0" borderId="9" xfId="0" applyFont="1" applyBorder="1" applyAlignment="1">
      <alignment horizontal="center" vertical="center"/>
    </xf>
    <xf numFmtId="4" fontId="13" fillId="3" borderId="9" xfId="0" applyNumberFormat="1" applyFont="1" applyFill="1" applyBorder="1" applyAlignment="1">
      <alignment horizontal="center" vertical="center"/>
    </xf>
    <xf numFmtId="0" fontId="6" fillId="3" borderId="9" xfId="0" applyFont="1" applyFill="1" applyBorder="1" applyAlignment="1">
      <alignment horizontal="center" vertical="center"/>
    </xf>
    <xf numFmtId="4" fontId="13" fillId="8" borderId="9" xfId="0" applyNumberFormat="1" applyFont="1" applyFill="1" applyBorder="1"/>
    <xf numFmtId="0" fontId="6" fillId="8" borderId="9" xfId="0" applyFont="1" applyFill="1" applyBorder="1"/>
    <xf numFmtId="0" fontId="6" fillId="0" borderId="0" xfId="0" applyFont="1" applyAlignment="1">
      <alignment horizontal="center" vertical="center"/>
    </xf>
    <xf numFmtId="0" fontId="20" fillId="4" borderId="9" xfId="0" applyFont="1" applyFill="1" applyBorder="1" applyAlignment="1">
      <alignment vertical="center" wrapText="1"/>
    </xf>
    <xf numFmtId="49" fontId="18" fillId="0" borderId="9" xfId="0" applyNumberFormat="1" applyFont="1" applyBorder="1" applyAlignment="1">
      <alignment horizontal="center" vertical="center"/>
    </xf>
    <xf numFmtId="0" fontId="13" fillId="0" borderId="9" xfId="0" applyFont="1" applyBorder="1" applyAlignment="1">
      <alignment vertical="center" wrapText="1"/>
    </xf>
    <xf numFmtId="4" fontId="6" fillId="0" borderId="0" xfId="0" applyNumberFormat="1" applyFont="1" applyAlignment="1">
      <alignment vertical="center"/>
    </xf>
    <xf numFmtId="0" fontId="19" fillId="5" borderId="9" xfId="0" applyFont="1" applyFill="1" applyBorder="1" applyAlignment="1">
      <alignment vertical="center" wrapText="1"/>
    </xf>
    <xf numFmtId="4" fontId="10" fillId="5" borderId="9" xfId="0" applyNumberFormat="1" applyFont="1" applyFill="1" applyBorder="1" applyAlignment="1">
      <alignment horizontal="center" vertical="center" wrapText="1"/>
    </xf>
    <xf numFmtId="4" fontId="10" fillId="0" borderId="9" xfId="0" applyNumberFormat="1" applyFont="1" applyBorder="1" applyAlignment="1">
      <alignment horizontal="center" vertical="center"/>
    </xf>
    <xf numFmtId="3" fontId="6" fillId="0" borderId="9" xfId="0" applyNumberFormat="1" applyFont="1" applyBorder="1" applyAlignment="1">
      <alignment horizontal="center" vertical="center"/>
    </xf>
    <xf numFmtId="0" fontId="4" fillId="0" borderId="9" xfId="0" applyFont="1" applyBorder="1" applyAlignment="1">
      <alignment horizontal="center" vertical="center"/>
    </xf>
    <xf numFmtId="0" fontId="2" fillId="0" borderId="9" xfId="0" applyFont="1" applyBorder="1" applyAlignment="1">
      <alignment horizontal="center" vertical="center"/>
    </xf>
    <xf numFmtId="0" fontId="4" fillId="4" borderId="9" xfId="0" applyFont="1" applyFill="1" applyBorder="1" applyAlignment="1">
      <alignment horizontal="center" vertical="center"/>
    </xf>
    <xf numFmtId="0" fontId="17" fillId="4" borderId="9" xfId="0" applyFont="1" applyFill="1" applyBorder="1" applyAlignment="1">
      <alignment horizontal="center" vertical="center"/>
    </xf>
    <xf numFmtId="3" fontId="13" fillId="0" borderId="9" xfId="0" applyNumberFormat="1" applyFont="1" applyBorder="1" applyAlignment="1">
      <alignment horizontal="center" vertical="center"/>
    </xf>
    <xf numFmtId="4" fontId="6" fillId="4" borderId="9" xfId="0" applyNumberFormat="1" applyFont="1" applyFill="1" applyBorder="1" applyAlignment="1">
      <alignment horizontal="center"/>
    </xf>
    <xf numFmtId="4" fontId="7" fillId="0" borderId="0" xfId="0" applyNumberFormat="1" applyFont="1" applyAlignment="1">
      <alignment vertical="center"/>
    </xf>
    <xf numFmtId="4" fontId="9" fillId="4" borderId="9" xfId="0" applyNumberFormat="1" applyFont="1" applyFill="1" applyBorder="1" applyAlignment="1">
      <alignment horizontal="center" vertical="center"/>
    </xf>
    <xf numFmtId="4" fontId="2" fillId="0" borderId="0" xfId="0" applyNumberFormat="1" applyFont="1" applyAlignment="1">
      <alignment vertical="center" wrapText="1"/>
    </xf>
    <xf numFmtId="3" fontId="4" fillId="7" borderId="3" xfId="0" applyNumberFormat="1" applyFont="1" applyFill="1" applyBorder="1" applyAlignment="1">
      <alignment horizontal="center" vertical="center"/>
    </xf>
    <xf numFmtId="3" fontId="10" fillId="4" borderId="3" xfId="0" applyNumberFormat="1" applyFont="1" applyFill="1" applyBorder="1" applyAlignment="1">
      <alignment horizontal="center" vertical="center"/>
    </xf>
    <xf numFmtId="3" fontId="10" fillId="4" borderId="9" xfId="0" applyNumberFormat="1" applyFont="1" applyFill="1" applyBorder="1" applyAlignment="1">
      <alignment horizontal="center" vertical="center"/>
    </xf>
    <xf numFmtId="4" fontId="2" fillId="0" borderId="0" xfId="0" applyNumberFormat="1" applyFont="1" applyAlignment="1">
      <alignment vertical="center"/>
    </xf>
    <xf numFmtId="0" fontId="13" fillId="0" borderId="9" xfId="0" applyFont="1" applyBorder="1" applyAlignment="1">
      <alignment horizontal="center" vertical="center"/>
    </xf>
    <xf numFmtId="4" fontId="10" fillId="4" borderId="9" xfId="0" applyNumberFormat="1" applyFont="1" applyFill="1" applyBorder="1" applyAlignment="1">
      <alignment horizontal="center" vertical="center" wrapText="1"/>
    </xf>
    <xf numFmtId="4" fontId="10" fillId="4" borderId="9" xfId="0" applyNumberFormat="1" applyFont="1" applyFill="1" applyBorder="1" applyAlignment="1">
      <alignment horizontal="center" vertical="center"/>
    </xf>
    <xf numFmtId="4" fontId="2" fillId="0" borderId="0" xfId="0" applyNumberFormat="1" applyFont="1" applyAlignment="1">
      <alignment horizontal="center" vertical="center"/>
    </xf>
    <xf numFmtId="49" fontId="2" fillId="0" borderId="9" xfId="0" applyNumberFormat="1" applyFont="1" applyBorder="1" applyAlignment="1">
      <alignment horizontal="center" vertical="center"/>
    </xf>
    <xf numFmtId="0" fontId="3" fillId="0" borderId="0" xfId="0" applyFont="1" applyAlignment="1">
      <alignment horizontal="center" vertical="center"/>
    </xf>
    <xf numFmtId="0" fontId="4" fillId="7" borderId="4" xfId="0" applyFont="1" applyFill="1" applyBorder="1" applyAlignment="1">
      <alignment horizontal="right" vertical="center"/>
    </xf>
    <xf numFmtId="0" fontId="4" fillId="7" borderId="2" xfId="0" applyFont="1" applyFill="1" applyBorder="1" applyAlignment="1">
      <alignment horizontal="right" vertical="center"/>
    </xf>
    <xf numFmtId="0" fontId="4" fillId="7" borderId="5" xfId="0" applyFont="1" applyFill="1" applyBorder="1" applyAlignment="1">
      <alignment horizontal="right" vertical="center"/>
    </xf>
    <xf numFmtId="2" fontId="13" fillId="8" borderId="7" xfId="0" applyNumberFormat="1" applyFont="1" applyFill="1" applyBorder="1" applyAlignment="1">
      <alignment horizontal="right" vertical="center" wrapText="1"/>
    </xf>
    <xf numFmtId="0" fontId="13" fillId="8" borderId="7" xfId="0" applyFont="1" applyFill="1" applyBorder="1" applyAlignment="1">
      <alignment horizontal="right" vertical="center" wrapText="1"/>
    </xf>
    <xf numFmtId="0" fontId="13" fillId="0" borderId="9" xfId="0" applyFont="1" applyBorder="1" applyAlignment="1">
      <alignment horizontal="center" vertical="center"/>
    </xf>
    <xf numFmtId="0" fontId="13" fillId="6" borderId="1" xfId="0" applyFont="1" applyFill="1" applyBorder="1" applyAlignment="1">
      <alignment horizontal="left" vertical="center" wrapText="1"/>
    </xf>
    <xf numFmtId="0" fontId="13" fillId="6" borderId="6" xfId="0" applyFont="1" applyFill="1" applyBorder="1" applyAlignment="1">
      <alignment horizontal="left" vertical="center" wrapText="1"/>
    </xf>
    <xf numFmtId="0" fontId="13" fillId="3" borderId="4" xfId="0" applyFont="1" applyFill="1" applyBorder="1" applyAlignment="1">
      <alignment horizontal="right" vertical="center"/>
    </xf>
    <xf numFmtId="0" fontId="13" fillId="3" borderId="2" xfId="0" applyFont="1" applyFill="1" applyBorder="1" applyAlignment="1">
      <alignment horizontal="right" vertical="center"/>
    </xf>
    <xf numFmtId="0" fontId="13" fillId="3" borderId="8" xfId="0" applyFont="1" applyFill="1" applyBorder="1" applyAlignment="1">
      <alignment horizontal="right" vertical="center"/>
    </xf>
    <xf numFmtId="2" fontId="13" fillId="8" borderId="9" xfId="0" applyNumberFormat="1" applyFont="1" applyFill="1" applyBorder="1" applyAlignment="1">
      <alignment horizontal="center" vertical="center" wrapText="1"/>
    </xf>
    <xf numFmtId="0" fontId="13" fillId="8" borderId="9"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16" fillId="0" borderId="10" xfId="0" applyFont="1" applyBorder="1" applyAlignment="1">
      <alignment vertical="center" wrapText="1"/>
    </xf>
    <xf numFmtId="0" fontId="21" fillId="0" borderId="12" xfId="0" applyFont="1" applyBorder="1" applyAlignment="1">
      <alignment vertical="center" wrapText="1"/>
    </xf>
    <xf numFmtId="0" fontId="13" fillId="3" borderId="1" xfId="0" applyFont="1" applyFill="1" applyBorder="1" applyAlignment="1">
      <alignment horizontal="left" vertical="center" wrapText="1"/>
    </xf>
    <xf numFmtId="0" fontId="13" fillId="3" borderId="6" xfId="0" applyFont="1" applyFill="1" applyBorder="1" applyAlignment="1">
      <alignment horizontal="left" vertical="center" wrapText="1"/>
    </xf>
    <xf numFmtId="0" fontId="15" fillId="0" borderId="0" xfId="0" applyFont="1" applyAlignment="1">
      <alignment horizontal="center" vertical="center" wrapText="1"/>
    </xf>
    <xf numFmtId="0" fontId="4" fillId="7" borderId="4"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8" xfId="0" applyFont="1" applyFill="1" applyBorder="1" applyAlignment="1">
      <alignment horizontal="center" vertical="center" wrapText="1"/>
    </xf>
    <xf numFmtId="0" fontId="9" fillId="0" borderId="4" xfId="0" applyFont="1" applyBorder="1" applyAlignment="1">
      <alignment horizontal="center"/>
    </xf>
    <xf numFmtId="0" fontId="9" fillId="0" borderId="2" xfId="0" applyFont="1" applyBorder="1" applyAlignment="1">
      <alignment horizontal="center"/>
    </xf>
    <xf numFmtId="0" fontId="13" fillId="2" borderId="0" xfId="0" applyFont="1" applyFill="1" applyBorder="1" applyAlignment="1">
      <alignment horizontal="left"/>
    </xf>
    <xf numFmtId="0" fontId="7" fillId="0" borderId="0" xfId="0" applyFont="1" applyAlignment="1">
      <alignment horizontal="right" vertical="center" wrapText="1"/>
    </xf>
    <xf numFmtId="0" fontId="7" fillId="0" borderId="0" xfId="0" applyFont="1" applyAlignment="1">
      <alignment horizontal="right" vertical="center"/>
    </xf>
    <xf numFmtId="0" fontId="6" fillId="0" borderId="0" xfId="0" applyFont="1" applyAlignment="1">
      <alignment horizontal="right" vertical="center" wrapText="1"/>
    </xf>
    <xf numFmtId="0" fontId="6" fillId="0" borderId="0" xfId="0" applyFont="1" applyAlignment="1">
      <alignment horizontal="right" vertical="center"/>
    </xf>
    <xf numFmtId="0" fontId="2" fillId="0" borderId="0" xfId="0" applyFont="1" applyFill="1" applyAlignment="1">
      <alignment vertical="center" wrapText="1"/>
    </xf>
    <xf numFmtId="0" fontId="2" fillId="0" borderId="0" xfId="0" applyFont="1" applyFill="1" applyAlignment="1">
      <alignment horizontal="right" vertical="center" wrapText="1"/>
    </xf>
    <xf numFmtId="0" fontId="2" fillId="0" borderId="0" xfId="0" applyFont="1" applyAlignment="1">
      <alignment horizontal="right" wrapText="1"/>
    </xf>
    <xf numFmtId="0" fontId="2" fillId="0" borderId="0" xfId="0" applyFont="1" applyAlignment="1">
      <alignment horizontal="right"/>
    </xf>
  </cellXfs>
  <cellStyles count="8">
    <cellStyle name="Normal" xfId="0" builtinId="0"/>
    <cellStyle name="Normal 2" xfId="5" xr:uid="{00000000-0005-0000-0000-000001000000}"/>
    <cellStyle name="Normal 3" xfId="1" xr:uid="{00000000-0005-0000-0000-000002000000}"/>
    <cellStyle name="Normal 3 10" xfId="2" xr:uid="{00000000-0005-0000-0000-000003000000}"/>
    <cellStyle name="Normal 4" xfId="4" xr:uid="{00000000-0005-0000-0000-000004000000}"/>
    <cellStyle name="Parastais_FMLikp01_p05_221205_pap_afp_makp" xfId="7" xr:uid="{00000000-0005-0000-0000-000005000000}"/>
    <cellStyle name="Percent 2" xfId="6" xr:uid="{00000000-0005-0000-0000-000006000000}"/>
    <cellStyle name="Style 1 2" xfId="3" xr:uid="{00000000-0005-0000-0000-000007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C55A11"/>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8"/>
  <sheetViews>
    <sheetView tabSelected="1" view="pageBreakPreview" zoomScale="60" zoomScaleNormal="60" workbookViewId="0">
      <selection activeCell="C1" sqref="C1:E1"/>
    </sheetView>
  </sheetViews>
  <sheetFormatPr defaultColWidth="8.5703125" defaultRowHeight="15"/>
  <cols>
    <col min="1" max="1" width="9.140625" style="5" customWidth="1"/>
    <col min="2" max="2" width="48.5703125" style="5" customWidth="1"/>
    <col min="3" max="3" width="39.42578125" style="5" customWidth="1"/>
    <col min="4" max="4" width="16.85546875" style="5" customWidth="1"/>
    <col min="5" max="5" width="9.85546875" style="5" customWidth="1"/>
    <col min="6" max="6" width="8.5703125" style="3"/>
    <col min="7" max="7" width="12.5703125" style="3" customWidth="1"/>
    <col min="8" max="8" width="9.42578125" style="3" bestFit="1" customWidth="1"/>
    <col min="9" max="16384" width="8.5703125" style="3"/>
  </cols>
  <sheetData>
    <row r="1" spans="1:8" ht="96" customHeight="1">
      <c r="C1" s="167" t="s">
        <v>143</v>
      </c>
      <c r="D1" s="168"/>
      <c r="E1" s="168"/>
    </row>
    <row r="2" spans="1:8" ht="20.25">
      <c r="A2" s="139" t="s">
        <v>60</v>
      </c>
      <c r="B2" s="139"/>
      <c r="C2" s="139"/>
      <c r="D2" s="139"/>
      <c r="E2" s="139"/>
    </row>
    <row r="3" spans="1:8" ht="15.75">
      <c r="A3" s="4"/>
      <c r="B3" s="4"/>
      <c r="C3" s="4"/>
    </row>
    <row r="4" spans="1:8" ht="31.5">
      <c r="A4" s="2" t="s">
        <v>0</v>
      </c>
      <c r="B4" s="2" t="s">
        <v>1</v>
      </c>
      <c r="C4" s="1" t="s">
        <v>2</v>
      </c>
      <c r="D4" s="1" t="s">
        <v>3</v>
      </c>
      <c r="E4" s="2" t="s">
        <v>15</v>
      </c>
    </row>
    <row r="5" spans="1:8" ht="15.75">
      <c r="A5" s="140" t="s">
        <v>4</v>
      </c>
      <c r="B5" s="141"/>
      <c r="C5" s="142"/>
      <c r="D5" s="130">
        <f>SUM(D6:D9)</f>
        <v>185380.300112</v>
      </c>
      <c r="E5" s="14"/>
      <c r="G5" s="127"/>
    </row>
    <row r="6" spans="1:8" ht="77.45" customHeight="1">
      <c r="A6" s="42">
        <v>1</v>
      </c>
      <c r="B6" s="11" t="s">
        <v>108</v>
      </c>
      <c r="C6" s="25" t="s">
        <v>29</v>
      </c>
      <c r="D6" s="131">
        <f>'1'!G19</f>
        <v>27731.21</v>
      </c>
      <c r="E6" s="44" t="s">
        <v>134</v>
      </c>
      <c r="F6" s="6"/>
      <c r="H6" s="127"/>
    </row>
    <row r="7" spans="1:8" ht="85.5" customHeight="1">
      <c r="A7" s="42">
        <v>2</v>
      </c>
      <c r="B7" s="20" t="s">
        <v>96</v>
      </c>
      <c r="C7" s="25" t="s">
        <v>19</v>
      </c>
      <c r="D7" s="132">
        <f>'2'!G13</f>
        <v>22801.756911999997</v>
      </c>
      <c r="E7" s="44" t="s">
        <v>134</v>
      </c>
      <c r="F7" s="6"/>
    </row>
    <row r="8" spans="1:8" ht="85.5" customHeight="1">
      <c r="A8" s="42">
        <v>3</v>
      </c>
      <c r="B8" s="36" t="s">
        <v>135</v>
      </c>
      <c r="C8" s="25" t="s">
        <v>18</v>
      </c>
      <c r="D8" s="132">
        <f>'3'!E17</f>
        <v>67701.529200000004</v>
      </c>
      <c r="E8" s="24">
        <v>2000</v>
      </c>
      <c r="F8" s="6"/>
    </row>
    <row r="9" spans="1:8" ht="85.5" customHeight="1">
      <c r="A9" s="42">
        <v>4</v>
      </c>
      <c r="B9" s="36" t="s">
        <v>129</v>
      </c>
      <c r="C9" s="25" t="s">
        <v>130</v>
      </c>
      <c r="D9" s="132">
        <f>'4'!E8</f>
        <v>67145.804000000004</v>
      </c>
      <c r="E9" s="24">
        <v>2000</v>
      </c>
      <c r="F9" s="6"/>
    </row>
    <row r="10" spans="1:8" s="9" customFormat="1" ht="24" customHeight="1">
      <c r="A10" s="143" t="s">
        <v>16</v>
      </c>
      <c r="B10" s="143"/>
      <c r="C10" s="143"/>
      <c r="D10" s="49">
        <f>'1'!G20+'2'!G14+'3'!E18+'4'!E8</f>
        <v>177664.28011200001</v>
      </c>
      <c r="E10" s="15">
        <v>2000</v>
      </c>
      <c r="G10" s="133"/>
    </row>
    <row r="11" spans="1:8" s="9" customFormat="1" ht="24" customHeight="1">
      <c r="A11" s="144" t="s">
        <v>17</v>
      </c>
      <c r="B11" s="144"/>
      <c r="C11" s="144"/>
      <c r="D11" s="49">
        <f>'1'!G21+'2'!G15+'3'!E19+'4'!E9</f>
        <v>7716.02</v>
      </c>
      <c r="E11" s="15">
        <v>5000</v>
      </c>
    </row>
    <row r="12" spans="1:8" ht="15.75">
      <c r="A12" s="4"/>
      <c r="B12" s="7"/>
      <c r="C12" s="4"/>
      <c r="D12" s="137"/>
    </row>
    <row r="13" spans="1:8" ht="15.75">
      <c r="A13" s="4"/>
      <c r="B13" s="7"/>
      <c r="C13" s="4"/>
      <c r="D13" s="4"/>
    </row>
    <row r="14" spans="1:8" ht="15.75">
      <c r="A14" s="98" t="s">
        <v>118</v>
      </c>
      <c r="B14" s="98"/>
      <c r="C14" s="97" t="s">
        <v>122</v>
      </c>
      <c r="D14" s="4"/>
    </row>
    <row r="15" spans="1:8" ht="15.75">
      <c r="A15" s="96">
        <v>1</v>
      </c>
      <c r="B15" s="96" t="s">
        <v>119</v>
      </c>
      <c r="C15" s="120">
        <f>'1'!C24+'2'!C19+'3'!C24+'4'!C14</f>
        <v>171872.42011200002</v>
      </c>
      <c r="D15" s="4"/>
    </row>
    <row r="16" spans="1:8" ht="15.75">
      <c r="A16" s="96">
        <v>2</v>
      </c>
      <c r="B16" s="96" t="s">
        <v>120</v>
      </c>
      <c r="C16" s="120">
        <f>'1'!C25+'2'!C20+'3'!C25+'4'!C15</f>
        <v>13507.88</v>
      </c>
      <c r="D16" s="4"/>
    </row>
    <row r="17" spans="1:3" ht="15.75">
      <c r="A17" s="96">
        <v>3</v>
      </c>
      <c r="B17" s="96" t="s">
        <v>121</v>
      </c>
      <c r="C17" s="120">
        <f>'1'!C26+'2'!C21+'3'!C26+'4'!C16</f>
        <v>0</v>
      </c>
    </row>
    <row r="18" spans="1:3" ht="15.75">
      <c r="A18" s="145" t="s">
        <v>123</v>
      </c>
      <c r="B18" s="145"/>
      <c r="C18" s="125">
        <f>SUM(C15:C17)</f>
        <v>185380.30011200003</v>
      </c>
    </row>
  </sheetData>
  <mergeCells count="6">
    <mergeCell ref="C1:E1"/>
    <mergeCell ref="A2:E2"/>
    <mergeCell ref="A5:C5"/>
    <mergeCell ref="A10:C10"/>
    <mergeCell ref="A11:C11"/>
    <mergeCell ref="A18:B18"/>
  </mergeCells>
  <pageMargins left="0.23622047244094491" right="0.23622047244094491" top="0.74803149606299213" bottom="0.74803149606299213" header="0.31496062992125984" footer="0.31496062992125984"/>
  <pageSetup paperSize="9" scale="75" orientation="portrait" r:id="rId1"/>
  <colBreaks count="1" manualBreakCount="1">
    <brk id="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7"/>
  <sheetViews>
    <sheetView view="pageBreakPreview" zoomScale="64" zoomScaleNormal="50" zoomScaleSheetLayoutView="64" workbookViewId="0">
      <selection activeCell="H1" sqref="H1:J1"/>
    </sheetView>
  </sheetViews>
  <sheetFormatPr defaultColWidth="8.5703125" defaultRowHeight="45" customHeight="1"/>
  <cols>
    <col min="1" max="1" width="6.85546875" style="10" customWidth="1"/>
    <col min="2" max="2" width="36.140625" style="10" customWidth="1"/>
    <col min="3" max="4" width="14.140625" style="112" customWidth="1"/>
    <col min="5" max="5" width="13" style="112" customWidth="1"/>
    <col min="6" max="6" width="10.5703125" style="112" customWidth="1"/>
    <col min="7" max="7" width="14" style="112" customWidth="1"/>
    <col min="8" max="8" width="88.85546875" style="10" customWidth="1"/>
    <col min="9" max="9" width="8.5703125" style="112"/>
    <col min="10" max="10" width="11.5703125" style="112" customWidth="1"/>
    <col min="11" max="11" width="9.5703125" style="10" bestFit="1" customWidth="1"/>
    <col min="12" max="16384" width="8.5703125" style="10"/>
  </cols>
  <sheetData>
    <row r="1" spans="1:13" ht="45" customHeight="1">
      <c r="H1" s="169" t="s">
        <v>144</v>
      </c>
      <c r="I1" s="170"/>
      <c r="J1" s="170"/>
    </row>
    <row r="2" spans="1:13" s="95" customFormat="1" ht="30.75" customHeight="1">
      <c r="A2" s="146" t="s">
        <v>59</v>
      </c>
      <c r="B2" s="147"/>
      <c r="C2" s="147"/>
      <c r="D2" s="147"/>
      <c r="E2" s="147"/>
      <c r="F2" s="147"/>
      <c r="G2" s="147"/>
      <c r="H2" s="147"/>
      <c r="I2" s="147"/>
      <c r="J2" s="147"/>
    </row>
    <row r="3" spans="1:13" ht="45" customHeight="1">
      <c r="A3" s="96" t="s">
        <v>7</v>
      </c>
      <c r="B3" s="97" t="s">
        <v>8</v>
      </c>
      <c r="C3" s="94" t="s">
        <v>28</v>
      </c>
      <c r="D3" s="94" t="s">
        <v>40</v>
      </c>
      <c r="E3" s="94" t="s">
        <v>14</v>
      </c>
      <c r="F3" s="93" t="s">
        <v>5</v>
      </c>
      <c r="G3" s="94" t="s">
        <v>11</v>
      </c>
      <c r="H3" s="98" t="s">
        <v>10</v>
      </c>
      <c r="I3" s="99" t="s">
        <v>15</v>
      </c>
      <c r="J3" s="99" t="s">
        <v>124</v>
      </c>
      <c r="M3" s="100"/>
    </row>
    <row r="4" spans="1:13" ht="56.45" customHeight="1">
      <c r="A4" s="52" t="s">
        <v>30</v>
      </c>
      <c r="B4" s="54" t="s">
        <v>138</v>
      </c>
      <c r="C4" s="101"/>
      <c r="D4" s="53">
        <f>SUM(D5:D8)</f>
        <v>1743.7600000000002</v>
      </c>
      <c r="E4" s="53">
        <f t="shared" ref="E4:G4" si="0">SUM(E5:E8)</f>
        <v>4587.0600000000004</v>
      </c>
      <c r="F4" s="53">
        <f t="shared" si="0"/>
        <v>963.29</v>
      </c>
      <c r="G4" s="53">
        <f t="shared" si="0"/>
        <v>5550.35</v>
      </c>
      <c r="H4" s="153" t="s">
        <v>139</v>
      </c>
      <c r="I4" s="102">
        <v>2000</v>
      </c>
      <c r="J4" s="43" t="s">
        <v>30</v>
      </c>
    </row>
    <row r="5" spans="1:13" s="103" customFormat="1" ht="15.75">
      <c r="A5" s="55" t="s">
        <v>54</v>
      </c>
      <c r="B5" s="56" t="s">
        <v>69</v>
      </c>
      <c r="C5" s="56">
        <v>3</v>
      </c>
      <c r="D5" s="57">
        <v>1093.2</v>
      </c>
      <c r="E5" s="68">
        <f t="shared" ref="E5:E10" si="1">C5*D5</f>
        <v>3279.6000000000004</v>
      </c>
      <c r="F5" s="69">
        <f t="shared" ref="F5:F10" si="2">ROUND(E5*0.21,2)</f>
        <v>688.72</v>
      </c>
      <c r="G5" s="68">
        <f t="shared" ref="G5:G10" si="3">E5+F5</f>
        <v>3968.3200000000006</v>
      </c>
      <c r="H5" s="154"/>
      <c r="I5" s="102">
        <v>2000</v>
      </c>
      <c r="J5" s="107">
        <v>1</v>
      </c>
    </row>
    <row r="6" spans="1:13" s="103" customFormat="1" ht="15.75">
      <c r="A6" s="55" t="s">
        <v>55</v>
      </c>
      <c r="B6" s="56" t="s">
        <v>70</v>
      </c>
      <c r="C6" s="56">
        <v>3</v>
      </c>
      <c r="D6" s="57">
        <v>92.5</v>
      </c>
      <c r="E6" s="68">
        <f t="shared" si="1"/>
        <v>277.5</v>
      </c>
      <c r="F6" s="69">
        <f t="shared" si="2"/>
        <v>58.28</v>
      </c>
      <c r="G6" s="68">
        <f t="shared" si="3"/>
        <v>335.78</v>
      </c>
      <c r="H6" s="154"/>
      <c r="I6" s="102">
        <v>2000</v>
      </c>
      <c r="J6" s="107">
        <v>1</v>
      </c>
    </row>
    <row r="7" spans="1:13" s="103" customFormat="1" ht="19.5" customHeight="1">
      <c r="A7" s="55" t="s">
        <v>37</v>
      </c>
      <c r="B7" s="56" t="s">
        <v>72</v>
      </c>
      <c r="C7" s="56">
        <v>1</v>
      </c>
      <c r="D7" s="57">
        <v>86.16</v>
      </c>
      <c r="E7" s="68">
        <f t="shared" ref="E7:E8" si="4">C7*D7</f>
        <v>86.16</v>
      </c>
      <c r="F7" s="69">
        <f t="shared" si="2"/>
        <v>18.09</v>
      </c>
      <c r="G7" s="68">
        <f t="shared" ref="G7:G8" si="5">E7+F7</f>
        <v>104.25</v>
      </c>
      <c r="H7" s="154"/>
      <c r="I7" s="102">
        <v>2000</v>
      </c>
      <c r="J7" s="107">
        <v>1</v>
      </c>
    </row>
    <row r="8" spans="1:13" s="103" customFormat="1" ht="20.45" customHeight="1">
      <c r="A8" s="55" t="s">
        <v>56</v>
      </c>
      <c r="B8" s="56" t="s">
        <v>82</v>
      </c>
      <c r="C8" s="56">
        <v>2</v>
      </c>
      <c r="D8" s="57">
        <v>471.9</v>
      </c>
      <c r="E8" s="68">
        <f t="shared" si="4"/>
        <v>943.8</v>
      </c>
      <c r="F8" s="69">
        <f t="shared" si="2"/>
        <v>198.2</v>
      </c>
      <c r="G8" s="68">
        <f t="shared" si="5"/>
        <v>1142</v>
      </c>
      <c r="H8" s="155"/>
      <c r="I8" s="102">
        <v>2000</v>
      </c>
      <c r="J8" s="107">
        <v>1</v>
      </c>
    </row>
    <row r="9" spans="1:13" s="104" customFormat="1" ht="31.5">
      <c r="A9" s="52" t="s">
        <v>31</v>
      </c>
      <c r="B9" s="54" t="s">
        <v>78</v>
      </c>
      <c r="C9" s="101"/>
      <c r="D9" s="64">
        <f>SUM(D10:D10)</f>
        <v>180.4</v>
      </c>
      <c r="E9" s="64">
        <f>SUM(E10:E10)</f>
        <v>180.4</v>
      </c>
      <c r="F9" s="64">
        <f>SUM(F10:F10)</f>
        <v>37.880000000000003</v>
      </c>
      <c r="G9" s="64">
        <f>SUM(G10:G10)</f>
        <v>218.28</v>
      </c>
      <c r="H9" s="65"/>
      <c r="I9" s="102">
        <v>2000</v>
      </c>
      <c r="J9" s="114" t="s">
        <v>137</v>
      </c>
    </row>
    <row r="10" spans="1:13" s="105" customFormat="1" ht="31.5">
      <c r="A10" s="62" t="s">
        <v>79</v>
      </c>
      <c r="B10" s="63" t="s">
        <v>71</v>
      </c>
      <c r="C10" s="63">
        <v>1</v>
      </c>
      <c r="D10" s="58">
        <v>180.4</v>
      </c>
      <c r="E10" s="69">
        <f t="shared" si="1"/>
        <v>180.4</v>
      </c>
      <c r="F10" s="69">
        <f t="shared" si="2"/>
        <v>37.880000000000003</v>
      </c>
      <c r="G10" s="69">
        <f t="shared" si="3"/>
        <v>218.28</v>
      </c>
      <c r="H10" s="66" t="s">
        <v>140</v>
      </c>
      <c r="I10" s="102">
        <v>2000</v>
      </c>
      <c r="J10" s="102">
        <v>1</v>
      </c>
    </row>
    <row r="11" spans="1:13" ht="93.6" customHeight="1">
      <c r="A11" s="52" t="s">
        <v>32</v>
      </c>
      <c r="B11" s="113" t="s">
        <v>97</v>
      </c>
      <c r="C11" s="101"/>
      <c r="D11" s="53">
        <f>SUM(D12:D15)</f>
        <v>7818.96</v>
      </c>
      <c r="E11" s="53">
        <f t="shared" ref="E11:G11" si="6">SUM(E12:E15)</f>
        <v>10218.959999999999</v>
      </c>
      <c r="F11" s="53">
        <f t="shared" si="6"/>
        <v>2145.98</v>
      </c>
      <c r="G11" s="53">
        <f t="shared" si="6"/>
        <v>12364.94</v>
      </c>
      <c r="H11" s="18"/>
      <c r="I11" s="45" t="s">
        <v>106</v>
      </c>
      <c r="J11" s="99">
        <v>1</v>
      </c>
      <c r="K11" s="106"/>
    </row>
    <row r="12" spans="1:13" s="103" customFormat="1" ht="51" customHeight="1">
      <c r="A12" s="59" t="s">
        <v>39</v>
      </c>
      <c r="B12" s="63" t="s">
        <v>74</v>
      </c>
      <c r="C12" s="60">
        <v>1</v>
      </c>
      <c r="D12" s="61">
        <v>4863.6499999999996</v>
      </c>
      <c r="E12" s="70">
        <f t="shared" ref="E12:E14" si="7">C12*D12</f>
        <v>4863.6499999999996</v>
      </c>
      <c r="F12" s="71">
        <f t="shared" ref="F12:F15" si="8">ROUND(E12*0.21,2)</f>
        <v>1021.37</v>
      </c>
      <c r="G12" s="70">
        <f t="shared" ref="G12:G15" si="9">E12+F12</f>
        <v>5885.0199999999995</v>
      </c>
      <c r="H12" s="156" t="s">
        <v>100</v>
      </c>
      <c r="I12" s="107">
        <v>2000</v>
      </c>
      <c r="J12" s="107">
        <v>1</v>
      </c>
    </row>
    <row r="13" spans="1:13" s="103" customFormat="1" ht="44.45" customHeight="1">
      <c r="A13" s="59" t="s">
        <v>73</v>
      </c>
      <c r="B13" s="63" t="s">
        <v>98</v>
      </c>
      <c r="C13" s="60">
        <v>1</v>
      </c>
      <c r="D13" s="61">
        <v>727.88</v>
      </c>
      <c r="E13" s="61">
        <v>727.88</v>
      </c>
      <c r="F13" s="71">
        <f>ROUND(E13*0.21,2)</f>
        <v>152.85</v>
      </c>
      <c r="G13" s="70">
        <f>E13+F13</f>
        <v>880.73</v>
      </c>
      <c r="H13" s="157"/>
      <c r="I13" s="107">
        <v>5000</v>
      </c>
      <c r="J13" s="107">
        <v>1</v>
      </c>
    </row>
    <row r="14" spans="1:13" s="103" customFormat="1" ht="31.5">
      <c r="A14" s="59" t="s">
        <v>76</v>
      </c>
      <c r="B14" s="63" t="s">
        <v>75</v>
      </c>
      <c r="C14" s="60">
        <v>1</v>
      </c>
      <c r="D14" s="61">
        <v>1027.43</v>
      </c>
      <c r="E14" s="70">
        <f t="shared" si="7"/>
        <v>1027.43</v>
      </c>
      <c r="F14" s="71">
        <f t="shared" si="8"/>
        <v>215.76</v>
      </c>
      <c r="G14" s="70">
        <f t="shared" si="9"/>
        <v>1243.19</v>
      </c>
      <c r="H14" s="66" t="s">
        <v>101</v>
      </c>
      <c r="I14" s="107">
        <v>2000</v>
      </c>
      <c r="J14" s="107">
        <v>1</v>
      </c>
    </row>
    <row r="15" spans="1:13" s="103" customFormat="1" ht="157.5">
      <c r="A15" s="59" t="s">
        <v>77</v>
      </c>
      <c r="B15" s="63" t="s">
        <v>99</v>
      </c>
      <c r="C15" s="60">
        <v>3</v>
      </c>
      <c r="D15" s="61">
        <v>1200</v>
      </c>
      <c r="E15" s="61">
        <v>3600</v>
      </c>
      <c r="F15" s="71">
        <f t="shared" si="8"/>
        <v>756</v>
      </c>
      <c r="G15" s="70">
        <f t="shared" si="9"/>
        <v>4356</v>
      </c>
      <c r="H15" s="66" t="s">
        <v>102</v>
      </c>
      <c r="I15" s="107">
        <v>2000</v>
      </c>
      <c r="J15" s="107">
        <v>1</v>
      </c>
    </row>
    <row r="16" spans="1:13" s="106" customFormat="1" ht="47.25">
      <c r="A16" s="52" t="s">
        <v>33</v>
      </c>
      <c r="B16" s="54" t="s">
        <v>107</v>
      </c>
      <c r="C16" s="101"/>
      <c r="D16" s="53">
        <f>SUM(D17:D18)</f>
        <v>7931.93</v>
      </c>
      <c r="E16" s="53">
        <f>SUM(E17:E18)</f>
        <v>7931.93</v>
      </c>
      <c r="F16" s="53">
        <f>SUM(F17:F18)</f>
        <v>1665.71</v>
      </c>
      <c r="G16" s="53">
        <f>SUM(G17:G18)</f>
        <v>9597.64</v>
      </c>
      <c r="H16" s="115"/>
      <c r="I16" s="45" t="s">
        <v>106</v>
      </c>
      <c r="J16" s="52" t="s">
        <v>31</v>
      </c>
    </row>
    <row r="17" spans="1:11" s="103" customFormat="1" ht="47.25">
      <c r="A17" s="59" t="s">
        <v>103</v>
      </c>
      <c r="B17" s="63" t="s">
        <v>80</v>
      </c>
      <c r="C17" s="60">
        <v>1</v>
      </c>
      <c r="D17" s="61">
        <v>2742.93</v>
      </c>
      <c r="E17" s="61">
        <f t="shared" ref="E17" si="10">C17*D17</f>
        <v>2742.93</v>
      </c>
      <c r="F17" s="71">
        <f t="shared" ref="F17:F18" si="11">ROUND(E17*0.21,2)</f>
        <v>576.02</v>
      </c>
      <c r="G17" s="70">
        <f t="shared" ref="G17:G18" si="12">E17+F17</f>
        <v>3318.95</v>
      </c>
      <c r="H17" s="66" t="s">
        <v>81</v>
      </c>
      <c r="I17" s="107">
        <v>2000</v>
      </c>
      <c r="J17" s="107">
        <v>2</v>
      </c>
    </row>
    <row r="18" spans="1:11" s="103" customFormat="1" ht="50.25">
      <c r="A18" s="59" t="s">
        <v>104</v>
      </c>
      <c r="B18" s="63" t="s">
        <v>105</v>
      </c>
      <c r="C18" s="60">
        <v>1</v>
      </c>
      <c r="D18" s="61">
        <v>5189</v>
      </c>
      <c r="E18" s="61">
        <v>5189</v>
      </c>
      <c r="F18" s="71">
        <f t="shared" si="11"/>
        <v>1089.69</v>
      </c>
      <c r="G18" s="70">
        <f t="shared" si="12"/>
        <v>6278.6900000000005</v>
      </c>
      <c r="H18" s="66" t="s">
        <v>142</v>
      </c>
      <c r="I18" s="107">
        <v>5000</v>
      </c>
      <c r="J18" s="107">
        <v>2</v>
      </c>
    </row>
    <row r="19" spans="1:11" ht="45" customHeight="1">
      <c r="A19" s="148" t="s">
        <v>6</v>
      </c>
      <c r="B19" s="149"/>
      <c r="C19" s="149"/>
      <c r="D19" s="150"/>
      <c r="E19" s="108">
        <f>E4+E9+E11+E16</f>
        <v>22918.35</v>
      </c>
      <c r="F19" s="108">
        <f>F4+F9+F11+F16</f>
        <v>4812.8600000000006</v>
      </c>
      <c r="G19" s="108">
        <f>G4+G9+G11+G16</f>
        <v>27731.21</v>
      </c>
      <c r="H19" s="109"/>
      <c r="I19" s="109"/>
      <c r="J19" s="99"/>
    </row>
    <row r="20" spans="1:11" ht="15.75">
      <c r="A20" s="151" t="s">
        <v>16</v>
      </c>
      <c r="B20" s="151"/>
      <c r="C20" s="151"/>
      <c r="D20" s="151"/>
      <c r="E20" s="151"/>
      <c r="F20" s="151"/>
      <c r="G20" s="110">
        <f>G19-G21</f>
        <v>20571.79</v>
      </c>
      <c r="H20" s="111"/>
      <c r="I20" s="111"/>
      <c r="J20" s="99"/>
      <c r="K20" s="116"/>
    </row>
    <row r="21" spans="1:11" ht="15.75">
      <c r="A21" s="152" t="s">
        <v>17</v>
      </c>
      <c r="B21" s="152"/>
      <c r="C21" s="152"/>
      <c r="D21" s="152"/>
      <c r="E21" s="152"/>
      <c r="F21" s="152"/>
      <c r="G21" s="110">
        <f>G18+G13</f>
        <v>7159.42</v>
      </c>
      <c r="H21" s="111"/>
      <c r="I21" s="111"/>
      <c r="J21" s="99"/>
    </row>
    <row r="23" spans="1:11" ht="45" customHeight="1">
      <c r="A23" s="98" t="s">
        <v>118</v>
      </c>
      <c r="B23" s="98"/>
      <c r="C23" s="97" t="s">
        <v>122</v>
      </c>
    </row>
    <row r="24" spans="1:11" ht="45" customHeight="1">
      <c r="A24" s="96">
        <v>1</v>
      </c>
      <c r="B24" s="96" t="s">
        <v>119</v>
      </c>
      <c r="C24" s="120">
        <f>G12+G13+G14+G4+G10+G15</f>
        <v>18133.57</v>
      </c>
    </row>
    <row r="25" spans="1:11" ht="45" customHeight="1">
      <c r="A25" s="96">
        <v>2</v>
      </c>
      <c r="B25" s="96" t="s">
        <v>120</v>
      </c>
      <c r="C25" s="120">
        <f>+G17+G18</f>
        <v>9597.64</v>
      </c>
    </row>
    <row r="26" spans="1:11" ht="45" customHeight="1">
      <c r="A26" s="96">
        <v>3</v>
      </c>
      <c r="B26" s="96" t="s">
        <v>121</v>
      </c>
      <c r="C26" s="120">
        <v>0</v>
      </c>
    </row>
    <row r="27" spans="1:11" ht="45" customHeight="1">
      <c r="A27" s="145" t="s">
        <v>123</v>
      </c>
      <c r="B27" s="145"/>
      <c r="C27" s="125">
        <f>SUM(C24:C26)</f>
        <v>27731.21</v>
      </c>
    </row>
  </sheetData>
  <mergeCells count="8">
    <mergeCell ref="H1:J1"/>
    <mergeCell ref="A2:J2"/>
    <mergeCell ref="A27:B27"/>
    <mergeCell ref="A19:D19"/>
    <mergeCell ref="A20:F20"/>
    <mergeCell ref="A21:F21"/>
    <mergeCell ref="H4:H8"/>
    <mergeCell ref="H12:H13"/>
  </mergeCells>
  <pageMargins left="0.23622047244094491" right="0.23622047244094491" top="0.74803149606299213" bottom="0.15748031496062992" header="0.31496062992125984" footer="0.31496062992125984"/>
  <pageSetup paperSize="9" scale="60" orientation="landscape" r:id="rId1"/>
  <rowBreaks count="1" manualBreakCount="1">
    <brk id="17"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2"/>
  <sheetViews>
    <sheetView view="pageBreakPreview" zoomScale="60" zoomScaleNormal="80" workbookViewId="0">
      <selection activeCell="H1" sqref="H1:J1"/>
    </sheetView>
  </sheetViews>
  <sheetFormatPr defaultColWidth="8.5703125" defaultRowHeight="15.75"/>
  <cols>
    <col min="1" max="1" width="6.85546875" style="8" customWidth="1"/>
    <col min="2" max="2" width="39.5703125" style="8" customWidth="1"/>
    <col min="3" max="4" width="9" style="8" customWidth="1"/>
    <col min="5" max="5" width="14" style="8" customWidth="1"/>
    <col min="6" max="6" width="11.140625" style="8" customWidth="1"/>
    <col min="7" max="7" width="13.85546875" style="8" customWidth="1"/>
    <col min="8" max="8" width="51.85546875" style="8" customWidth="1"/>
    <col min="9" max="9" width="8.5703125" style="7"/>
    <col min="10" max="10" width="10.85546875" style="8" customWidth="1"/>
    <col min="11" max="11" width="36.5703125" style="8" customWidth="1"/>
    <col min="12" max="12" width="13.42578125" style="8" bestFit="1" customWidth="1"/>
    <col min="13" max="16384" width="8.5703125" style="8"/>
  </cols>
  <sheetData>
    <row r="1" spans="1:11" ht="66.75" customHeight="1">
      <c r="A1" s="171"/>
      <c r="B1" s="171"/>
      <c r="C1" s="171"/>
      <c r="D1" s="171"/>
      <c r="E1" s="171"/>
      <c r="F1" s="171"/>
      <c r="G1" s="171"/>
      <c r="H1" s="172" t="s">
        <v>145</v>
      </c>
      <c r="I1" s="172"/>
      <c r="J1" s="172"/>
    </row>
    <row r="2" spans="1:11" s="10" customFormat="1" ht="30.95" customHeight="1">
      <c r="A2" s="158" t="s">
        <v>92</v>
      </c>
      <c r="B2" s="159"/>
      <c r="C2" s="159"/>
      <c r="D2" s="159"/>
      <c r="E2" s="159"/>
      <c r="F2" s="159"/>
      <c r="G2" s="159"/>
      <c r="H2" s="159"/>
      <c r="I2" s="159"/>
      <c r="J2" s="159"/>
    </row>
    <row r="3" spans="1:11" s="12" customFormat="1" ht="78.75">
      <c r="A3" s="16" t="s">
        <v>7</v>
      </c>
      <c r="B3" s="16" t="s">
        <v>8</v>
      </c>
      <c r="C3" s="16" t="s">
        <v>28</v>
      </c>
      <c r="D3" s="16" t="s">
        <v>40</v>
      </c>
      <c r="E3" s="16" t="s">
        <v>14</v>
      </c>
      <c r="F3" s="17" t="s">
        <v>5</v>
      </c>
      <c r="G3" s="16" t="s">
        <v>13</v>
      </c>
      <c r="H3" s="16" t="s">
        <v>9</v>
      </c>
      <c r="I3" s="16" t="s">
        <v>15</v>
      </c>
      <c r="J3" s="97" t="s">
        <v>124</v>
      </c>
    </row>
    <row r="4" spans="1:11" s="32" customFormat="1">
      <c r="A4" s="73" t="s">
        <v>30</v>
      </c>
      <c r="B4" s="27" t="s">
        <v>23</v>
      </c>
      <c r="C4" s="25">
        <v>1</v>
      </c>
      <c r="D4" s="46">
        <v>3576</v>
      </c>
      <c r="E4" s="28">
        <f>C4*D4</f>
        <v>3576</v>
      </c>
      <c r="F4" s="29">
        <f>E4*0.21</f>
        <v>750.95999999999992</v>
      </c>
      <c r="G4" s="126">
        <f>E4+F4</f>
        <v>4326.96</v>
      </c>
      <c r="H4" s="30" t="s">
        <v>24</v>
      </c>
      <c r="I4" s="31">
        <v>2000</v>
      </c>
      <c r="J4" s="45">
        <v>1</v>
      </c>
      <c r="K4" s="160"/>
    </row>
    <row r="5" spans="1:11" s="32" customFormat="1" ht="31.5">
      <c r="A5" s="73" t="s">
        <v>31</v>
      </c>
      <c r="B5" s="18" t="s">
        <v>46</v>
      </c>
      <c r="C5" s="25">
        <v>120</v>
      </c>
      <c r="D5" s="46">
        <v>5.93</v>
      </c>
      <c r="E5" s="28">
        <f>C5*D5</f>
        <v>711.59999999999991</v>
      </c>
      <c r="F5" s="29">
        <f>E5*0.21</f>
        <v>149.43599999999998</v>
      </c>
      <c r="G5" s="126">
        <f>E5+F5</f>
        <v>861.03599999999983</v>
      </c>
      <c r="H5" s="30" t="s">
        <v>47</v>
      </c>
      <c r="I5" s="31">
        <v>2000</v>
      </c>
      <c r="J5" s="45">
        <v>1</v>
      </c>
      <c r="K5" s="160"/>
    </row>
    <row r="6" spans="1:11" s="32" customFormat="1">
      <c r="A6" s="73" t="s">
        <v>32</v>
      </c>
      <c r="B6" s="27" t="s">
        <v>25</v>
      </c>
      <c r="C6" s="25">
        <v>12</v>
      </c>
      <c r="D6" s="46">
        <v>28.4056</v>
      </c>
      <c r="E6" s="28">
        <f t="shared" ref="E6:E12" si="0">C6*D6</f>
        <v>340.86720000000003</v>
      </c>
      <c r="F6" s="29">
        <f>E6*0.21</f>
        <v>71.582112000000009</v>
      </c>
      <c r="G6" s="126">
        <f>E6+F6</f>
        <v>412.44931200000002</v>
      </c>
      <c r="H6" s="30" t="s">
        <v>26</v>
      </c>
      <c r="I6" s="31">
        <v>2000</v>
      </c>
      <c r="J6" s="45">
        <v>1</v>
      </c>
      <c r="K6" s="160"/>
    </row>
    <row r="7" spans="1:11" s="32" customFormat="1">
      <c r="A7" s="73" t="s">
        <v>33</v>
      </c>
      <c r="B7" s="18" t="s">
        <v>87</v>
      </c>
      <c r="C7" s="25">
        <v>1</v>
      </c>
      <c r="D7" s="46">
        <v>300</v>
      </c>
      <c r="E7" s="28">
        <f t="shared" si="0"/>
        <v>300</v>
      </c>
      <c r="F7" s="29">
        <f t="shared" ref="F7:F12" si="1">E7*0.21</f>
        <v>63</v>
      </c>
      <c r="G7" s="126">
        <f t="shared" ref="G7:G12" si="2">E7+F7</f>
        <v>363</v>
      </c>
      <c r="H7" s="41" t="s">
        <v>88</v>
      </c>
      <c r="I7" s="31">
        <v>2000</v>
      </c>
      <c r="J7" s="45">
        <v>1</v>
      </c>
      <c r="K7" s="160"/>
    </row>
    <row r="8" spans="1:11" s="32" customFormat="1" ht="31.5">
      <c r="A8" s="73" t="s">
        <v>34</v>
      </c>
      <c r="B8" s="27" t="s">
        <v>89</v>
      </c>
      <c r="C8" s="25">
        <v>4</v>
      </c>
      <c r="D8" s="46">
        <v>63.06</v>
      </c>
      <c r="E8" s="118">
        <f t="shared" si="0"/>
        <v>252.24</v>
      </c>
      <c r="F8" s="119">
        <f t="shared" si="1"/>
        <v>52.970399999999998</v>
      </c>
      <c r="G8" s="72">
        <f t="shared" si="2"/>
        <v>305.21039999999999</v>
      </c>
      <c r="H8" s="41" t="s">
        <v>88</v>
      </c>
      <c r="I8" s="31">
        <v>2000</v>
      </c>
      <c r="J8" s="45">
        <v>1</v>
      </c>
      <c r="K8" s="160"/>
    </row>
    <row r="9" spans="1:11" s="32" customFormat="1" ht="31.5">
      <c r="A9" s="73" t="s">
        <v>35</v>
      </c>
      <c r="B9" s="27" t="s">
        <v>112</v>
      </c>
      <c r="C9" s="25">
        <v>1</v>
      </c>
      <c r="D9" s="46">
        <v>11936</v>
      </c>
      <c r="E9" s="118">
        <f t="shared" si="0"/>
        <v>11936</v>
      </c>
      <c r="F9" s="119">
        <f t="shared" si="1"/>
        <v>2506.56</v>
      </c>
      <c r="G9" s="72">
        <f t="shared" si="2"/>
        <v>14442.56</v>
      </c>
      <c r="H9" s="41" t="s">
        <v>117</v>
      </c>
      <c r="I9" s="31">
        <v>2000</v>
      </c>
      <c r="J9" s="45">
        <v>1</v>
      </c>
      <c r="K9" s="160"/>
    </row>
    <row r="10" spans="1:11" s="32" customFormat="1">
      <c r="A10" s="73" t="s">
        <v>36</v>
      </c>
      <c r="B10" s="27" t="s">
        <v>115</v>
      </c>
      <c r="C10" s="25">
        <v>1</v>
      </c>
      <c r="D10" s="46">
        <v>250</v>
      </c>
      <c r="E10" s="118">
        <f t="shared" si="0"/>
        <v>250</v>
      </c>
      <c r="F10" s="119">
        <f t="shared" si="1"/>
        <v>52.5</v>
      </c>
      <c r="G10" s="72">
        <f t="shared" si="2"/>
        <v>302.5</v>
      </c>
      <c r="H10" s="41" t="s">
        <v>116</v>
      </c>
      <c r="I10" s="31">
        <v>2000</v>
      </c>
      <c r="J10" s="45">
        <v>2</v>
      </c>
      <c r="K10" s="160"/>
    </row>
    <row r="11" spans="1:11" s="32" customFormat="1" ht="31.5">
      <c r="A11" s="73" t="s">
        <v>41</v>
      </c>
      <c r="B11" s="27" t="s">
        <v>113</v>
      </c>
      <c r="C11" s="25">
        <v>2</v>
      </c>
      <c r="D11" s="46">
        <v>230</v>
      </c>
      <c r="E11" s="118">
        <f t="shared" si="0"/>
        <v>460</v>
      </c>
      <c r="F11" s="119">
        <f t="shared" si="1"/>
        <v>96.6</v>
      </c>
      <c r="G11" s="72">
        <f t="shared" si="2"/>
        <v>556.6</v>
      </c>
      <c r="H11" s="41" t="s">
        <v>114</v>
      </c>
      <c r="I11" s="31">
        <v>5000</v>
      </c>
      <c r="J11" s="45">
        <v>2</v>
      </c>
      <c r="K11" s="160"/>
    </row>
    <row r="12" spans="1:11" s="32" customFormat="1" ht="23.45" customHeight="1">
      <c r="A12" s="73" t="s">
        <v>42</v>
      </c>
      <c r="B12" s="27" t="s">
        <v>90</v>
      </c>
      <c r="C12" s="25">
        <v>4</v>
      </c>
      <c r="D12" s="46">
        <v>254.43</v>
      </c>
      <c r="E12" s="28">
        <f t="shared" si="0"/>
        <v>1017.72</v>
      </c>
      <c r="F12" s="29">
        <f t="shared" si="1"/>
        <v>213.72120000000001</v>
      </c>
      <c r="G12" s="126">
        <f t="shared" si="2"/>
        <v>1231.4412</v>
      </c>
      <c r="H12" s="18" t="s">
        <v>91</v>
      </c>
      <c r="I12" s="50">
        <v>2000</v>
      </c>
      <c r="J12" s="45">
        <v>1</v>
      </c>
      <c r="K12" s="160"/>
    </row>
    <row r="13" spans="1:11" ht="15.6" customHeight="1">
      <c r="A13" s="161" t="s">
        <v>6</v>
      </c>
      <c r="B13" s="162"/>
      <c r="C13" s="162"/>
      <c r="D13" s="163"/>
      <c r="E13" s="21">
        <f>SUM(E4:E12)</f>
        <v>18844.427200000002</v>
      </c>
      <c r="F13" s="21">
        <f>SUM(F4:F12)</f>
        <v>3957.3297119999997</v>
      </c>
      <c r="G13" s="21">
        <f>SUM(G4:G12)</f>
        <v>22801.756911999997</v>
      </c>
      <c r="H13" s="22"/>
      <c r="I13" s="23"/>
      <c r="J13" s="41"/>
    </row>
    <row r="14" spans="1:11">
      <c r="A14" s="151" t="s">
        <v>16</v>
      </c>
      <c r="B14" s="151"/>
      <c r="C14" s="151"/>
      <c r="D14" s="151"/>
      <c r="E14" s="151"/>
      <c r="F14" s="151"/>
      <c r="G14" s="48">
        <f>G13-G11</f>
        <v>22245.156911999999</v>
      </c>
      <c r="H14" s="47"/>
      <c r="I14" s="47"/>
      <c r="J14" s="41"/>
    </row>
    <row r="15" spans="1:11">
      <c r="A15" s="152" t="s">
        <v>17</v>
      </c>
      <c r="B15" s="152"/>
      <c r="C15" s="152"/>
      <c r="D15" s="152"/>
      <c r="E15" s="152"/>
      <c r="F15" s="152"/>
      <c r="G15" s="48">
        <f>G11</f>
        <v>556.6</v>
      </c>
      <c r="H15" s="47"/>
      <c r="I15" s="47"/>
      <c r="J15" s="41"/>
    </row>
    <row r="17" spans="1:8">
      <c r="H17" s="129"/>
    </row>
    <row r="18" spans="1:8">
      <c r="A18" s="98" t="s">
        <v>118</v>
      </c>
      <c r="B18" s="98"/>
      <c r="C18" s="97" t="s">
        <v>122</v>
      </c>
    </row>
    <row r="19" spans="1:8">
      <c r="A19" s="96">
        <v>1</v>
      </c>
      <c r="B19" s="96" t="s">
        <v>119</v>
      </c>
      <c r="C19" s="120">
        <f>G4+G5+G7+G8+G9+G12+G6</f>
        <v>21942.656912000002</v>
      </c>
    </row>
    <row r="20" spans="1:8">
      <c r="A20" s="96">
        <v>2</v>
      </c>
      <c r="B20" s="96" t="s">
        <v>120</v>
      </c>
      <c r="C20" s="120">
        <f>G10+G11</f>
        <v>859.1</v>
      </c>
    </row>
    <row r="21" spans="1:8">
      <c r="A21" s="96">
        <v>3</v>
      </c>
      <c r="B21" s="96" t="s">
        <v>121</v>
      </c>
      <c r="C21" s="120">
        <v>0</v>
      </c>
    </row>
    <row r="22" spans="1:8">
      <c r="A22" s="145" t="s">
        <v>123</v>
      </c>
      <c r="B22" s="145"/>
      <c r="C22" s="125">
        <f>SUM(C19:C21)</f>
        <v>22801.756912000001</v>
      </c>
    </row>
  </sheetData>
  <mergeCells count="7">
    <mergeCell ref="H1:J1"/>
    <mergeCell ref="A2:J2"/>
    <mergeCell ref="A22:B22"/>
    <mergeCell ref="A15:F15"/>
    <mergeCell ref="K4:K12"/>
    <mergeCell ref="A13:D13"/>
    <mergeCell ref="A14:F14"/>
  </mergeCells>
  <pageMargins left="0.23622047244094491" right="0.23622047244094491" top="0.74803149606299213" bottom="0.15748031496062992" header="0.31496062992125984" footer="0.31496062992125984"/>
  <pageSetup paperSize="9" scale="81" orientation="landscape" r:id="rId1"/>
  <colBreaks count="1" manualBreakCount="1">
    <brk id="1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7"/>
  <sheetViews>
    <sheetView view="pageBreakPreview" zoomScale="60" zoomScaleNormal="70" workbookViewId="0">
      <selection activeCell="F1" sqref="F1:H1"/>
    </sheetView>
  </sheetViews>
  <sheetFormatPr defaultColWidth="8.85546875" defaultRowHeight="15.75"/>
  <cols>
    <col min="1" max="1" width="8.85546875" style="40"/>
    <col min="2" max="2" width="39.140625" style="39" customWidth="1"/>
    <col min="3" max="3" width="12" style="13" customWidth="1"/>
    <col min="4" max="4" width="10.140625" style="13" customWidth="1"/>
    <col min="5" max="5" width="16" style="13" customWidth="1"/>
    <col min="6" max="6" width="79.85546875" style="13" customWidth="1"/>
    <col min="7" max="7" width="8.85546875" style="40"/>
    <col min="8" max="8" width="13.85546875" style="4" customWidth="1"/>
    <col min="9" max="16384" width="8.85546875" style="13"/>
  </cols>
  <sheetData>
    <row r="1" spans="1:8" ht="59.25" customHeight="1">
      <c r="F1" s="173" t="s">
        <v>146</v>
      </c>
      <c r="G1" s="174"/>
      <c r="H1" s="174"/>
    </row>
    <row r="2" spans="1:8">
      <c r="A2" s="166" t="s">
        <v>136</v>
      </c>
      <c r="B2" s="166"/>
      <c r="C2" s="166"/>
      <c r="D2" s="166"/>
      <c r="E2" s="166"/>
      <c r="F2" s="166"/>
      <c r="G2" s="166"/>
      <c r="H2" s="166"/>
    </row>
    <row r="4" spans="1:8" s="26" customFormat="1" ht="47.25">
      <c r="A4" s="16" t="s">
        <v>0</v>
      </c>
      <c r="B4" s="16" t="s">
        <v>20</v>
      </c>
      <c r="C4" s="17" t="s">
        <v>21</v>
      </c>
      <c r="D4" s="17" t="s">
        <v>5</v>
      </c>
      <c r="E4" s="17" t="s">
        <v>22</v>
      </c>
      <c r="F4" s="16" t="s">
        <v>2</v>
      </c>
      <c r="G4" s="19" t="s">
        <v>15</v>
      </c>
      <c r="H4" s="97" t="s">
        <v>124</v>
      </c>
    </row>
    <row r="5" spans="1:8" ht="71.45" customHeight="1">
      <c r="A5" s="77">
        <v>1</v>
      </c>
      <c r="B5" s="74" t="s">
        <v>57</v>
      </c>
      <c r="C5" s="34">
        <v>1350</v>
      </c>
      <c r="D5" s="75">
        <v>0</v>
      </c>
      <c r="E5" s="76">
        <f t="shared" ref="E5:E8" si="0">C5+D5</f>
        <v>1350</v>
      </c>
      <c r="F5" s="35" t="s">
        <v>58</v>
      </c>
      <c r="G5" s="88">
        <v>2000</v>
      </c>
      <c r="H5" s="122">
        <v>2</v>
      </c>
    </row>
    <row r="6" spans="1:8" s="51" customFormat="1" ht="99" customHeight="1">
      <c r="A6" s="77" t="s">
        <v>12</v>
      </c>
      <c r="B6" s="74" t="s">
        <v>61</v>
      </c>
      <c r="C6" s="34">
        <v>2605</v>
      </c>
      <c r="D6" s="75">
        <v>0</v>
      </c>
      <c r="E6" s="76">
        <f t="shared" si="0"/>
        <v>2605</v>
      </c>
      <c r="F6" s="35" t="s">
        <v>62</v>
      </c>
      <c r="G6" s="88">
        <v>2000</v>
      </c>
      <c r="H6" s="121">
        <v>1</v>
      </c>
    </row>
    <row r="7" spans="1:8" s="79" customFormat="1" ht="214.7" customHeight="1">
      <c r="A7" s="78" t="s">
        <v>38</v>
      </c>
      <c r="B7" s="80" t="s">
        <v>93</v>
      </c>
      <c r="C7" s="128">
        <v>38403.07</v>
      </c>
      <c r="D7" s="75">
        <f>C7*0.21</f>
        <v>8064.6446999999998</v>
      </c>
      <c r="E7" s="67">
        <f t="shared" si="0"/>
        <v>46467.714699999997</v>
      </c>
      <c r="F7" s="20" t="s">
        <v>94</v>
      </c>
      <c r="G7" s="24">
        <v>2000</v>
      </c>
      <c r="H7" s="123">
        <v>1</v>
      </c>
    </row>
    <row r="8" spans="1:8" s="79" customFormat="1" ht="24.6" customHeight="1">
      <c r="A8" s="78" t="s">
        <v>63</v>
      </c>
      <c r="B8" s="80" t="s">
        <v>110</v>
      </c>
      <c r="C8" s="128">
        <v>426.45</v>
      </c>
      <c r="D8" s="75">
        <f>C8*0.21</f>
        <v>89.55449999999999</v>
      </c>
      <c r="E8" s="67">
        <f t="shared" si="0"/>
        <v>516.00450000000001</v>
      </c>
      <c r="F8" s="20" t="s">
        <v>125</v>
      </c>
      <c r="G8" s="24">
        <v>2000</v>
      </c>
      <c r="H8" s="123">
        <v>1</v>
      </c>
    </row>
    <row r="9" spans="1:8" s="51" customFormat="1" ht="89.45" customHeight="1">
      <c r="A9" s="78" t="s">
        <v>65</v>
      </c>
      <c r="B9" s="81" t="s">
        <v>64</v>
      </c>
      <c r="C9" s="128">
        <v>495.87</v>
      </c>
      <c r="D9" s="75">
        <f>ROUND(C9*0.21,2)</f>
        <v>104.13</v>
      </c>
      <c r="E9" s="128">
        <f>C9+D9</f>
        <v>600</v>
      </c>
      <c r="F9" s="90" t="s">
        <v>128</v>
      </c>
      <c r="G9" s="24">
        <v>2000</v>
      </c>
      <c r="H9" s="121">
        <v>1</v>
      </c>
    </row>
    <row r="10" spans="1:8" ht="62.45" customHeight="1">
      <c r="A10" s="78" t="s">
        <v>66</v>
      </c>
      <c r="B10" s="81" t="s">
        <v>67</v>
      </c>
      <c r="C10" s="91">
        <f>5567.53+262</f>
        <v>5829.53</v>
      </c>
      <c r="D10" s="75">
        <v>0</v>
      </c>
      <c r="E10" s="128">
        <f>C10+D10</f>
        <v>5829.53</v>
      </c>
      <c r="F10" s="92" t="s">
        <v>68</v>
      </c>
      <c r="G10" s="24">
        <v>2000</v>
      </c>
      <c r="H10" s="122">
        <v>1</v>
      </c>
    </row>
    <row r="11" spans="1:8" ht="31.5">
      <c r="A11" s="78" t="s">
        <v>95</v>
      </c>
      <c r="B11" s="81" t="s">
        <v>86</v>
      </c>
      <c r="C11" s="91">
        <f>SUM(C12:C16)</f>
        <v>8539.9</v>
      </c>
      <c r="D11" s="91">
        <f t="shared" ref="D11:E11" si="1">SUM(D12:D16)</f>
        <v>1793.3799999999999</v>
      </c>
      <c r="E11" s="91">
        <f t="shared" si="1"/>
        <v>10333.280000000001</v>
      </c>
      <c r="F11" s="92"/>
      <c r="G11" s="24">
        <v>2000</v>
      </c>
      <c r="H11" s="138" t="s">
        <v>137</v>
      </c>
    </row>
    <row r="12" spans="1:8" ht="48" customHeight="1">
      <c r="A12" s="25" t="s">
        <v>83</v>
      </c>
      <c r="B12" s="20" t="s">
        <v>53</v>
      </c>
      <c r="C12" s="135">
        <v>3655</v>
      </c>
      <c r="D12" s="118">
        <f t="shared" ref="D12:D16" si="2">ROUND(C12*0.21,2)</f>
        <v>767.55</v>
      </c>
      <c r="E12" s="136">
        <f t="shared" ref="E12:E16" si="3">C12+D12</f>
        <v>4422.55</v>
      </c>
      <c r="F12" s="92" t="s">
        <v>27</v>
      </c>
      <c r="G12" s="24">
        <v>2000</v>
      </c>
      <c r="H12" s="122">
        <v>1</v>
      </c>
    </row>
    <row r="13" spans="1:8" ht="39" customHeight="1">
      <c r="A13" s="25" t="s">
        <v>84</v>
      </c>
      <c r="B13" s="20" t="s">
        <v>43</v>
      </c>
      <c r="C13" s="135">
        <v>3479</v>
      </c>
      <c r="D13" s="118">
        <f t="shared" si="2"/>
        <v>730.59</v>
      </c>
      <c r="E13" s="136">
        <f t="shared" si="3"/>
        <v>4209.59</v>
      </c>
      <c r="F13" s="92" t="s">
        <v>48</v>
      </c>
      <c r="G13" s="24">
        <v>2000</v>
      </c>
      <c r="H13" s="122">
        <v>1</v>
      </c>
    </row>
    <row r="14" spans="1:8" ht="45" customHeight="1">
      <c r="A14" s="25" t="s">
        <v>85</v>
      </c>
      <c r="B14" s="20" t="s">
        <v>44</v>
      </c>
      <c r="C14" s="135">
        <v>449</v>
      </c>
      <c r="D14" s="118">
        <f t="shared" si="2"/>
        <v>94.29</v>
      </c>
      <c r="E14" s="136">
        <f t="shared" si="3"/>
        <v>543.29</v>
      </c>
      <c r="F14" s="92" t="s">
        <v>49</v>
      </c>
      <c r="G14" s="24">
        <v>2000</v>
      </c>
      <c r="H14" s="122">
        <v>2</v>
      </c>
    </row>
    <row r="15" spans="1:8" ht="49.35" customHeight="1">
      <c r="A15" s="25" t="s">
        <v>132</v>
      </c>
      <c r="B15" s="20" t="s">
        <v>45</v>
      </c>
      <c r="C15" s="135">
        <v>527</v>
      </c>
      <c r="D15" s="118">
        <f t="shared" si="2"/>
        <v>110.67</v>
      </c>
      <c r="E15" s="136">
        <f t="shared" si="3"/>
        <v>637.66999999999996</v>
      </c>
      <c r="F15" s="92" t="s">
        <v>50</v>
      </c>
      <c r="G15" s="24">
        <v>2000</v>
      </c>
      <c r="H15" s="122">
        <v>2</v>
      </c>
    </row>
    <row r="16" spans="1:8" ht="42" customHeight="1">
      <c r="A16" s="25" t="s">
        <v>133</v>
      </c>
      <c r="B16" s="20" t="s">
        <v>51</v>
      </c>
      <c r="C16" s="135">
        <v>429.9</v>
      </c>
      <c r="D16" s="118">
        <f t="shared" si="2"/>
        <v>90.28</v>
      </c>
      <c r="E16" s="136">
        <f t="shared" si="3"/>
        <v>520.17999999999995</v>
      </c>
      <c r="F16" s="92" t="s">
        <v>52</v>
      </c>
      <c r="G16" s="24">
        <v>2000</v>
      </c>
      <c r="H16" s="122">
        <v>2</v>
      </c>
    </row>
    <row r="17" spans="1:8">
      <c r="A17" s="164" t="s">
        <v>6</v>
      </c>
      <c r="B17" s="165"/>
      <c r="C17" s="37">
        <f>C8+C5+C6+C7+C11+C9+C10</f>
        <v>57649.82</v>
      </c>
      <c r="D17" s="37">
        <f t="shared" ref="D17" si="4">D8+D5+D6+D7+D11+D9+D10</f>
        <v>10051.709199999999</v>
      </c>
      <c r="E17" s="37">
        <f>E8+E5+E6+E7+E11+E9+E10</f>
        <v>67701.529200000004</v>
      </c>
      <c r="F17" s="38"/>
      <c r="G17" s="33"/>
      <c r="H17" s="122"/>
    </row>
    <row r="18" spans="1:8">
      <c r="A18" s="151" t="s">
        <v>16</v>
      </c>
      <c r="B18" s="151"/>
      <c r="C18" s="151"/>
      <c r="D18" s="151"/>
      <c r="E18" s="48">
        <f>E17</f>
        <v>67701.529200000004</v>
      </c>
      <c r="F18" s="47"/>
      <c r="G18" s="89"/>
      <c r="H18" s="122"/>
    </row>
    <row r="19" spans="1:8">
      <c r="A19" s="152" t="s">
        <v>17</v>
      </c>
      <c r="B19" s="152"/>
      <c r="C19" s="152"/>
      <c r="D19" s="152"/>
      <c r="E19" s="48">
        <v>0</v>
      </c>
      <c r="F19" s="47"/>
      <c r="G19" s="89"/>
      <c r="H19" s="122"/>
    </row>
    <row r="23" spans="1:8">
      <c r="A23" s="98" t="s">
        <v>118</v>
      </c>
      <c r="B23" s="98"/>
      <c r="C23" s="97" t="s">
        <v>122</v>
      </c>
    </row>
    <row r="24" spans="1:8">
      <c r="A24" s="96">
        <v>1</v>
      </c>
      <c r="B24" s="96" t="s">
        <v>119</v>
      </c>
      <c r="C24" s="120">
        <f>E7+E6+E9+E10+E8+E12+E13</f>
        <v>64650.389200000005</v>
      </c>
    </row>
    <row r="25" spans="1:8">
      <c r="A25" s="96">
        <v>2</v>
      </c>
      <c r="B25" s="96" t="s">
        <v>120</v>
      </c>
      <c r="C25" s="120">
        <f>E14+E15+E16+E5</f>
        <v>3051.14</v>
      </c>
    </row>
    <row r="26" spans="1:8">
      <c r="A26" s="96">
        <v>3</v>
      </c>
      <c r="B26" s="96" t="s">
        <v>121</v>
      </c>
      <c r="C26" s="120">
        <v>0</v>
      </c>
    </row>
    <row r="27" spans="1:8">
      <c r="A27" s="145" t="s">
        <v>123</v>
      </c>
      <c r="B27" s="145"/>
      <c r="C27" s="125">
        <f>SUM(C24:C26)</f>
        <v>67701.529200000004</v>
      </c>
    </row>
  </sheetData>
  <mergeCells count="6">
    <mergeCell ref="F1:H1"/>
    <mergeCell ref="A18:D18"/>
    <mergeCell ref="A19:D19"/>
    <mergeCell ref="A17:B17"/>
    <mergeCell ref="A27:B27"/>
    <mergeCell ref="A2:H2"/>
  </mergeCells>
  <pageMargins left="0.70866141732283472" right="0.70866141732283472" top="0.74803149606299213" bottom="0.74803149606299213" header="0.31496062992125984" footer="0.31496062992125984"/>
  <pageSetup paperSize="9" scale="6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7"/>
  <sheetViews>
    <sheetView view="pageBreakPreview" zoomScale="60" zoomScaleNormal="60" workbookViewId="0">
      <selection activeCell="G35" sqref="G35"/>
    </sheetView>
  </sheetViews>
  <sheetFormatPr defaultColWidth="8.85546875" defaultRowHeight="15.75"/>
  <cols>
    <col min="1" max="1" width="8.85546875" style="40"/>
    <col min="2" max="2" width="39.140625" style="39" customWidth="1"/>
    <col min="3" max="3" width="12" style="13" customWidth="1"/>
    <col min="4" max="4" width="10.140625" style="13" customWidth="1"/>
    <col min="5" max="5" width="16" style="13" customWidth="1"/>
    <col min="6" max="6" width="79.85546875" style="13" customWidth="1"/>
    <col min="7" max="7" width="8.85546875" style="40"/>
    <col min="8" max="8" width="13.85546875" style="4" customWidth="1"/>
    <col min="9" max="16384" width="8.85546875" style="13"/>
  </cols>
  <sheetData>
    <row r="1" spans="1:8" ht="66" customHeight="1">
      <c r="F1" s="173" t="s">
        <v>147</v>
      </c>
      <c r="G1" s="174"/>
      <c r="H1" s="174"/>
    </row>
    <row r="2" spans="1:8">
      <c r="A2" s="166" t="s">
        <v>141</v>
      </c>
      <c r="B2" s="166"/>
      <c r="C2" s="166"/>
      <c r="D2" s="166"/>
      <c r="E2" s="166"/>
      <c r="F2" s="166"/>
      <c r="G2" s="166"/>
      <c r="H2" s="166"/>
    </row>
    <row r="4" spans="1:8" s="26" customFormat="1" ht="47.25">
      <c r="A4" s="16" t="s">
        <v>0</v>
      </c>
      <c r="B4" s="16" t="s">
        <v>20</v>
      </c>
      <c r="C4" s="17" t="s">
        <v>21</v>
      </c>
      <c r="D4" s="17" t="s">
        <v>5</v>
      </c>
      <c r="E4" s="17" t="s">
        <v>22</v>
      </c>
      <c r="F4" s="16" t="s">
        <v>2</v>
      </c>
      <c r="G4" s="19" t="s">
        <v>15</v>
      </c>
      <c r="H4" s="134" t="s">
        <v>124</v>
      </c>
    </row>
    <row r="5" spans="1:8" s="79" customFormat="1" ht="38.450000000000003" customHeight="1">
      <c r="A5" s="78" t="s">
        <v>131</v>
      </c>
      <c r="B5" s="74" t="s">
        <v>109</v>
      </c>
      <c r="C5" s="34">
        <f>SUM(C6:C6)</f>
        <v>55492.4</v>
      </c>
      <c r="D5" s="34">
        <f>SUM(D6:D6)</f>
        <v>11653.404</v>
      </c>
      <c r="E5" s="34">
        <f>SUM(E6:E6)</f>
        <v>67145.804000000004</v>
      </c>
      <c r="F5" s="20" t="s">
        <v>111</v>
      </c>
      <c r="G5" s="24">
        <v>2000</v>
      </c>
      <c r="H5" s="123">
        <v>1</v>
      </c>
    </row>
    <row r="6" spans="1:8" s="87" customFormat="1" ht="64.349999999999994" customHeight="1">
      <c r="A6" s="82" t="s">
        <v>54</v>
      </c>
      <c r="B6" s="117" t="s">
        <v>126</v>
      </c>
      <c r="C6" s="83">
        <v>55492.4</v>
      </c>
      <c r="D6" s="83">
        <f t="shared" ref="D6" si="0">C6*0.21</f>
        <v>11653.404</v>
      </c>
      <c r="E6" s="84">
        <f t="shared" ref="E6" si="1">C6+D6</f>
        <v>67145.804000000004</v>
      </c>
      <c r="F6" s="85" t="s">
        <v>127</v>
      </c>
      <c r="G6" s="86">
        <v>2000</v>
      </c>
      <c r="H6" s="124">
        <v>1</v>
      </c>
    </row>
    <row r="7" spans="1:8">
      <c r="A7" s="164" t="s">
        <v>6</v>
      </c>
      <c r="B7" s="165"/>
      <c r="C7" s="37">
        <f>C5</f>
        <v>55492.4</v>
      </c>
      <c r="D7" s="37">
        <f t="shared" ref="D7:E7" si="2">D5</f>
        <v>11653.404</v>
      </c>
      <c r="E7" s="37">
        <f t="shared" si="2"/>
        <v>67145.804000000004</v>
      </c>
      <c r="F7" s="38"/>
      <c r="G7" s="33"/>
      <c r="H7" s="122"/>
    </row>
    <row r="8" spans="1:8">
      <c r="A8" s="151" t="s">
        <v>16</v>
      </c>
      <c r="B8" s="151"/>
      <c r="C8" s="151"/>
      <c r="D8" s="151"/>
      <c r="E8" s="48">
        <f>E7</f>
        <v>67145.804000000004</v>
      </c>
      <c r="F8" s="47"/>
      <c r="G8" s="89"/>
      <c r="H8" s="122"/>
    </row>
    <row r="9" spans="1:8">
      <c r="A9" s="152" t="s">
        <v>17</v>
      </c>
      <c r="B9" s="152"/>
      <c r="C9" s="152"/>
      <c r="D9" s="152"/>
      <c r="E9" s="48">
        <v>0</v>
      </c>
      <c r="F9" s="47"/>
      <c r="G9" s="89"/>
      <c r="H9" s="122"/>
    </row>
    <row r="13" spans="1:8">
      <c r="A13" s="98" t="s">
        <v>118</v>
      </c>
      <c r="B13" s="98"/>
      <c r="C13" s="134" t="s">
        <v>122</v>
      </c>
    </row>
    <row r="14" spans="1:8">
      <c r="A14" s="96">
        <v>1</v>
      </c>
      <c r="B14" s="96" t="s">
        <v>119</v>
      </c>
      <c r="C14" s="120">
        <f>E5</f>
        <v>67145.804000000004</v>
      </c>
    </row>
    <row r="15" spans="1:8">
      <c r="A15" s="96">
        <v>2</v>
      </c>
      <c r="B15" s="96" t="s">
        <v>120</v>
      </c>
      <c r="C15" s="120">
        <v>0</v>
      </c>
    </row>
    <row r="16" spans="1:8">
      <c r="A16" s="96">
        <v>3</v>
      </c>
      <c r="B16" s="96" t="s">
        <v>121</v>
      </c>
      <c r="C16" s="120">
        <v>0</v>
      </c>
    </row>
    <row r="17" spans="1:3">
      <c r="A17" s="145" t="s">
        <v>123</v>
      </c>
      <c r="B17" s="145"/>
      <c r="C17" s="125">
        <f>SUM(C14:C16)</f>
        <v>67145.804000000004</v>
      </c>
    </row>
  </sheetData>
  <mergeCells count="6">
    <mergeCell ref="F1:H1"/>
    <mergeCell ref="A7:B7"/>
    <mergeCell ref="A8:D8"/>
    <mergeCell ref="A9:D9"/>
    <mergeCell ref="A17:B17"/>
    <mergeCell ref="A2:H2"/>
  </mergeCells>
  <pageMargins left="0.25" right="0.25" top="0.75" bottom="0.75" header="0.3" footer="0.3"/>
  <pageSetup paperSize="9" scale="75" orientation="landscape" r:id="rId1"/>
</worksheet>
</file>

<file path=docProps/app.xml><?xml version="1.0" encoding="utf-8"?>
<Properties xmlns="http://schemas.openxmlformats.org/officeDocument/2006/extended-properties" xmlns:vt="http://schemas.openxmlformats.org/officeDocument/2006/docPropsVTypes">
  <Template/>
  <TotalTime>195</TotalTime>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Deficīts</vt:lpstr>
      <vt:lpstr>1</vt:lpstr>
      <vt:lpstr>2</vt:lpstr>
      <vt:lpstr>3</vt:lpstr>
      <vt:lpstr>4</vt:lpstr>
      <vt:lpstr>'2'!Print_Area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Egils Harasimjuks</dc:creator>
  <dc:description/>
  <cp:lastModifiedBy>Igors Belovs</cp:lastModifiedBy>
  <cp:revision>9</cp:revision>
  <cp:lastPrinted>2022-08-28T09:51:04Z</cp:lastPrinted>
  <dcterms:created xsi:type="dcterms:W3CDTF">2021-02-18T07:35:22Z</dcterms:created>
  <dcterms:modified xsi:type="dcterms:W3CDTF">2022-09-07T14:00:45Z</dcterms:modified>
  <dc:language>lv-LV</dc:language>
</cp:coreProperties>
</file>