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gendirfs\dfgg$\Finanšu direkcijas aktuālie jautājumi\Visparejais valdibas sektors\Fiskālie riski 2024\08_2024\"/>
    </mc:Choice>
  </mc:AlternateContent>
  <xr:revisionPtr revIDLastSave="0" documentId="13_ncr:1_{39F55D66-86B2-4609-BAD7-B15BB0383864}" xr6:coauthVersionLast="47" xr6:coauthVersionMax="47" xr10:uidLastSave="{00000000-0000-0000-0000-000000000000}"/>
  <bookViews>
    <workbookView xWindow="-110" yWindow="-110" windowWidth="19420" windowHeight="10300" tabRatio="776" firstSheet="1" activeTab="1" xr2:uid="{AB3A8742-9829-490E-BC1A-B465A853F33F}"/>
  </bookViews>
  <sheets>
    <sheet name="ieņ_izdev" sheetId="1" state="hidden" r:id="rId1"/>
    <sheet name="Anketa" sheetId="6" r:id="rId2"/>
  </sheets>
  <definedNames>
    <definedName name="Excel_BuiltIn__FilterDatabase_1">Anketa!$A$10:$W$40</definedName>
    <definedName name="Excel_BuiltIn_Print_Titles_1">Anketa!$A$9:$IL$9</definedName>
    <definedName name="_xlnm.Print_Area" localSheetId="1">Anketa!$A$1:$H$50</definedName>
    <definedName name="_xlnm.Print_Titles" localSheetId="1">Anketa!$9:$9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 i="6" l="1"/>
  <c r="E47" i="6"/>
  <c r="C47" i="6"/>
  <c r="F47" i="6" l="1"/>
  <c r="H47" i="6"/>
  <c r="D47" i="6"/>
  <c r="C25" i="6" l="1"/>
  <c r="D31" i="6" l="1"/>
  <c r="D15" i="6"/>
  <c r="D17" i="6" s="1"/>
  <c r="D25" i="6"/>
  <c r="H25" i="6"/>
  <c r="G25" i="6"/>
  <c r="D32" i="6" l="1"/>
  <c r="D33" i="6" s="1"/>
  <c r="C15" i="6"/>
  <c r="C17" i="6" s="1"/>
  <c r="C32" i="6" s="1"/>
  <c r="C31" i="6"/>
  <c r="C33" i="6" l="1"/>
  <c r="F35" i="1"/>
  <c r="E35" i="1"/>
  <c r="D35" i="1"/>
  <c r="F19" i="1"/>
  <c r="F24" i="1"/>
  <c r="F23" i="1"/>
  <c r="F15" i="1"/>
  <c r="F8" i="1"/>
  <c r="F5" i="1"/>
  <c r="E19" i="1"/>
  <c r="E24" i="1"/>
  <c r="D19" i="1"/>
  <c r="D24" i="1"/>
  <c r="E23" i="1"/>
  <c r="D23" i="1"/>
  <c r="E18" i="1"/>
  <c r="E15" i="1"/>
  <c r="E8" i="1"/>
  <c r="E5" i="1"/>
  <c r="D18" i="1"/>
  <c r="D8" i="1"/>
  <c r="D15" i="1"/>
  <c r="D5" i="1" l="1"/>
  <c r="G41" i="1"/>
  <c r="F41" i="1"/>
  <c r="E41" i="1"/>
  <c r="D41" i="1"/>
  <c r="G26" i="1"/>
  <c r="F26" i="1"/>
  <c r="E26" i="1"/>
  <c r="D26" i="1"/>
  <c r="H21" i="1"/>
  <c r="G16" i="1"/>
  <c r="G21" i="1" s="1"/>
  <c r="F16" i="1"/>
  <c r="F21" i="1" s="1"/>
  <c r="E16" i="1"/>
  <c r="E21" i="1" s="1"/>
  <c r="D16" i="1"/>
  <c r="D21" i="1" s="1"/>
  <c r="H16" i="1"/>
  <c r="L35" i="1"/>
  <c r="I35" i="1"/>
  <c r="H35" i="1"/>
  <c r="H36" i="1" s="1"/>
  <c r="J35" i="1"/>
  <c r="K35" i="1"/>
  <c r="G35" i="1"/>
  <c r="L31" i="1"/>
  <c r="K31" i="1"/>
  <c r="J31" i="1"/>
  <c r="I31" i="1"/>
  <c r="H31" i="1"/>
  <c r="I39" i="1"/>
  <c r="J39" i="1"/>
  <c r="K39" i="1"/>
  <c r="L39" i="1"/>
  <c r="H39" i="1"/>
  <c r="G27" i="1" l="1"/>
  <c r="G43" i="1" s="1"/>
  <c r="F27" i="1"/>
  <c r="F43" i="1" s="1"/>
  <c r="E27" i="1"/>
  <c r="E43" i="1" s="1"/>
  <c r="D27" i="1"/>
  <c r="D43" i="1" s="1"/>
  <c r="H41" i="1"/>
  <c r="K36" i="1"/>
  <c r="K41" i="1" s="1"/>
  <c r="J36" i="1"/>
  <c r="J41" i="1" s="1"/>
  <c r="I36" i="1"/>
  <c r="I41" i="1" s="1"/>
  <c r="L36" i="1"/>
  <c r="L41" i="1" s="1"/>
  <c r="I26" i="1" l="1"/>
  <c r="J26" i="1"/>
  <c r="K26" i="1"/>
  <c r="L26" i="1"/>
  <c r="H26" i="1"/>
  <c r="I16" i="1"/>
  <c r="I21" i="1" s="1"/>
  <c r="I27" i="1" s="1"/>
  <c r="I43" i="1" s="1"/>
  <c r="J16" i="1"/>
  <c r="J21" i="1" s="1"/>
  <c r="J27" i="1" s="1"/>
  <c r="J43" i="1" s="1"/>
  <c r="K16" i="1"/>
  <c r="K21" i="1" s="1"/>
  <c r="L16" i="1"/>
  <c r="L21" i="1" s="1"/>
  <c r="H27" i="1"/>
  <c r="H43" i="1" s="1"/>
  <c r="K27" i="1" l="1"/>
  <c r="K43" i="1" s="1"/>
  <c r="L27" i="1"/>
  <c r="L43" i="1" s="1"/>
  <c r="G31" i="6" l="1"/>
  <c r="E31" i="6"/>
  <c r="F31" i="6"/>
  <c r="H31" i="6"/>
  <c r="E25" i="6" l="1"/>
  <c r="F25" i="6" l="1"/>
  <c r="E15" i="6"/>
  <c r="E17" i="6" s="1"/>
  <c r="E32" i="6" s="1"/>
  <c r="E33" i="6" s="1"/>
  <c r="F15" i="6" l="1"/>
  <c r="F17" i="6" s="1"/>
  <c r="F32" i="6" s="1"/>
  <c r="F33" i="6" s="1"/>
  <c r="H15" i="6" l="1"/>
  <c r="H17" i="6" s="1"/>
  <c r="H32" i="6" s="1"/>
  <c r="H33" i="6" s="1"/>
  <c r="G15" i="6"/>
  <c r="G17" i="6" s="1"/>
  <c r="G32" i="6" s="1"/>
  <c r="G33"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tc={777DE651-AB0D-4D31-9109-E1D624901BC5}</author>
    <author>tc={1F59CAFC-66F7-4126-AB4D-589CED89110E}</author>
    <author>tc={4DD65D84-F82A-4C37-BB62-EDBACE1F41D7}</author>
    <author>tc={80EC919F-0F0C-446C-B70B-8F330E5B0391}</author>
    <author>tc={05A3CCD0-5934-4682-A395-A70CCC805618}</author>
    <author>tc={631FDBD5-5E61-4E46-8AAF-0E58DB1C5342}</author>
    <author>tc={4791ECA6-2BAE-438E-853C-165944AE1C8A}</author>
    <author>tc={58131928-A6EC-4136-8093-B000418A220C}</author>
    <author>tc={D432AC01-34F9-4A1C-AEE3-6207D05E90DC}</author>
    <author>tc={2ABE4A91-7381-4F5B-B6B8-978FB0A4A414}</author>
    <author>tc={DA999903-CB65-4416-B3BD-10D114AD69F8}</author>
    <author>tc={469A8262-E107-4838-95A8-5CDF0A0FF714}</author>
  </authors>
  <commentList>
    <comment ref="D16" authorId="0" shapeId="0" xr:uid="{777DE651-AB0D-4D31-9109-E1D624901BC5}">
      <text>
        <t>[Threaded comment]
Your version of Excel allows you to read this threaded comment; however, any edits to it will get removed if the file is opened in a newer version of Excel. Learn more: https://go.microsoft.com/fwlink/?linkid=870924
Comment:
    156 536 122 EUR - 22 514 295 EUR fin.līdzsvara ieņēm. =134 021 827 EUR</t>
      </text>
    </comment>
    <comment ref="E16" authorId="1" shapeId="0" xr:uid="{1F59CAFC-66F7-4126-AB4D-589CED89110E}">
      <text>
        <t>[Threaded comment]
Your version of Excel allows you to read this threaded comment; however, any edits to it will get removed if the file is opened in a newer version of Excel. Learn more: https://go.microsoft.com/fwlink/?linkid=870924
Comment:
    157 710 504 EUR - 30 664 125 EUR fin.līdzsvara ieņēm. =127 046 379 EUR</t>
      </text>
    </comment>
    <comment ref="F16" authorId="2" shapeId="0" xr:uid="{4DD65D84-F82A-4C37-BB62-EDBACE1F41D7}">
      <text>
        <t>[Threaded comment]
Your version of Excel allows you to read this threaded comment; however, any edits to it will get removed if the file is opened in a newer version of Excel. Learn more: https://go.microsoft.com/fwlink/?linkid=870924
Comment:
    153 158 297 EUR - 24 358 998 EUR fin.līdzsvara ieņēm. =128 799 299 EUR</t>
      </text>
    </comment>
    <comment ref="D19" authorId="3" shapeId="0" xr:uid="{80EC919F-0F0C-446C-B70B-8F330E5B0391}">
      <text>
        <t>[Threaded comment]
Your version of Excel allows you to read this threaded comment; however, any edits to it will get removed if the file is opened in a newer version of Excel. Learn more: https://go.microsoft.com/fwlink/?linkid=870924
Comment:
    18 763 195 EUR ES nolietojuma ieņēmumi PS</t>
      </text>
    </comment>
    <comment ref="E19" authorId="4" shapeId="0" xr:uid="{05A3CCD0-5934-4682-A395-A70CCC805618}">
      <text>
        <t>[Threaded comment]
Your version of Excel allows you to read this threaded comment; however, any edits to it will get removed if the file is opened in a newer version of Excel. Learn more: https://go.microsoft.com/fwlink/?linkid=870924
Comment:
    17 584 079 EUR ES nolietojuma ieņēmumi PS</t>
      </text>
    </comment>
    <comment ref="F19" authorId="5" shapeId="0" xr:uid="{631FDBD5-5E61-4E46-8AAF-0E58DB1C5342}">
      <text>
        <t>[Threaded comment]
Your version of Excel allows you to read this threaded comment; however, any edits to it will get removed if the file is opened in a newer version of Excel. Learn more: https://go.microsoft.com/fwlink/?linkid=870924
Comment:
    17 814 164 EUR ES nolietojuma ieņēmumi PS</t>
      </text>
    </comment>
    <comment ref="D24" authorId="6" shapeId="0" xr:uid="{4791ECA6-2BAE-438E-853C-165944AE1C8A}">
      <text>
        <t>[Threaded comment]
Your version of Excel allows you to read this threaded comment; however, any edits to it will get removed if the file is opened in a newer version of Excel. Learn more: https://go.microsoft.com/fwlink/?linkid=870924
Comment:
    18 763 195 EUR ES nolietojuma ieņēmumi PS</t>
      </text>
    </comment>
    <comment ref="E24" authorId="7" shapeId="0" xr:uid="{58131928-A6EC-4136-8093-B000418A220C}">
      <text>
        <t>[Threaded comment]
Your version of Excel allows you to read this threaded comment; however, any edits to it will get removed if the file is opened in a newer version of Excel. Learn more: https://go.microsoft.com/fwlink/?linkid=870924
Comment:
    17 584 079 EUR ES nolietojuma ieņēmumi PS</t>
      </text>
    </comment>
    <comment ref="F24" authorId="8" shapeId="0" xr:uid="{D432AC01-34F9-4A1C-AEE3-6207D05E90DC}">
      <text>
        <t>[Threaded comment]
Your version of Excel allows you to read this threaded comment; however, any edits to it will get removed if the file is opened in a newer version of Excel. Learn more: https://go.microsoft.com/fwlink/?linkid=870924
Comment:
    17 814 164 EUR ES nolietojuma ieņēmumi PS</t>
      </text>
    </comment>
    <comment ref="D25" authorId="9" shapeId="0" xr:uid="{2ABE4A91-7381-4F5B-B6B8-978FB0A4A414}">
      <text>
        <t>[Threaded comment]
Your version of Excel allows you to read this threaded comment; however, any edits to it will get removed if the file is opened in a newer version of Excel. Learn more: https://go.microsoft.com/fwlink/?linkid=870924
Comment:
    2 095 746 EUR bankas %
135 396 EUR % izmaksas nomas darījumos</t>
      </text>
    </comment>
    <comment ref="E25" authorId="10" shapeId="0" xr:uid="{DA999903-CB65-4416-B3BD-10D114AD69F8}">
      <text>
        <t>[Threaded comment]
Your version of Excel allows you to read this threaded comment; however, any edits to it will get removed if the file is opened in a newer version of Excel. Learn more: https://go.microsoft.com/fwlink/?linkid=870924
Comment:
    1 753 660 EUR bankas %
115 271 EUR % izmaksas nomas darījumos</t>
      </text>
    </comment>
    <comment ref="F25" authorId="11" shapeId="0" xr:uid="{469A8262-E107-4838-95A8-5CDF0A0FF714}">
      <text>
        <t>[Threaded comment]
Your version of Excel allows you to read this threaded comment; however, any edits to it will get removed if the file is opened in a newer version of Excel. Learn more: https://go.microsoft.com/fwlink/?linkid=870924
Comment:
    1 670 625 EUR bankas %
81 818 EUR % izmaksas nomas darījumos
44 648 EUR kavējuma naudas par nodokļu samaksas termiņa pagarināšanu</t>
      </text>
    </comment>
  </commentList>
</comments>
</file>

<file path=xl/sharedStrings.xml><?xml version="1.0" encoding="utf-8"?>
<sst xmlns="http://schemas.openxmlformats.org/spreadsheetml/2006/main" count="145" uniqueCount="107">
  <si>
    <t xml:space="preserve">Ieņēmumi no Minimālā piekļuves pakalpojumu kompleksa un piekļuves infrastruktūrai, kas savieno infrastruktūru ar apkalpes vietām </t>
  </si>
  <si>
    <t>Valsts dotācija minimālām piekļuves pakalpojumam  un piekļuvei infrastruktūrai, kas savieno infrastruktūru ar apkalpes vietām</t>
  </si>
  <si>
    <t>Ieņēmumi par infrastruktūras pārvaldītāja papildpakalpojumiem</t>
  </si>
  <si>
    <t>Pakalpojumi pasažieru stacijās</t>
  </si>
  <si>
    <t>Ieņēmumi par citiem specifiskiem infrastruktūras pārvaldītāja pakalpojumiem</t>
  </si>
  <si>
    <t>Ieņēmumi par principāla pakalpojumiem</t>
  </si>
  <si>
    <t>Ieņēmumi par elektroenerģijas sadales un tirdzniecības pakalpojumiem</t>
  </si>
  <si>
    <t>Ieņēmumi par elektronisko sakaru pakalpojumiem</t>
  </si>
  <si>
    <t>Ieņēmumi par koncerna vadības pakalpojumiem</t>
  </si>
  <si>
    <t>Ieņēmumi par informatīvo tehnoloģiju pakalpojumiem</t>
  </si>
  <si>
    <t>Ieņēmumi par nomas pakalpojumiem</t>
  </si>
  <si>
    <t>Pārējie pamatdarbības ieņēmumi</t>
  </si>
  <si>
    <t>Pamatdarbības ieņēmumi kopā</t>
  </si>
  <si>
    <t>Neto apgrozījums un citi ieņēmumi</t>
  </si>
  <si>
    <t>Ražošanas, pārdošanas vai sniegto pakalpojumu izmaksas un citas izmaksas</t>
  </si>
  <si>
    <t>Ieņēmumi no finansiālas darbības</t>
  </si>
  <si>
    <t>Pārējās saimnieciskās darbības peļņa</t>
  </si>
  <si>
    <t>Dividendes no atkarīgajām sabiedrībām</t>
  </si>
  <si>
    <t xml:space="preserve">Pamatdarbības izmaksas  kopā </t>
  </si>
  <si>
    <t>Pamatlīdzekļu nolietojums</t>
  </si>
  <si>
    <t>Procentu maksājumi par bankas aizdevumiem</t>
  </si>
  <si>
    <t>uzrādīts neto ar ES līdzfinansējuma atzīšanu pārējos ieņēmumos</t>
  </si>
  <si>
    <t>Postenis</t>
  </si>
  <si>
    <t>Komentārs</t>
  </si>
  <si>
    <t>ietverta tikai tā daļa, par kuras saņemšanu esam droši. Kopējais valsts budžeta apakšprogrammas finansējums ir 64 milj. EUR.</t>
  </si>
  <si>
    <t>Nemateriālie ieguldījumi</t>
  </si>
  <si>
    <t>Pamatlīdzekļi</t>
  </si>
  <si>
    <t>Krājumi</t>
  </si>
  <si>
    <t>31/12/2024</t>
  </si>
  <si>
    <t>31/12/2023</t>
  </si>
  <si>
    <t>31/12/2025</t>
  </si>
  <si>
    <t>31/12/2026</t>
  </si>
  <si>
    <t>31/12/2027</t>
  </si>
  <si>
    <t>31/12/2028</t>
  </si>
  <si>
    <t>Nemateriālo ieguldījumu izmaiņas</t>
  </si>
  <si>
    <t>Pamatlīdzekļu izmaiņas</t>
  </si>
  <si>
    <t>Krājumu izmaiņas</t>
  </si>
  <si>
    <t>Izmaiņas kopā</t>
  </si>
  <si>
    <t>Nākamo periodu ieņēmumos atzītais ES līdzfinansējums</t>
  </si>
  <si>
    <t>Neto pamatlīdzekļu vērtība</t>
  </si>
  <si>
    <t>Peļņa vai zaudējumi</t>
  </si>
  <si>
    <t>B9 rinda</t>
  </si>
  <si>
    <t>1.</t>
  </si>
  <si>
    <t>2.</t>
  </si>
  <si>
    <t>3.</t>
  </si>
  <si>
    <t>4.</t>
  </si>
  <si>
    <t>5.</t>
  </si>
  <si>
    <t>10.</t>
  </si>
  <si>
    <t>11.</t>
  </si>
  <si>
    <t>12.</t>
  </si>
  <si>
    <t>13.</t>
  </si>
  <si>
    <t>14.</t>
  </si>
  <si>
    <t>ANKETA</t>
  </si>
  <si>
    <t>Kapitālsabiedrības ietekme uz vispārējās valdības sektora budžeta bilanci un parādu</t>
  </si>
  <si>
    <t>KODI</t>
  </si>
  <si>
    <t>Ministrijas, centrālās valsts iestādes, pašvaldības nosaukums  Satiksmes ministrija</t>
  </si>
  <si>
    <t xml:space="preserve">Kapitālsabiedrības nosaukums    VAS "LATVIJAS DZELZCEĻŠ" </t>
  </si>
  <si>
    <t>Pārskata periods</t>
  </si>
  <si>
    <t>Pārskata gads</t>
  </si>
  <si>
    <t>2024</t>
  </si>
  <si>
    <t>(euro)</t>
  </si>
  <si>
    <t>KODS</t>
  </si>
  <si>
    <t>RĀDĪTĀJS</t>
  </si>
  <si>
    <t>2023</t>
  </si>
  <si>
    <t>2025</t>
  </si>
  <si>
    <t>2026</t>
  </si>
  <si>
    <t>2027</t>
  </si>
  <si>
    <t>2028</t>
  </si>
  <si>
    <t xml:space="preserve">Ietekme uz vispārējās valdības sektora budžeta bilanci no komersanta peļņas vai zaudējumu aprēķina </t>
  </si>
  <si>
    <t>2.1.</t>
  </si>
  <si>
    <t>tajā skaitā uzkrājumi zaudējumiem</t>
  </si>
  <si>
    <t>Peļņa vai zaudējumi pirms uzņēmuma ienākuma nodokļa (3)=(1)-(2)</t>
  </si>
  <si>
    <t>Uzņēmumu ienākuma nodoklis</t>
  </si>
  <si>
    <t>Pārskata gada peļņa vai zaudējumi (5)=(3)-(4)</t>
  </si>
  <si>
    <t>Aizpildīšanas apraksts:</t>
  </si>
  <si>
    <t xml:space="preserve">
        1. Visas rādītāju vērtības no 1.rindas līdz 5.rindai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2.punktā atrunātajiem nosacījumiem.
        2.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"Neto apgrozījums un citi ieņēmumi" (1.rinda) un "Ražošanas, pārdošanas vai sniegto pakalpojumu izmaksas un citas izmaksas" (2.rinda) vērtībā neiekļauj minēto finansējumu.</t>
  </si>
  <si>
    <t xml:space="preserve">Ietekme uz vispārējās valdības sektora budžeta bilanci no izmaiņām komersanta bilances aktīvos </t>
  </si>
  <si>
    <t>Pamatlīdzekļi (pamatlīdzekļi, ieguldījuma īpašumi un bioloģiskie aktīvi)</t>
  </si>
  <si>
    <t>Kopā (9)=SUM((6):(8))</t>
  </si>
  <si>
    <t>9.1.</t>
  </si>
  <si>
    <t>tajā skaitā mantiskais ieguldījums vai pārvērtēšana</t>
  </si>
  <si>
    <t xml:space="preserve">      3. Visas rādītāju vērtības no 6.rindas līdz 9.1.rindai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4., 5. un 6.punktā atrunātajiem nosacījumiem. 
        4. Bilances aktīvu izmaiņās (rādītāju vērtības no 6.rindas līdz 9.1.rindai) atspoguļo gada laikā veiktos darījumus (t.sk. aktīvu nolietojumu(-)), ko veica vai plānots veikt ar pamatlīdzekļiem u.c. norādītajiem aktīviem. Piemēram, aktīvu pārdošana (negatīvs(-) darījums), iegāde (pozitīvs (+) darījums), izveide (pozitīvs (+) darījums) u.tml.
        5.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"Nemateriālie ieguldījumi" (6.rinda) un "Pamatlīdzekļi (pamatlīdzekļi, ieguldījuma īpašumi un bioloģiskie aktīvi)" (7.rinda) vērtībā neiekļauj aktīvu izmaiņas, kas finansētas no minētajiem avotiem.
        6. Rādītāju "Nemateriālie ieguldījumi" (6.rinda), "Pamatlīdzekļi (pamatlīdzekļi, ieguldījuma īpašumi un bioloģiskie aktīvi)" (7.rinda) un "Krājumi" (8.rinda) vērtībā neiekļauj izmaiņas, kas finansētas ar avansa maksājumu. Aktīvu izmaiņas jāuzrāda līdz ar attiecīgo aktīvu uzņemšanu bilancē un avansa dzēšanu.</t>
  </si>
  <si>
    <t xml:space="preserve">Komersanta kopējā ietekme uz vispārējās valdības sektora budžeta bilanci </t>
  </si>
  <si>
    <t>Ieņēmumi (10)=(1)</t>
  </si>
  <si>
    <t>Izdevumi (11)=((1)-(2.1)-(5))+((9)-(9.1))</t>
  </si>
  <si>
    <t>B.9 Neto aizdevumi (+)/neto aizņēmumi (-) (12)=(10)-(11)</t>
  </si>
  <si>
    <t>Aprakstoša informācija par 12.rindā (B.9 neto aizdevumi (+)/neto aizņēmumi (-)) uzrādīto neto aizņēmumu (-) finansēšanas avotiem:</t>
  </si>
  <si>
    <t>Neto aizņēmuma pozīcija saistīta ar plānotajiem papildus darbiem elektrifikācijas projektam (šim projektam ir paredzēti 72,2 miljoni eiro no Eiropas Savienības Atveseļošanas un noturības mehānisma, papildus nepieciešami pasažieru infrastruktūras un elektrificētā tīkla modernizācijas darbi no LDz līdzekļiem). Elektrifikācijas atbalstam nepieciešamos līdzekļus paredzams iegūt emitējot zaļās obligācijas vai arī aizņemoties no finanšu institūcijām. Papildus aizņēmumi plānoti bezemisiju vilcienu infrastruktūras izbūvei 2025.-2028. gados, kurus arī plānots finansēt ar aizņemtajiem līdzekļiem.</t>
  </si>
  <si>
    <t xml:space="preserve">        7. Lauks "Aprakstoša informācija par 12.rindā (B.9 neto aizdevumi (+)/neto aizņēmumi (-)) uzrādīto neto aizņēmumu (-) finansēšanas avotiem:" jāaizpilda tikai gadījumā, ja vienā vai vairākos gados B.9 neto aizdevumi(+)/neto aizņēmumi (-) (12.rinda) vērtība ir negatīva, sniedzot detalizēto informāciju par vērtības rašanās iemesliem un avotiem, no kuriem tā tiks finansēta vai to plānots finansēt.
        8. Ja B.9 neto aizdevumi (+)/neto aizņēmumi (-) (12.rinda) 2025.gadā (kolonna "2025") un/vai 2026.gadā (kolonna "2026") vērtība ir negatīva un tā pārsniedz 5 000 000 euro, laukā "Aprakstoša informācija par 12.rindā (B.9 neto aizdevumi (+)/neto aizņēmumi (-)) uzrādīto neto aizņēmumu (-) finansēšanas avotiem:" jāsniedz informācija par likuma "Par valsts budžetu 2024.gadam un budžeta ietvaru 2024., 2025. un 2026.gadam" 19.panta (valsts kapitālsabiedrībām) vai 20.panta (pašvaldību kapitālsabiedrībām) nosacījuma izpildi vai plānoto izpildi.</t>
  </si>
  <si>
    <t>Ietekme uz vispārējās valdības sektora parādu</t>
  </si>
  <si>
    <t>Saistības par naudas līdzekļiem un noguldījumiem</t>
  </si>
  <si>
    <t>Komersanta emitētie parāda vērtspapīri</t>
  </si>
  <si>
    <t>15.</t>
  </si>
  <si>
    <t>Norēķini ar piegādātajiem un darbuzņēmējiem (ar termiņu ilgāk par 1 gadu)</t>
  </si>
  <si>
    <t>16.</t>
  </si>
  <si>
    <t>Īstermiņa aizņēmumi</t>
  </si>
  <si>
    <t>17.</t>
  </si>
  <si>
    <t>Ilgtermiņa aizņēmumi</t>
  </si>
  <si>
    <t>18.</t>
  </si>
  <si>
    <t>Kopā (18)=SUM((13):(17))</t>
  </si>
  <si>
    <t xml:space="preserve">        9. Visas rādītāju vērtības no 13.rindas līdz 18.rindai uzrāda veselos skaitļos euro uz attiecīgā pārskata gada beigām.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jāuzrāda ievērojot šā apraksta 11., 12. un 13.punktā atrunātos nosacījumus un jākoriģē, kur nepieciešams, atbilstoši šā apraksta 10.punktā atrunātajiem nosacījumiem. 
        10. Bilances pasīvu rādītāju vērtībā no 13.rindas līdz 18.rindai neiekļauj Valsts kases un citu vispārējās valdības sektorā (S.13) klasificēto institūciju (t.sk. uzņēmumu) aizdevumus komersantam.
        11. Rādītāja "Norēķini ar piegādātājiem un darbauzņēmējiem" (15.rinda) vērtībā norāda ilgtermiņa uzkrātās saistības un/vai saņemtos ilgtermiņa maksājumus par precēm un pakalpojumiem no piegādātājiem un darbaņēmējiem, kas ilgāki par vienu gadu.
        12. Rādītāja "Īstermiņa aizņēmumi" (16.rinda) vērtībā uzskaita aizņēmumus, pārdošanas ar atpirkšanu (repo) līgumus, finanšu nomu un pirkšanas uz nomaksu līgumus, u.c. ar termiņu līdz vienam gadam (ieskaitot).
        13. Rādītāja "Ilgtermiņa aizņēmumi" (17.rinda) vērtībā uzskaita aizņēmumus, pārdošanas ar atpirkšanu (repo) līgumus, finanšu nomu un pirkšanas uz nomaksu līgumus, u.c. ar termiņu ilgāk par vienu gadu.</t>
  </si>
  <si>
    <t>2.pusgads</t>
  </si>
  <si>
    <t xml:space="preserve">Kapitāla daļu turētājs vai pilnvarota persona  </t>
  </si>
  <si>
    <t>(vārds, uzvārds)</t>
  </si>
  <si>
    <t>(paraksts*)</t>
  </si>
  <si>
    <t xml:space="preserve">Iestādes vadītājs vai pilnvarota persona  </t>
  </si>
  <si>
    <t xml:space="preserve">Atbildīgais finanšu darbinieks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</si>
</sst>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24" x14ac:knownFonts="1">
    <font>
      <sz val="11"/>
      <color theme="1"/>
      <name val="Arial"/>
      <family val="2"/>
    </font>
    <font>
      <sz val="10"/>
      <name val="Arial"/>
      <family val="2"/>
      <charset val="186"/>
    </font>
    <font>
      <sz val="9"/>
      <name val="Roboto"/>
    </font>
    <font>
      <b/>
      <sz val="9"/>
      <name val="Roboto"/>
    </font>
    <font>
      <sz val="11"/>
      <color theme="1"/>
      <name val="Calibri"/>
      <family val="2"/>
      <charset val="186"/>
    </font>
    <font>
      <b/>
      <sz val="11"/>
      <color rgb="FF000000"/>
      <name val="Roboto"/>
    </font>
    <font>
      <b/>
      <sz val="11"/>
      <color rgb="FF000000"/>
      <name val="Calibri"/>
      <family val="2"/>
      <charset val="186"/>
    </font>
    <font>
      <sz val="8"/>
      <name val="Arial"/>
      <family val="2"/>
    </font>
    <font>
      <sz val="11"/>
      <color theme="1"/>
      <name val="Calibri"/>
      <family val="2"/>
      <charset val="186"/>
      <scheme val="minor"/>
    </font>
    <font>
      <sz val="11"/>
      <color indexed="8"/>
      <name val="Times New Roman"/>
      <family val="1"/>
      <charset val="186"/>
    </font>
    <font>
      <b/>
      <sz val="10"/>
      <name val="Times New Roman"/>
      <family val="1"/>
      <charset val="186"/>
    </font>
    <font>
      <sz val="10"/>
      <name val="Times New Roman"/>
      <family val="1"/>
      <charset val="186"/>
    </font>
    <font>
      <b/>
      <sz val="11"/>
      <name val="Times New Roman"/>
      <family val="1"/>
      <charset val="186"/>
    </font>
    <font>
      <sz val="11"/>
      <name val="Times New Roman"/>
      <family val="1"/>
      <charset val="186"/>
    </font>
    <font>
      <sz val="10"/>
      <color indexed="8"/>
      <name val="Times New Roman"/>
      <family val="1"/>
      <charset val="186"/>
    </font>
    <font>
      <sz val="11"/>
      <color indexed="8"/>
      <name val="Calibri"/>
      <family val="2"/>
      <charset val="186"/>
    </font>
    <font>
      <b/>
      <sz val="14"/>
      <name val="Times New Roman"/>
      <family val="1"/>
      <charset val="186"/>
    </font>
    <font>
      <b/>
      <sz val="14"/>
      <color indexed="8"/>
      <name val="Times New Roman"/>
      <family val="1"/>
      <charset val="186"/>
    </font>
    <font>
      <i/>
      <sz val="10"/>
      <name val="Times New Roman"/>
      <family val="1"/>
      <charset val="186"/>
    </font>
    <font>
      <sz val="10"/>
      <color indexed="63"/>
      <name val="Times New Roman"/>
      <family val="1"/>
      <charset val="186"/>
    </font>
    <font>
      <sz val="9.5"/>
      <color indexed="8"/>
      <name val="Cambria"/>
      <family val="1"/>
      <charset val="186"/>
    </font>
    <font>
      <sz val="9.5"/>
      <color indexed="8"/>
      <name val="Times New Roman"/>
      <family val="1"/>
      <charset val="186"/>
    </font>
    <font>
      <i/>
      <sz val="10"/>
      <color indexed="8"/>
      <name val="Times New Roman"/>
      <family val="1"/>
      <charset val="186"/>
    </font>
    <font>
      <sz val="10"/>
      <color indexed="8"/>
      <name val="Calibri"/>
      <family val="2"/>
      <charset val="186"/>
    </font>
  </fonts>
  <fills count="6">
    <fill>
      <patternFill patternType="none"/>
    </fill>
    <fill>
      <patternFill patternType="gray125"/>
    </fill>
    <fill>
      <patternFill patternType="solid">
        <fgColor rgb="FFD9D9D9"/>
        <bgColor rgb="FF000000"/>
      </patternFill>
    </fill>
    <fill>
      <patternFill patternType="solid">
        <fgColor theme="0"/>
        <bgColor indexed="64"/>
      </patternFill>
    </fill>
    <fill>
      <patternFill patternType="solid">
        <fgColor indexed="9"/>
        <bgColor indexed="26"/>
      </patternFill>
    </fill>
    <fill>
      <patternFill patternType="solid">
        <fgColor indexed="22"/>
        <bgColor indexed="31"/>
      </patternFill>
    </fill>
  </fills>
  <borders count="12">
    <border>
      <left/>
      <right/>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s>
  <cellStyleXfs count="5">
    <xf numFmtId="0" fontId="0" fillId="0" borderId="0"/>
    <xf numFmtId="0" fontId="1" fillId="0" borderId="0"/>
    <xf numFmtId="0" fontId="8" fillId="0" borderId="0"/>
    <xf numFmtId="164" fontId="8" fillId="0" borderId="0" applyFont="0" applyFill="0" applyBorder="0" applyAlignment="0" applyProtection="0"/>
    <xf numFmtId="0" fontId="15" fillId="0" borderId="0"/>
  </cellStyleXfs>
  <cellXfs count="109">
    <xf numFmtId="0" fontId="0" fillId="0" borderId="0" xfId="0"/>
    <xf numFmtId="0" fontId="2" fillId="0" borderId="0" xfId="1" applyFont="1"/>
    <xf numFmtId="0" fontId="2" fillId="0" borderId="3" xfId="0" applyFont="1" applyBorder="1" applyAlignment="1">
      <alignment vertical="center" wrapText="1"/>
    </xf>
    <xf numFmtId="0" fontId="2" fillId="0" borderId="3" xfId="1" applyFont="1" applyBorder="1"/>
    <xf numFmtId="0" fontId="4" fillId="0" borderId="0" xfId="0" applyFont="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0" borderId="3" xfId="0" applyFont="1" applyBorder="1" applyAlignment="1">
      <alignment horizontal="center" vertical="center"/>
    </xf>
    <xf numFmtId="3" fontId="4" fillId="0" borderId="3" xfId="0" applyNumberFormat="1" applyFont="1" applyBorder="1" applyAlignment="1">
      <alignment horizontal="center" vertical="center"/>
    </xf>
    <xf numFmtId="0" fontId="3" fillId="2" borderId="3" xfId="1" applyFont="1" applyFill="1" applyBorder="1" applyAlignment="1">
      <alignment vertical="center"/>
    </xf>
    <xf numFmtId="3" fontId="6" fillId="2" borderId="3" xfId="0" applyNumberFormat="1" applyFont="1" applyFill="1" applyBorder="1" applyAlignment="1">
      <alignment horizontal="center" vertical="center"/>
    </xf>
    <xf numFmtId="0" fontId="3" fillId="2" borderId="3" xfId="1" applyFont="1" applyFill="1" applyBorder="1"/>
    <xf numFmtId="0" fontId="3" fillId="2" borderId="3" xfId="1" applyFont="1" applyFill="1" applyBorder="1" applyAlignment="1">
      <alignment wrapText="1"/>
    </xf>
    <xf numFmtId="0" fontId="5" fillId="2" borderId="1" xfId="0" applyFont="1" applyFill="1" applyBorder="1" applyAlignment="1">
      <alignment horizontal="left" vertical="center"/>
    </xf>
    <xf numFmtId="0" fontId="0" fillId="0" borderId="0" xfId="0" applyAlignment="1">
      <alignment horizontal="left"/>
    </xf>
    <xf numFmtId="0" fontId="4" fillId="0" borderId="0" xfId="0" applyFont="1" applyAlignment="1">
      <alignment horizontal="left" vertical="center"/>
    </xf>
    <xf numFmtId="0" fontId="4" fillId="0" borderId="3" xfId="0" applyFont="1" applyBorder="1" applyAlignment="1">
      <alignment horizontal="left" vertical="center"/>
    </xf>
    <xf numFmtId="0" fontId="4" fillId="2" borderId="3" xfId="0" applyFont="1" applyFill="1" applyBorder="1" applyAlignment="1">
      <alignment horizontal="left" vertical="center"/>
    </xf>
    <xf numFmtId="0" fontId="6" fillId="2" borderId="3" xfId="0" applyFont="1" applyFill="1" applyBorder="1" applyAlignment="1">
      <alignment horizontal="left" vertical="center"/>
    </xf>
    <xf numFmtId="0" fontId="0" fillId="0" borderId="3" xfId="0" applyBorder="1"/>
    <xf numFmtId="0" fontId="0" fillId="0" borderId="3" xfId="0" applyBorder="1" applyAlignment="1">
      <alignment horizontal="left"/>
    </xf>
    <xf numFmtId="0" fontId="2" fillId="0" borderId="3" xfId="0" applyFont="1" applyFill="1" applyBorder="1" applyAlignment="1">
      <alignment vertical="center" wrapText="1"/>
    </xf>
    <xf numFmtId="3" fontId="0" fillId="0" borderId="3" xfId="0" applyNumberFormat="1" applyBorder="1" applyAlignment="1">
      <alignment horizontal="center"/>
    </xf>
    <xf numFmtId="0" fontId="9" fillId="0" borderId="0" xfId="4" applyFont="1"/>
    <xf numFmtId="0" fontId="15" fillId="0" borderId="0" xfId="4"/>
    <xf numFmtId="0" fontId="17" fillId="0" borderId="0" xfId="4" applyFont="1" applyAlignment="1">
      <alignment vertical="center"/>
    </xf>
    <xf numFmtId="0" fontId="13" fillId="0" borderId="0" xfId="4" applyFont="1"/>
    <xf numFmtId="0" fontId="13" fillId="0" borderId="4" xfId="1" applyFont="1" applyBorder="1" applyAlignment="1" applyProtection="1">
      <alignment horizontal="center"/>
      <protection locked="0"/>
    </xf>
    <xf numFmtId="0" fontId="12" fillId="0" borderId="6" xfId="1" applyFont="1" applyBorder="1" applyAlignment="1" applyProtection="1">
      <alignment horizontal="left" vertical="center"/>
      <protection locked="0"/>
    </xf>
    <xf numFmtId="49" fontId="13" fillId="0" borderId="6" xfId="4" applyNumberFormat="1" applyFont="1" applyBorder="1" applyAlignment="1">
      <alignment horizontal="left" vertical="center"/>
    </xf>
    <xf numFmtId="49" fontId="13" fillId="0" borderId="4" xfId="1" applyNumberFormat="1" applyFont="1" applyBorder="1" applyAlignment="1" applyProtection="1">
      <alignment horizontal="center" vertical="center"/>
      <protection locked="0"/>
    </xf>
    <xf numFmtId="0" fontId="13" fillId="0" borderId="7" xfId="1" applyFont="1" applyBorder="1" applyAlignment="1" applyProtection="1">
      <alignment horizontal="left"/>
      <protection locked="0"/>
    </xf>
    <xf numFmtId="0" fontId="13" fillId="0" borderId="7" xfId="4" applyFont="1" applyBorder="1"/>
    <xf numFmtId="49" fontId="13" fillId="0" borderId="7" xfId="4" applyNumberFormat="1" applyFont="1" applyBorder="1" applyAlignment="1">
      <alignment horizontal="left" vertical="center"/>
    </xf>
    <xf numFmtId="49" fontId="13" fillId="0" borderId="0" xfId="4" applyNumberFormat="1" applyFont="1" applyAlignment="1">
      <alignment horizontal="left" vertical="center"/>
    </xf>
    <xf numFmtId="49" fontId="18" fillId="0" borderId="0" xfId="4" applyNumberFormat="1" applyFont="1" applyAlignment="1">
      <alignment horizontal="right" vertical="center"/>
    </xf>
    <xf numFmtId="49" fontId="11" fillId="0" borderId="4" xfId="4" applyNumberFormat="1" applyFont="1" applyBorder="1" applyAlignment="1">
      <alignment horizontal="left" vertical="center" wrapText="1"/>
    </xf>
    <xf numFmtId="49" fontId="9" fillId="0" borderId="4" xfId="4" applyNumberFormat="1" applyFont="1" applyBorder="1" applyAlignment="1">
      <alignment horizontal="left" vertical="center"/>
    </xf>
    <xf numFmtId="49" fontId="9" fillId="0" borderId="4" xfId="4" applyNumberFormat="1" applyFont="1" applyBorder="1" applyAlignment="1">
      <alignment horizontal="center" vertical="center"/>
    </xf>
    <xf numFmtId="0" fontId="19" fillId="0" borderId="0" xfId="4" applyFont="1"/>
    <xf numFmtId="0" fontId="14" fillId="0" borderId="0" xfId="4" applyFont="1"/>
    <xf numFmtId="49" fontId="14" fillId="0" borderId="4" xfId="4" applyNumberFormat="1" applyFont="1" applyBorder="1" applyAlignment="1">
      <alignment horizontal="left"/>
    </xf>
    <xf numFmtId="49" fontId="14" fillId="0" borderId="4" xfId="4" applyNumberFormat="1" applyFont="1" applyBorder="1"/>
    <xf numFmtId="3" fontId="14" fillId="0" borderId="4" xfId="4" applyNumberFormat="1" applyFont="1" applyBorder="1" applyAlignment="1">
      <alignment horizontal="right"/>
    </xf>
    <xf numFmtId="49" fontId="14" fillId="0" borderId="4" xfId="4" applyNumberFormat="1" applyFont="1" applyBorder="1" applyAlignment="1">
      <alignment wrapText="1"/>
    </xf>
    <xf numFmtId="0" fontId="20" fillId="0" borderId="0" xfId="4" applyFont="1" applyAlignment="1">
      <alignment horizontal="center" vertical="center" wrapText="1"/>
    </xf>
    <xf numFmtId="0" fontId="21" fillId="0" borderId="0" xfId="4" applyFont="1" applyAlignment="1">
      <alignment vertical="center"/>
    </xf>
    <xf numFmtId="0" fontId="20" fillId="0" borderId="0" xfId="4" applyFont="1" applyAlignment="1">
      <alignment vertical="center"/>
    </xf>
    <xf numFmtId="0" fontId="14" fillId="0" borderId="0" xfId="4" applyFont="1" applyAlignment="1">
      <alignment vertical="center"/>
    </xf>
    <xf numFmtId="49" fontId="22" fillId="0" borderId="4" xfId="4" applyNumberFormat="1" applyFont="1" applyBorder="1" applyAlignment="1">
      <alignment horizontal="left"/>
    </xf>
    <xf numFmtId="49" fontId="22" fillId="0" borderId="4" xfId="4" applyNumberFormat="1" applyFont="1" applyBorder="1" applyAlignment="1">
      <alignment horizontal="right"/>
    </xf>
    <xf numFmtId="49" fontId="14" fillId="4" borderId="4" xfId="4" applyNumberFormat="1" applyFont="1" applyFill="1" applyBorder="1" applyAlignment="1">
      <alignment horizontal="left"/>
    </xf>
    <xf numFmtId="49" fontId="14" fillId="4" borderId="4" xfId="4" applyNumberFormat="1" applyFont="1" applyFill="1" applyBorder="1"/>
    <xf numFmtId="3" fontId="14" fillId="4" borderId="4" xfId="4" applyNumberFormat="1" applyFont="1" applyFill="1" applyBorder="1" applyAlignment="1">
      <alignment horizontal="right"/>
    </xf>
    <xf numFmtId="49" fontId="14" fillId="4" borderId="7" xfId="4" applyNumberFormat="1" applyFont="1" applyFill="1" applyBorder="1"/>
    <xf numFmtId="49" fontId="14" fillId="4" borderId="9" xfId="4" applyNumberFormat="1" applyFont="1" applyFill="1" applyBorder="1"/>
    <xf numFmtId="1" fontId="14" fillId="4" borderId="4" xfId="4" applyNumberFormat="1" applyFont="1" applyFill="1" applyBorder="1" applyAlignment="1">
      <alignment horizontal="left"/>
    </xf>
    <xf numFmtId="49" fontId="14" fillId="4" borderId="4" xfId="4" applyNumberFormat="1" applyFont="1" applyFill="1" applyBorder="1" applyAlignment="1">
      <alignment horizontal="left" wrapText="1"/>
    </xf>
    <xf numFmtId="49" fontId="22" fillId="4" borderId="4" xfId="4" applyNumberFormat="1" applyFont="1" applyFill="1" applyBorder="1" applyAlignment="1">
      <alignment horizontal="left"/>
    </xf>
    <xf numFmtId="49" fontId="22" fillId="4" borderId="4" xfId="4" applyNumberFormat="1" applyFont="1" applyFill="1" applyBorder="1" applyAlignment="1">
      <alignment horizontal="right" wrapText="1"/>
    </xf>
    <xf numFmtId="3" fontId="14" fillId="4" borderId="7" xfId="4" applyNumberFormat="1" applyFont="1" applyFill="1" applyBorder="1" applyAlignment="1">
      <alignment horizontal="right"/>
    </xf>
    <xf numFmtId="3" fontId="14" fillId="4" borderId="9" xfId="4" applyNumberFormat="1" applyFont="1" applyFill="1" applyBorder="1" applyAlignment="1">
      <alignment horizontal="right"/>
    </xf>
    <xf numFmtId="49" fontId="14" fillId="4" borderId="4" xfId="4" applyNumberFormat="1" applyFont="1" applyFill="1" applyBorder="1" applyAlignment="1">
      <alignment wrapText="1"/>
    </xf>
    <xf numFmtId="49" fontId="14" fillId="4" borderId="8" xfId="4" applyNumberFormat="1" applyFont="1" applyFill="1" applyBorder="1" applyAlignment="1">
      <alignment horizontal="left"/>
    </xf>
    <xf numFmtId="49" fontId="14" fillId="4" borderId="7" xfId="4" applyNumberFormat="1" applyFont="1" applyFill="1" applyBorder="1" applyAlignment="1">
      <alignment wrapText="1"/>
    </xf>
    <xf numFmtId="49" fontId="11" fillId="4" borderId="7" xfId="4" applyNumberFormat="1" applyFont="1" applyFill="1" applyBorder="1" applyAlignment="1">
      <alignment horizontal="left" vertical="center" wrapText="1"/>
    </xf>
    <xf numFmtId="49" fontId="11" fillId="4" borderId="9" xfId="4" applyNumberFormat="1" applyFont="1" applyFill="1" applyBorder="1" applyAlignment="1">
      <alignment horizontal="left" vertical="center" wrapText="1"/>
    </xf>
    <xf numFmtId="0" fontId="13" fillId="0" borderId="6" xfId="4" applyFont="1" applyBorder="1"/>
    <xf numFmtId="49" fontId="14" fillId="4" borderId="7" xfId="4" applyNumberFormat="1" applyFont="1" applyFill="1" applyBorder="1" applyAlignment="1">
      <alignment horizontal="left"/>
    </xf>
    <xf numFmtId="49" fontId="14" fillId="4" borderId="11" xfId="4" applyNumberFormat="1" applyFont="1" applyFill="1" applyBorder="1" applyAlignment="1">
      <alignment horizontal="left"/>
    </xf>
    <xf numFmtId="3" fontId="11" fillId="4" borderId="4" xfId="4" applyNumberFormat="1" applyFont="1" applyFill="1" applyBorder="1" applyAlignment="1">
      <alignment horizontal="right"/>
    </xf>
    <xf numFmtId="3" fontId="14" fillId="0" borderId="4" xfId="0" applyNumberFormat="1" applyFont="1" applyFill="1" applyBorder="1" applyAlignment="1">
      <alignment horizontal="right"/>
    </xf>
    <xf numFmtId="49" fontId="11" fillId="0" borderId="4" xfId="4" applyNumberFormat="1" applyFont="1" applyFill="1" applyBorder="1" applyAlignment="1">
      <alignment horizontal="left" vertical="center" wrapText="1"/>
    </xf>
    <xf numFmtId="49" fontId="9" fillId="0" borderId="4" xfId="4" applyNumberFormat="1" applyFont="1" applyFill="1" applyBorder="1" applyAlignment="1">
      <alignment horizontal="left" vertical="center"/>
    </xf>
    <xf numFmtId="49" fontId="9" fillId="0" borderId="4" xfId="4" applyNumberFormat="1" applyFont="1" applyFill="1" applyBorder="1" applyAlignment="1">
      <alignment horizontal="center" vertical="center"/>
    </xf>
    <xf numFmtId="0" fontId="15" fillId="0" borderId="0" xfId="4" applyFill="1"/>
    <xf numFmtId="49" fontId="14" fillId="0" borderId="4" xfId="4" applyNumberFormat="1" applyFont="1" applyFill="1" applyBorder="1" applyAlignment="1">
      <alignment horizontal="left"/>
    </xf>
    <xf numFmtId="49" fontId="14" fillId="0" borderId="4" xfId="4" applyNumberFormat="1" applyFont="1" applyFill="1" applyBorder="1" applyAlignment="1">
      <alignment wrapText="1"/>
    </xf>
    <xf numFmtId="3" fontId="14" fillId="0" borderId="4" xfId="4" applyNumberFormat="1" applyFont="1" applyFill="1" applyBorder="1" applyAlignment="1">
      <alignment horizontal="right"/>
    </xf>
    <xf numFmtId="49" fontId="14" fillId="0" borderId="4" xfId="4" applyNumberFormat="1" applyFont="1" applyFill="1" applyBorder="1"/>
    <xf numFmtId="0" fontId="15" fillId="0" borderId="0" xfId="4" applyFill="1" applyAlignment="1">
      <alignment horizontal="left"/>
    </xf>
    <xf numFmtId="49" fontId="11" fillId="0" borderId="0" xfId="4" applyNumberFormat="1" applyFont="1" applyFill="1" applyAlignment="1">
      <alignment vertical="center" wrapText="1"/>
    </xf>
    <xf numFmtId="49" fontId="14" fillId="0" borderId="0" xfId="4" applyNumberFormat="1" applyFont="1" applyFill="1" applyBorder="1" applyAlignment="1">
      <alignment horizontal="left"/>
    </xf>
    <xf numFmtId="3" fontId="14" fillId="0" borderId="0" xfId="4" applyNumberFormat="1" applyFont="1" applyFill="1" applyAlignment="1">
      <alignment horizontal="right"/>
    </xf>
    <xf numFmtId="3" fontId="14" fillId="0" borderId="9" xfId="4" applyNumberFormat="1" applyFont="1" applyFill="1" applyBorder="1" applyAlignment="1">
      <alignment horizontal="right"/>
    </xf>
    <xf numFmtId="0" fontId="9" fillId="3" borderId="6" xfId="0" applyFont="1" applyFill="1" applyBorder="1"/>
    <xf numFmtId="0" fontId="9" fillId="3" borderId="0" xfId="0" applyFont="1" applyFill="1"/>
    <xf numFmtId="0" fontId="13" fillId="3" borderId="0" xfId="0" applyFont="1" applyFill="1" applyAlignment="1">
      <alignment horizontal="left" vertical="center" wrapText="1"/>
    </xf>
    <xf numFmtId="0" fontId="13" fillId="3" borderId="6" xfId="0" applyFont="1" applyFill="1" applyBorder="1" applyAlignment="1">
      <alignment vertical="center" wrapText="1"/>
    </xf>
    <xf numFmtId="0" fontId="0" fillId="3" borderId="0" xfId="0" applyFill="1"/>
    <xf numFmtId="0" fontId="9" fillId="3" borderId="0" xfId="0" applyFont="1" applyFill="1" applyAlignment="1">
      <alignment horizontal="left" vertical="top"/>
    </xf>
    <xf numFmtId="0" fontId="9" fillId="0" borderId="0" xfId="0" applyFont="1" applyAlignment="1">
      <alignment horizontal="left" vertical="top"/>
    </xf>
    <xf numFmtId="0" fontId="9" fillId="0" borderId="0" xfId="0" applyFont="1"/>
    <xf numFmtId="0" fontId="13" fillId="0" borderId="0" xfId="0" applyFont="1" applyAlignment="1">
      <alignment horizontal="left" vertical="center" wrapText="1"/>
    </xf>
    <xf numFmtId="0" fontId="23" fillId="0" borderId="0" xfId="0" applyFont="1"/>
    <xf numFmtId="3" fontId="15" fillId="0" borderId="0" xfId="4" applyNumberFormat="1"/>
    <xf numFmtId="49" fontId="11" fillId="4" borderId="4" xfId="4" applyNumberFormat="1" applyFont="1" applyFill="1" applyBorder="1" applyAlignment="1">
      <alignment horizontal="left" vertical="center" wrapText="1"/>
    </xf>
    <xf numFmtId="0" fontId="13" fillId="0" borderId="4" xfId="4" applyFont="1" applyBorder="1" applyAlignment="1">
      <alignment horizontal="right" vertical="center" wrapText="1"/>
    </xf>
    <xf numFmtId="0" fontId="16" fillId="0" borderId="5" xfId="4" applyFont="1" applyBorder="1" applyAlignment="1">
      <alignment horizontal="center" vertical="top" wrapText="1"/>
    </xf>
    <xf numFmtId="49" fontId="10" fillId="4" borderId="4" xfId="4" applyNumberFormat="1" applyFont="1" applyFill="1" applyBorder="1" applyAlignment="1">
      <alignment horizontal="left" vertical="center"/>
    </xf>
    <xf numFmtId="0" fontId="20" fillId="0" borderId="0" xfId="4" applyFont="1" applyAlignment="1">
      <alignment horizontal="center" vertical="center" wrapText="1"/>
    </xf>
    <xf numFmtId="49" fontId="14" fillId="4" borderId="8" xfId="4" applyNumberFormat="1" applyFont="1" applyFill="1" applyBorder="1" applyAlignment="1">
      <alignment horizontal="left"/>
    </xf>
    <xf numFmtId="49" fontId="14" fillId="5" borderId="4" xfId="4" applyNumberFormat="1" applyFont="1" applyFill="1" applyBorder="1" applyAlignment="1">
      <alignment horizontal="left" wrapText="1" indent="1"/>
    </xf>
    <xf numFmtId="49" fontId="14" fillId="0" borderId="0" xfId="4" applyNumberFormat="1" applyFont="1" applyFill="1" applyAlignment="1">
      <alignment horizontal="left" wrapText="1"/>
    </xf>
    <xf numFmtId="49" fontId="14" fillId="4" borderId="10" xfId="4" applyNumberFormat="1" applyFont="1" applyFill="1" applyBorder="1" applyAlignment="1">
      <alignment horizontal="left"/>
    </xf>
    <xf numFmtId="49" fontId="11" fillId="5" borderId="4" xfId="4" applyNumberFormat="1" applyFont="1" applyFill="1" applyBorder="1" applyAlignment="1">
      <alignment horizontal="left" vertical="center" wrapText="1" indent="1"/>
    </xf>
    <xf numFmtId="49" fontId="10" fillId="0" borderId="4" xfId="4" applyNumberFormat="1" applyFont="1" applyFill="1" applyBorder="1" applyAlignment="1">
      <alignment horizontal="left" vertical="center"/>
    </xf>
    <xf numFmtId="49" fontId="14" fillId="0" borderId="10" xfId="4" applyNumberFormat="1" applyFont="1" applyFill="1" applyBorder="1" applyAlignment="1">
      <alignment horizontal="left"/>
    </xf>
    <xf numFmtId="0" fontId="13" fillId="3" borderId="0" xfId="0" applyFont="1" applyFill="1" applyAlignment="1">
      <alignment horizontal="left" vertical="center" wrapText="1"/>
    </xf>
  </cellXfs>
  <cellStyles count="5">
    <cellStyle name="Comma 2" xfId="3" xr:uid="{E158B9CA-EF2D-42C5-87C8-F8949E6D5441}"/>
    <cellStyle name="Normal" xfId="0" builtinId="0"/>
    <cellStyle name="Normal 2" xfId="2" xr:uid="{7B8DE39A-A824-4C79-8008-B6ABD478629C}"/>
    <cellStyle name="Normal 2 2" xfId="1" xr:uid="{D97454E9-CF7F-4DE9-8EE6-CA4B4F7E45A6}"/>
    <cellStyle name="Normal 3" xfId="4" xr:uid="{24CF0F40-E96E-4AC2-8F6F-24D7D5EA92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Natālija Roščanova" id="{26B2497E-C7FA-4264-94C8-DB8CC785167C}" userId="S::Roshanova@ldz.lv::63ed4042-ed45-477c-b6d8-e35754b2092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6" dT="2024-04-02T11:06:18.00" personId="{26B2497E-C7FA-4264-94C8-DB8CC785167C}" id="{777DE651-AB0D-4D31-9109-E1D624901BC5}">
    <text>156 536 122 EUR - 22 514 295 EUR fin.līdzsvara ieņēm. =134 021 827 EUR</text>
  </threadedComment>
  <threadedComment ref="E16" dT="2024-04-02T11:06:18.00" personId="{26B2497E-C7FA-4264-94C8-DB8CC785167C}" id="{1F59CAFC-66F7-4126-AB4D-589CED89110E}">
    <text>157 710 504 EUR - 30 664 125 EUR fin.līdzsvara ieņēm. =127 046 379 EUR</text>
  </threadedComment>
  <threadedComment ref="F16" dT="2024-04-02T11:06:18.00" personId="{26B2497E-C7FA-4264-94C8-DB8CC785167C}" id="{4DD65D84-F82A-4C37-BB62-EDBACE1F41D7}">
    <text>153 158 297 EUR - 24 358 998 EUR fin.līdzsvara ieņēm. =128 799 299 EUR</text>
  </threadedComment>
  <threadedComment ref="D19" dT="2024-04-02T11:17:49.36" personId="{26B2497E-C7FA-4264-94C8-DB8CC785167C}" id="{80EC919F-0F0C-446C-B70B-8F330E5B0391}">
    <text>18 763 195 EUR ES nolietojuma ieņēmumi PS</text>
  </threadedComment>
  <threadedComment ref="E19" dT="2024-04-02T11:17:49.36" personId="{26B2497E-C7FA-4264-94C8-DB8CC785167C}" id="{05A3CCD0-5934-4682-A395-A70CCC805618}">
    <text>17 584 079 EUR ES nolietojuma ieņēmumi PS</text>
  </threadedComment>
  <threadedComment ref="F19" dT="2024-04-02T11:17:49.36" personId="{26B2497E-C7FA-4264-94C8-DB8CC785167C}" id="{631FDBD5-5E61-4E46-8AAF-0E58DB1C5342}">
    <text>17 814 164 EUR ES nolietojuma ieņēmumi PS</text>
  </threadedComment>
  <threadedComment ref="D24" dT="2024-04-02T11:17:49.36" personId="{26B2497E-C7FA-4264-94C8-DB8CC785167C}" id="{4791ECA6-2BAE-438E-853C-165944AE1C8A}">
    <text>18 763 195 EUR ES nolietojuma ieņēmumi PS</text>
  </threadedComment>
  <threadedComment ref="E24" dT="2024-04-02T11:17:49.36" personId="{26B2497E-C7FA-4264-94C8-DB8CC785167C}" id="{58131928-A6EC-4136-8093-B000418A220C}">
    <text>17 584 079 EUR ES nolietojuma ieņēmumi PS</text>
  </threadedComment>
  <threadedComment ref="F24" dT="2024-04-02T11:17:49.36" personId="{26B2497E-C7FA-4264-94C8-DB8CC785167C}" id="{D432AC01-34F9-4A1C-AEE3-6207D05E90DC}">
    <text>17 814 164 EUR ES nolietojuma ieņēmumi PS</text>
  </threadedComment>
  <threadedComment ref="D25" dT="2024-04-02T11:03:29.23" personId="{26B2497E-C7FA-4264-94C8-DB8CC785167C}" id="{2ABE4A91-7381-4F5B-B6B8-978FB0A4A414}">
    <text>2 095 746 EUR bankas %
135 396 EUR % izmaksas nomas darījumos</text>
  </threadedComment>
  <threadedComment ref="E25" dT="2024-04-02T11:03:29.23" personId="{26B2497E-C7FA-4264-94C8-DB8CC785167C}" id="{DA999903-CB65-4416-B3BD-10D114AD69F8}">
    <text>1 753 660 EUR bankas %
115 271 EUR % izmaksas nomas darījumos</text>
  </threadedComment>
  <threadedComment ref="F25" dT="2024-04-02T11:03:29.23" personId="{26B2497E-C7FA-4264-94C8-DB8CC785167C}" id="{469A8262-E107-4838-95A8-5CDF0A0FF714}">
    <text>1 670 625 EUR bankas %
81 818 EUR % izmaksas nomas darījumos
44 648 EUR kavējuma naudas par nodokļu samaksas termiņa pagarināšanu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58C35-77BA-4005-AF30-E084D4F7F3EE}">
  <dimension ref="B2:L43"/>
  <sheetViews>
    <sheetView zoomScale="85" zoomScaleNormal="85" workbookViewId="0">
      <pane xSplit="2" ySplit="3" topLeftCell="D4" activePane="bottomRight" state="frozen"/>
      <selection pane="topRight" activeCell="C1" sqref="C1"/>
      <selection pane="bottomLeft" activeCell="A4" sqref="A4"/>
      <selection pane="bottomRight" sqref="A1:XFD1048576"/>
    </sheetView>
  </sheetViews>
  <sheetFormatPr defaultRowHeight="14" x14ac:dyDescent="0.3"/>
  <cols>
    <col min="2" max="2" width="59.6640625" customWidth="1"/>
    <col min="3" max="3" width="51.08203125" style="14" bestFit="1" customWidth="1"/>
    <col min="4" max="4" width="12.58203125" style="14" customWidth="1"/>
    <col min="5" max="5" width="13.08203125" style="14" customWidth="1"/>
    <col min="6" max="6" width="11.9140625" style="14" customWidth="1"/>
    <col min="7" max="7" width="11.58203125" style="14" bestFit="1" customWidth="1"/>
    <col min="8" max="12" width="11.58203125" bestFit="1" customWidth="1"/>
  </cols>
  <sheetData>
    <row r="2" spans="2:12" ht="15" thickBot="1" x14ac:dyDescent="0.35">
      <c r="B2" s="1"/>
      <c r="C2" s="15"/>
      <c r="D2" s="15"/>
      <c r="E2" s="15"/>
      <c r="F2" s="15"/>
      <c r="G2" s="15"/>
      <c r="H2" s="4"/>
      <c r="I2" s="4"/>
      <c r="J2" s="4"/>
      <c r="K2" s="4"/>
      <c r="L2" s="4"/>
    </row>
    <row r="3" spans="2:12" ht="14.5" thickTop="1" x14ac:dyDescent="0.3">
      <c r="B3" s="13" t="s">
        <v>22</v>
      </c>
      <c r="C3" s="13" t="s">
        <v>23</v>
      </c>
      <c r="D3" s="5">
        <v>2020</v>
      </c>
      <c r="E3" s="5">
        <v>2021</v>
      </c>
      <c r="F3" s="5">
        <v>2022</v>
      </c>
      <c r="G3" s="5">
        <v>2023</v>
      </c>
      <c r="H3" s="5">
        <v>2024</v>
      </c>
      <c r="I3" s="5">
        <v>2025</v>
      </c>
      <c r="J3" s="5">
        <v>2026</v>
      </c>
      <c r="K3" s="5">
        <v>2027</v>
      </c>
      <c r="L3" s="6">
        <v>2028</v>
      </c>
    </row>
    <row r="4" spans="2:12" ht="23" x14ac:dyDescent="0.3">
      <c r="B4" s="2" t="s">
        <v>0</v>
      </c>
      <c r="C4" s="16"/>
      <c r="D4" s="8">
        <v>60324456</v>
      </c>
      <c r="E4" s="8">
        <v>54505014</v>
      </c>
      <c r="F4" s="8">
        <v>50637169</v>
      </c>
      <c r="G4" s="8"/>
      <c r="H4" s="8">
        <v>52346000</v>
      </c>
      <c r="I4" s="8">
        <v>60767000</v>
      </c>
      <c r="J4" s="8">
        <v>62756000</v>
      </c>
      <c r="K4" s="8">
        <v>64489000</v>
      </c>
      <c r="L4" s="8">
        <v>66156000</v>
      </c>
    </row>
    <row r="5" spans="2:12" ht="23" x14ac:dyDescent="0.3">
      <c r="B5" s="2" t="s">
        <v>1</v>
      </c>
      <c r="C5" s="2" t="s">
        <v>24</v>
      </c>
      <c r="D5" s="8">
        <f>30276102+249126</f>
        <v>30525228</v>
      </c>
      <c r="E5" s="8">
        <f>30068006+257222</f>
        <v>30325228</v>
      </c>
      <c r="F5" s="8">
        <f>30113757+211116</f>
        <v>30324873</v>
      </c>
      <c r="G5" s="8"/>
      <c r="H5" s="8">
        <v>50671086</v>
      </c>
      <c r="I5" s="8">
        <v>48716395.291039184</v>
      </c>
      <c r="J5" s="8">
        <v>47958349.75717745</v>
      </c>
      <c r="K5" s="8">
        <v>47493400.839892775</v>
      </c>
      <c r="L5" s="8">
        <v>47014503.455089562</v>
      </c>
    </row>
    <row r="6" spans="2:12" ht="14.5" x14ac:dyDescent="0.3">
      <c r="B6" s="2" t="s">
        <v>2</v>
      </c>
      <c r="C6" s="16"/>
      <c r="D6" s="8">
        <v>20777350</v>
      </c>
      <c r="E6" s="8">
        <v>19059715</v>
      </c>
      <c r="F6" s="8">
        <v>21752113</v>
      </c>
      <c r="G6" s="8"/>
      <c r="H6" s="8">
        <v>22030000</v>
      </c>
      <c r="I6" s="8">
        <v>22999000</v>
      </c>
      <c r="J6" s="8">
        <v>23689000</v>
      </c>
      <c r="K6" s="8">
        <v>24400000</v>
      </c>
      <c r="L6" s="8">
        <v>25131000</v>
      </c>
    </row>
    <row r="7" spans="2:12" ht="14.5" x14ac:dyDescent="0.3">
      <c r="B7" s="2" t="s">
        <v>3</v>
      </c>
      <c r="C7" s="16"/>
      <c r="D7" s="8">
        <v>995624</v>
      </c>
      <c r="E7" s="8">
        <v>1003178</v>
      </c>
      <c r="F7" s="8">
        <v>1059279</v>
      </c>
      <c r="G7" s="8"/>
      <c r="H7" s="8">
        <v>1314000</v>
      </c>
      <c r="I7" s="8">
        <v>1372000</v>
      </c>
      <c r="J7" s="8">
        <v>1413000</v>
      </c>
      <c r="K7" s="8">
        <v>1456000</v>
      </c>
      <c r="L7" s="8">
        <v>1499000</v>
      </c>
    </row>
    <row r="8" spans="2:12" ht="14.5" x14ac:dyDescent="0.3">
      <c r="B8" s="2" t="s">
        <v>4</v>
      </c>
      <c r="C8" s="16"/>
      <c r="D8" s="8">
        <f>1319835+129871</f>
        <v>1449706</v>
      </c>
      <c r="E8" s="8">
        <f>2013156+90722</f>
        <v>2103878</v>
      </c>
      <c r="F8" s="8">
        <f>852821+36420</f>
        <v>889241</v>
      </c>
      <c r="G8" s="8"/>
      <c r="H8" s="8">
        <v>722000</v>
      </c>
      <c r="I8" s="8">
        <v>754000</v>
      </c>
      <c r="J8" s="8">
        <v>776000</v>
      </c>
      <c r="K8" s="8">
        <v>800000</v>
      </c>
      <c r="L8" s="8">
        <v>824000</v>
      </c>
    </row>
    <row r="9" spans="2:12" ht="14.5" x14ac:dyDescent="0.3">
      <c r="B9" s="2" t="s">
        <v>5</v>
      </c>
      <c r="C9" s="16"/>
      <c r="D9" s="8">
        <v>1364081</v>
      </c>
      <c r="E9" s="8">
        <v>1245053</v>
      </c>
      <c r="F9" s="8">
        <v>638407</v>
      </c>
      <c r="G9" s="8"/>
      <c r="H9" s="8">
        <v>426000</v>
      </c>
      <c r="I9" s="8">
        <v>445000</v>
      </c>
      <c r="J9" s="8">
        <v>458000</v>
      </c>
      <c r="K9" s="8">
        <v>472000</v>
      </c>
      <c r="L9" s="8">
        <v>486000</v>
      </c>
    </row>
    <row r="10" spans="2:12" ht="14.5" x14ac:dyDescent="0.3">
      <c r="B10" s="2" t="s">
        <v>6</v>
      </c>
      <c r="C10" s="16"/>
      <c r="D10" s="8">
        <v>6637836</v>
      </c>
      <c r="E10" s="8">
        <v>6480146</v>
      </c>
      <c r="F10" s="8">
        <v>11168661</v>
      </c>
      <c r="G10" s="8"/>
      <c r="H10" s="8">
        <v>13292000</v>
      </c>
      <c r="I10" s="8">
        <v>14205000</v>
      </c>
      <c r="J10" s="8">
        <v>14632000</v>
      </c>
      <c r="K10" s="8">
        <v>15071000</v>
      </c>
      <c r="L10" s="8">
        <v>15523000</v>
      </c>
    </row>
    <row r="11" spans="2:12" ht="14.5" x14ac:dyDescent="0.3">
      <c r="B11" s="2" t="s">
        <v>7</v>
      </c>
      <c r="C11" s="16"/>
      <c r="D11" s="8">
        <v>527734</v>
      </c>
      <c r="E11" s="8">
        <v>615869</v>
      </c>
      <c r="F11" s="8">
        <v>725987</v>
      </c>
      <c r="G11" s="8"/>
      <c r="H11" s="8">
        <v>671000</v>
      </c>
      <c r="I11" s="8">
        <v>701000</v>
      </c>
      <c r="J11" s="8">
        <v>722000</v>
      </c>
      <c r="K11" s="8">
        <v>744000</v>
      </c>
      <c r="L11" s="8">
        <v>766000</v>
      </c>
    </row>
    <row r="12" spans="2:12" ht="14.5" x14ac:dyDescent="0.3">
      <c r="B12" s="2" t="s">
        <v>8</v>
      </c>
      <c r="C12" s="16"/>
      <c r="D12" s="8">
        <v>3049846</v>
      </c>
      <c r="E12" s="8">
        <v>2698861</v>
      </c>
      <c r="F12" s="8">
        <v>2222035</v>
      </c>
      <c r="G12" s="8"/>
      <c r="H12" s="8">
        <v>1915000</v>
      </c>
      <c r="I12" s="8">
        <v>1999000</v>
      </c>
      <c r="J12" s="8">
        <v>2059000</v>
      </c>
      <c r="K12" s="8">
        <v>2121000</v>
      </c>
      <c r="L12" s="8">
        <v>2184000</v>
      </c>
    </row>
    <row r="13" spans="2:12" ht="14.5" x14ac:dyDescent="0.3">
      <c r="B13" s="2" t="s">
        <v>9</v>
      </c>
      <c r="C13" s="16"/>
      <c r="D13" s="8">
        <v>4068172</v>
      </c>
      <c r="E13" s="8">
        <v>3641748</v>
      </c>
      <c r="F13" s="8">
        <v>4060272</v>
      </c>
      <c r="G13" s="8"/>
      <c r="H13" s="8">
        <v>4001000</v>
      </c>
      <c r="I13" s="8">
        <v>4177000</v>
      </c>
      <c r="J13" s="8">
        <v>4303000</v>
      </c>
      <c r="K13" s="8">
        <v>4432000</v>
      </c>
      <c r="L13" s="8">
        <v>4565000</v>
      </c>
    </row>
    <row r="14" spans="2:12" ht="14.5" x14ac:dyDescent="0.3">
      <c r="B14" s="2" t="s">
        <v>10</v>
      </c>
      <c r="C14" s="16"/>
      <c r="D14" s="8">
        <v>3953981</v>
      </c>
      <c r="E14" s="8">
        <v>4309495</v>
      </c>
      <c r="F14" s="8">
        <v>4466540</v>
      </c>
      <c r="G14" s="8"/>
      <c r="H14" s="8">
        <v>4658000</v>
      </c>
      <c r="I14" s="8">
        <v>4863000</v>
      </c>
      <c r="J14" s="8">
        <v>5009000</v>
      </c>
      <c r="K14" s="8">
        <v>5159000</v>
      </c>
      <c r="L14" s="8">
        <v>5314000</v>
      </c>
    </row>
    <row r="15" spans="2:12" ht="14.5" x14ac:dyDescent="0.3">
      <c r="B15" s="2" t="s">
        <v>11</v>
      </c>
      <c r="C15" s="16"/>
      <c r="D15" s="8">
        <f>3397659-3049846</f>
        <v>347813</v>
      </c>
      <c r="E15" s="8">
        <f>3757055-2698861</f>
        <v>1058194</v>
      </c>
      <c r="F15" s="8">
        <f>3076757-2222035</f>
        <v>854722</v>
      </c>
      <c r="G15" s="8"/>
      <c r="H15" s="8">
        <v>791000</v>
      </c>
      <c r="I15" s="8">
        <v>826000</v>
      </c>
      <c r="J15" s="8">
        <v>851000</v>
      </c>
      <c r="K15" s="8">
        <v>876000</v>
      </c>
      <c r="L15" s="8">
        <v>903000</v>
      </c>
    </row>
    <row r="16" spans="2:12" ht="14.5" x14ac:dyDescent="0.3">
      <c r="B16" s="9" t="s">
        <v>12</v>
      </c>
      <c r="C16" s="17"/>
      <c r="D16" s="10">
        <f>SUM(D4:D15)</f>
        <v>134021827</v>
      </c>
      <c r="E16" s="10">
        <f t="shared" ref="E16:G16" si="0">SUM(E4:E15)</f>
        <v>127046379</v>
      </c>
      <c r="F16" s="10">
        <f t="shared" si="0"/>
        <v>128799299</v>
      </c>
      <c r="G16" s="10">
        <f t="shared" si="0"/>
        <v>0</v>
      </c>
      <c r="H16" s="10">
        <f>SUM(H4:H15)</f>
        <v>152837086</v>
      </c>
      <c r="I16" s="10">
        <f t="shared" ref="I16:L16" si="1">SUM(I4:I15)</f>
        <v>161824395.29103917</v>
      </c>
      <c r="J16" s="10">
        <f t="shared" si="1"/>
        <v>164626349.75717744</v>
      </c>
      <c r="K16" s="10">
        <f t="shared" si="1"/>
        <v>167513400.83989277</v>
      </c>
      <c r="L16" s="10">
        <f t="shared" si="1"/>
        <v>170365503.45508957</v>
      </c>
    </row>
    <row r="17" spans="2:12" ht="14.5" x14ac:dyDescent="0.3">
      <c r="B17" s="3"/>
      <c r="C17" s="16"/>
      <c r="D17" s="8"/>
      <c r="E17" s="8"/>
      <c r="F17" s="8"/>
      <c r="G17" s="8"/>
      <c r="H17" s="7"/>
      <c r="I17" s="7"/>
      <c r="J17" s="7"/>
      <c r="K17" s="7"/>
      <c r="L17" s="7"/>
    </row>
    <row r="18" spans="2:12" ht="14.5" x14ac:dyDescent="0.3">
      <c r="B18" s="3" t="s">
        <v>15</v>
      </c>
      <c r="C18" s="16"/>
      <c r="D18" s="8">
        <f>557974+1182</f>
        <v>559156</v>
      </c>
      <c r="E18" s="8">
        <f>423434+839</f>
        <v>424273</v>
      </c>
      <c r="F18" s="8">
        <v>372852</v>
      </c>
      <c r="G18" s="8">
        <v>917562</v>
      </c>
      <c r="H18" s="8">
        <v>851000</v>
      </c>
      <c r="I18" s="8">
        <v>515253.00000000006</v>
      </c>
      <c r="J18" s="8">
        <v>374376</v>
      </c>
      <c r="K18" s="8">
        <v>274524</v>
      </c>
      <c r="L18" s="8">
        <v>175219</v>
      </c>
    </row>
    <row r="19" spans="2:12" ht="14.5" x14ac:dyDescent="0.3">
      <c r="B19" s="3" t="s">
        <v>16</v>
      </c>
      <c r="C19" s="16"/>
      <c r="D19" s="8">
        <f>26982254-18763195-1860624</f>
        <v>6358435</v>
      </c>
      <c r="E19" s="8">
        <f>21996547-17584079-864069</f>
        <v>3548399</v>
      </c>
      <c r="F19" s="8">
        <f>21907521-17814164-2351073</f>
        <v>1742284</v>
      </c>
      <c r="G19" s="8"/>
      <c r="H19" s="8">
        <v>1066000</v>
      </c>
      <c r="I19" s="8">
        <v>2258000</v>
      </c>
      <c r="J19" s="8">
        <v>-808000</v>
      </c>
      <c r="K19" s="8">
        <v>-617000</v>
      </c>
      <c r="L19" s="8">
        <v>-808000</v>
      </c>
    </row>
    <row r="20" spans="2:12" ht="14.5" x14ac:dyDescent="0.3">
      <c r="B20" s="3" t="s">
        <v>17</v>
      </c>
      <c r="C20" s="16"/>
      <c r="D20" s="8">
        <v>19179528</v>
      </c>
      <c r="E20" s="8">
        <v>144231</v>
      </c>
      <c r="F20" s="8">
        <v>4545819</v>
      </c>
      <c r="G20" s="8">
        <v>9089691</v>
      </c>
      <c r="H20" s="8">
        <v>5048000</v>
      </c>
      <c r="I20" s="8">
        <v>8096000</v>
      </c>
      <c r="J20" s="8">
        <v>8189000</v>
      </c>
      <c r="K20" s="8">
        <v>8291000</v>
      </c>
      <c r="L20" s="8">
        <v>8396000</v>
      </c>
    </row>
    <row r="21" spans="2:12" ht="14.5" x14ac:dyDescent="0.3">
      <c r="B21" s="11" t="s">
        <v>13</v>
      </c>
      <c r="C21" s="18"/>
      <c r="D21" s="10">
        <f>SUM(D16:D20)</f>
        <v>160118946</v>
      </c>
      <c r="E21" s="10">
        <f t="shared" ref="E21:H21" si="2">SUM(E16:E20)</f>
        <v>131163282</v>
      </c>
      <c r="F21" s="10">
        <f t="shared" si="2"/>
        <v>135460254</v>
      </c>
      <c r="G21" s="10">
        <f t="shared" si="2"/>
        <v>10007253</v>
      </c>
      <c r="H21" s="10">
        <f t="shared" si="2"/>
        <v>159802086</v>
      </c>
      <c r="I21" s="10">
        <f t="shared" ref="I21:L21" si="3">SUM(I16:I20)</f>
        <v>172693648.29103917</v>
      </c>
      <c r="J21" s="10">
        <f t="shared" si="3"/>
        <v>172381725.75717744</v>
      </c>
      <c r="K21" s="10">
        <f t="shared" si="3"/>
        <v>175461924.83989277</v>
      </c>
      <c r="L21" s="10">
        <f t="shared" si="3"/>
        <v>178128722.45508957</v>
      </c>
    </row>
    <row r="22" spans="2:12" ht="14.5" x14ac:dyDescent="0.3">
      <c r="B22" s="3"/>
      <c r="C22" s="16"/>
      <c r="D22" s="8"/>
      <c r="E22" s="8"/>
      <c r="F22" s="8"/>
      <c r="G22" s="8"/>
      <c r="H22" s="7"/>
      <c r="I22" s="7"/>
      <c r="J22" s="7"/>
      <c r="K22" s="7"/>
      <c r="L22" s="7"/>
    </row>
    <row r="23" spans="2:12" ht="14.5" x14ac:dyDescent="0.3">
      <c r="B23" s="3" t="s">
        <v>18</v>
      </c>
      <c r="C23" s="16"/>
      <c r="D23" s="8">
        <f>44581973+94311415</f>
        <v>138893388</v>
      </c>
      <c r="E23" s="8">
        <f>39513080+87930262</f>
        <v>127443342</v>
      </c>
      <c r="F23" s="8">
        <f>49220893+78614069</f>
        <v>127834962</v>
      </c>
      <c r="G23" s="8"/>
      <c r="H23" s="8">
        <v>150740000</v>
      </c>
      <c r="I23" s="8">
        <v>141705581.9993819</v>
      </c>
      <c r="J23" s="8">
        <v>143477359.2717599</v>
      </c>
      <c r="K23" s="8">
        <v>146746790.04991272</v>
      </c>
      <c r="L23" s="8">
        <v>151539173.75141007</v>
      </c>
    </row>
    <row r="24" spans="2:12" ht="14.5" x14ac:dyDescent="0.3">
      <c r="B24" s="3" t="s">
        <v>19</v>
      </c>
      <c r="C24" s="3" t="s">
        <v>21</v>
      </c>
      <c r="D24" s="8">
        <f>47103053+2442812-18763195</f>
        <v>30782670</v>
      </c>
      <c r="E24" s="8">
        <f>43763606+2528979-17584079</f>
        <v>28708506</v>
      </c>
      <c r="F24" s="8">
        <f>44012698+2525693-17814164</f>
        <v>28724227</v>
      </c>
      <c r="G24" s="8"/>
      <c r="H24" s="8">
        <v>26629000</v>
      </c>
      <c r="I24" s="8">
        <v>27258000</v>
      </c>
      <c r="J24" s="8">
        <v>26490000</v>
      </c>
      <c r="K24" s="8">
        <v>25823000</v>
      </c>
      <c r="L24" s="8">
        <v>25373000</v>
      </c>
    </row>
    <row r="25" spans="2:12" ht="14.5" x14ac:dyDescent="0.3">
      <c r="B25" s="3" t="s">
        <v>20</v>
      </c>
      <c r="C25" s="16"/>
      <c r="D25" s="8">
        <v>2231142</v>
      </c>
      <c r="E25" s="8">
        <v>1868931</v>
      </c>
      <c r="F25" s="8">
        <v>1797091</v>
      </c>
      <c r="G25" s="8">
        <v>4511654</v>
      </c>
      <c r="H25" s="8">
        <v>8446000</v>
      </c>
      <c r="I25" s="8">
        <v>8952710.0880361442</v>
      </c>
      <c r="J25" s="8">
        <v>8856465.3723191302</v>
      </c>
      <c r="K25" s="8">
        <v>9164230.141026441</v>
      </c>
      <c r="L25" s="8">
        <v>8943449.7852744311</v>
      </c>
    </row>
    <row r="26" spans="2:12" ht="14.5" x14ac:dyDescent="0.3">
      <c r="B26" s="12" t="s">
        <v>14</v>
      </c>
      <c r="C26" s="18"/>
      <c r="D26" s="10">
        <f>SUM(D23:D25)</f>
        <v>171907200</v>
      </c>
      <c r="E26" s="10">
        <f t="shared" ref="E26:G26" si="4">SUM(E23:E25)</f>
        <v>158020779</v>
      </c>
      <c r="F26" s="10">
        <f t="shared" si="4"/>
        <v>158356280</v>
      </c>
      <c r="G26" s="10">
        <f t="shared" si="4"/>
        <v>4511654</v>
      </c>
      <c r="H26" s="10">
        <f>SUM(H23:H25)</f>
        <v>185815000</v>
      </c>
      <c r="I26" s="10">
        <f t="shared" ref="I26:L26" si="5">SUM(I23:I25)</f>
        <v>177916292.08741805</v>
      </c>
      <c r="J26" s="10">
        <f t="shared" si="5"/>
        <v>178823824.64407903</v>
      </c>
      <c r="K26" s="10">
        <f t="shared" si="5"/>
        <v>181734020.19093916</v>
      </c>
      <c r="L26" s="10">
        <f t="shared" si="5"/>
        <v>185855623.53668451</v>
      </c>
    </row>
    <row r="27" spans="2:12" ht="14.5" x14ac:dyDescent="0.3">
      <c r="B27" s="12" t="s">
        <v>40</v>
      </c>
      <c r="C27" s="18"/>
      <c r="D27" s="10">
        <f>D21-D26</f>
        <v>-11788254</v>
      </c>
      <c r="E27" s="10">
        <f t="shared" ref="E27:G27" si="6">E21-E26</f>
        <v>-26857497</v>
      </c>
      <c r="F27" s="10">
        <f t="shared" si="6"/>
        <v>-22896026</v>
      </c>
      <c r="G27" s="10">
        <f t="shared" si="6"/>
        <v>5495599</v>
      </c>
      <c r="H27" s="10">
        <f>H21-H26</f>
        <v>-26012914</v>
      </c>
      <c r="I27" s="10">
        <f t="shared" ref="I27:L27" si="7">I21-I26</f>
        <v>-5222643.7963788807</v>
      </c>
      <c r="J27" s="10">
        <f t="shared" si="7"/>
        <v>-6442098.8869015872</v>
      </c>
      <c r="K27" s="10">
        <f t="shared" si="7"/>
        <v>-6272095.3510463834</v>
      </c>
      <c r="L27" s="10">
        <f t="shared" si="7"/>
        <v>-7726901.081594944</v>
      </c>
    </row>
    <row r="28" spans="2:12" ht="14.5" thickBot="1" x14ac:dyDescent="0.35"/>
    <row r="29" spans="2:12" ht="14.5" thickTop="1" x14ac:dyDescent="0.3">
      <c r="B29" s="13" t="s">
        <v>22</v>
      </c>
      <c r="C29" s="13" t="s">
        <v>23</v>
      </c>
      <c r="D29" s="13"/>
      <c r="E29" s="13"/>
      <c r="F29" s="13"/>
      <c r="G29" s="5" t="s">
        <v>29</v>
      </c>
      <c r="H29" s="5" t="s">
        <v>28</v>
      </c>
      <c r="I29" s="5" t="s">
        <v>30</v>
      </c>
      <c r="J29" s="5" t="s">
        <v>31</v>
      </c>
      <c r="K29" s="5" t="s">
        <v>32</v>
      </c>
      <c r="L29" s="5" t="s">
        <v>33</v>
      </c>
    </row>
    <row r="30" spans="2:12" ht="14.5" x14ac:dyDescent="0.3">
      <c r="B30" s="2" t="s">
        <v>25</v>
      </c>
      <c r="C30" s="16"/>
      <c r="D30" s="8"/>
      <c r="E30" s="8"/>
      <c r="F30" s="8"/>
      <c r="G30" s="8">
        <v>2878872</v>
      </c>
      <c r="H30" s="8">
        <v>3145099</v>
      </c>
      <c r="I30" s="8">
        <v>2935051</v>
      </c>
      <c r="J30" s="8">
        <v>2425003</v>
      </c>
      <c r="K30" s="8">
        <v>1914955</v>
      </c>
      <c r="L30" s="8">
        <v>1404907</v>
      </c>
    </row>
    <row r="31" spans="2:12" ht="14.5" x14ac:dyDescent="0.3">
      <c r="B31" s="2" t="s">
        <v>34</v>
      </c>
      <c r="C31" s="16"/>
      <c r="D31" s="8"/>
      <c r="E31" s="8"/>
      <c r="F31" s="8"/>
      <c r="G31" s="8"/>
      <c r="H31" s="8">
        <f>H30-G30</f>
        <v>266227</v>
      </c>
      <c r="I31" s="8">
        <f t="shared" ref="I31" si="8">I30-H30</f>
        <v>-210048</v>
      </c>
      <c r="J31" s="8">
        <f t="shared" ref="J31" si="9">J30-I30</f>
        <v>-510048</v>
      </c>
      <c r="K31" s="8">
        <f t="shared" ref="K31" si="10">K30-J30</f>
        <v>-510048</v>
      </c>
      <c r="L31" s="8">
        <f t="shared" ref="L31" si="11">L30-K30</f>
        <v>-510048</v>
      </c>
    </row>
    <row r="32" spans="2:12" x14ac:dyDescent="0.3">
      <c r="B32" s="19"/>
      <c r="C32" s="20"/>
      <c r="D32" s="22"/>
      <c r="E32" s="22"/>
      <c r="F32" s="22"/>
      <c r="G32" s="20"/>
      <c r="H32" s="19"/>
      <c r="I32" s="19"/>
      <c r="J32" s="19"/>
      <c r="K32" s="19"/>
      <c r="L32" s="19"/>
    </row>
    <row r="33" spans="2:12" ht="14.5" x14ac:dyDescent="0.3">
      <c r="B33" s="2" t="s">
        <v>26</v>
      </c>
      <c r="C33" s="16"/>
      <c r="D33" s="8"/>
      <c r="E33" s="8"/>
      <c r="F33" s="8"/>
      <c r="G33" s="8">
        <v>568303943</v>
      </c>
      <c r="H33" s="8">
        <v>656115058</v>
      </c>
      <c r="I33" s="8">
        <v>726886943</v>
      </c>
      <c r="J33" s="8">
        <v>807016908</v>
      </c>
      <c r="K33" s="8">
        <v>841303701</v>
      </c>
      <c r="L33" s="8">
        <v>875948979</v>
      </c>
    </row>
    <row r="34" spans="2:12" ht="14.5" x14ac:dyDescent="0.3">
      <c r="B34" s="2" t="s">
        <v>38</v>
      </c>
      <c r="C34" s="16"/>
      <c r="D34" s="8"/>
      <c r="E34" s="8"/>
      <c r="F34" s="8"/>
      <c r="G34" s="8">
        <v>-293715912</v>
      </c>
      <c r="H34" s="8">
        <v>-358861985</v>
      </c>
      <c r="I34" s="8">
        <v>-424154607</v>
      </c>
      <c r="J34" s="8">
        <v>-516089774</v>
      </c>
      <c r="K34" s="8">
        <v>-551469110</v>
      </c>
      <c r="L34" s="8">
        <v>-586686135</v>
      </c>
    </row>
    <row r="35" spans="2:12" ht="14.5" x14ac:dyDescent="0.3">
      <c r="B35" s="2" t="s">
        <v>39</v>
      </c>
      <c r="C35" s="16"/>
      <c r="D35" s="8">
        <f t="shared" ref="D35:F35" si="12">D33+D34</f>
        <v>0</v>
      </c>
      <c r="E35" s="8">
        <f t="shared" si="12"/>
        <v>0</v>
      </c>
      <c r="F35" s="8">
        <f t="shared" si="12"/>
        <v>0</v>
      </c>
      <c r="G35" s="8">
        <f>G33+G34</f>
        <v>274588031</v>
      </c>
      <c r="H35" s="8">
        <f t="shared" ref="H35:L35" si="13">H33+H34</f>
        <v>297253073</v>
      </c>
      <c r="I35" s="8">
        <f t="shared" si="13"/>
        <v>302732336</v>
      </c>
      <c r="J35" s="8">
        <f t="shared" si="13"/>
        <v>290927134</v>
      </c>
      <c r="K35" s="8">
        <f t="shared" si="13"/>
        <v>289834591</v>
      </c>
      <c r="L35" s="8">
        <f t="shared" si="13"/>
        <v>289262844</v>
      </c>
    </row>
    <row r="36" spans="2:12" ht="14.5" x14ac:dyDescent="0.3">
      <c r="B36" s="21" t="s">
        <v>35</v>
      </c>
      <c r="C36" s="20"/>
      <c r="D36" s="22"/>
      <c r="E36" s="22"/>
      <c r="F36" s="22"/>
      <c r="G36" s="20"/>
      <c r="H36" s="8">
        <f>H35-G35</f>
        <v>22665042</v>
      </c>
      <c r="I36" s="8">
        <f t="shared" ref="I36:L36" si="14">I35-H35</f>
        <v>5479263</v>
      </c>
      <c r="J36" s="8">
        <f t="shared" si="14"/>
        <v>-11805202</v>
      </c>
      <c r="K36" s="8">
        <f t="shared" si="14"/>
        <v>-1092543</v>
      </c>
      <c r="L36" s="8">
        <f t="shared" si="14"/>
        <v>-571747</v>
      </c>
    </row>
    <row r="37" spans="2:12" x14ac:dyDescent="0.3">
      <c r="B37" s="19"/>
      <c r="C37" s="20"/>
      <c r="D37" s="22"/>
      <c r="E37" s="22"/>
      <c r="F37" s="22"/>
      <c r="G37" s="20"/>
      <c r="H37" s="19"/>
      <c r="I37" s="19"/>
      <c r="J37" s="19"/>
      <c r="K37" s="19"/>
      <c r="L37" s="19"/>
    </row>
    <row r="38" spans="2:12" ht="14.5" x14ac:dyDescent="0.3">
      <c r="B38" s="2" t="s">
        <v>27</v>
      </c>
      <c r="C38" s="16"/>
      <c r="D38" s="8"/>
      <c r="E38" s="8"/>
      <c r="F38" s="8"/>
      <c r="G38" s="8">
        <v>4087561</v>
      </c>
      <c r="H38" s="8">
        <v>3548860</v>
      </c>
      <c r="I38" s="8">
        <v>3548860</v>
      </c>
      <c r="J38" s="8">
        <v>3548860</v>
      </c>
      <c r="K38" s="8">
        <v>3548860</v>
      </c>
      <c r="L38" s="8">
        <v>3548860</v>
      </c>
    </row>
    <row r="39" spans="2:12" ht="14.5" x14ac:dyDescent="0.3">
      <c r="B39" s="2" t="s">
        <v>36</v>
      </c>
      <c r="C39" s="16"/>
      <c r="D39" s="8"/>
      <c r="E39" s="8"/>
      <c r="F39" s="8"/>
      <c r="G39" s="8"/>
      <c r="H39" s="8">
        <f>H38-G38</f>
        <v>-538701</v>
      </c>
      <c r="I39" s="8">
        <f t="shared" ref="I39:L39" si="15">I38-H38</f>
        <v>0</v>
      </c>
      <c r="J39" s="8">
        <f t="shared" si="15"/>
        <v>0</v>
      </c>
      <c r="K39" s="8">
        <f t="shared" si="15"/>
        <v>0</v>
      </c>
      <c r="L39" s="8">
        <f t="shared" si="15"/>
        <v>0</v>
      </c>
    </row>
    <row r="40" spans="2:12" ht="14.5" x14ac:dyDescent="0.3">
      <c r="B40" s="2"/>
      <c r="C40" s="16"/>
      <c r="D40" s="8"/>
      <c r="E40" s="8"/>
      <c r="F40" s="8"/>
      <c r="G40" s="8"/>
      <c r="H40" s="8"/>
      <c r="I40" s="8"/>
      <c r="J40" s="8"/>
      <c r="K40" s="8"/>
      <c r="L40" s="8"/>
    </row>
    <row r="41" spans="2:12" ht="14.5" x14ac:dyDescent="0.3">
      <c r="B41" s="11" t="s">
        <v>37</v>
      </c>
      <c r="C41" s="18"/>
      <c r="D41" s="10">
        <f>D31+D36+D39</f>
        <v>0</v>
      </c>
      <c r="E41" s="10">
        <f t="shared" ref="E41:G41" si="16">E31+E36+E39</f>
        <v>0</v>
      </c>
      <c r="F41" s="10">
        <f t="shared" si="16"/>
        <v>0</v>
      </c>
      <c r="G41" s="10">
        <f t="shared" si="16"/>
        <v>0</v>
      </c>
      <c r="H41" s="10">
        <f>H31+H36+H39</f>
        <v>22392568</v>
      </c>
      <c r="I41" s="10">
        <f t="shared" ref="I41:L41" si="17">I31+I36+I39</f>
        <v>5269215</v>
      </c>
      <c r="J41" s="10">
        <f t="shared" si="17"/>
        <v>-12315250</v>
      </c>
      <c r="K41" s="10">
        <f t="shared" si="17"/>
        <v>-1602591</v>
      </c>
      <c r="L41" s="10">
        <f t="shared" si="17"/>
        <v>-1081795</v>
      </c>
    </row>
    <row r="43" spans="2:12" ht="14.5" x14ac:dyDescent="0.3">
      <c r="B43" s="11" t="s">
        <v>41</v>
      </c>
      <c r="C43" s="18"/>
      <c r="D43" s="10">
        <f>D27-D41</f>
        <v>-11788254</v>
      </c>
      <c r="E43" s="10">
        <f t="shared" ref="E43:G43" si="18">E27-E41</f>
        <v>-26857497</v>
      </c>
      <c r="F43" s="10">
        <f t="shared" si="18"/>
        <v>-22896026</v>
      </c>
      <c r="G43" s="10">
        <f t="shared" si="18"/>
        <v>5495599</v>
      </c>
      <c r="H43" s="10">
        <f>H27-H41</f>
        <v>-48405482</v>
      </c>
      <c r="I43" s="10">
        <f t="shared" ref="I43:L43" si="19">I27-I41</f>
        <v>-10491858.796378881</v>
      </c>
      <c r="J43" s="10">
        <f t="shared" si="19"/>
        <v>5873151.1130984128</v>
      </c>
      <c r="K43" s="10">
        <f t="shared" si="19"/>
        <v>-4669504.3510463834</v>
      </c>
      <c r="L43" s="10">
        <f t="shared" si="19"/>
        <v>-6645106.081594944</v>
      </c>
    </row>
  </sheetData>
  <phoneticPr fontId="7" type="noConversion"/>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F1107-CFCD-46C2-89A3-B5EB9E8A4463}">
  <sheetPr>
    <tabColor rgb="FF92D050"/>
    <pageSetUpPr fitToPage="1"/>
  </sheetPr>
  <dimension ref="A1:W57"/>
  <sheetViews>
    <sheetView tabSelected="1" topLeftCell="A19" zoomScale="60" zoomScaleNormal="60" zoomScaleSheetLayoutView="73" workbookViewId="0">
      <selection activeCell="J30" sqref="J30"/>
    </sheetView>
  </sheetViews>
  <sheetFormatPr defaultRowHeight="14.5" x14ac:dyDescent="0.35"/>
  <cols>
    <col min="1" max="1" width="8.33203125" style="24" customWidth="1"/>
    <col min="2" max="2" width="45.4140625" style="24" customWidth="1"/>
    <col min="3" max="3" width="10.4140625" style="24" customWidth="1"/>
    <col min="4" max="8" width="9.83203125" style="24" bestFit="1" customWidth="1"/>
    <col min="9" max="9" width="11.9140625" style="24" customWidth="1"/>
    <col min="10" max="10" width="9.83203125" style="24" bestFit="1" customWidth="1"/>
    <col min="11" max="16" width="8.83203125" style="24"/>
    <col min="17" max="17" width="11" style="24" customWidth="1"/>
    <col min="18" max="22" width="8.83203125" style="24"/>
    <col min="23" max="25" width="0" style="24" hidden="1" customWidth="1"/>
    <col min="26" max="256" width="8.83203125" style="24"/>
    <col min="257" max="257" width="8.33203125" style="24" customWidth="1"/>
    <col min="258" max="258" width="45.4140625" style="24" customWidth="1"/>
    <col min="259" max="259" width="11.9140625" style="24" customWidth="1"/>
    <col min="260" max="260" width="10.58203125" style="24" customWidth="1"/>
    <col min="261" max="262" width="11.9140625" style="24" customWidth="1"/>
    <col min="263" max="263" width="9.9140625" style="24" customWidth="1"/>
    <col min="264" max="264" width="11.1640625" style="24" customWidth="1"/>
    <col min="265" max="265" width="11.9140625" style="24" customWidth="1"/>
    <col min="266" max="272" width="8.83203125" style="24"/>
    <col min="273" max="273" width="11" style="24" customWidth="1"/>
    <col min="274" max="278" width="8.83203125" style="24"/>
    <col min="279" max="281" width="0" style="24" hidden="1" customWidth="1"/>
    <col min="282" max="512" width="8.83203125" style="24"/>
    <col min="513" max="513" width="8.33203125" style="24" customWidth="1"/>
    <col min="514" max="514" width="45.4140625" style="24" customWidth="1"/>
    <col min="515" max="515" width="11.9140625" style="24" customWidth="1"/>
    <col min="516" max="516" width="10.58203125" style="24" customWidth="1"/>
    <col min="517" max="518" width="11.9140625" style="24" customWidth="1"/>
    <col min="519" max="519" width="9.9140625" style="24" customWidth="1"/>
    <col min="520" max="520" width="11.1640625" style="24" customWidth="1"/>
    <col min="521" max="521" width="11.9140625" style="24" customWidth="1"/>
    <col min="522" max="528" width="8.83203125" style="24"/>
    <col min="529" max="529" width="11" style="24" customWidth="1"/>
    <col min="530" max="534" width="8.83203125" style="24"/>
    <col min="535" max="537" width="0" style="24" hidden="1" customWidth="1"/>
    <col min="538" max="768" width="8.83203125" style="24"/>
    <col min="769" max="769" width="8.33203125" style="24" customWidth="1"/>
    <col min="770" max="770" width="45.4140625" style="24" customWidth="1"/>
    <col min="771" max="771" width="11.9140625" style="24" customWidth="1"/>
    <col min="772" max="772" width="10.58203125" style="24" customWidth="1"/>
    <col min="773" max="774" width="11.9140625" style="24" customWidth="1"/>
    <col min="775" max="775" width="9.9140625" style="24" customWidth="1"/>
    <col min="776" max="776" width="11.1640625" style="24" customWidth="1"/>
    <col min="777" max="777" width="11.9140625" style="24" customWidth="1"/>
    <col min="778" max="784" width="8.83203125" style="24"/>
    <col min="785" max="785" width="11" style="24" customWidth="1"/>
    <col min="786" max="790" width="8.83203125" style="24"/>
    <col min="791" max="793" width="0" style="24" hidden="1" customWidth="1"/>
    <col min="794" max="1024" width="8.83203125" style="24"/>
    <col min="1025" max="1025" width="8.33203125" style="24" customWidth="1"/>
    <col min="1026" max="1026" width="45.4140625" style="24" customWidth="1"/>
    <col min="1027" max="1027" width="11.9140625" style="24" customWidth="1"/>
    <col min="1028" max="1028" width="10.58203125" style="24" customWidth="1"/>
    <col min="1029" max="1030" width="11.9140625" style="24" customWidth="1"/>
    <col min="1031" max="1031" width="9.9140625" style="24" customWidth="1"/>
    <col min="1032" max="1032" width="11.1640625" style="24" customWidth="1"/>
    <col min="1033" max="1033" width="11.9140625" style="24" customWidth="1"/>
    <col min="1034" max="1040" width="8.83203125" style="24"/>
    <col min="1041" max="1041" width="11" style="24" customWidth="1"/>
    <col min="1042" max="1046" width="8.83203125" style="24"/>
    <col min="1047" max="1049" width="0" style="24" hidden="1" customWidth="1"/>
    <col min="1050" max="1280" width="8.83203125" style="24"/>
    <col min="1281" max="1281" width="8.33203125" style="24" customWidth="1"/>
    <col min="1282" max="1282" width="45.4140625" style="24" customWidth="1"/>
    <col min="1283" max="1283" width="11.9140625" style="24" customWidth="1"/>
    <col min="1284" max="1284" width="10.58203125" style="24" customWidth="1"/>
    <col min="1285" max="1286" width="11.9140625" style="24" customWidth="1"/>
    <col min="1287" max="1287" width="9.9140625" style="24" customWidth="1"/>
    <col min="1288" max="1288" width="11.1640625" style="24" customWidth="1"/>
    <col min="1289" max="1289" width="11.9140625" style="24" customWidth="1"/>
    <col min="1290" max="1296" width="8.83203125" style="24"/>
    <col min="1297" max="1297" width="11" style="24" customWidth="1"/>
    <col min="1298" max="1302" width="8.83203125" style="24"/>
    <col min="1303" max="1305" width="0" style="24" hidden="1" customWidth="1"/>
    <col min="1306" max="1536" width="8.83203125" style="24"/>
    <col min="1537" max="1537" width="8.33203125" style="24" customWidth="1"/>
    <col min="1538" max="1538" width="45.4140625" style="24" customWidth="1"/>
    <col min="1539" max="1539" width="11.9140625" style="24" customWidth="1"/>
    <col min="1540" max="1540" width="10.58203125" style="24" customWidth="1"/>
    <col min="1541" max="1542" width="11.9140625" style="24" customWidth="1"/>
    <col min="1543" max="1543" width="9.9140625" style="24" customWidth="1"/>
    <col min="1544" max="1544" width="11.1640625" style="24" customWidth="1"/>
    <col min="1545" max="1545" width="11.9140625" style="24" customWidth="1"/>
    <col min="1546" max="1552" width="8.83203125" style="24"/>
    <col min="1553" max="1553" width="11" style="24" customWidth="1"/>
    <col min="1554" max="1558" width="8.83203125" style="24"/>
    <col min="1559" max="1561" width="0" style="24" hidden="1" customWidth="1"/>
    <col min="1562" max="1792" width="8.83203125" style="24"/>
    <col min="1793" max="1793" width="8.33203125" style="24" customWidth="1"/>
    <col min="1794" max="1794" width="45.4140625" style="24" customWidth="1"/>
    <col min="1795" max="1795" width="11.9140625" style="24" customWidth="1"/>
    <col min="1796" max="1796" width="10.58203125" style="24" customWidth="1"/>
    <col min="1797" max="1798" width="11.9140625" style="24" customWidth="1"/>
    <col min="1799" max="1799" width="9.9140625" style="24" customWidth="1"/>
    <col min="1800" max="1800" width="11.1640625" style="24" customWidth="1"/>
    <col min="1801" max="1801" width="11.9140625" style="24" customWidth="1"/>
    <col min="1802" max="1808" width="8.83203125" style="24"/>
    <col min="1809" max="1809" width="11" style="24" customWidth="1"/>
    <col min="1810" max="1814" width="8.83203125" style="24"/>
    <col min="1815" max="1817" width="0" style="24" hidden="1" customWidth="1"/>
    <col min="1818" max="2048" width="8.83203125" style="24"/>
    <col min="2049" max="2049" width="8.33203125" style="24" customWidth="1"/>
    <col min="2050" max="2050" width="45.4140625" style="24" customWidth="1"/>
    <col min="2051" max="2051" width="11.9140625" style="24" customWidth="1"/>
    <col min="2052" max="2052" width="10.58203125" style="24" customWidth="1"/>
    <col min="2053" max="2054" width="11.9140625" style="24" customWidth="1"/>
    <col min="2055" max="2055" width="9.9140625" style="24" customWidth="1"/>
    <col min="2056" max="2056" width="11.1640625" style="24" customWidth="1"/>
    <col min="2057" max="2057" width="11.9140625" style="24" customWidth="1"/>
    <col min="2058" max="2064" width="8.83203125" style="24"/>
    <col min="2065" max="2065" width="11" style="24" customWidth="1"/>
    <col min="2066" max="2070" width="8.83203125" style="24"/>
    <col min="2071" max="2073" width="0" style="24" hidden="1" customWidth="1"/>
    <col min="2074" max="2304" width="8.83203125" style="24"/>
    <col min="2305" max="2305" width="8.33203125" style="24" customWidth="1"/>
    <col min="2306" max="2306" width="45.4140625" style="24" customWidth="1"/>
    <col min="2307" max="2307" width="11.9140625" style="24" customWidth="1"/>
    <col min="2308" max="2308" width="10.58203125" style="24" customWidth="1"/>
    <col min="2309" max="2310" width="11.9140625" style="24" customWidth="1"/>
    <col min="2311" max="2311" width="9.9140625" style="24" customWidth="1"/>
    <col min="2312" max="2312" width="11.1640625" style="24" customWidth="1"/>
    <col min="2313" max="2313" width="11.9140625" style="24" customWidth="1"/>
    <col min="2314" max="2320" width="8.83203125" style="24"/>
    <col min="2321" max="2321" width="11" style="24" customWidth="1"/>
    <col min="2322" max="2326" width="8.83203125" style="24"/>
    <col min="2327" max="2329" width="0" style="24" hidden="1" customWidth="1"/>
    <col min="2330" max="2560" width="8.83203125" style="24"/>
    <col min="2561" max="2561" width="8.33203125" style="24" customWidth="1"/>
    <col min="2562" max="2562" width="45.4140625" style="24" customWidth="1"/>
    <col min="2563" max="2563" width="11.9140625" style="24" customWidth="1"/>
    <col min="2564" max="2564" width="10.58203125" style="24" customWidth="1"/>
    <col min="2565" max="2566" width="11.9140625" style="24" customWidth="1"/>
    <col min="2567" max="2567" width="9.9140625" style="24" customWidth="1"/>
    <col min="2568" max="2568" width="11.1640625" style="24" customWidth="1"/>
    <col min="2569" max="2569" width="11.9140625" style="24" customWidth="1"/>
    <col min="2570" max="2576" width="8.83203125" style="24"/>
    <col min="2577" max="2577" width="11" style="24" customWidth="1"/>
    <col min="2578" max="2582" width="8.83203125" style="24"/>
    <col min="2583" max="2585" width="0" style="24" hidden="1" customWidth="1"/>
    <col min="2586" max="2816" width="8.83203125" style="24"/>
    <col min="2817" max="2817" width="8.33203125" style="24" customWidth="1"/>
    <col min="2818" max="2818" width="45.4140625" style="24" customWidth="1"/>
    <col min="2819" max="2819" width="11.9140625" style="24" customWidth="1"/>
    <col min="2820" max="2820" width="10.58203125" style="24" customWidth="1"/>
    <col min="2821" max="2822" width="11.9140625" style="24" customWidth="1"/>
    <col min="2823" max="2823" width="9.9140625" style="24" customWidth="1"/>
    <col min="2824" max="2824" width="11.1640625" style="24" customWidth="1"/>
    <col min="2825" max="2825" width="11.9140625" style="24" customWidth="1"/>
    <col min="2826" max="2832" width="8.83203125" style="24"/>
    <col min="2833" max="2833" width="11" style="24" customWidth="1"/>
    <col min="2834" max="2838" width="8.83203125" style="24"/>
    <col min="2839" max="2841" width="0" style="24" hidden="1" customWidth="1"/>
    <col min="2842" max="3072" width="8.83203125" style="24"/>
    <col min="3073" max="3073" width="8.33203125" style="24" customWidth="1"/>
    <col min="3074" max="3074" width="45.4140625" style="24" customWidth="1"/>
    <col min="3075" max="3075" width="11.9140625" style="24" customWidth="1"/>
    <col min="3076" max="3076" width="10.58203125" style="24" customWidth="1"/>
    <col min="3077" max="3078" width="11.9140625" style="24" customWidth="1"/>
    <col min="3079" max="3079" width="9.9140625" style="24" customWidth="1"/>
    <col min="3080" max="3080" width="11.1640625" style="24" customWidth="1"/>
    <col min="3081" max="3081" width="11.9140625" style="24" customWidth="1"/>
    <col min="3082" max="3088" width="8.83203125" style="24"/>
    <col min="3089" max="3089" width="11" style="24" customWidth="1"/>
    <col min="3090" max="3094" width="8.83203125" style="24"/>
    <col min="3095" max="3097" width="0" style="24" hidden="1" customWidth="1"/>
    <col min="3098" max="3328" width="8.83203125" style="24"/>
    <col min="3329" max="3329" width="8.33203125" style="24" customWidth="1"/>
    <col min="3330" max="3330" width="45.4140625" style="24" customWidth="1"/>
    <col min="3331" max="3331" width="11.9140625" style="24" customWidth="1"/>
    <col min="3332" max="3332" width="10.58203125" style="24" customWidth="1"/>
    <col min="3333" max="3334" width="11.9140625" style="24" customWidth="1"/>
    <col min="3335" max="3335" width="9.9140625" style="24" customWidth="1"/>
    <col min="3336" max="3336" width="11.1640625" style="24" customWidth="1"/>
    <col min="3337" max="3337" width="11.9140625" style="24" customWidth="1"/>
    <col min="3338" max="3344" width="8.83203125" style="24"/>
    <col min="3345" max="3345" width="11" style="24" customWidth="1"/>
    <col min="3346" max="3350" width="8.83203125" style="24"/>
    <col min="3351" max="3353" width="0" style="24" hidden="1" customWidth="1"/>
    <col min="3354" max="3584" width="8.83203125" style="24"/>
    <col min="3585" max="3585" width="8.33203125" style="24" customWidth="1"/>
    <col min="3586" max="3586" width="45.4140625" style="24" customWidth="1"/>
    <col min="3587" max="3587" width="11.9140625" style="24" customWidth="1"/>
    <col min="3588" max="3588" width="10.58203125" style="24" customWidth="1"/>
    <col min="3589" max="3590" width="11.9140625" style="24" customWidth="1"/>
    <col min="3591" max="3591" width="9.9140625" style="24" customWidth="1"/>
    <col min="3592" max="3592" width="11.1640625" style="24" customWidth="1"/>
    <col min="3593" max="3593" width="11.9140625" style="24" customWidth="1"/>
    <col min="3594" max="3600" width="8.83203125" style="24"/>
    <col min="3601" max="3601" width="11" style="24" customWidth="1"/>
    <col min="3602" max="3606" width="8.83203125" style="24"/>
    <col min="3607" max="3609" width="0" style="24" hidden="1" customWidth="1"/>
    <col min="3610" max="3840" width="8.83203125" style="24"/>
    <col min="3841" max="3841" width="8.33203125" style="24" customWidth="1"/>
    <col min="3842" max="3842" width="45.4140625" style="24" customWidth="1"/>
    <col min="3843" max="3843" width="11.9140625" style="24" customWidth="1"/>
    <col min="3844" max="3844" width="10.58203125" style="24" customWidth="1"/>
    <col min="3845" max="3846" width="11.9140625" style="24" customWidth="1"/>
    <col min="3847" max="3847" width="9.9140625" style="24" customWidth="1"/>
    <col min="3848" max="3848" width="11.1640625" style="24" customWidth="1"/>
    <col min="3849" max="3849" width="11.9140625" style="24" customWidth="1"/>
    <col min="3850" max="3856" width="8.83203125" style="24"/>
    <col min="3857" max="3857" width="11" style="24" customWidth="1"/>
    <col min="3858" max="3862" width="8.83203125" style="24"/>
    <col min="3863" max="3865" width="0" style="24" hidden="1" customWidth="1"/>
    <col min="3866" max="4096" width="8.83203125" style="24"/>
    <col min="4097" max="4097" width="8.33203125" style="24" customWidth="1"/>
    <col min="4098" max="4098" width="45.4140625" style="24" customWidth="1"/>
    <col min="4099" max="4099" width="11.9140625" style="24" customWidth="1"/>
    <col min="4100" max="4100" width="10.58203125" style="24" customWidth="1"/>
    <col min="4101" max="4102" width="11.9140625" style="24" customWidth="1"/>
    <col min="4103" max="4103" width="9.9140625" style="24" customWidth="1"/>
    <col min="4104" max="4104" width="11.1640625" style="24" customWidth="1"/>
    <col min="4105" max="4105" width="11.9140625" style="24" customWidth="1"/>
    <col min="4106" max="4112" width="8.83203125" style="24"/>
    <col min="4113" max="4113" width="11" style="24" customWidth="1"/>
    <col min="4114" max="4118" width="8.83203125" style="24"/>
    <col min="4119" max="4121" width="0" style="24" hidden="1" customWidth="1"/>
    <col min="4122" max="4352" width="8.83203125" style="24"/>
    <col min="4353" max="4353" width="8.33203125" style="24" customWidth="1"/>
    <col min="4354" max="4354" width="45.4140625" style="24" customWidth="1"/>
    <col min="4355" max="4355" width="11.9140625" style="24" customWidth="1"/>
    <col min="4356" max="4356" width="10.58203125" style="24" customWidth="1"/>
    <col min="4357" max="4358" width="11.9140625" style="24" customWidth="1"/>
    <col min="4359" max="4359" width="9.9140625" style="24" customWidth="1"/>
    <col min="4360" max="4360" width="11.1640625" style="24" customWidth="1"/>
    <col min="4361" max="4361" width="11.9140625" style="24" customWidth="1"/>
    <col min="4362" max="4368" width="8.83203125" style="24"/>
    <col min="4369" max="4369" width="11" style="24" customWidth="1"/>
    <col min="4370" max="4374" width="8.83203125" style="24"/>
    <col min="4375" max="4377" width="0" style="24" hidden="1" customWidth="1"/>
    <col min="4378" max="4608" width="8.83203125" style="24"/>
    <col min="4609" max="4609" width="8.33203125" style="24" customWidth="1"/>
    <col min="4610" max="4610" width="45.4140625" style="24" customWidth="1"/>
    <col min="4611" max="4611" width="11.9140625" style="24" customWidth="1"/>
    <col min="4612" max="4612" width="10.58203125" style="24" customWidth="1"/>
    <col min="4613" max="4614" width="11.9140625" style="24" customWidth="1"/>
    <col min="4615" max="4615" width="9.9140625" style="24" customWidth="1"/>
    <col min="4616" max="4616" width="11.1640625" style="24" customWidth="1"/>
    <col min="4617" max="4617" width="11.9140625" style="24" customWidth="1"/>
    <col min="4618" max="4624" width="8.83203125" style="24"/>
    <col min="4625" max="4625" width="11" style="24" customWidth="1"/>
    <col min="4626" max="4630" width="8.83203125" style="24"/>
    <col min="4631" max="4633" width="0" style="24" hidden="1" customWidth="1"/>
    <col min="4634" max="4864" width="8.83203125" style="24"/>
    <col min="4865" max="4865" width="8.33203125" style="24" customWidth="1"/>
    <col min="4866" max="4866" width="45.4140625" style="24" customWidth="1"/>
    <col min="4867" max="4867" width="11.9140625" style="24" customWidth="1"/>
    <col min="4868" max="4868" width="10.58203125" style="24" customWidth="1"/>
    <col min="4869" max="4870" width="11.9140625" style="24" customWidth="1"/>
    <col min="4871" max="4871" width="9.9140625" style="24" customWidth="1"/>
    <col min="4872" max="4872" width="11.1640625" style="24" customWidth="1"/>
    <col min="4873" max="4873" width="11.9140625" style="24" customWidth="1"/>
    <col min="4874" max="4880" width="8.83203125" style="24"/>
    <col min="4881" max="4881" width="11" style="24" customWidth="1"/>
    <col min="4882" max="4886" width="8.83203125" style="24"/>
    <col min="4887" max="4889" width="0" style="24" hidden="1" customWidth="1"/>
    <col min="4890" max="5120" width="8.83203125" style="24"/>
    <col min="5121" max="5121" width="8.33203125" style="24" customWidth="1"/>
    <col min="5122" max="5122" width="45.4140625" style="24" customWidth="1"/>
    <col min="5123" max="5123" width="11.9140625" style="24" customWidth="1"/>
    <col min="5124" max="5124" width="10.58203125" style="24" customWidth="1"/>
    <col min="5125" max="5126" width="11.9140625" style="24" customWidth="1"/>
    <col min="5127" max="5127" width="9.9140625" style="24" customWidth="1"/>
    <col min="5128" max="5128" width="11.1640625" style="24" customWidth="1"/>
    <col min="5129" max="5129" width="11.9140625" style="24" customWidth="1"/>
    <col min="5130" max="5136" width="8.83203125" style="24"/>
    <col min="5137" max="5137" width="11" style="24" customWidth="1"/>
    <col min="5138" max="5142" width="8.83203125" style="24"/>
    <col min="5143" max="5145" width="0" style="24" hidden="1" customWidth="1"/>
    <col min="5146" max="5376" width="8.83203125" style="24"/>
    <col min="5377" max="5377" width="8.33203125" style="24" customWidth="1"/>
    <col min="5378" max="5378" width="45.4140625" style="24" customWidth="1"/>
    <col min="5379" max="5379" width="11.9140625" style="24" customWidth="1"/>
    <col min="5380" max="5380" width="10.58203125" style="24" customWidth="1"/>
    <col min="5381" max="5382" width="11.9140625" style="24" customWidth="1"/>
    <col min="5383" max="5383" width="9.9140625" style="24" customWidth="1"/>
    <col min="5384" max="5384" width="11.1640625" style="24" customWidth="1"/>
    <col min="5385" max="5385" width="11.9140625" style="24" customWidth="1"/>
    <col min="5386" max="5392" width="8.83203125" style="24"/>
    <col min="5393" max="5393" width="11" style="24" customWidth="1"/>
    <col min="5394" max="5398" width="8.83203125" style="24"/>
    <col min="5399" max="5401" width="0" style="24" hidden="1" customWidth="1"/>
    <col min="5402" max="5632" width="8.83203125" style="24"/>
    <col min="5633" max="5633" width="8.33203125" style="24" customWidth="1"/>
    <col min="5634" max="5634" width="45.4140625" style="24" customWidth="1"/>
    <col min="5635" max="5635" width="11.9140625" style="24" customWidth="1"/>
    <col min="5636" max="5636" width="10.58203125" style="24" customWidth="1"/>
    <col min="5637" max="5638" width="11.9140625" style="24" customWidth="1"/>
    <col min="5639" max="5639" width="9.9140625" style="24" customWidth="1"/>
    <col min="5640" max="5640" width="11.1640625" style="24" customWidth="1"/>
    <col min="5641" max="5641" width="11.9140625" style="24" customWidth="1"/>
    <col min="5642" max="5648" width="8.83203125" style="24"/>
    <col min="5649" max="5649" width="11" style="24" customWidth="1"/>
    <col min="5650" max="5654" width="8.83203125" style="24"/>
    <col min="5655" max="5657" width="0" style="24" hidden="1" customWidth="1"/>
    <col min="5658" max="5888" width="8.83203125" style="24"/>
    <col min="5889" max="5889" width="8.33203125" style="24" customWidth="1"/>
    <col min="5890" max="5890" width="45.4140625" style="24" customWidth="1"/>
    <col min="5891" max="5891" width="11.9140625" style="24" customWidth="1"/>
    <col min="5892" max="5892" width="10.58203125" style="24" customWidth="1"/>
    <col min="5893" max="5894" width="11.9140625" style="24" customWidth="1"/>
    <col min="5895" max="5895" width="9.9140625" style="24" customWidth="1"/>
    <col min="5896" max="5896" width="11.1640625" style="24" customWidth="1"/>
    <col min="5897" max="5897" width="11.9140625" style="24" customWidth="1"/>
    <col min="5898" max="5904" width="8.83203125" style="24"/>
    <col min="5905" max="5905" width="11" style="24" customWidth="1"/>
    <col min="5906" max="5910" width="8.83203125" style="24"/>
    <col min="5911" max="5913" width="0" style="24" hidden="1" customWidth="1"/>
    <col min="5914" max="6144" width="8.83203125" style="24"/>
    <col min="6145" max="6145" width="8.33203125" style="24" customWidth="1"/>
    <col min="6146" max="6146" width="45.4140625" style="24" customWidth="1"/>
    <col min="6147" max="6147" width="11.9140625" style="24" customWidth="1"/>
    <col min="6148" max="6148" width="10.58203125" style="24" customWidth="1"/>
    <col min="6149" max="6150" width="11.9140625" style="24" customWidth="1"/>
    <col min="6151" max="6151" width="9.9140625" style="24" customWidth="1"/>
    <col min="6152" max="6152" width="11.1640625" style="24" customWidth="1"/>
    <col min="6153" max="6153" width="11.9140625" style="24" customWidth="1"/>
    <col min="6154" max="6160" width="8.83203125" style="24"/>
    <col min="6161" max="6161" width="11" style="24" customWidth="1"/>
    <col min="6162" max="6166" width="8.83203125" style="24"/>
    <col min="6167" max="6169" width="0" style="24" hidden="1" customWidth="1"/>
    <col min="6170" max="6400" width="8.83203125" style="24"/>
    <col min="6401" max="6401" width="8.33203125" style="24" customWidth="1"/>
    <col min="6402" max="6402" width="45.4140625" style="24" customWidth="1"/>
    <col min="6403" max="6403" width="11.9140625" style="24" customWidth="1"/>
    <col min="6404" max="6404" width="10.58203125" style="24" customWidth="1"/>
    <col min="6405" max="6406" width="11.9140625" style="24" customWidth="1"/>
    <col min="6407" max="6407" width="9.9140625" style="24" customWidth="1"/>
    <col min="6408" max="6408" width="11.1640625" style="24" customWidth="1"/>
    <col min="6409" max="6409" width="11.9140625" style="24" customWidth="1"/>
    <col min="6410" max="6416" width="8.83203125" style="24"/>
    <col min="6417" max="6417" width="11" style="24" customWidth="1"/>
    <col min="6418" max="6422" width="8.83203125" style="24"/>
    <col min="6423" max="6425" width="0" style="24" hidden="1" customWidth="1"/>
    <col min="6426" max="6656" width="8.83203125" style="24"/>
    <col min="6657" max="6657" width="8.33203125" style="24" customWidth="1"/>
    <col min="6658" max="6658" width="45.4140625" style="24" customWidth="1"/>
    <col min="6659" max="6659" width="11.9140625" style="24" customWidth="1"/>
    <col min="6660" max="6660" width="10.58203125" style="24" customWidth="1"/>
    <col min="6661" max="6662" width="11.9140625" style="24" customWidth="1"/>
    <col min="6663" max="6663" width="9.9140625" style="24" customWidth="1"/>
    <col min="6664" max="6664" width="11.1640625" style="24" customWidth="1"/>
    <col min="6665" max="6665" width="11.9140625" style="24" customWidth="1"/>
    <col min="6666" max="6672" width="8.83203125" style="24"/>
    <col min="6673" max="6673" width="11" style="24" customWidth="1"/>
    <col min="6674" max="6678" width="8.83203125" style="24"/>
    <col min="6679" max="6681" width="0" style="24" hidden="1" customWidth="1"/>
    <col min="6682" max="6912" width="8.83203125" style="24"/>
    <col min="6913" max="6913" width="8.33203125" style="24" customWidth="1"/>
    <col min="6914" max="6914" width="45.4140625" style="24" customWidth="1"/>
    <col min="6915" max="6915" width="11.9140625" style="24" customWidth="1"/>
    <col min="6916" max="6916" width="10.58203125" style="24" customWidth="1"/>
    <col min="6917" max="6918" width="11.9140625" style="24" customWidth="1"/>
    <col min="6919" max="6919" width="9.9140625" style="24" customWidth="1"/>
    <col min="6920" max="6920" width="11.1640625" style="24" customWidth="1"/>
    <col min="6921" max="6921" width="11.9140625" style="24" customWidth="1"/>
    <col min="6922" max="6928" width="8.83203125" style="24"/>
    <col min="6929" max="6929" width="11" style="24" customWidth="1"/>
    <col min="6930" max="6934" width="8.83203125" style="24"/>
    <col min="6935" max="6937" width="0" style="24" hidden="1" customWidth="1"/>
    <col min="6938" max="7168" width="8.83203125" style="24"/>
    <col min="7169" max="7169" width="8.33203125" style="24" customWidth="1"/>
    <col min="7170" max="7170" width="45.4140625" style="24" customWidth="1"/>
    <col min="7171" max="7171" width="11.9140625" style="24" customWidth="1"/>
    <col min="7172" max="7172" width="10.58203125" style="24" customWidth="1"/>
    <col min="7173" max="7174" width="11.9140625" style="24" customWidth="1"/>
    <col min="7175" max="7175" width="9.9140625" style="24" customWidth="1"/>
    <col min="7176" max="7176" width="11.1640625" style="24" customWidth="1"/>
    <col min="7177" max="7177" width="11.9140625" style="24" customWidth="1"/>
    <col min="7178" max="7184" width="8.83203125" style="24"/>
    <col min="7185" max="7185" width="11" style="24" customWidth="1"/>
    <col min="7186" max="7190" width="8.83203125" style="24"/>
    <col min="7191" max="7193" width="0" style="24" hidden="1" customWidth="1"/>
    <col min="7194" max="7424" width="8.83203125" style="24"/>
    <col min="7425" max="7425" width="8.33203125" style="24" customWidth="1"/>
    <col min="7426" max="7426" width="45.4140625" style="24" customWidth="1"/>
    <col min="7427" max="7427" width="11.9140625" style="24" customWidth="1"/>
    <col min="7428" max="7428" width="10.58203125" style="24" customWidth="1"/>
    <col min="7429" max="7430" width="11.9140625" style="24" customWidth="1"/>
    <col min="7431" max="7431" width="9.9140625" style="24" customWidth="1"/>
    <col min="7432" max="7432" width="11.1640625" style="24" customWidth="1"/>
    <col min="7433" max="7433" width="11.9140625" style="24" customWidth="1"/>
    <col min="7434" max="7440" width="8.83203125" style="24"/>
    <col min="7441" max="7441" width="11" style="24" customWidth="1"/>
    <col min="7442" max="7446" width="8.83203125" style="24"/>
    <col min="7447" max="7449" width="0" style="24" hidden="1" customWidth="1"/>
    <col min="7450" max="7680" width="8.83203125" style="24"/>
    <col min="7681" max="7681" width="8.33203125" style="24" customWidth="1"/>
    <col min="7682" max="7682" width="45.4140625" style="24" customWidth="1"/>
    <col min="7683" max="7683" width="11.9140625" style="24" customWidth="1"/>
    <col min="7684" max="7684" width="10.58203125" style="24" customWidth="1"/>
    <col min="7685" max="7686" width="11.9140625" style="24" customWidth="1"/>
    <col min="7687" max="7687" width="9.9140625" style="24" customWidth="1"/>
    <col min="7688" max="7688" width="11.1640625" style="24" customWidth="1"/>
    <col min="7689" max="7689" width="11.9140625" style="24" customWidth="1"/>
    <col min="7690" max="7696" width="8.83203125" style="24"/>
    <col min="7697" max="7697" width="11" style="24" customWidth="1"/>
    <col min="7698" max="7702" width="8.83203125" style="24"/>
    <col min="7703" max="7705" width="0" style="24" hidden="1" customWidth="1"/>
    <col min="7706" max="7936" width="8.83203125" style="24"/>
    <col min="7937" max="7937" width="8.33203125" style="24" customWidth="1"/>
    <col min="7938" max="7938" width="45.4140625" style="24" customWidth="1"/>
    <col min="7939" max="7939" width="11.9140625" style="24" customWidth="1"/>
    <col min="7940" max="7940" width="10.58203125" style="24" customWidth="1"/>
    <col min="7941" max="7942" width="11.9140625" style="24" customWidth="1"/>
    <col min="7943" max="7943" width="9.9140625" style="24" customWidth="1"/>
    <col min="7944" max="7944" width="11.1640625" style="24" customWidth="1"/>
    <col min="7945" max="7945" width="11.9140625" style="24" customWidth="1"/>
    <col min="7946" max="7952" width="8.83203125" style="24"/>
    <col min="7953" max="7953" width="11" style="24" customWidth="1"/>
    <col min="7954" max="7958" width="8.83203125" style="24"/>
    <col min="7959" max="7961" width="0" style="24" hidden="1" customWidth="1"/>
    <col min="7962" max="8192" width="8.83203125" style="24"/>
    <col min="8193" max="8193" width="8.33203125" style="24" customWidth="1"/>
    <col min="8194" max="8194" width="45.4140625" style="24" customWidth="1"/>
    <col min="8195" max="8195" width="11.9140625" style="24" customWidth="1"/>
    <col min="8196" max="8196" width="10.58203125" style="24" customWidth="1"/>
    <col min="8197" max="8198" width="11.9140625" style="24" customWidth="1"/>
    <col min="8199" max="8199" width="9.9140625" style="24" customWidth="1"/>
    <col min="8200" max="8200" width="11.1640625" style="24" customWidth="1"/>
    <col min="8201" max="8201" width="11.9140625" style="24" customWidth="1"/>
    <col min="8202" max="8208" width="8.83203125" style="24"/>
    <col min="8209" max="8209" width="11" style="24" customWidth="1"/>
    <col min="8210" max="8214" width="8.83203125" style="24"/>
    <col min="8215" max="8217" width="0" style="24" hidden="1" customWidth="1"/>
    <col min="8218" max="8448" width="8.83203125" style="24"/>
    <col min="8449" max="8449" width="8.33203125" style="24" customWidth="1"/>
    <col min="8450" max="8450" width="45.4140625" style="24" customWidth="1"/>
    <col min="8451" max="8451" width="11.9140625" style="24" customWidth="1"/>
    <col min="8452" max="8452" width="10.58203125" style="24" customWidth="1"/>
    <col min="8453" max="8454" width="11.9140625" style="24" customWidth="1"/>
    <col min="8455" max="8455" width="9.9140625" style="24" customWidth="1"/>
    <col min="8456" max="8456" width="11.1640625" style="24" customWidth="1"/>
    <col min="8457" max="8457" width="11.9140625" style="24" customWidth="1"/>
    <col min="8458" max="8464" width="8.83203125" style="24"/>
    <col min="8465" max="8465" width="11" style="24" customWidth="1"/>
    <col min="8466" max="8470" width="8.83203125" style="24"/>
    <col min="8471" max="8473" width="0" style="24" hidden="1" customWidth="1"/>
    <col min="8474" max="8704" width="8.83203125" style="24"/>
    <col min="8705" max="8705" width="8.33203125" style="24" customWidth="1"/>
    <col min="8706" max="8706" width="45.4140625" style="24" customWidth="1"/>
    <col min="8707" max="8707" width="11.9140625" style="24" customWidth="1"/>
    <col min="8708" max="8708" width="10.58203125" style="24" customWidth="1"/>
    <col min="8709" max="8710" width="11.9140625" style="24" customWidth="1"/>
    <col min="8711" max="8711" width="9.9140625" style="24" customWidth="1"/>
    <col min="8712" max="8712" width="11.1640625" style="24" customWidth="1"/>
    <col min="8713" max="8713" width="11.9140625" style="24" customWidth="1"/>
    <col min="8714" max="8720" width="8.83203125" style="24"/>
    <col min="8721" max="8721" width="11" style="24" customWidth="1"/>
    <col min="8722" max="8726" width="8.83203125" style="24"/>
    <col min="8727" max="8729" width="0" style="24" hidden="1" customWidth="1"/>
    <col min="8730" max="8960" width="8.83203125" style="24"/>
    <col min="8961" max="8961" width="8.33203125" style="24" customWidth="1"/>
    <col min="8962" max="8962" width="45.4140625" style="24" customWidth="1"/>
    <col min="8963" max="8963" width="11.9140625" style="24" customWidth="1"/>
    <col min="8964" max="8964" width="10.58203125" style="24" customWidth="1"/>
    <col min="8965" max="8966" width="11.9140625" style="24" customWidth="1"/>
    <col min="8967" max="8967" width="9.9140625" style="24" customWidth="1"/>
    <col min="8968" max="8968" width="11.1640625" style="24" customWidth="1"/>
    <col min="8969" max="8969" width="11.9140625" style="24" customWidth="1"/>
    <col min="8970" max="8976" width="8.83203125" style="24"/>
    <col min="8977" max="8977" width="11" style="24" customWidth="1"/>
    <col min="8978" max="8982" width="8.83203125" style="24"/>
    <col min="8983" max="8985" width="0" style="24" hidden="1" customWidth="1"/>
    <col min="8986" max="9216" width="8.83203125" style="24"/>
    <col min="9217" max="9217" width="8.33203125" style="24" customWidth="1"/>
    <col min="9218" max="9218" width="45.4140625" style="24" customWidth="1"/>
    <col min="9219" max="9219" width="11.9140625" style="24" customWidth="1"/>
    <col min="9220" max="9220" width="10.58203125" style="24" customWidth="1"/>
    <col min="9221" max="9222" width="11.9140625" style="24" customWidth="1"/>
    <col min="9223" max="9223" width="9.9140625" style="24" customWidth="1"/>
    <col min="9224" max="9224" width="11.1640625" style="24" customWidth="1"/>
    <col min="9225" max="9225" width="11.9140625" style="24" customWidth="1"/>
    <col min="9226" max="9232" width="8.83203125" style="24"/>
    <col min="9233" max="9233" width="11" style="24" customWidth="1"/>
    <col min="9234" max="9238" width="8.83203125" style="24"/>
    <col min="9239" max="9241" width="0" style="24" hidden="1" customWidth="1"/>
    <col min="9242" max="9472" width="8.83203125" style="24"/>
    <col min="9473" max="9473" width="8.33203125" style="24" customWidth="1"/>
    <col min="9474" max="9474" width="45.4140625" style="24" customWidth="1"/>
    <col min="9475" max="9475" width="11.9140625" style="24" customWidth="1"/>
    <col min="9476" max="9476" width="10.58203125" style="24" customWidth="1"/>
    <col min="9477" max="9478" width="11.9140625" style="24" customWidth="1"/>
    <col min="9479" max="9479" width="9.9140625" style="24" customWidth="1"/>
    <col min="9480" max="9480" width="11.1640625" style="24" customWidth="1"/>
    <col min="9481" max="9481" width="11.9140625" style="24" customWidth="1"/>
    <col min="9482" max="9488" width="8.83203125" style="24"/>
    <col min="9489" max="9489" width="11" style="24" customWidth="1"/>
    <col min="9490" max="9494" width="8.83203125" style="24"/>
    <col min="9495" max="9497" width="0" style="24" hidden="1" customWidth="1"/>
    <col min="9498" max="9728" width="8.83203125" style="24"/>
    <col min="9729" max="9729" width="8.33203125" style="24" customWidth="1"/>
    <col min="9730" max="9730" width="45.4140625" style="24" customWidth="1"/>
    <col min="9731" max="9731" width="11.9140625" style="24" customWidth="1"/>
    <col min="9732" max="9732" width="10.58203125" style="24" customWidth="1"/>
    <col min="9733" max="9734" width="11.9140625" style="24" customWidth="1"/>
    <col min="9735" max="9735" width="9.9140625" style="24" customWidth="1"/>
    <col min="9736" max="9736" width="11.1640625" style="24" customWidth="1"/>
    <col min="9737" max="9737" width="11.9140625" style="24" customWidth="1"/>
    <col min="9738" max="9744" width="8.83203125" style="24"/>
    <col min="9745" max="9745" width="11" style="24" customWidth="1"/>
    <col min="9746" max="9750" width="8.83203125" style="24"/>
    <col min="9751" max="9753" width="0" style="24" hidden="1" customWidth="1"/>
    <col min="9754" max="9984" width="8.83203125" style="24"/>
    <col min="9985" max="9985" width="8.33203125" style="24" customWidth="1"/>
    <col min="9986" max="9986" width="45.4140625" style="24" customWidth="1"/>
    <col min="9987" max="9987" width="11.9140625" style="24" customWidth="1"/>
    <col min="9988" max="9988" width="10.58203125" style="24" customWidth="1"/>
    <col min="9989" max="9990" width="11.9140625" style="24" customWidth="1"/>
    <col min="9991" max="9991" width="9.9140625" style="24" customWidth="1"/>
    <col min="9992" max="9992" width="11.1640625" style="24" customWidth="1"/>
    <col min="9993" max="9993" width="11.9140625" style="24" customWidth="1"/>
    <col min="9994" max="10000" width="8.83203125" style="24"/>
    <col min="10001" max="10001" width="11" style="24" customWidth="1"/>
    <col min="10002" max="10006" width="8.83203125" style="24"/>
    <col min="10007" max="10009" width="0" style="24" hidden="1" customWidth="1"/>
    <col min="10010" max="10240" width="8.83203125" style="24"/>
    <col min="10241" max="10241" width="8.33203125" style="24" customWidth="1"/>
    <col min="10242" max="10242" width="45.4140625" style="24" customWidth="1"/>
    <col min="10243" max="10243" width="11.9140625" style="24" customWidth="1"/>
    <col min="10244" max="10244" width="10.58203125" style="24" customWidth="1"/>
    <col min="10245" max="10246" width="11.9140625" style="24" customWidth="1"/>
    <col min="10247" max="10247" width="9.9140625" style="24" customWidth="1"/>
    <col min="10248" max="10248" width="11.1640625" style="24" customWidth="1"/>
    <col min="10249" max="10249" width="11.9140625" style="24" customWidth="1"/>
    <col min="10250" max="10256" width="8.83203125" style="24"/>
    <col min="10257" max="10257" width="11" style="24" customWidth="1"/>
    <col min="10258" max="10262" width="8.83203125" style="24"/>
    <col min="10263" max="10265" width="0" style="24" hidden="1" customWidth="1"/>
    <col min="10266" max="10496" width="8.83203125" style="24"/>
    <col min="10497" max="10497" width="8.33203125" style="24" customWidth="1"/>
    <col min="10498" max="10498" width="45.4140625" style="24" customWidth="1"/>
    <col min="10499" max="10499" width="11.9140625" style="24" customWidth="1"/>
    <col min="10500" max="10500" width="10.58203125" style="24" customWidth="1"/>
    <col min="10501" max="10502" width="11.9140625" style="24" customWidth="1"/>
    <col min="10503" max="10503" width="9.9140625" style="24" customWidth="1"/>
    <col min="10504" max="10504" width="11.1640625" style="24" customWidth="1"/>
    <col min="10505" max="10505" width="11.9140625" style="24" customWidth="1"/>
    <col min="10506" max="10512" width="8.83203125" style="24"/>
    <col min="10513" max="10513" width="11" style="24" customWidth="1"/>
    <col min="10514" max="10518" width="8.83203125" style="24"/>
    <col min="10519" max="10521" width="0" style="24" hidden="1" customWidth="1"/>
    <col min="10522" max="10752" width="8.83203125" style="24"/>
    <col min="10753" max="10753" width="8.33203125" style="24" customWidth="1"/>
    <col min="10754" max="10754" width="45.4140625" style="24" customWidth="1"/>
    <col min="10755" max="10755" width="11.9140625" style="24" customWidth="1"/>
    <col min="10756" max="10756" width="10.58203125" style="24" customWidth="1"/>
    <col min="10757" max="10758" width="11.9140625" style="24" customWidth="1"/>
    <col min="10759" max="10759" width="9.9140625" style="24" customWidth="1"/>
    <col min="10760" max="10760" width="11.1640625" style="24" customWidth="1"/>
    <col min="10761" max="10761" width="11.9140625" style="24" customWidth="1"/>
    <col min="10762" max="10768" width="8.83203125" style="24"/>
    <col min="10769" max="10769" width="11" style="24" customWidth="1"/>
    <col min="10770" max="10774" width="8.83203125" style="24"/>
    <col min="10775" max="10777" width="0" style="24" hidden="1" customWidth="1"/>
    <col min="10778" max="11008" width="8.83203125" style="24"/>
    <col min="11009" max="11009" width="8.33203125" style="24" customWidth="1"/>
    <col min="11010" max="11010" width="45.4140625" style="24" customWidth="1"/>
    <col min="11011" max="11011" width="11.9140625" style="24" customWidth="1"/>
    <col min="11012" max="11012" width="10.58203125" style="24" customWidth="1"/>
    <col min="11013" max="11014" width="11.9140625" style="24" customWidth="1"/>
    <col min="11015" max="11015" width="9.9140625" style="24" customWidth="1"/>
    <col min="11016" max="11016" width="11.1640625" style="24" customWidth="1"/>
    <col min="11017" max="11017" width="11.9140625" style="24" customWidth="1"/>
    <col min="11018" max="11024" width="8.83203125" style="24"/>
    <col min="11025" max="11025" width="11" style="24" customWidth="1"/>
    <col min="11026" max="11030" width="8.83203125" style="24"/>
    <col min="11031" max="11033" width="0" style="24" hidden="1" customWidth="1"/>
    <col min="11034" max="11264" width="8.83203125" style="24"/>
    <col min="11265" max="11265" width="8.33203125" style="24" customWidth="1"/>
    <col min="11266" max="11266" width="45.4140625" style="24" customWidth="1"/>
    <col min="11267" max="11267" width="11.9140625" style="24" customWidth="1"/>
    <col min="11268" max="11268" width="10.58203125" style="24" customWidth="1"/>
    <col min="11269" max="11270" width="11.9140625" style="24" customWidth="1"/>
    <col min="11271" max="11271" width="9.9140625" style="24" customWidth="1"/>
    <col min="11272" max="11272" width="11.1640625" style="24" customWidth="1"/>
    <col min="11273" max="11273" width="11.9140625" style="24" customWidth="1"/>
    <col min="11274" max="11280" width="8.83203125" style="24"/>
    <col min="11281" max="11281" width="11" style="24" customWidth="1"/>
    <col min="11282" max="11286" width="8.83203125" style="24"/>
    <col min="11287" max="11289" width="0" style="24" hidden="1" customWidth="1"/>
    <col min="11290" max="11520" width="8.83203125" style="24"/>
    <col min="11521" max="11521" width="8.33203125" style="24" customWidth="1"/>
    <col min="11522" max="11522" width="45.4140625" style="24" customWidth="1"/>
    <col min="11523" max="11523" width="11.9140625" style="24" customWidth="1"/>
    <col min="11524" max="11524" width="10.58203125" style="24" customWidth="1"/>
    <col min="11525" max="11526" width="11.9140625" style="24" customWidth="1"/>
    <col min="11527" max="11527" width="9.9140625" style="24" customWidth="1"/>
    <col min="11528" max="11528" width="11.1640625" style="24" customWidth="1"/>
    <col min="11529" max="11529" width="11.9140625" style="24" customWidth="1"/>
    <col min="11530" max="11536" width="8.83203125" style="24"/>
    <col min="11537" max="11537" width="11" style="24" customWidth="1"/>
    <col min="11538" max="11542" width="8.83203125" style="24"/>
    <col min="11543" max="11545" width="0" style="24" hidden="1" customWidth="1"/>
    <col min="11546" max="11776" width="8.83203125" style="24"/>
    <col min="11777" max="11777" width="8.33203125" style="24" customWidth="1"/>
    <col min="11778" max="11778" width="45.4140625" style="24" customWidth="1"/>
    <col min="11779" max="11779" width="11.9140625" style="24" customWidth="1"/>
    <col min="11780" max="11780" width="10.58203125" style="24" customWidth="1"/>
    <col min="11781" max="11782" width="11.9140625" style="24" customWidth="1"/>
    <col min="11783" max="11783" width="9.9140625" style="24" customWidth="1"/>
    <col min="11784" max="11784" width="11.1640625" style="24" customWidth="1"/>
    <col min="11785" max="11785" width="11.9140625" style="24" customWidth="1"/>
    <col min="11786" max="11792" width="8.83203125" style="24"/>
    <col min="11793" max="11793" width="11" style="24" customWidth="1"/>
    <col min="11794" max="11798" width="8.83203125" style="24"/>
    <col min="11799" max="11801" width="0" style="24" hidden="1" customWidth="1"/>
    <col min="11802" max="12032" width="8.83203125" style="24"/>
    <col min="12033" max="12033" width="8.33203125" style="24" customWidth="1"/>
    <col min="12034" max="12034" width="45.4140625" style="24" customWidth="1"/>
    <col min="12035" max="12035" width="11.9140625" style="24" customWidth="1"/>
    <col min="12036" max="12036" width="10.58203125" style="24" customWidth="1"/>
    <col min="12037" max="12038" width="11.9140625" style="24" customWidth="1"/>
    <col min="12039" max="12039" width="9.9140625" style="24" customWidth="1"/>
    <col min="12040" max="12040" width="11.1640625" style="24" customWidth="1"/>
    <col min="12041" max="12041" width="11.9140625" style="24" customWidth="1"/>
    <col min="12042" max="12048" width="8.83203125" style="24"/>
    <col min="12049" max="12049" width="11" style="24" customWidth="1"/>
    <col min="12050" max="12054" width="8.83203125" style="24"/>
    <col min="12055" max="12057" width="0" style="24" hidden="1" customWidth="1"/>
    <col min="12058" max="12288" width="8.83203125" style="24"/>
    <col min="12289" max="12289" width="8.33203125" style="24" customWidth="1"/>
    <col min="12290" max="12290" width="45.4140625" style="24" customWidth="1"/>
    <col min="12291" max="12291" width="11.9140625" style="24" customWidth="1"/>
    <col min="12292" max="12292" width="10.58203125" style="24" customWidth="1"/>
    <col min="12293" max="12294" width="11.9140625" style="24" customWidth="1"/>
    <col min="12295" max="12295" width="9.9140625" style="24" customWidth="1"/>
    <col min="12296" max="12296" width="11.1640625" style="24" customWidth="1"/>
    <col min="12297" max="12297" width="11.9140625" style="24" customWidth="1"/>
    <col min="12298" max="12304" width="8.83203125" style="24"/>
    <col min="12305" max="12305" width="11" style="24" customWidth="1"/>
    <col min="12306" max="12310" width="8.83203125" style="24"/>
    <col min="12311" max="12313" width="0" style="24" hidden="1" customWidth="1"/>
    <col min="12314" max="12544" width="8.83203125" style="24"/>
    <col min="12545" max="12545" width="8.33203125" style="24" customWidth="1"/>
    <col min="12546" max="12546" width="45.4140625" style="24" customWidth="1"/>
    <col min="12547" max="12547" width="11.9140625" style="24" customWidth="1"/>
    <col min="12548" max="12548" width="10.58203125" style="24" customWidth="1"/>
    <col min="12549" max="12550" width="11.9140625" style="24" customWidth="1"/>
    <col min="12551" max="12551" width="9.9140625" style="24" customWidth="1"/>
    <col min="12552" max="12552" width="11.1640625" style="24" customWidth="1"/>
    <col min="12553" max="12553" width="11.9140625" style="24" customWidth="1"/>
    <col min="12554" max="12560" width="8.83203125" style="24"/>
    <col min="12561" max="12561" width="11" style="24" customWidth="1"/>
    <col min="12562" max="12566" width="8.83203125" style="24"/>
    <col min="12567" max="12569" width="0" style="24" hidden="1" customWidth="1"/>
    <col min="12570" max="12800" width="8.83203125" style="24"/>
    <col min="12801" max="12801" width="8.33203125" style="24" customWidth="1"/>
    <col min="12802" max="12802" width="45.4140625" style="24" customWidth="1"/>
    <col min="12803" max="12803" width="11.9140625" style="24" customWidth="1"/>
    <col min="12804" max="12804" width="10.58203125" style="24" customWidth="1"/>
    <col min="12805" max="12806" width="11.9140625" style="24" customWidth="1"/>
    <col min="12807" max="12807" width="9.9140625" style="24" customWidth="1"/>
    <col min="12808" max="12808" width="11.1640625" style="24" customWidth="1"/>
    <col min="12809" max="12809" width="11.9140625" style="24" customWidth="1"/>
    <col min="12810" max="12816" width="8.83203125" style="24"/>
    <col min="12817" max="12817" width="11" style="24" customWidth="1"/>
    <col min="12818" max="12822" width="8.83203125" style="24"/>
    <col min="12823" max="12825" width="0" style="24" hidden="1" customWidth="1"/>
    <col min="12826" max="13056" width="8.83203125" style="24"/>
    <col min="13057" max="13057" width="8.33203125" style="24" customWidth="1"/>
    <col min="13058" max="13058" width="45.4140625" style="24" customWidth="1"/>
    <col min="13059" max="13059" width="11.9140625" style="24" customWidth="1"/>
    <col min="13060" max="13060" width="10.58203125" style="24" customWidth="1"/>
    <col min="13061" max="13062" width="11.9140625" style="24" customWidth="1"/>
    <col min="13063" max="13063" width="9.9140625" style="24" customWidth="1"/>
    <col min="13064" max="13064" width="11.1640625" style="24" customWidth="1"/>
    <col min="13065" max="13065" width="11.9140625" style="24" customWidth="1"/>
    <col min="13066" max="13072" width="8.83203125" style="24"/>
    <col min="13073" max="13073" width="11" style="24" customWidth="1"/>
    <col min="13074" max="13078" width="8.83203125" style="24"/>
    <col min="13079" max="13081" width="0" style="24" hidden="1" customWidth="1"/>
    <col min="13082" max="13312" width="8.83203125" style="24"/>
    <col min="13313" max="13313" width="8.33203125" style="24" customWidth="1"/>
    <col min="13314" max="13314" width="45.4140625" style="24" customWidth="1"/>
    <col min="13315" max="13315" width="11.9140625" style="24" customWidth="1"/>
    <col min="13316" max="13316" width="10.58203125" style="24" customWidth="1"/>
    <col min="13317" max="13318" width="11.9140625" style="24" customWidth="1"/>
    <col min="13319" max="13319" width="9.9140625" style="24" customWidth="1"/>
    <col min="13320" max="13320" width="11.1640625" style="24" customWidth="1"/>
    <col min="13321" max="13321" width="11.9140625" style="24" customWidth="1"/>
    <col min="13322" max="13328" width="8.83203125" style="24"/>
    <col min="13329" max="13329" width="11" style="24" customWidth="1"/>
    <col min="13330" max="13334" width="8.83203125" style="24"/>
    <col min="13335" max="13337" width="0" style="24" hidden="1" customWidth="1"/>
    <col min="13338" max="13568" width="8.83203125" style="24"/>
    <col min="13569" max="13569" width="8.33203125" style="24" customWidth="1"/>
    <col min="13570" max="13570" width="45.4140625" style="24" customWidth="1"/>
    <col min="13571" max="13571" width="11.9140625" style="24" customWidth="1"/>
    <col min="13572" max="13572" width="10.58203125" style="24" customWidth="1"/>
    <col min="13573" max="13574" width="11.9140625" style="24" customWidth="1"/>
    <col min="13575" max="13575" width="9.9140625" style="24" customWidth="1"/>
    <col min="13576" max="13576" width="11.1640625" style="24" customWidth="1"/>
    <col min="13577" max="13577" width="11.9140625" style="24" customWidth="1"/>
    <col min="13578" max="13584" width="8.83203125" style="24"/>
    <col min="13585" max="13585" width="11" style="24" customWidth="1"/>
    <col min="13586" max="13590" width="8.83203125" style="24"/>
    <col min="13591" max="13593" width="0" style="24" hidden="1" customWidth="1"/>
    <col min="13594" max="13824" width="8.83203125" style="24"/>
    <col min="13825" max="13825" width="8.33203125" style="24" customWidth="1"/>
    <col min="13826" max="13826" width="45.4140625" style="24" customWidth="1"/>
    <col min="13827" max="13827" width="11.9140625" style="24" customWidth="1"/>
    <col min="13828" max="13828" width="10.58203125" style="24" customWidth="1"/>
    <col min="13829" max="13830" width="11.9140625" style="24" customWidth="1"/>
    <col min="13831" max="13831" width="9.9140625" style="24" customWidth="1"/>
    <col min="13832" max="13832" width="11.1640625" style="24" customWidth="1"/>
    <col min="13833" max="13833" width="11.9140625" style="24" customWidth="1"/>
    <col min="13834" max="13840" width="8.83203125" style="24"/>
    <col min="13841" max="13841" width="11" style="24" customWidth="1"/>
    <col min="13842" max="13846" width="8.83203125" style="24"/>
    <col min="13847" max="13849" width="0" style="24" hidden="1" customWidth="1"/>
    <col min="13850" max="14080" width="8.83203125" style="24"/>
    <col min="14081" max="14081" width="8.33203125" style="24" customWidth="1"/>
    <col min="14082" max="14082" width="45.4140625" style="24" customWidth="1"/>
    <col min="14083" max="14083" width="11.9140625" style="24" customWidth="1"/>
    <col min="14084" max="14084" width="10.58203125" style="24" customWidth="1"/>
    <col min="14085" max="14086" width="11.9140625" style="24" customWidth="1"/>
    <col min="14087" max="14087" width="9.9140625" style="24" customWidth="1"/>
    <col min="14088" max="14088" width="11.1640625" style="24" customWidth="1"/>
    <col min="14089" max="14089" width="11.9140625" style="24" customWidth="1"/>
    <col min="14090" max="14096" width="8.83203125" style="24"/>
    <col min="14097" max="14097" width="11" style="24" customWidth="1"/>
    <col min="14098" max="14102" width="8.83203125" style="24"/>
    <col min="14103" max="14105" width="0" style="24" hidden="1" customWidth="1"/>
    <col min="14106" max="14336" width="8.83203125" style="24"/>
    <col min="14337" max="14337" width="8.33203125" style="24" customWidth="1"/>
    <col min="14338" max="14338" width="45.4140625" style="24" customWidth="1"/>
    <col min="14339" max="14339" width="11.9140625" style="24" customWidth="1"/>
    <col min="14340" max="14340" width="10.58203125" style="24" customWidth="1"/>
    <col min="14341" max="14342" width="11.9140625" style="24" customWidth="1"/>
    <col min="14343" max="14343" width="9.9140625" style="24" customWidth="1"/>
    <col min="14344" max="14344" width="11.1640625" style="24" customWidth="1"/>
    <col min="14345" max="14345" width="11.9140625" style="24" customWidth="1"/>
    <col min="14346" max="14352" width="8.83203125" style="24"/>
    <col min="14353" max="14353" width="11" style="24" customWidth="1"/>
    <col min="14354" max="14358" width="8.83203125" style="24"/>
    <col min="14359" max="14361" width="0" style="24" hidden="1" customWidth="1"/>
    <col min="14362" max="14592" width="8.83203125" style="24"/>
    <col min="14593" max="14593" width="8.33203125" style="24" customWidth="1"/>
    <col min="14594" max="14594" width="45.4140625" style="24" customWidth="1"/>
    <col min="14595" max="14595" width="11.9140625" style="24" customWidth="1"/>
    <col min="14596" max="14596" width="10.58203125" style="24" customWidth="1"/>
    <col min="14597" max="14598" width="11.9140625" style="24" customWidth="1"/>
    <col min="14599" max="14599" width="9.9140625" style="24" customWidth="1"/>
    <col min="14600" max="14600" width="11.1640625" style="24" customWidth="1"/>
    <col min="14601" max="14601" width="11.9140625" style="24" customWidth="1"/>
    <col min="14602" max="14608" width="8.83203125" style="24"/>
    <col min="14609" max="14609" width="11" style="24" customWidth="1"/>
    <col min="14610" max="14614" width="8.83203125" style="24"/>
    <col min="14615" max="14617" width="0" style="24" hidden="1" customWidth="1"/>
    <col min="14618" max="14848" width="8.83203125" style="24"/>
    <col min="14849" max="14849" width="8.33203125" style="24" customWidth="1"/>
    <col min="14850" max="14850" width="45.4140625" style="24" customWidth="1"/>
    <col min="14851" max="14851" width="11.9140625" style="24" customWidth="1"/>
    <col min="14852" max="14852" width="10.58203125" style="24" customWidth="1"/>
    <col min="14853" max="14854" width="11.9140625" style="24" customWidth="1"/>
    <col min="14855" max="14855" width="9.9140625" style="24" customWidth="1"/>
    <col min="14856" max="14856" width="11.1640625" style="24" customWidth="1"/>
    <col min="14857" max="14857" width="11.9140625" style="24" customWidth="1"/>
    <col min="14858" max="14864" width="8.83203125" style="24"/>
    <col min="14865" max="14865" width="11" style="24" customWidth="1"/>
    <col min="14866" max="14870" width="8.83203125" style="24"/>
    <col min="14871" max="14873" width="0" style="24" hidden="1" customWidth="1"/>
    <col min="14874" max="15104" width="8.83203125" style="24"/>
    <col min="15105" max="15105" width="8.33203125" style="24" customWidth="1"/>
    <col min="15106" max="15106" width="45.4140625" style="24" customWidth="1"/>
    <col min="15107" max="15107" width="11.9140625" style="24" customWidth="1"/>
    <col min="15108" max="15108" width="10.58203125" style="24" customWidth="1"/>
    <col min="15109" max="15110" width="11.9140625" style="24" customWidth="1"/>
    <col min="15111" max="15111" width="9.9140625" style="24" customWidth="1"/>
    <col min="15112" max="15112" width="11.1640625" style="24" customWidth="1"/>
    <col min="15113" max="15113" width="11.9140625" style="24" customWidth="1"/>
    <col min="15114" max="15120" width="8.83203125" style="24"/>
    <col min="15121" max="15121" width="11" style="24" customWidth="1"/>
    <col min="15122" max="15126" width="8.83203125" style="24"/>
    <col min="15127" max="15129" width="0" style="24" hidden="1" customWidth="1"/>
    <col min="15130" max="15360" width="8.83203125" style="24"/>
    <col min="15361" max="15361" width="8.33203125" style="24" customWidth="1"/>
    <col min="15362" max="15362" width="45.4140625" style="24" customWidth="1"/>
    <col min="15363" max="15363" width="11.9140625" style="24" customWidth="1"/>
    <col min="15364" max="15364" width="10.58203125" style="24" customWidth="1"/>
    <col min="15365" max="15366" width="11.9140625" style="24" customWidth="1"/>
    <col min="15367" max="15367" width="9.9140625" style="24" customWidth="1"/>
    <col min="15368" max="15368" width="11.1640625" style="24" customWidth="1"/>
    <col min="15369" max="15369" width="11.9140625" style="24" customWidth="1"/>
    <col min="15370" max="15376" width="8.83203125" style="24"/>
    <col min="15377" max="15377" width="11" style="24" customWidth="1"/>
    <col min="15378" max="15382" width="8.83203125" style="24"/>
    <col min="15383" max="15385" width="0" style="24" hidden="1" customWidth="1"/>
    <col min="15386" max="15616" width="8.83203125" style="24"/>
    <col min="15617" max="15617" width="8.33203125" style="24" customWidth="1"/>
    <col min="15618" max="15618" width="45.4140625" style="24" customWidth="1"/>
    <col min="15619" max="15619" width="11.9140625" style="24" customWidth="1"/>
    <col min="15620" max="15620" width="10.58203125" style="24" customWidth="1"/>
    <col min="15621" max="15622" width="11.9140625" style="24" customWidth="1"/>
    <col min="15623" max="15623" width="9.9140625" style="24" customWidth="1"/>
    <col min="15624" max="15624" width="11.1640625" style="24" customWidth="1"/>
    <col min="15625" max="15625" width="11.9140625" style="24" customWidth="1"/>
    <col min="15626" max="15632" width="8.83203125" style="24"/>
    <col min="15633" max="15633" width="11" style="24" customWidth="1"/>
    <col min="15634" max="15638" width="8.83203125" style="24"/>
    <col min="15639" max="15641" width="0" style="24" hidden="1" customWidth="1"/>
    <col min="15642" max="15872" width="8.83203125" style="24"/>
    <col min="15873" max="15873" width="8.33203125" style="24" customWidth="1"/>
    <col min="15874" max="15874" width="45.4140625" style="24" customWidth="1"/>
    <col min="15875" max="15875" width="11.9140625" style="24" customWidth="1"/>
    <col min="15876" max="15876" width="10.58203125" style="24" customWidth="1"/>
    <col min="15877" max="15878" width="11.9140625" style="24" customWidth="1"/>
    <col min="15879" max="15879" width="9.9140625" style="24" customWidth="1"/>
    <col min="15880" max="15880" width="11.1640625" style="24" customWidth="1"/>
    <col min="15881" max="15881" width="11.9140625" style="24" customWidth="1"/>
    <col min="15882" max="15888" width="8.83203125" style="24"/>
    <col min="15889" max="15889" width="11" style="24" customWidth="1"/>
    <col min="15890" max="15894" width="8.83203125" style="24"/>
    <col min="15895" max="15897" width="0" style="24" hidden="1" customWidth="1"/>
    <col min="15898" max="16128" width="8.83203125" style="24"/>
    <col min="16129" max="16129" width="8.33203125" style="24" customWidth="1"/>
    <col min="16130" max="16130" width="45.4140625" style="24" customWidth="1"/>
    <col min="16131" max="16131" width="11.9140625" style="24" customWidth="1"/>
    <col min="16132" max="16132" width="10.58203125" style="24" customWidth="1"/>
    <col min="16133" max="16134" width="11.9140625" style="24" customWidth="1"/>
    <col min="16135" max="16135" width="9.9140625" style="24" customWidth="1"/>
    <col min="16136" max="16136" width="11.1640625" style="24" customWidth="1"/>
    <col min="16137" max="16137" width="11.9140625" style="24" customWidth="1"/>
    <col min="16138" max="16144" width="8.83203125" style="24"/>
    <col min="16145" max="16145" width="11" style="24" customWidth="1"/>
    <col min="16146" max="16150" width="8.83203125" style="24"/>
    <col min="16151" max="16153" width="0" style="24" hidden="1" customWidth="1"/>
    <col min="16154" max="16381" width="8.83203125" style="24"/>
    <col min="16382" max="16384" width="8.83203125" style="24" customWidth="1"/>
  </cols>
  <sheetData>
    <row r="1" spans="1:23" ht="16.5" customHeight="1" x14ac:dyDescent="0.35">
      <c r="A1" s="97" t="s">
        <v>52</v>
      </c>
      <c r="B1" s="97"/>
      <c r="C1" s="97"/>
      <c r="D1" s="97"/>
      <c r="E1" s="97"/>
      <c r="F1" s="97"/>
      <c r="G1" s="97"/>
      <c r="H1" s="97"/>
      <c r="I1" s="23"/>
    </row>
    <row r="2" spans="1:23" ht="25.5" customHeight="1" x14ac:dyDescent="0.35">
      <c r="A2" s="98" t="s">
        <v>53</v>
      </c>
      <c r="B2" s="98"/>
      <c r="C2" s="98"/>
      <c r="D2" s="98"/>
      <c r="E2" s="98"/>
      <c r="F2" s="98"/>
      <c r="G2" s="98"/>
      <c r="H2" s="98"/>
      <c r="I2" s="25"/>
    </row>
    <row r="3" spans="1:23" s="23" customFormat="1" ht="14" x14ac:dyDescent="0.3">
      <c r="A3" s="26"/>
      <c r="B3" s="26"/>
      <c r="C3" s="26"/>
      <c r="D3" s="26"/>
      <c r="E3" s="26"/>
      <c r="F3" s="26"/>
      <c r="G3" s="26"/>
      <c r="H3" s="26"/>
    </row>
    <row r="4" spans="1:23" s="23" customFormat="1" ht="14" x14ac:dyDescent="0.3">
      <c r="A4" s="26"/>
      <c r="B4" s="26"/>
      <c r="C4" s="26"/>
      <c r="D4" s="26"/>
      <c r="E4" s="26"/>
      <c r="F4" s="26"/>
      <c r="G4" s="26"/>
      <c r="H4" s="27" t="s">
        <v>54</v>
      </c>
    </row>
    <row r="5" spans="1:23" s="23" customFormat="1" ht="14" x14ac:dyDescent="0.3">
      <c r="A5" s="28" t="s">
        <v>55</v>
      </c>
      <c r="B5" s="26"/>
      <c r="C5" s="26"/>
      <c r="D5" s="29"/>
      <c r="E5" s="29"/>
      <c r="F5" s="29"/>
      <c r="G5" s="29"/>
      <c r="H5" s="30"/>
    </row>
    <row r="6" spans="1:23" s="23" customFormat="1" ht="14" x14ac:dyDescent="0.3">
      <c r="A6" s="31" t="s">
        <v>56</v>
      </c>
      <c r="B6" s="32"/>
      <c r="C6" s="67"/>
      <c r="D6" s="29"/>
      <c r="E6" s="29"/>
      <c r="F6" s="29"/>
      <c r="G6" s="29"/>
      <c r="H6" s="30"/>
    </row>
    <row r="7" spans="1:23" s="23" customFormat="1" ht="14" x14ac:dyDescent="0.3">
      <c r="A7" s="31" t="s">
        <v>57</v>
      </c>
      <c r="B7" s="32"/>
      <c r="C7" s="32"/>
      <c r="D7" s="33"/>
      <c r="E7" s="33"/>
      <c r="F7" s="33"/>
      <c r="G7" s="33"/>
      <c r="H7" s="30" t="s">
        <v>101</v>
      </c>
    </row>
    <row r="8" spans="1:23" s="23" customFormat="1" ht="14" x14ac:dyDescent="0.3">
      <c r="A8" s="31" t="s">
        <v>58</v>
      </c>
      <c r="B8" s="32"/>
      <c r="C8" s="32"/>
      <c r="D8" s="33"/>
      <c r="E8" s="33"/>
      <c r="F8" s="33"/>
      <c r="G8" s="33"/>
      <c r="H8" s="30" t="s">
        <v>59</v>
      </c>
    </row>
    <row r="9" spans="1:23" s="23" customFormat="1" ht="14" x14ac:dyDescent="0.3">
      <c r="A9" s="26"/>
      <c r="B9" s="26"/>
      <c r="C9" s="26"/>
      <c r="D9" s="34"/>
      <c r="E9" s="34"/>
      <c r="F9" s="34"/>
      <c r="G9" s="34"/>
      <c r="H9" s="35" t="s">
        <v>60</v>
      </c>
    </row>
    <row r="10" spans="1:23" ht="30.75" customHeight="1" x14ac:dyDescent="0.35">
      <c r="A10" s="36" t="s">
        <v>61</v>
      </c>
      <c r="B10" s="37" t="s">
        <v>62</v>
      </c>
      <c r="C10" s="38" t="s">
        <v>63</v>
      </c>
      <c r="D10" s="38" t="s">
        <v>59</v>
      </c>
      <c r="E10" s="38" t="s">
        <v>64</v>
      </c>
      <c r="F10" s="38" t="s">
        <v>65</v>
      </c>
      <c r="G10" s="38" t="s">
        <v>66</v>
      </c>
      <c r="H10" s="38" t="s">
        <v>67</v>
      </c>
      <c r="P10" s="39"/>
      <c r="R10" s="40"/>
      <c r="S10" s="40"/>
      <c r="W10" s="24">
        <v>4</v>
      </c>
    </row>
    <row r="11" spans="1:23" ht="19.5" customHeight="1" x14ac:dyDescent="0.35">
      <c r="A11" s="99" t="s">
        <v>68</v>
      </c>
      <c r="B11" s="99"/>
      <c r="C11" s="99"/>
      <c r="D11" s="99"/>
      <c r="E11" s="99"/>
      <c r="F11" s="99"/>
      <c r="G11" s="99"/>
      <c r="H11" s="99"/>
      <c r="P11" s="39"/>
      <c r="R11" s="40"/>
      <c r="S11" s="40"/>
    </row>
    <row r="12" spans="1:23" ht="15" customHeight="1" x14ac:dyDescent="0.35">
      <c r="A12" s="41" t="s">
        <v>42</v>
      </c>
      <c r="B12" s="42" t="s">
        <v>13</v>
      </c>
      <c r="C12" s="43">
        <v>144804546</v>
      </c>
      <c r="D12" s="43">
        <v>159802086</v>
      </c>
      <c r="E12" s="43">
        <v>140897414.29103917</v>
      </c>
      <c r="F12" s="43">
        <v>135655509.75717744</v>
      </c>
      <c r="G12" s="43">
        <v>135645721.83989277</v>
      </c>
      <c r="H12" s="43">
        <v>135219488.45508957</v>
      </c>
      <c r="P12" s="39"/>
      <c r="R12" s="40"/>
      <c r="S12" s="40"/>
      <c r="W12" s="24">
        <v>5</v>
      </c>
    </row>
    <row r="13" spans="1:23" ht="26.5" x14ac:dyDescent="0.35">
      <c r="A13" s="41" t="s">
        <v>43</v>
      </c>
      <c r="B13" s="44" t="s">
        <v>14</v>
      </c>
      <c r="C13" s="43">
        <v>177243703</v>
      </c>
      <c r="D13" s="43">
        <v>235815000</v>
      </c>
      <c r="E13" s="43">
        <v>168485942.99938199</v>
      </c>
      <c r="F13" s="43">
        <v>166586232.99938199</v>
      </c>
      <c r="G13" s="43">
        <v>166063702.99938199</v>
      </c>
      <c r="H13" s="43">
        <v>166530549.99938199</v>
      </c>
      <c r="K13" s="45"/>
      <c r="L13" s="45"/>
      <c r="M13" s="45"/>
      <c r="N13" s="100"/>
      <c r="O13" s="100"/>
      <c r="P13" s="46"/>
      <c r="Q13" s="47"/>
      <c r="R13" s="48"/>
      <c r="S13" s="48"/>
      <c r="W13" s="24">
        <v>6</v>
      </c>
    </row>
    <row r="14" spans="1:23" ht="29.25" customHeight="1" x14ac:dyDescent="0.35">
      <c r="A14" s="49" t="s">
        <v>69</v>
      </c>
      <c r="B14" s="50" t="s">
        <v>70</v>
      </c>
      <c r="C14" s="43">
        <v>0</v>
      </c>
      <c r="D14" s="43">
        <v>50000000</v>
      </c>
      <c r="E14" s="43">
        <v>0</v>
      </c>
      <c r="F14" s="43">
        <v>0</v>
      </c>
      <c r="G14" s="43">
        <v>0</v>
      </c>
      <c r="H14" s="43">
        <v>0</v>
      </c>
      <c r="W14" s="24">
        <v>7</v>
      </c>
    </row>
    <row r="15" spans="1:23" x14ac:dyDescent="0.35">
      <c r="A15" s="51" t="s">
        <v>44</v>
      </c>
      <c r="B15" s="52" t="s">
        <v>71</v>
      </c>
      <c r="C15" s="53">
        <f>C12-C13</f>
        <v>-32439157</v>
      </c>
      <c r="D15" s="53">
        <f t="shared" ref="D15:H15" si="0">D12-D13</f>
        <v>-76012914</v>
      </c>
      <c r="E15" s="53">
        <f t="shared" si="0"/>
        <v>-27588528.70834282</v>
      </c>
      <c r="F15" s="53">
        <f t="shared" si="0"/>
        <v>-30930723.242204547</v>
      </c>
      <c r="G15" s="53">
        <f t="shared" si="0"/>
        <v>-30417981.159489214</v>
      </c>
      <c r="H15" s="53">
        <f t="shared" si="0"/>
        <v>-31311061.54429242</v>
      </c>
      <c r="W15" s="24">
        <v>8</v>
      </c>
    </row>
    <row r="16" spans="1:23" x14ac:dyDescent="0.35">
      <c r="A16" s="51" t="s">
        <v>45</v>
      </c>
      <c r="B16" s="52" t="s">
        <v>72</v>
      </c>
      <c r="C16" s="53">
        <v>0</v>
      </c>
      <c r="D16" s="53">
        <v>0</v>
      </c>
      <c r="E16" s="53">
        <v>0</v>
      </c>
      <c r="F16" s="53">
        <v>0</v>
      </c>
      <c r="G16" s="53">
        <v>0</v>
      </c>
      <c r="H16" s="53">
        <v>0</v>
      </c>
      <c r="W16" s="24">
        <v>9</v>
      </c>
    </row>
    <row r="17" spans="1:23" x14ac:dyDescent="0.35">
      <c r="A17" s="51" t="s">
        <v>46</v>
      </c>
      <c r="B17" s="52" t="s">
        <v>73</v>
      </c>
      <c r="C17" s="53">
        <f t="shared" ref="C17" si="1">C15-C16</f>
        <v>-32439157</v>
      </c>
      <c r="D17" s="53">
        <f t="shared" ref="D17:H17" si="2">D15-D16</f>
        <v>-76012914</v>
      </c>
      <c r="E17" s="53">
        <f t="shared" si="2"/>
        <v>-27588528.70834282</v>
      </c>
      <c r="F17" s="53">
        <f t="shared" si="2"/>
        <v>-30930723.242204547</v>
      </c>
      <c r="G17" s="53">
        <f t="shared" si="2"/>
        <v>-30417981.159489214</v>
      </c>
      <c r="H17" s="53">
        <f t="shared" si="2"/>
        <v>-31311061.54429242</v>
      </c>
      <c r="W17" s="24">
        <v>10</v>
      </c>
    </row>
    <row r="18" spans="1:23" x14ac:dyDescent="0.35">
      <c r="A18" s="101" t="s">
        <v>74</v>
      </c>
      <c r="B18" s="101"/>
      <c r="C18" s="68"/>
      <c r="D18" s="54"/>
      <c r="E18" s="54"/>
      <c r="F18" s="54"/>
      <c r="G18" s="54"/>
      <c r="H18" s="55"/>
    </row>
    <row r="19" spans="1:23" ht="120" customHeight="1" x14ac:dyDescent="0.35">
      <c r="A19" s="102" t="s">
        <v>75</v>
      </c>
      <c r="B19" s="102"/>
      <c r="C19" s="102"/>
      <c r="D19" s="102"/>
      <c r="E19" s="102"/>
      <c r="F19" s="102"/>
      <c r="G19" s="102"/>
      <c r="H19" s="102"/>
      <c r="W19" s="24">
        <v>11</v>
      </c>
    </row>
    <row r="20" spans="1:23" ht="23.25" customHeight="1" x14ac:dyDescent="0.35">
      <c r="A20" s="36" t="s">
        <v>61</v>
      </c>
      <c r="B20" s="37" t="s">
        <v>62</v>
      </c>
      <c r="C20" s="38" t="s">
        <v>63</v>
      </c>
      <c r="D20" s="38" t="s">
        <v>59</v>
      </c>
      <c r="E20" s="38" t="s">
        <v>64</v>
      </c>
      <c r="F20" s="38" t="s">
        <v>65</v>
      </c>
      <c r="G20" s="38" t="s">
        <v>66</v>
      </c>
      <c r="H20" s="38" t="s">
        <v>67</v>
      </c>
    </row>
    <row r="21" spans="1:23" x14ac:dyDescent="0.35">
      <c r="A21" s="99" t="s">
        <v>76</v>
      </c>
      <c r="B21" s="99"/>
      <c r="C21" s="99"/>
      <c r="D21" s="99"/>
      <c r="E21" s="99"/>
      <c r="F21" s="99"/>
      <c r="G21" s="99"/>
      <c r="H21" s="99"/>
      <c r="W21" s="24">
        <v>13</v>
      </c>
    </row>
    <row r="22" spans="1:23" x14ac:dyDescent="0.35">
      <c r="A22" s="56">
        <v>6</v>
      </c>
      <c r="B22" s="52" t="s">
        <v>25</v>
      </c>
      <c r="C22" s="70">
        <v>808181</v>
      </c>
      <c r="D22" s="70">
        <v>-337799</v>
      </c>
      <c r="E22" s="70">
        <v>-210048</v>
      </c>
      <c r="F22" s="70">
        <v>-510048</v>
      </c>
      <c r="G22" s="70">
        <v>-510048</v>
      </c>
      <c r="H22" s="70">
        <v>-510048</v>
      </c>
      <c r="W22" s="24">
        <v>14</v>
      </c>
    </row>
    <row r="23" spans="1:23" ht="26.5" x14ac:dyDescent="0.35">
      <c r="A23" s="56">
        <v>7</v>
      </c>
      <c r="B23" s="57" t="s">
        <v>77</v>
      </c>
      <c r="C23" s="53">
        <v>5946916</v>
      </c>
      <c r="D23" s="53">
        <v>-27880622</v>
      </c>
      <c r="E23" s="53">
        <v>1033829</v>
      </c>
      <c r="F23" s="53">
        <v>-11805202</v>
      </c>
      <c r="G23" s="53">
        <v>-1092543</v>
      </c>
      <c r="H23" s="53">
        <v>-571747</v>
      </c>
      <c r="W23" s="24">
        <v>15</v>
      </c>
    </row>
    <row r="24" spans="1:23" x14ac:dyDescent="0.35">
      <c r="A24" s="56">
        <v>8</v>
      </c>
      <c r="B24" s="52" t="s">
        <v>27</v>
      </c>
      <c r="C24" s="53">
        <v>240913</v>
      </c>
      <c r="D24" s="53">
        <v>-540126</v>
      </c>
      <c r="E24" s="53">
        <v>0</v>
      </c>
      <c r="F24" s="53">
        <v>0</v>
      </c>
      <c r="G24" s="53">
        <v>0</v>
      </c>
      <c r="H24" s="53">
        <v>0</v>
      </c>
      <c r="J24" s="95"/>
      <c r="W24" s="24">
        <v>16</v>
      </c>
    </row>
    <row r="25" spans="1:23" x14ac:dyDescent="0.35">
      <c r="A25" s="56">
        <v>9</v>
      </c>
      <c r="B25" s="52" t="s">
        <v>78</v>
      </c>
      <c r="C25" s="53">
        <f t="shared" ref="C25" si="3">SUM(C22:C24)</f>
        <v>6996010</v>
      </c>
      <c r="D25" s="53">
        <f>SUM(D22:D24)</f>
        <v>-28758547</v>
      </c>
      <c r="E25" s="53">
        <f t="shared" ref="E25:H25" si="4">SUM(E22:E24)</f>
        <v>823781</v>
      </c>
      <c r="F25" s="53">
        <f t="shared" si="4"/>
        <v>-12315250</v>
      </c>
      <c r="G25" s="53">
        <f t="shared" si="4"/>
        <v>-1602591</v>
      </c>
      <c r="H25" s="53">
        <f t="shared" si="4"/>
        <v>-1081795</v>
      </c>
      <c r="W25" s="24">
        <v>20</v>
      </c>
    </row>
    <row r="26" spans="1:23" x14ac:dyDescent="0.35">
      <c r="A26" s="58" t="s">
        <v>79</v>
      </c>
      <c r="B26" s="59" t="s">
        <v>80</v>
      </c>
      <c r="C26" s="53">
        <v>0</v>
      </c>
      <c r="D26" s="53">
        <v>-50000000</v>
      </c>
      <c r="E26" s="53">
        <v>0</v>
      </c>
      <c r="F26" s="53">
        <v>0</v>
      </c>
      <c r="G26" s="53">
        <v>0</v>
      </c>
      <c r="H26" s="53">
        <v>0</v>
      </c>
      <c r="W26" s="24">
        <v>21</v>
      </c>
    </row>
    <row r="27" spans="1:23" x14ac:dyDescent="0.35">
      <c r="A27" s="101" t="s">
        <v>74</v>
      </c>
      <c r="B27" s="101"/>
      <c r="C27" s="68"/>
      <c r="D27" s="60"/>
      <c r="E27" s="60"/>
      <c r="F27" s="60"/>
      <c r="G27" s="60"/>
      <c r="H27" s="61"/>
    </row>
    <row r="28" spans="1:23" ht="168.75" customHeight="1" x14ac:dyDescent="0.35">
      <c r="A28" s="102" t="s">
        <v>81</v>
      </c>
      <c r="B28" s="102"/>
      <c r="C28" s="102"/>
      <c r="D28" s="102"/>
      <c r="E28" s="102"/>
      <c r="F28" s="102"/>
      <c r="G28" s="102"/>
      <c r="H28" s="102"/>
    </row>
    <row r="29" spans="1:23" ht="21" customHeight="1" x14ac:dyDescent="0.35">
      <c r="A29" s="36" t="s">
        <v>61</v>
      </c>
      <c r="B29" s="37" t="s">
        <v>62</v>
      </c>
      <c r="C29" s="38" t="s">
        <v>63</v>
      </c>
      <c r="D29" s="38" t="s">
        <v>59</v>
      </c>
      <c r="E29" s="38" t="s">
        <v>64</v>
      </c>
      <c r="F29" s="38" t="s">
        <v>65</v>
      </c>
      <c r="G29" s="38" t="s">
        <v>66</v>
      </c>
      <c r="H29" s="38" t="s">
        <v>67</v>
      </c>
      <c r="W29" s="24">
        <v>22</v>
      </c>
    </row>
    <row r="30" spans="1:23" x14ac:dyDescent="0.35">
      <c r="A30" s="99" t="s">
        <v>82</v>
      </c>
      <c r="B30" s="99"/>
      <c r="C30" s="99"/>
      <c r="D30" s="99"/>
      <c r="E30" s="99"/>
      <c r="F30" s="99"/>
      <c r="G30" s="99"/>
      <c r="H30" s="99"/>
      <c r="W30" s="24">
        <v>23</v>
      </c>
    </row>
    <row r="31" spans="1:23" x14ac:dyDescent="0.35">
      <c r="A31" s="51" t="s">
        <v>47</v>
      </c>
      <c r="B31" s="52" t="s">
        <v>83</v>
      </c>
      <c r="C31" s="53">
        <f t="shared" ref="C31" si="5">C12</f>
        <v>144804546</v>
      </c>
      <c r="D31" s="53">
        <f>D12</f>
        <v>159802086</v>
      </c>
      <c r="E31" s="53">
        <f t="shared" ref="E31:H31" si="6">E12</f>
        <v>140897414.29103917</v>
      </c>
      <c r="F31" s="53">
        <f t="shared" si="6"/>
        <v>135655509.75717744</v>
      </c>
      <c r="G31" s="53">
        <f t="shared" si="6"/>
        <v>135645721.83989277</v>
      </c>
      <c r="H31" s="53">
        <f t="shared" si="6"/>
        <v>135219488.45508957</v>
      </c>
      <c r="W31" s="24">
        <v>24</v>
      </c>
    </row>
    <row r="32" spans="1:23" x14ac:dyDescent="0.35">
      <c r="A32" s="51" t="s">
        <v>48</v>
      </c>
      <c r="B32" s="52" t="s">
        <v>84</v>
      </c>
      <c r="C32" s="53">
        <f t="shared" ref="C32" si="7">(C12-C14-C17)+(C25-C26)</f>
        <v>184239713</v>
      </c>
      <c r="D32" s="53">
        <f>(D12-D14-D17)+(D25-D26)</f>
        <v>207056453</v>
      </c>
      <c r="E32" s="53">
        <f>(E12-E14-E17)+(E25-E26)</f>
        <v>169309723.99938199</v>
      </c>
      <c r="F32" s="53">
        <f t="shared" ref="F32:H32" si="8">(F12-F14-F17)+(F25-F26)</f>
        <v>154270982.99938199</v>
      </c>
      <c r="G32" s="53">
        <f t="shared" si="8"/>
        <v>164461111.99938199</v>
      </c>
      <c r="H32" s="53">
        <f t="shared" si="8"/>
        <v>165448754.99938199</v>
      </c>
      <c r="W32" s="24">
        <v>25</v>
      </c>
    </row>
    <row r="33" spans="1:23" x14ac:dyDescent="0.35">
      <c r="A33" s="51" t="s">
        <v>49</v>
      </c>
      <c r="B33" s="62" t="s">
        <v>85</v>
      </c>
      <c r="C33" s="53">
        <f>C31-C32</f>
        <v>-39435167</v>
      </c>
      <c r="D33" s="53">
        <f>D31-D32</f>
        <v>-47254367</v>
      </c>
      <c r="E33" s="53">
        <f t="shared" ref="E33:H33" si="9">E31-E32</f>
        <v>-28412309.70834282</v>
      </c>
      <c r="F33" s="53">
        <f t="shared" si="9"/>
        <v>-18615473.242204547</v>
      </c>
      <c r="G33" s="53">
        <f t="shared" si="9"/>
        <v>-28815390.159489214</v>
      </c>
      <c r="H33" s="53">
        <f t="shared" si="9"/>
        <v>-30229266.54429242</v>
      </c>
      <c r="W33" s="24">
        <v>26</v>
      </c>
    </row>
    <row r="34" spans="1:23" x14ac:dyDescent="0.35">
      <c r="A34" s="63"/>
      <c r="B34" s="64"/>
      <c r="C34" s="64"/>
      <c r="D34" s="60"/>
      <c r="E34" s="60"/>
      <c r="F34" s="60"/>
      <c r="G34" s="60"/>
      <c r="H34" s="61"/>
    </row>
    <row r="35" spans="1:23" x14ac:dyDescent="0.35">
      <c r="A35" s="99" t="s">
        <v>86</v>
      </c>
      <c r="B35" s="99"/>
      <c r="C35" s="99"/>
      <c r="D35" s="99"/>
      <c r="E35" s="99"/>
      <c r="F35" s="99"/>
      <c r="G35" s="99"/>
      <c r="H35" s="99"/>
    </row>
    <row r="36" spans="1:23" ht="59" customHeight="1" x14ac:dyDescent="0.35">
      <c r="A36" s="96" t="s">
        <v>87</v>
      </c>
      <c r="B36" s="96"/>
      <c r="C36" s="96"/>
      <c r="D36" s="96"/>
      <c r="E36" s="96"/>
      <c r="F36" s="96"/>
      <c r="G36" s="96"/>
      <c r="H36" s="96"/>
    </row>
    <row r="37" spans="1:23" ht="15" customHeight="1" x14ac:dyDescent="0.35">
      <c r="A37" s="96"/>
      <c r="B37" s="96"/>
      <c r="C37" s="96"/>
      <c r="D37" s="96"/>
      <c r="E37" s="96"/>
      <c r="F37" s="96"/>
      <c r="G37" s="96"/>
      <c r="H37" s="96"/>
    </row>
    <row r="38" spans="1:23" x14ac:dyDescent="0.35">
      <c r="A38" s="104" t="s">
        <v>74</v>
      </c>
      <c r="B38" s="104"/>
      <c r="C38" s="69"/>
      <c r="D38" s="65"/>
      <c r="E38" s="65"/>
      <c r="F38" s="65"/>
      <c r="G38" s="65"/>
      <c r="H38" s="66"/>
    </row>
    <row r="39" spans="1:23" ht="96.75" customHeight="1" x14ac:dyDescent="0.35">
      <c r="A39" s="105" t="s">
        <v>88</v>
      </c>
      <c r="B39" s="105"/>
      <c r="C39" s="105"/>
      <c r="D39" s="105"/>
      <c r="E39" s="105"/>
      <c r="F39" s="105"/>
      <c r="G39" s="105"/>
      <c r="H39" s="105"/>
      <c r="W39" s="24">
        <v>27</v>
      </c>
    </row>
    <row r="40" spans="1:23" s="75" customFormat="1" ht="20.25" customHeight="1" x14ac:dyDescent="0.35">
      <c r="A40" s="72" t="s">
        <v>61</v>
      </c>
      <c r="B40" s="73" t="s">
        <v>62</v>
      </c>
      <c r="C40" s="74" t="s">
        <v>63</v>
      </c>
      <c r="D40" s="74" t="s">
        <v>59</v>
      </c>
      <c r="E40" s="74" t="s">
        <v>64</v>
      </c>
      <c r="F40" s="74" t="s">
        <v>65</v>
      </c>
      <c r="G40" s="74" t="s">
        <v>66</v>
      </c>
      <c r="H40" s="74" t="s">
        <v>67</v>
      </c>
      <c r="W40" s="75">
        <v>29</v>
      </c>
    </row>
    <row r="41" spans="1:23" s="75" customFormat="1" x14ac:dyDescent="0.35">
      <c r="A41" s="106" t="s">
        <v>89</v>
      </c>
      <c r="B41" s="106"/>
      <c r="C41" s="106"/>
      <c r="D41" s="106"/>
      <c r="E41" s="106"/>
      <c r="F41" s="106"/>
      <c r="G41" s="106"/>
      <c r="H41" s="106"/>
    </row>
    <row r="42" spans="1:23" s="75" customFormat="1" x14ac:dyDescent="0.35">
      <c r="A42" s="76" t="s">
        <v>50</v>
      </c>
      <c r="B42" s="77" t="s">
        <v>90</v>
      </c>
      <c r="C42" s="71">
        <v>0</v>
      </c>
      <c r="D42" s="71">
        <v>0</v>
      </c>
      <c r="E42" s="71">
        <v>0</v>
      </c>
      <c r="F42" s="71">
        <v>0</v>
      </c>
      <c r="G42" s="71">
        <v>0</v>
      </c>
      <c r="H42" s="71">
        <v>0</v>
      </c>
    </row>
    <row r="43" spans="1:23" s="75" customFormat="1" x14ac:dyDescent="0.35">
      <c r="A43" s="76" t="s">
        <v>51</v>
      </c>
      <c r="B43" s="79" t="s">
        <v>91</v>
      </c>
      <c r="C43" s="71">
        <v>0</v>
      </c>
      <c r="D43" s="71">
        <v>0</v>
      </c>
      <c r="E43" s="71">
        <v>0</v>
      </c>
      <c r="F43" s="71">
        <v>0</v>
      </c>
      <c r="G43" s="71">
        <v>0</v>
      </c>
      <c r="H43" s="71">
        <v>0</v>
      </c>
    </row>
    <row r="44" spans="1:23" s="75" customFormat="1" ht="26.5" x14ac:dyDescent="0.35">
      <c r="A44" s="76" t="s">
        <v>92</v>
      </c>
      <c r="B44" s="77" t="s">
        <v>93</v>
      </c>
      <c r="C44" s="71">
        <v>767168</v>
      </c>
      <c r="D44" s="71">
        <v>1700000</v>
      </c>
      <c r="E44" s="71">
        <v>1700000</v>
      </c>
      <c r="F44" s="71">
        <v>1003169</v>
      </c>
      <c r="G44" s="71">
        <v>1003169</v>
      </c>
      <c r="H44" s="71">
        <v>1003169</v>
      </c>
    </row>
    <row r="45" spans="1:23" s="75" customFormat="1" x14ac:dyDescent="0.35">
      <c r="A45" s="76" t="s">
        <v>94</v>
      </c>
      <c r="B45" s="79" t="s">
        <v>95</v>
      </c>
      <c r="C45" s="71">
        <v>32321087</v>
      </c>
      <c r="D45" s="71">
        <v>47524502</v>
      </c>
      <c r="E45" s="71">
        <v>31181167</v>
      </c>
      <c r="F45" s="71">
        <v>28775181</v>
      </c>
      <c r="G45" s="71">
        <v>44797219</v>
      </c>
      <c r="H45" s="71">
        <v>28640464</v>
      </c>
      <c r="P45" s="80"/>
    </row>
    <row r="46" spans="1:23" s="75" customFormat="1" x14ac:dyDescent="0.35">
      <c r="A46" s="76" t="s">
        <v>96</v>
      </c>
      <c r="B46" s="79" t="s">
        <v>97</v>
      </c>
      <c r="C46" s="71">
        <v>53988276</v>
      </c>
      <c r="D46" s="71">
        <v>70413799</v>
      </c>
      <c r="E46" s="71">
        <v>42506981</v>
      </c>
      <c r="F46" s="71">
        <v>43731800</v>
      </c>
      <c r="G46" s="71">
        <v>28934581</v>
      </c>
      <c r="H46" s="71">
        <v>40294117</v>
      </c>
      <c r="P46" s="80"/>
    </row>
    <row r="47" spans="1:23" s="75" customFormat="1" ht="15" customHeight="1" x14ac:dyDescent="0.35">
      <c r="A47" s="76" t="s">
        <v>98</v>
      </c>
      <c r="B47" s="79" t="s">
        <v>99</v>
      </c>
      <c r="C47" s="78">
        <f t="shared" ref="C47:G47" si="10">SUM(C42:C46)</f>
        <v>87076531</v>
      </c>
      <c r="D47" s="78">
        <f t="shared" si="10"/>
        <v>119638301</v>
      </c>
      <c r="E47" s="78">
        <f t="shared" si="10"/>
        <v>75388148</v>
      </c>
      <c r="F47" s="78">
        <f t="shared" si="10"/>
        <v>73510150</v>
      </c>
      <c r="G47" s="78">
        <f t="shared" si="10"/>
        <v>74734969</v>
      </c>
      <c r="H47" s="78">
        <f>SUM(H42:H46)</f>
        <v>69937750</v>
      </c>
      <c r="I47" s="81"/>
      <c r="J47" s="81"/>
      <c r="P47" s="80"/>
    </row>
    <row r="48" spans="1:23" s="75" customFormat="1" ht="15" customHeight="1" x14ac:dyDescent="0.35">
      <c r="A48" s="107" t="s">
        <v>74</v>
      </c>
      <c r="B48" s="107"/>
      <c r="C48" s="82"/>
      <c r="D48" s="83"/>
      <c r="E48" s="83"/>
      <c r="F48" s="83"/>
      <c r="G48" s="83"/>
      <c r="H48" s="84"/>
      <c r="I48" s="81"/>
      <c r="J48" s="81"/>
      <c r="P48" s="80"/>
    </row>
    <row r="49" spans="1:16" s="75" customFormat="1" ht="180.75" customHeight="1" x14ac:dyDescent="0.35">
      <c r="A49" s="105" t="s">
        <v>100</v>
      </c>
      <c r="B49" s="105"/>
      <c r="C49" s="105"/>
      <c r="D49" s="105"/>
      <c r="E49" s="105"/>
      <c r="F49" s="105"/>
      <c r="G49" s="105"/>
      <c r="H49" s="105"/>
      <c r="I49" s="81"/>
      <c r="J49" s="81"/>
      <c r="P49" s="80"/>
    </row>
    <row r="50" spans="1:16" s="75" customFormat="1" ht="15" customHeight="1" x14ac:dyDescent="0.35">
      <c r="A50" s="103"/>
      <c r="B50" s="103"/>
      <c r="C50" s="103"/>
      <c r="D50" s="103"/>
      <c r="E50" s="103"/>
      <c r="F50" s="103"/>
      <c r="G50" s="103"/>
      <c r="H50" s="103"/>
    </row>
    <row r="51" spans="1:16" customFormat="1" ht="15" customHeight="1" x14ac:dyDescent="0.3">
      <c r="A51" s="108" t="s">
        <v>102</v>
      </c>
      <c r="B51" s="108"/>
      <c r="C51" s="85"/>
      <c r="D51" s="85"/>
      <c r="E51" s="85"/>
      <c r="F51" s="86"/>
      <c r="G51" s="86"/>
      <c r="H51" s="86"/>
    </row>
    <row r="52" spans="1:16" customFormat="1" ht="15" customHeight="1" x14ac:dyDescent="0.3">
      <c r="A52" s="86"/>
      <c r="B52" s="86"/>
      <c r="C52" s="86"/>
      <c r="D52" s="108" t="s">
        <v>103</v>
      </c>
      <c r="E52" s="108"/>
      <c r="F52" s="87"/>
      <c r="G52" s="86"/>
      <c r="H52" s="87" t="s">
        <v>104</v>
      </c>
    </row>
    <row r="53" spans="1:16" customFormat="1" ht="14.5" customHeight="1" x14ac:dyDescent="0.3">
      <c r="A53" s="108" t="s">
        <v>105</v>
      </c>
      <c r="B53" s="108"/>
      <c r="C53" s="85"/>
      <c r="D53" s="85"/>
      <c r="E53" s="85"/>
      <c r="F53" s="86"/>
      <c r="G53" s="86"/>
      <c r="H53" s="86"/>
    </row>
    <row r="54" spans="1:16" customFormat="1" ht="15" customHeight="1" x14ac:dyDescent="0.3">
      <c r="A54" s="86"/>
      <c r="B54" s="86"/>
      <c r="C54" s="86"/>
      <c r="D54" s="108" t="s">
        <v>103</v>
      </c>
      <c r="E54" s="108"/>
      <c r="F54" s="87"/>
      <c r="G54" s="86"/>
      <c r="H54" s="87" t="s">
        <v>104</v>
      </c>
    </row>
    <row r="55" spans="1:16" customFormat="1" ht="14.5" customHeight="1" x14ac:dyDescent="0.3">
      <c r="A55" s="108" t="s">
        <v>106</v>
      </c>
      <c r="B55" s="108"/>
      <c r="C55" s="85"/>
      <c r="D55" s="88"/>
      <c r="E55" s="85"/>
      <c r="F55" s="86"/>
      <c r="G55" s="86"/>
      <c r="H55" s="87"/>
    </row>
    <row r="56" spans="1:16" customFormat="1" ht="15" customHeight="1" x14ac:dyDescent="0.3">
      <c r="A56" s="89"/>
      <c r="B56" s="90"/>
      <c r="C56" s="86"/>
      <c r="D56" s="108" t="s">
        <v>103</v>
      </c>
      <c r="E56" s="108"/>
      <c r="F56" s="87"/>
      <c r="G56" s="86"/>
      <c r="H56" s="87" t="s">
        <v>104</v>
      </c>
    </row>
    <row r="57" spans="1:16" customFormat="1" ht="14" x14ac:dyDescent="0.3">
      <c r="B57" s="91"/>
      <c r="C57" s="92"/>
      <c r="D57" s="93"/>
      <c r="E57" s="93"/>
      <c r="F57" s="93"/>
      <c r="G57" s="92"/>
      <c r="H57" s="93"/>
      <c r="I57" s="94"/>
      <c r="J57" s="94"/>
    </row>
  </sheetData>
  <sheetProtection selectLockedCells="1" selectUnlockedCells="1"/>
  <mergeCells count="25">
    <mergeCell ref="D56:E56"/>
    <mergeCell ref="A51:B51"/>
    <mergeCell ref="D52:E52"/>
    <mergeCell ref="A53:B53"/>
    <mergeCell ref="D54:E54"/>
    <mergeCell ref="A55:B55"/>
    <mergeCell ref="A50:H50"/>
    <mergeCell ref="A37:H37"/>
    <mergeCell ref="A38:B38"/>
    <mergeCell ref="A39:H39"/>
    <mergeCell ref="A41:H41"/>
    <mergeCell ref="A48:B48"/>
    <mergeCell ref="A49:H49"/>
    <mergeCell ref="A36:H36"/>
    <mergeCell ref="A1:H1"/>
    <mergeCell ref="A2:H2"/>
    <mergeCell ref="A11:H11"/>
    <mergeCell ref="N13:O13"/>
    <mergeCell ref="A18:B18"/>
    <mergeCell ref="A19:H19"/>
    <mergeCell ref="A21:H21"/>
    <mergeCell ref="A27:B27"/>
    <mergeCell ref="A28:H28"/>
    <mergeCell ref="A30:H30"/>
    <mergeCell ref="A35:H35"/>
  </mergeCells>
  <phoneticPr fontId="7" type="noConversion"/>
  <printOptions horizontalCentered="1"/>
  <pageMargins left="0.78749999999999998" right="0.78749999999999998" top="0.98402777777777772" bottom="0.78749999999999998" header="0.51180555555555551" footer="0.31527777777777777"/>
  <pageSetup paperSize="9" scale="52" firstPageNumber="0" orientation="portrait" horizontalDpi="300" verticalDpi="300" r:id="rId1"/>
  <headerFooter alignWithMargins="0">
    <oddFooter>&amp;L&amp;"Times New Roman,Regular"&amp;10Akciju sabiedrība "Latvenergo"&amp;R&amp;"Times New Roman,Regular"&amp;10 2024, 1.pusgads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B1986CC7A99B184D88D9905B97C66A9C" ma:contentTypeVersion="18" ma:contentTypeDescription="Izveidot jaunu dokumentu." ma:contentTypeScope="" ma:versionID="3ffee9f4e60eeb7b2146b7147fa96cb9">
  <xsd:schema xmlns:xsd="http://www.w3.org/2001/XMLSchema" xmlns:xs="http://www.w3.org/2001/XMLSchema" xmlns:p="http://schemas.microsoft.com/office/2006/metadata/properties" xmlns:ns2="fcaf3003-4bd2-4d79-87b7-e9b54ca337c9" xmlns:ns3="69e27272-6cc2-47fd-ac9d-f3619b64df5c" targetNamespace="http://schemas.microsoft.com/office/2006/metadata/properties" ma:root="true" ma:fieldsID="eaeb27b26146a080af6bb390c089298b" ns2:_="" ns3:_="">
    <xsd:import namespace="fcaf3003-4bd2-4d79-87b7-e9b54ca337c9"/>
    <xsd:import namespace="69e27272-6cc2-47fd-ac9d-f3619b64df5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af3003-4bd2-4d79-87b7-e9b54ca337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a02c859b-0546-4206-9cae-cfa997077b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e27272-6cc2-47fd-ac9d-f3619b64df5c"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d65aa41-44b0-44b9-98d8-677b93ee35af}" ma:internalName="TaxCatchAll" ma:showField="CatchAllData" ma:web="69e27272-6cc2-47fd-ac9d-f3619b64df5c">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6C4B3A-B901-462C-8879-4E715CE14937}"/>
</file>

<file path=customXml/itemProps2.xml><?xml version="1.0" encoding="utf-8"?>
<ds:datastoreItem xmlns:ds="http://schemas.openxmlformats.org/officeDocument/2006/customXml" ds:itemID="{76AA2D72-07B9-4DD6-BE0C-ED3E509AF9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ieņ_izdev</vt:lpstr>
      <vt:lpstr>Anketa</vt:lpstr>
      <vt:lpstr>Excel_BuiltIn__FilterDatabase_1</vt:lpstr>
      <vt:lpstr>Excel_BuiltIn_Print_Titles_1</vt:lpstr>
      <vt:lpstr>Anketa!Print_Area</vt:lpstr>
      <vt:lpstr>Anketa!Print_Titles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Terēze Labzova-Ceicāne</dc:creator>
  <cp:lastModifiedBy>Terēze Labzova-Ceicāne</cp:lastModifiedBy>
  <cp:lastPrinted>2024-04-10T14:26:38Z</cp:lastPrinted>
  <dcterms:created xsi:type="dcterms:W3CDTF">2024-03-14T10:27:16Z</dcterms:created>
  <dcterms:modified xsi:type="dcterms:W3CDTF">2024-09-10T18:38:20Z</dcterms:modified>
</cp:coreProperties>
</file>