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vnozare.pri\vm\Redirect_profiles\lzandberga\Desktop\4_5_6_pieskirumi\"/>
    </mc:Choice>
  </mc:AlternateContent>
  <xr:revisionPtr revIDLastSave="0" documentId="13_ncr:1_{C13644AF-873B-45E0-94DA-B5E198011CED}" xr6:coauthVersionLast="47" xr6:coauthVersionMax="47" xr10:uidLastSave="{00000000-0000-0000-0000-000000000000}"/>
  <bookViews>
    <workbookView xWindow="-120" yWindow="-120" windowWidth="29040" windowHeight="15840" tabRatio="970" xr2:uid="{00000000-000D-0000-FFFF-FFFF00000000}"/>
  </bookViews>
  <sheets>
    <sheet name="Kopsavilkums" sheetId="77" r:id="rId1"/>
    <sheet name="R.1.sl._799" sheetId="20" r:id="rId2"/>
    <sheet name="R.2.sl_02_799" sheetId="59" r:id="rId3"/>
    <sheet name="Rēzekne_2021_799" sheetId="60" r:id="rId4"/>
    <sheet name="Rēzekn_2022_799" sheetId="61" r:id="rId5"/>
    <sheet name="Jelg_799" sheetId="62" r:id="rId6"/>
    <sheet name="Ziemeļkurz_799" sheetId="25" r:id="rId7"/>
    <sheet name="Vidzem_899" sheetId="63" r:id="rId8"/>
    <sheet name="JEKABP_899" sheetId="58" r:id="rId9"/>
    <sheet name="Liepāj_899" sheetId="44" r:id="rId10"/>
    <sheet name="Rēzekn_899" sheetId="43" r:id="rId11"/>
    <sheet name="Ziemeļk_899" sheetId="40" r:id="rId12"/>
    <sheet name="Priek_899" sheetId="64" r:id="rId13"/>
    <sheet name="Dobele_899" sheetId="48" r:id="rId14"/>
    <sheet name="Alūksn_899" sheetId="65" r:id="rId15"/>
    <sheet name="Bausk_899" sheetId="66" r:id="rId16"/>
    <sheet name="Cēsis_899" sheetId="19" r:id="rId17"/>
    <sheet name="Preiļi_899" sheetId="54" r:id="rId18"/>
    <sheet name="Krāslava_899" sheetId="79" r:id="rId19"/>
    <sheet name="Jūrmala_899" sheetId="50" r:id="rId20"/>
    <sheet name="Madona_899" sheetId="67" r:id="rId21"/>
    <sheet name="Limb_899" sheetId="68" r:id="rId22"/>
    <sheet name="Aizkr_899" sheetId="3" r:id="rId23"/>
    <sheet name="R.2.sl_899" sheetId="69" r:id="rId24"/>
    <sheet name="Sanare_899" sheetId="70" r:id="rId25"/>
    <sheet name="Irlavas slimnīca_899" sheetId="78" r:id="rId26"/>
    <sheet name="Jelg_899" sheetId="71" r:id="rId27"/>
    <sheet name="Tukums_899" sheetId="72" r:id="rId28"/>
    <sheet name="Saldus_904" sheetId="73" r:id="rId29"/>
    <sheet name="Ludza_904" sheetId="32" r:id="rId30"/>
    <sheet name="Jūras MC_904" sheetId="74" r:id="rId31"/>
    <sheet name="Rīgas 1.slimnica_904" sheetId="80" r:id="rId32"/>
    <sheet name="Balvi_904" sheetId="37" r:id="rId33"/>
    <sheet name="Dzemd_904" sheetId="38" r:id="rId34"/>
    <sheet name="Papildus_dzn_904_aizstāt" sheetId="39" r:id="rId35"/>
    <sheet name="Aizkraukle_904" sheetId="75" r:id="rId36"/>
  </sheets>
  <definedNames>
    <definedName name="_xlnm._FilterDatabase" localSheetId="0" hidden="1">Kopsavilkums!$A$6:$L$6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7" i="58" l="1"/>
  <c r="G6" i="63"/>
  <c r="B41" i="63"/>
  <c r="B43" i="62"/>
  <c r="B41" i="62"/>
  <c r="B92" i="59"/>
  <c r="K10" i="77" s="1"/>
  <c r="B91" i="59"/>
  <c r="H4" i="20"/>
  <c r="H7" i="77"/>
  <c r="H37" i="77"/>
  <c r="H39" i="77"/>
  <c r="H40" i="77"/>
  <c r="H42" i="77"/>
  <c r="H43" i="77"/>
  <c r="H44" i="77"/>
  <c r="H38" i="77"/>
  <c r="H8" i="77"/>
  <c r="H15" i="77"/>
  <c r="H16" i="77"/>
  <c r="H29" i="77"/>
  <c r="H30" i="77"/>
  <c r="H31" i="77"/>
  <c r="H32" i="77"/>
  <c r="H33" i="77"/>
  <c r="H35" i="77"/>
  <c r="H36" i="77"/>
  <c r="H17" i="77"/>
  <c r="H18" i="77"/>
  <c r="H19" i="77"/>
  <c r="H20" i="77"/>
  <c r="H21" i="77"/>
  <c r="H22" i="77"/>
  <c r="H23" i="77"/>
  <c r="H24" i="77"/>
  <c r="H25" i="77"/>
  <c r="H28" i="77"/>
  <c r="H11" i="77"/>
  <c r="H12" i="77"/>
  <c r="H13" i="77"/>
  <c r="H14" i="77"/>
  <c r="H10" i="77"/>
  <c r="H9" i="77"/>
  <c r="C39" i="44"/>
  <c r="G42" i="77"/>
  <c r="G40" i="77"/>
  <c r="G39" i="77"/>
  <c r="G38" i="77"/>
  <c r="G36" i="77"/>
  <c r="G35" i="77"/>
  <c r="G33" i="77"/>
  <c r="G31" i="77"/>
  <c r="G25" i="77"/>
  <c r="G24" i="77"/>
  <c r="G23" i="77"/>
  <c r="G22" i="77"/>
  <c r="G21" i="77"/>
  <c r="G20" i="77"/>
  <c r="G19" i="77"/>
  <c r="G18" i="77"/>
  <c r="G17" i="77"/>
  <c r="G16" i="77"/>
  <c r="K9" i="77"/>
  <c r="G13" i="77"/>
  <c r="G12" i="77"/>
  <c r="G11" i="77"/>
  <c r="G10" i="77"/>
  <c r="G9" i="77"/>
  <c r="E19" i="80"/>
  <c r="E18" i="80"/>
  <c r="E17" i="80"/>
  <c r="E16" i="80"/>
  <c r="E15" i="80"/>
  <c r="E14" i="80"/>
  <c r="E13" i="80"/>
  <c r="E12" i="80"/>
  <c r="E11" i="80"/>
  <c r="E10" i="80"/>
  <c r="E9" i="80"/>
  <c r="E8" i="80"/>
  <c r="E7" i="80"/>
  <c r="E6" i="80"/>
  <c r="E20" i="80" l="1"/>
  <c r="C22" i="80" s="1"/>
  <c r="E11" i="79" l="1"/>
  <c r="E10" i="79"/>
  <c r="E9" i="79"/>
  <c r="E8" i="79"/>
  <c r="E7" i="79"/>
  <c r="E6" i="79"/>
  <c r="E7" i="78"/>
  <c r="E6" i="78"/>
  <c r="E12" i="79" l="1"/>
  <c r="E8" i="78"/>
  <c r="C12" i="78" s="1"/>
  <c r="C17" i="79"/>
  <c r="C16" i="79"/>
  <c r="C13" i="78"/>
  <c r="G3" i="70" l="1"/>
  <c r="D50" i="77" l="1"/>
  <c r="D54" i="77"/>
  <c r="D46" i="77"/>
  <c r="K54" i="77"/>
  <c r="F54" i="77"/>
  <c r="E54" i="77"/>
  <c r="K50" i="77"/>
  <c r="K46" i="77" s="1"/>
  <c r="F50" i="77"/>
  <c r="F46" i="77" s="1"/>
  <c r="E50" i="77"/>
  <c r="E46" i="77" s="1"/>
  <c r="K43" i="77"/>
  <c r="D15" i="39"/>
  <c r="D14" i="39"/>
  <c r="D13" i="39"/>
  <c r="D12" i="39"/>
  <c r="D11" i="39"/>
  <c r="D10" i="39"/>
  <c r="D9" i="39"/>
  <c r="D8" i="39"/>
  <c r="D7" i="39"/>
  <c r="D6" i="39"/>
  <c r="G7" i="65"/>
  <c r="G6" i="65"/>
  <c r="G5" i="65"/>
  <c r="G4" i="65"/>
  <c r="G3" i="65"/>
  <c r="D45" i="77" l="1"/>
  <c r="K44" i="77"/>
  <c r="F44" i="77"/>
  <c r="F43" i="77"/>
  <c r="F42" i="77"/>
  <c r="F41" i="77"/>
  <c r="F40" i="77"/>
  <c r="F39" i="77"/>
  <c r="F38" i="77"/>
  <c r="E37" i="77"/>
  <c r="D37" i="77"/>
  <c r="F36" i="77"/>
  <c r="F35" i="77"/>
  <c r="F34" i="77"/>
  <c r="F33" i="77"/>
  <c r="F32" i="77"/>
  <c r="F31" i="77"/>
  <c r="F30" i="77"/>
  <c r="F29" i="77"/>
  <c r="F28" i="77"/>
  <c r="F27" i="77"/>
  <c r="F26" i="77"/>
  <c r="F25" i="77"/>
  <c r="F24" i="77"/>
  <c r="F23" i="77"/>
  <c r="K22" i="77"/>
  <c r="F22" i="77"/>
  <c r="F21" i="77"/>
  <c r="E20" i="77"/>
  <c r="D20" i="77"/>
  <c r="F19" i="77"/>
  <c r="F18" i="77"/>
  <c r="F17" i="77"/>
  <c r="F16" i="77"/>
  <c r="F14" i="77"/>
  <c r="F13" i="77"/>
  <c r="F12" i="77"/>
  <c r="K11" i="77"/>
  <c r="F11" i="77"/>
  <c r="F10" i="77"/>
  <c r="F9" i="77"/>
  <c r="E8" i="77"/>
  <c r="D8" i="77"/>
  <c r="C64" i="20"/>
  <c r="E15" i="77" l="1"/>
  <c r="E7" i="77" s="1"/>
  <c r="K30" i="77"/>
  <c r="F20" i="77"/>
  <c r="F37" i="77"/>
  <c r="K32" i="77"/>
  <c r="K28" i="77"/>
  <c r="F8" i="77"/>
  <c r="D15" i="77"/>
  <c r="D7" i="77" s="1"/>
  <c r="K29" i="77"/>
  <c r="F15" i="77" l="1"/>
  <c r="F7" i="77" s="1"/>
  <c r="I8" i="75" l="1"/>
  <c r="G8" i="75"/>
  <c r="C8" i="75"/>
  <c r="B8" i="75"/>
  <c r="G3" i="75"/>
  <c r="G3" i="37"/>
  <c r="G6" i="74"/>
  <c r="G4" i="74"/>
  <c r="G3" i="74"/>
  <c r="G13" i="74"/>
  <c r="G12" i="74" s="1"/>
  <c r="I12" i="74"/>
  <c r="C12" i="74"/>
  <c r="B12" i="74"/>
  <c r="G5" i="32"/>
  <c r="G3" i="32"/>
  <c r="B17" i="73"/>
  <c r="G3" i="73"/>
  <c r="I8" i="73"/>
  <c r="G8" i="73"/>
  <c r="C8" i="73"/>
  <c r="B8" i="73"/>
  <c r="G5" i="74" l="1"/>
  <c r="B29" i="32"/>
  <c r="B30" i="32" s="1"/>
  <c r="K39" i="77" s="1"/>
  <c r="B27" i="38"/>
  <c r="B26" i="38"/>
  <c r="D16" i="39"/>
  <c r="G3" i="72"/>
  <c r="B9" i="72"/>
  <c r="C9" i="72"/>
  <c r="G9" i="72"/>
  <c r="I9" i="72"/>
  <c r="G4" i="71"/>
  <c r="G3" i="71"/>
  <c r="B9" i="71"/>
  <c r="C9" i="71"/>
  <c r="G9" i="71"/>
  <c r="I9" i="71"/>
  <c r="I9" i="70"/>
  <c r="G9" i="70"/>
  <c r="C9" i="70"/>
  <c r="B9" i="70"/>
  <c r="G3" i="69"/>
  <c r="C8" i="69"/>
  <c r="G8" i="69"/>
  <c r="I8" i="69"/>
  <c r="I9" i="68"/>
  <c r="G9" i="68"/>
  <c r="C9" i="68"/>
  <c r="B9" i="68"/>
  <c r="G4" i="68"/>
  <c r="G3" i="68"/>
  <c r="G3" i="67"/>
  <c r="B8" i="67"/>
  <c r="C8" i="67"/>
  <c r="G8" i="67"/>
  <c r="I8" i="67"/>
  <c r="D8" i="54"/>
  <c r="B33" i="70" l="1"/>
  <c r="E3" i="38"/>
  <c r="B28" i="38"/>
  <c r="K37" i="77"/>
  <c r="B25" i="72"/>
  <c r="B26" i="72" s="1"/>
  <c r="K36" i="77" s="1"/>
  <c r="B19" i="71"/>
  <c r="G6" i="19"/>
  <c r="G5" i="19"/>
  <c r="G4" i="19"/>
  <c r="G3" i="19"/>
  <c r="I9" i="66"/>
  <c r="G9" i="66"/>
  <c r="C9" i="66"/>
  <c r="B9" i="66"/>
  <c r="G4" i="66"/>
  <c r="G3" i="66"/>
  <c r="B24" i="65"/>
  <c r="I12" i="65"/>
  <c r="G12" i="65"/>
  <c r="C12" i="65"/>
  <c r="B12" i="65"/>
  <c r="B25" i="65"/>
  <c r="K23" i="77" s="1"/>
  <c r="B20" i="48"/>
  <c r="B19" i="48"/>
  <c r="G9" i="48"/>
  <c r="G3" i="64"/>
  <c r="G4" i="64"/>
  <c r="G5" i="64"/>
  <c r="B10" i="64"/>
  <c r="C10" i="64"/>
  <c r="G10" i="64"/>
  <c r="I10" i="64"/>
  <c r="B18" i="43"/>
  <c r="J2" i="44"/>
  <c r="C28" i="58"/>
  <c r="K17" i="77" s="1"/>
  <c r="H4" i="58"/>
  <c r="H5" i="58"/>
  <c r="H3" i="58"/>
  <c r="G5" i="63"/>
  <c r="G4" i="63"/>
  <c r="G3" i="63"/>
  <c r="I12" i="63"/>
  <c r="G12" i="63"/>
  <c r="C12" i="63"/>
  <c r="B12" i="63"/>
  <c r="B28" i="19" l="1"/>
  <c r="B26" i="66"/>
  <c r="B27" i="66" s="1"/>
  <c r="K24" i="77" s="1"/>
  <c r="C37" i="44"/>
  <c r="C38" i="44" s="1"/>
  <c r="K18" i="77" s="1"/>
  <c r="B40" i="63"/>
  <c r="K16" i="77" s="1"/>
  <c r="K15" i="77" l="1"/>
  <c r="I10" i="62"/>
  <c r="G10" i="62"/>
  <c r="C10" i="62"/>
  <c r="B10" i="62"/>
  <c r="G5" i="62"/>
  <c r="G4" i="62"/>
  <c r="G3" i="62"/>
  <c r="I15" i="61"/>
  <c r="I9" i="61" s="1"/>
  <c r="G15" i="61"/>
  <c r="C9" i="61"/>
  <c r="B35" i="61" s="1"/>
  <c r="B9" i="61"/>
  <c r="G4" i="61"/>
  <c r="G3" i="61"/>
  <c r="I9" i="60"/>
  <c r="I8" i="60" s="1"/>
  <c r="G8" i="60"/>
  <c r="G3" i="59"/>
  <c r="K8" i="77" s="1"/>
  <c r="G5" i="59"/>
  <c r="C10" i="59"/>
  <c r="G22" i="59"/>
  <c r="G23" i="59"/>
  <c r="G10" i="59" s="1"/>
  <c r="I62" i="59"/>
  <c r="I10" i="59" s="1"/>
  <c r="G8" i="43"/>
  <c r="K7" i="77" l="1"/>
  <c r="G9" i="61"/>
  <c r="G4" i="59"/>
  <c r="G3" i="60"/>
  <c r="C63" i="20"/>
  <c r="C61" i="20" s="1"/>
  <c r="B14" i="60" l="1"/>
  <c r="B12" i="60"/>
  <c r="B15" i="60" s="1"/>
  <c r="C10" i="32" l="1"/>
  <c r="D21" i="58" l="1"/>
  <c r="J12" i="58"/>
  <c r="H11" i="58"/>
  <c r="D11" i="58" l="1"/>
  <c r="B8" i="50" l="1"/>
  <c r="C8" i="50"/>
  <c r="G8" i="50"/>
  <c r="I8" i="50"/>
  <c r="G3" i="48" l="1"/>
  <c r="B9" i="48" l="1"/>
  <c r="C9" i="48"/>
  <c r="D8" i="44" l="1"/>
  <c r="E8" i="44"/>
  <c r="F8" i="44"/>
  <c r="J8" i="44"/>
  <c r="M12" i="44"/>
  <c r="M8" i="44" s="1"/>
  <c r="G3" i="43" l="1"/>
  <c r="B8" i="43"/>
  <c r="C8" i="43"/>
  <c r="I8" i="43"/>
  <c r="G6" i="40" l="1"/>
  <c r="I35" i="40"/>
  <c r="I33" i="40"/>
  <c r="I32" i="40"/>
  <c r="I26" i="40"/>
  <c r="I25" i="40"/>
  <c r="I24" i="40"/>
  <c r="I23" i="40"/>
  <c r="I22" i="40"/>
  <c r="I21" i="40"/>
  <c r="G20" i="40"/>
  <c r="I20" i="40" s="1"/>
  <c r="I19" i="40"/>
  <c r="G11" i="40"/>
  <c r="C11" i="40"/>
  <c r="B11" i="40"/>
  <c r="G5" i="40"/>
  <c r="G4" i="40"/>
  <c r="G3" i="40"/>
  <c r="B41" i="40" l="1"/>
  <c r="I11" i="40"/>
  <c r="C8" i="38" l="1"/>
  <c r="C3" i="38" s="1"/>
  <c r="I8" i="38"/>
  <c r="G8" i="38"/>
  <c r="B8" i="38"/>
  <c r="G4" i="37"/>
  <c r="B9" i="37"/>
  <c r="C9" i="37"/>
  <c r="G9" i="37"/>
  <c r="I9" i="37"/>
  <c r="G4" i="32" l="1"/>
  <c r="I10" i="32"/>
  <c r="G10" i="32"/>
  <c r="B10" i="32"/>
  <c r="G3" i="25" l="1"/>
  <c r="G4" i="25"/>
  <c r="B10" i="25"/>
  <c r="C10" i="25"/>
  <c r="G10" i="25"/>
  <c r="I10" i="25"/>
  <c r="H3" i="20"/>
  <c r="C10" i="20"/>
  <c r="D10" i="20"/>
  <c r="H10" i="20"/>
  <c r="J10" i="20"/>
  <c r="I11" i="19" l="1"/>
  <c r="G11" i="19"/>
  <c r="C11" i="19"/>
  <c r="B11" i="19"/>
  <c r="G4" i="3" l="1"/>
  <c r="G3" i="3"/>
  <c r="I9" i="3"/>
  <c r="G9" i="3"/>
  <c r="B16" i="3" s="1"/>
  <c r="C9" i="3"/>
  <c r="B9" i="3"/>
</calcChain>
</file>

<file path=xl/sharedStrings.xml><?xml version="1.0" encoding="utf-8"?>
<sst xmlns="http://schemas.openxmlformats.org/spreadsheetml/2006/main" count="2553" uniqueCount="1270">
  <si>
    <t>Summa</t>
  </si>
  <si>
    <t>Jēkabpils RS</t>
  </si>
  <si>
    <t>Jelgavas PS</t>
  </si>
  <si>
    <t>Liepājas RS</t>
  </si>
  <si>
    <t>Nr.</t>
  </si>
  <si>
    <t>datums</t>
  </si>
  <si>
    <t>KOPĀ, t.sk.</t>
  </si>
  <si>
    <t>Rēzeknes sl</t>
  </si>
  <si>
    <t>Ziemeļkurzemes RS</t>
  </si>
  <si>
    <t>Ārstniecības iestāde</t>
  </si>
  <si>
    <t>2022.gada janvāris</t>
  </si>
  <si>
    <t>Rīgas 2.slimnīca</t>
  </si>
  <si>
    <t>29.12.2021.</t>
  </si>
  <si>
    <t>2022.gada summa</t>
  </si>
  <si>
    <t>Vidzemes slimnīca</t>
  </si>
  <si>
    <t>Priekules slimnīca</t>
  </si>
  <si>
    <t>Alūksnes slimnīca</t>
  </si>
  <si>
    <t>Cēsu slimnīca</t>
  </si>
  <si>
    <t>Preiļu slimnīca</t>
  </si>
  <si>
    <t>Jūrmalas slimnīca</t>
  </si>
  <si>
    <t>Aizkraukles sl.</t>
  </si>
  <si>
    <t>Sanare KRC Jaunķemeri</t>
  </si>
  <si>
    <t>Irlavas SKS</t>
  </si>
  <si>
    <t>Tukuma slimnīca</t>
  </si>
  <si>
    <t>30.12.2021.</t>
  </si>
  <si>
    <t>NVD-9/200-2021</t>
  </si>
  <si>
    <t>NVD-9/205-2021</t>
  </si>
  <si>
    <t>NVD-9/237-2021</t>
  </si>
  <si>
    <t>NVD-9/221-2021</t>
  </si>
  <si>
    <t>22.12.2021.</t>
  </si>
  <si>
    <t>NVD-9/216-2021</t>
  </si>
  <si>
    <t>27.12.2021.</t>
  </si>
  <si>
    <t>NVD-9/209-2021</t>
  </si>
  <si>
    <t>Limbažu slimnīca</t>
  </si>
  <si>
    <t>23.12.2021.</t>
  </si>
  <si>
    <t>NVD-9/224-2021</t>
  </si>
  <si>
    <t>NVD-9/211-2021</t>
  </si>
  <si>
    <t>NVD-9/207-2021</t>
  </si>
  <si>
    <t>NVD-9/208-2021</t>
  </si>
  <si>
    <t>NVD-9/220-2021</t>
  </si>
  <si>
    <t>NVD-9/204-2021</t>
  </si>
  <si>
    <t>28.12.2021.</t>
  </si>
  <si>
    <t>NVD-9/231-2021</t>
  </si>
  <si>
    <t>NVD-9/222-2021</t>
  </si>
  <si>
    <t>NVD-9/218-2021</t>
  </si>
  <si>
    <t>NVD-9/206-2021</t>
  </si>
  <si>
    <t>NVD-9/214-2021</t>
  </si>
  <si>
    <t>NVD-9/203-2021</t>
  </si>
  <si>
    <t>SIA "BAUSKAS SLIMNĪCA"</t>
  </si>
  <si>
    <t xml:space="preserve">Informācija par finanšu līdzekļu izlietojumu </t>
  </si>
  <si>
    <t xml:space="preserve">Plānotais finansējums </t>
  </si>
  <si>
    <t>Pozīcijas nosaukums</t>
  </si>
  <si>
    <t>Skaits</t>
  </si>
  <si>
    <t>Plānotā summa (ar PVN), EUR</t>
  </si>
  <si>
    <t xml:space="preserve">Pavadzīme </t>
  </si>
  <si>
    <t xml:space="preserve">Maksājuma uzdevums </t>
  </si>
  <si>
    <t>Komentārs par izpildes progresu</t>
  </si>
  <si>
    <t>Pavadzīmes  Nr.</t>
  </si>
  <si>
    <t>Datums</t>
  </si>
  <si>
    <t>Piegādātājs</t>
  </si>
  <si>
    <t>Summa ( ar PVN) EUR</t>
  </si>
  <si>
    <t>Digitālais RTG aparāts ar 2 detektoriem, stacionārais</t>
  </si>
  <si>
    <t>SIA "Arbor Medical Korporācija"</t>
  </si>
  <si>
    <t>Veikts iepirkums, noslēgts Līgums</t>
  </si>
  <si>
    <t>Portatīvais US aparāts ar 2 zondēm</t>
  </si>
  <si>
    <t>SIA "A.Medical"</t>
  </si>
  <si>
    <t xml:space="preserve">Pacientu gultas </t>
  </si>
  <si>
    <t>Matrači</t>
  </si>
  <si>
    <t>Pacientu galdiņi</t>
  </si>
  <si>
    <t>Pacientu sēdrati (nogādāšanai uz manipulācijām)</t>
  </si>
  <si>
    <t>Pacientu aizslietņi</t>
  </si>
  <si>
    <t>ARB 116069</t>
  </si>
  <si>
    <t>29.10.2021.</t>
  </si>
  <si>
    <t>Darījums pabeigts.</t>
  </si>
  <si>
    <t>Vakuumsūknis</t>
  </si>
  <si>
    <t>Pieņemšanas - Nodošanas akts</t>
  </si>
  <si>
    <t>10.11.2021.</t>
  </si>
  <si>
    <t>Veselības ministrijas Riropas lietu un starptautiskās sadarbības departaments</t>
  </si>
  <si>
    <r>
      <t xml:space="preserve">Nodošanas - Pieņemšanas akts par no Francijas un Polijas saņemto aprīkojumu.  Saņemti 2 vakuuma sūkņi. </t>
    </r>
    <r>
      <rPr>
        <sz val="12"/>
        <color rgb="FFFF0000"/>
        <rFont val="Times New Roman"/>
        <family val="1"/>
        <charset val="186"/>
      </rPr>
      <t>NETIKS IEGĀDĀTI PAR PIEŠĶIRTO FINANSĒJUMU</t>
    </r>
  </si>
  <si>
    <t>Medicīniskie perfozori</t>
  </si>
  <si>
    <r>
      <t xml:space="preserve">Nodošanas - Pieņemšanas akts par no Francijas un Polijas saņemto aprīkojumu.  Saņemti 4 perfuzori. </t>
    </r>
    <r>
      <rPr>
        <sz val="12"/>
        <color rgb="FFFF0000"/>
        <rFont val="Times New Roman"/>
        <family val="1"/>
        <charset val="186"/>
      </rPr>
      <t>NETIKS IEGĀDĀTI PAR PIEŠĶIRTO FINANSĒJUMU</t>
    </r>
  </si>
  <si>
    <t>Kardiomonitori</t>
  </si>
  <si>
    <t>ARB 115868</t>
  </si>
  <si>
    <t>25.10.2021.</t>
  </si>
  <si>
    <t>Slūžu aizkari</t>
  </si>
  <si>
    <t>22.10.2021.</t>
  </si>
  <si>
    <t>SIA "STALVE"</t>
  </si>
  <si>
    <t>Skābekļa plūsmas sadalītājs</t>
  </si>
  <si>
    <t>Rēķins 6721881694</t>
  </si>
  <si>
    <t>12.10.2021.</t>
  </si>
  <si>
    <t>Linde Gas SIA</t>
  </si>
  <si>
    <t>oktobris</t>
  </si>
  <si>
    <t>novembris</t>
  </si>
  <si>
    <t>decembris</t>
  </si>
  <si>
    <t>SIA "Aizkraukles slimnīca"</t>
  </si>
  <si>
    <t xml:space="preserve">O mitrinātāja pudeles </t>
  </si>
  <si>
    <t>GUG-0024</t>
  </si>
  <si>
    <t>SIA Gugols</t>
  </si>
  <si>
    <t>21-28988</t>
  </si>
  <si>
    <t>Konsoles sadalītāji</t>
  </si>
  <si>
    <t>092-28273</t>
  </si>
  <si>
    <t>Elme Messer GAAS</t>
  </si>
  <si>
    <t>21-29061</t>
  </si>
  <si>
    <t>092-28570</t>
  </si>
  <si>
    <t>21-29220</t>
  </si>
  <si>
    <t>SIA Jūrmalas slimnīca</t>
  </si>
  <si>
    <t>digitālais rentgens</t>
  </si>
  <si>
    <t xml:space="preserve">Sabiedrība ar ierobežotu atbildību "RĒZEKNES SLIMNĪCA" </t>
  </si>
  <si>
    <r>
      <t xml:space="preserve">Augstākas caurplūdes skābekļa padeves cauruļvadu sistēmas izbūve starp centrālo tvertni, intensīvās terapijas nodaļu un infekciju nodaļu </t>
    </r>
    <r>
      <rPr>
        <b/>
        <sz val="12"/>
        <color rgb="FF000000"/>
        <rFont val="Times New Roman"/>
        <family val="1"/>
        <charset val="186"/>
      </rPr>
      <t>(papildfinansējums)</t>
    </r>
  </si>
  <si>
    <t>VEL301221/64</t>
  </si>
  <si>
    <t>Sabiedrība ar ierobežotu atbildību "Velasco", reģ. Nr. 40203232892</t>
  </si>
  <si>
    <t>1068, 1071</t>
  </si>
  <si>
    <t>Iepirkuma līgums Nr. RS 2021/61/2 noslēgts 04.11.2021. Līguma izpildīts (līgums par sistēmas izbūvi). Līguma summa 173 494,30 EUR, t.sk. pamatsumma 143 383,72 EUR un PVN 21% 30 110,58 EUR. 
Uz 17.03.2021. līgumu Nr. NVD-2/131-2021 attiecināma summa 101 887,44 EUR, t.sk. pamatsumma 84 204,50 EUR un PVN 21% 17 682,94 EUR, 
savukārt uz 22.12.2021. līgumu Nr. NVD-9/220-2021 attiecināma summa 71 606,86 EUR, t.sk. pamatsumma 59 179,22 EUR un PVN 21% 12 427,64 EUR.</t>
  </si>
  <si>
    <t>Medicīniskā saspiestā gaisa ražošanas mezgla, gaisa apmaiņas mezgla, ūdens sagatavošanas un attīrīšanas mezgla un to funkcionalitāti nodrošinošo inženierkomunikāciju remontdarbu/pielāgošanas darbu veikšana</t>
  </si>
  <si>
    <t>SIA "RĒZEKNES SANTEHNIĶIS", reģ.Nr. 42402007219</t>
  </si>
  <si>
    <t>Iepirkuma līgums Nr. RS 2021/96/1 noslēgts 22.12.2021. Būvdarbu izpildes termiņš 31.12.2021. Norisinās dokumentācijas (darbu akti un izpilddokumentācija) pārbaude, paredzētais apmaksas termiņš ne vēlāk kā 01.03.2022. Paredzētais atskaites iesniegšanas termiņš pēc darbu apmaksas veikšanas nepārsniedz līguma Nr. NVD-9/220-2021 3.1.punktā noteikto termiņu.</t>
  </si>
  <si>
    <t>Iepirkuma līgums Nr. RS 2021/96/2 noslēgts 22.12.2021. Būvdarbu izpildes termiņš 31.12.2021. Norisinās dokumentācijas (darbu akti un izpilddokumentācija) pārbaude, paredzētais apmaksas termiņš ne vēlāk kā 01.03.2022. Paredzētais atskaites iesniegšanas termiņš pēc darbu apmaksas veikšanas nepārsniedz līguma Nr. NVD-9/220-2021 3.1.punktā noteikto termiņu.</t>
  </si>
  <si>
    <t>SIA "M-Trade", reģ.Nr. 40103593535</t>
  </si>
  <si>
    <t>Iepirkuma līgums Nr. RS 2021/96/3 noslēgts 22.12.2021. Būvdarbu izpildes termiņš 31.12.2021. Norisinās dokumentācijas (darbu akti un izpilddokumentācija) pārbaude, paredzētais apmaksas termiņš ne vēlāk kā 01.03.2022. Paredzētais atskaites iesniegšanas termiņš pēc darbu apmaksas veikšanas nepārsniedz līguma Nr. NVD-9/220-2021 3.1.punktā noteikto termiņu.</t>
  </si>
  <si>
    <t>Sabiedrība ar ierobežotu atbildību "STEXKOM", reģ.Nr. 52403038701</t>
  </si>
  <si>
    <t>Iepirkuma līgums Nr. RS 2021/96/4 noslēgts 22.12.2021. Būvdarbu izpildes termiņš 31.12.2021. Norisinās dokumentācijas (darbu akti un izpilddokumentācija) pārbaude, paredzētais apmaksas termiņš ne vēlāk kā 01.03.2022. Paredzētais atskaites iesniegšanas termiņš pēc darbu apmaksas veikšanas nepārsniedz līguma Nr. NVD-9/220-2021 3.1.punktā noteikto termiņu.</t>
  </si>
  <si>
    <t>Sabiedrība ar ierobežotu atbildību "Limbažu slimnīca"</t>
  </si>
  <si>
    <t>Vitālo funkciju monitori</t>
  </si>
  <si>
    <t>sagatavota iepirkuma specifikācija, notiek sarunu procedūra ar piegādātāju</t>
  </si>
  <si>
    <t>Perfuzori</t>
  </si>
  <si>
    <t>Skābekļa koncentratori</t>
  </si>
  <si>
    <t>Procedūru galdiņi</t>
  </si>
  <si>
    <t>Podkrēsls</t>
  </si>
  <si>
    <t>Skābekļa plūsmas mērītājs ar mitrinātāja trauku</t>
  </si>
  <si>
    <t>Infūzijas statīvi</t>
  </si>
  <si>
    <t>Funkcionālie rati pacientu pārvietošanai</t>
  </si>
  <si>
    <t>Sēdkrēsli pacientu pārvietošanai</t>
  </si>
  <si>
    <t>Pretizgulējumu matrači</t>
  </si>
  <si>
    <t>Aizslietņi</t>
  </si>
  <si>
    <t>Funkcionālās gultas ar matračiem</t>
  </si>
  <si>
    <t>SIA "Priekules slimnīca"</t>
  </si>
  <si>
    <t>ARB 118318</t>
  </si>
  <si>
    <t>TR 212129</t>
  </si>
  <si>
    <t>SIA Tradintek</t>
  </si>
  <si>
    <t>Pacientu monitori ar pulsoksimetriem,ar asinsspiediena automātisko mērišanu un EKG</t>
  </si>
  <si>
    <t>Sūkņi</t>
  </si>
  <si>
    <t>Pretizgulējuma matrači</t>
  </si>
  <si>
    <t>Elektrokardiogrāfs</t>
  </si>
  <si>
    <t>Starpsienas telpu nodalīšanai (zonu nodalīšanai)</t>
  </si>
  <si>
    <t>Arbor Medical Korporācija SIA</t>
  </si>
  <si>
    <t>Viens monitors</t>
  </si>
  <si>
    <t>Monitora statīvs</t>
  </si>
  <si>
    <t>Divi monitori</t>
  </si>
  <si>
    <t>Divi sūkņi</t>
  </si>
  <si>
    <t>Viens elektrokardiogrāfs</t>
  </si>
  <si>
    <t>SIA "Dobeles un apkārtnes slimnīca"</t>
  </si>
  <si>
    <t>Skābekļa padeves līnijas izbūve</t>
  </si>
  <si>
    <t>SIA "Linde Gas"</t>
  </si>
  <si>
    <t>Pabeigta skābekļa izbūves sistēma</t>
  </si>
  <si>
    <t>Pulsa oksimetri ar neinvazīvu asinsspiediena mērījuma funkciju ar statīviem uz riteņiem</t>
  </si>
  <si>
    <t>Piegādāti ārzemju palīdzības kārtā</t>
  </si>
  <si>
    <t>Mobīlā RTG iekārta (pārvietojama)</t>
  </si>
  <si>
    <t>Liela apjoma dezinfekcijas iekārta</t>
  </si>
  <si>
    <t xml:space="preserve">SIA " Jelgavas pilsētas slimnīca" </t>
  </si>
  <si>
    <t>Pacientu skapīši (COVID nodaļa)</t>
  </si>
  <si>
    <t>Ventilācijas sistēmu darbības efektivitātes pārbaude, regulēšana un to pasu izstrāde</t>
  </si>
  <si>
    <t>245/12-2021</t>
  </si>
  <si>
    <t xml:space="preserve">SIA " Rimelss" </t>
  </si>
  <si>
    <t>Iegādāts</t>
  </si>
  <si>
    <t>Ventilācijas AHU webserver pieslēgšana</t>
  </si>
  <si>
    <t>07/1021</t>
  </si>
  <si>
    <t>19.10.2021.</t>
  </si>
  <si>
    <t>SIA " Baltservice"</t>
  </si>
  <si>
    <t>HEPA filtru nomaiņa (35 gb.)</t>
  </si>
  <si>
    <t>243/12-2021</t>
  </si>
  <si>
    <t>13.12.2021.</t>
  </si>
  <si>
    <t xml:space="preserve">Augstas veiktspējas gaisa attīrīšanas iekārta </t>
  </si>
  <si>
    <t>14.12.2021.</t>
  </si>
  <si>
    <t xml:space="preserve">SIA " J.I.M." </t>
  </si>
  <si>
    <t>Augstas plūsmas skābekļa terapijas iekārta</t>
  </si>
  <si>
    <t xml:space="preserve">SIA " NMS Elpa" </t>
  </si>
  <si>
    <t>SIA Jēkabpils reģionālā slimnīca, reģ. Nr.50003356621</t>
  </si>
  <si>
    <t>Informācija par finanšu līdzekļu izlietojumu pie līguma no 12.2021</t>
  </si>
  <si>
    <t>Grupa</t>
  </si>
  <si>
    <t>Medicīnas ierīce</t>
  </si>
  <si>
    <r>
      <t xml:space="preserve">Maksājuma uzdevums </t>
    </r>
    <r>
      <rPr>
        <sz val="11"/>
        <color theme="1"/>
        <rFont val="Times New Roman"/>
        <family val="1"/>
        <charset val="186"/>
      </rPr>
      <t>(atbilstoši  Līguma 3.1.4.punktam)</t>
    </r>
  </si>
  <si>
    <t>x</t>
  </si>
  <si>
    <t>Multifunkcionālās reanimācijas gulta, elektriska</t>
  </si>
  <si>
    <t>22.12.21.</t>
  </si>
  <si>
    <t>ARBOR MEDICAL KORPORĀCIJA SIA</t>
  </si>
  <si>
    <t>27.12.21.086651</t>
  </si>
  <si>
    <t>IZPILDĪTS</t>
  </si>
  <si>
    <t>Pacenta skapīti ar statīviem</t>
  </si>
  <si>
    <t>Procedūru rati</t>
  </si>
  <si>
    <t>Māsu novērošanas postenis un kameras pacientu novērošanai</t>
  </si>
  <si>
    <t>Slūžas</t>
  </si>
  <si>
    <t>Mākslīgās plaušu ventilācijas aparāti (NIVA, APST, INV)</t>
  </si>
  <si>
    <t>Vitālo rādītāju moniori</t>
  </si>
  <si>
    <t>Enterālās barošanas sūknis</t>
  </si>
  <si>
    <t>Iekštelpu pārveide (cauruļu maiņa) - steidzama</t>
  </si>
  <si>
    <t>Ārējā infrastruktūras uzlabošana - skābekļa balons, attvaikotājsistēm, balona uzstādīšanas infrastruktūra un cauruļu novadīšana līdz stacionāriem)</t>
  </si>
  <si>
    <t>SIA ,,Tukuma slimnīca "</t>
  </si>
  <si>
    <t xml:space="preserve">6 skābekļa ligzdu  renovācija un to izvietojuma maiņa </t>
  </si>
  <si>
    <t>920/2021</t>
  </si>
  <si>
    <t>NMS Elpa SIA</t>
  </si>
  <si>
    <t>Papildus nepieciešamo vitālo funkciju monitoru skaits</t>
  </si>
  <si>
    <t>GRAINALV223</t>
  </si>
  <si>
    <t>08.12.2021.</t>
  </si>
  <si>
    <t>UAB Graina Latvia- filiāle</t>
  </si>
  <si>
    <t>KJS 212054</t>
  </si>
  <si>
    <t>SIA KJ Serviss</t>
  </si>
  <si>
    <t>Papildus nepieciešamo vitālo funkciju monitoru staciju skaits</t>
  </si>
  <si>
    <t>Mākslīgās plaušu ventilācijas iekārtas</t>
  </si>
  <si>
    <t>Pārvietojamais rentgens</t>
  </si>
  <si>
    <t>Portatīvs ultrasonogrāfs</t>
  </si>
  <si>
    <t xml:space="preserve">Inhalators </t>
  </si>
  <si>
    <t>Slimnieku pacelšanas ierīce (līdz 250 kg)</t>
  </si>
  <si>
    <t>SIA "Sanare - KRC Jaunķemeri"</t>
  </si>
  <si>
    <t>Skābekļa koncentrators EverFlo</t>
  </si>
  <si>
    <t>ARB 118235</t>
  </si>
  <si>
    <t>Piegādāts</t>
  </si>
  <si>
    <t>Defibrilators Hartsine AED 360P</t>
  </si>
  <si>
    <t>TK/21-478</t>
  </si>
  <si>
    <t>Amerikas Baltijas Tehnoloģiju Korporācija SIA</t>
  </si>
  <si>
    <t>Funkcionālais galds Malvestio</t>
  </si>
  <si>
    <t>Gulta, pacientu Arjo</t>
  </si>
  <si>
    <t xml:space="preserve">Infūzijas statīvi </t>
  </si>
  <si>
    <t>Industriālās tehnoloģijas SIA</t>
  </si>
  <si>
    <t>Vakuuma sūknis</t>
  </si>
  <si>
    <t>Pacientu vitālo funkciju monitors P 16 GIMA BM3 PRO</t>
  </si>
  <si>
    <t>Pacientu vitālo funkciju monitors P 16 GIMA VITAL PRO</t>
  </si>
  <si>
    <t>Perfuzors 35205</t>
  </si>
  <si>
    <t>Guļrati ar regulējamu augstumu un matraci</t>
  </si>
  <si>
    <t>Podkrēsli 43191</t>
  </si>
  <si>
    <t>Podkrēsli 27703</t>
  </si>
  <si>
    <t>Podkrēsli 43201</t>
  </si>
  <si>
    <t>Portatīvais EKG aparāts ar piederumiem</t>
  </si>
  <si>
    <t>Perfuzors</t>
  </si>
  <si>
    <t>301890 BLV</t>
  </si>
  <si>
    <t>SIA "B.Braun Medical"</t>
  </si>
  <si>
    <t>Iekārtas piegādātas</t>
  </si>
  <si>
    <t>Pacientu monitori ar statīvu</t>
  </si>
  <si>
    <t>Vakuumsūkņi ar piederumiem</t>
  </si>
  <si>
    <t>Funkcionālās gultas ar skapīti</t>
  </si>
  <si>
    <t>Baktericīdās lampas</t>
  </si>
  <si>
    <t>Pacientu novērošanas kameras ar piederumiem un monitoriem</t>
  </si>
  <si>
    <t>Sābekļa sistēmas uzlabošanas darbi (jau uzsākti, bet rēķins nav saņemts)</t>
  </si>
  <si>
    <t>09.11.2021.</t>
  </si>
  <si>
    <t>Darbi veikti</t>
  </si>
  <si>
    <t>Norobežojošo slūžu izdevumi</t>
  </si>
  <si>
    <t>21.10.2021.</t>
  </si>
  <si>
    <t>Iekārta piegādāta</t>
  </si>
  <si>
    <t>SIA "Ziemeļkurzemes reģionālā slimnīca"</t>
  </si>
  <si>
    <t>Funkcionālās gultas + matrači</t>
  </si>
  <si>
    <t>ELPA 022719</t>
  </si>
  <si>
    <t>SIA "NMS Elpa"</t>
  </si>
  <si>
    <t>Izpildīts</t>
  </si>
  <si>
    <t>Pacientu skapīši</t>
  </si>
  <si>
    <t>TR 212116</t>
  </si>
  <si>
    <t>SIA "Tradintek"</t>
  </si>
  <si>
    <t>Infūziju statīvi</t>
  </si>
  <si>
    <t>ARB 1177773</t>
  </si>
  <si>
    <t>Perfuzoru turētājskapis ar statīvu (1 uz 3 perfuzoriem)</t>
  </si>
  <si>
    <t>Komplekts 12 pacientu nov.monitori ar centrālo staciju</t>
  </si>
  <si>
    <t>ARB 117994</t>
  </si>
  <si>
    <t>Pulsa oksimetri (ar lādētāju)</t>
  </si>
  <si>
    <t>ARB 116863</t>
  </si>
  <si>
    <t>Konteiners medicīniskajiem atkritumiem</t>
  </si>
  <si>
    <t>MODU 6140/21</t>
  </si>
  <si>
    <t>SIA "Modul"</t>
  </si>
  <si>
    <t>Bīstamo atkritumu statīvs</t>
  </si>
  <si>
    <t>ILX2200454</t>
  </si>
  <si>
    <t>SIA "Interlux"</t>
  </si>
  <si>
    <t>Uzkopšanas rati</t>
  </si>
  <si>
    <t>BG730731</t>
  </si>
  <si>
    <t>SIA "BG"</t>
  </si>
  <si>
    <t>Veļas mazgājamā mašīna</t>
  </si>
  <si>
    <t>PRO690709</t>
  </si>
  <si>
    <t>SIA "Profiks Clean"</t>
  </si>
  <si>
    <t>Rati pacientu pārvadāšanai (sēdrati)</t>
  </si>
  <si>
    <t>ELPA 022675</t>
  </si>
  <si>
    <t>Ledusskapis slēdzams</t>
  </si>
  <si>
    <t>SOL 21-47</t>
  </si>
  <si>
    <t>SIA "SOL 1"</t>
  </si>
  <si>
    <t>Infūzijas šķīduma sildītājs</t>
  </si>
  <si>
    <t>ARB 116153</t>
  </si>
  <si>
    <t xml:space="preserve">Automātiskās virsmu dezinfekcijas iekārta </t>
  </si>
  <si>
    <t>AMR-00729</t>
  </si>
  <si>
    <t>SIA "Amrid"</t>
  </si>
  <si>
    <t>elektrokardiogrāfs</t>
  </si>
  <si>
    <t>ARB 117562</t>
  </si>
  <si>
    <t>00001</t>
  </si>
  <si>
    <t xml:space="preserve">slēgtā tipa baktericīdā lampa </t>
  </si>
  <si>
    <t>ARB 117644</t>
  </si>
  <si>
    <t>intensīvās terapijas pacientu gultas</t>
  </si>
  <si>
    <t>ARB 116988</t>
  </si>
  <si>
    <t>pārvietojamie ratiņi</t>
  </si>
  <si>
    <t>ELPA 022930</t>
  </si>
  <si>
    <t>pārvietojamie medicīnas skapji</t>
  </si>
  <si>
    <t>SC 12721</t>
  </si>
  <si>
    <t>SIA "Scanmed"</t>
  </si>
  <si>
    <t>Nr.24.10.2021</t>
  </si>
  <si>
    <t>Infūzu statīvi</t>
  </si>
  <si>
    <t>ARB 1177772</t>
  </si>
  <si>
    <t>neinvazīvā ventilācijas maska</t>
  </si>
  <si>
    <t>ELPA 022720</t>
  </si>
  <si>
    <t xml:space="preserve">Codan invazīvā asinspiediena piederumi </t>
  </si>
  <si>
    <t>ARB 116259</t>
  </si>
  <si>
    <t>ARB 117889</t>
  </si>
  <si>
    <t>Informācija par finanšu līdzekļu izlietojumu - PAPILDUS FINANSĒJUMS</t>
  </si>
  <si>
    <t>1. Skābekļa pieslēguma sistēmas izbūve</t>
  </si>
  <si>
    <t>1.1. Skābekļa pieslēguma sistēmas izbūve, nodrošinot skābekļa pieslēgumu slimnīcas nodaļās</t>
  </si>
  <si>
    <t>1.2. Skābekļa tvertnes (3 tonnas ) noma</t>
  </si>
  <si>
    <t xml:space="preserve">1.3. Slimnīcas palātu skābekļa sistēmas </t>
  </si>
  <si>
    <t>2. Medicīnas iekārtas un aprīkojums</t>
  </si>
  <si>
    <t xml:space="preserve">2.1. Neinvazīvais portatīvais ventilators  </t>
  </si>
  <si>
    <t>2.2. 3 veida maskas (M, L, XL), 2 no katra</t>
  </si>
  <si>
    <t>2.3. Skābekļa ģenerators (koncentrators)</t>
  </si>
  <si>
    <t>2.4. Skābekļa koncentrācijas detektors</t>
  </si>
  <si>
    <t>3. IT infrastruktūras izveidošana</t>
  </si>
  <si>
    <t>3.1. Pacientu attālināta monitoringa izveidošana 55 palātās ar monitoringa staciju(5 gab.) katras nodaļas māsu postenī</t>
  </si>
  <si>
    <t>izpildīts</t>
  </si>
  <si>
    <t>SIA "Vidzemes slimnīca"</t>
  </si>
  <si>
    <t>daļēji izpildīts</t>
  </si>
  <si>
    <t>jaunākie rēķini</t>
  </si>
  <si>
    <t>Aktīvie pretizgulējumu matrači</t>
  </si>
  <si>
    <t>S01816</t>
  </si>
  <si>
    <t>UAB Slaugivita</t>
  </si>
  <si>
    <t>21-05721</t>
  </si>
  <si>
    <t>Pacientu novērošanas monitori</t>
  </si>
  <si>
    <t>Perfūzijas sūkņi</t>
  </si>
  <si>
    <t>Mākslīgā plaušu ventilācijas iekārta</t>
  </si>
  <si>
    <t>ARB 116357</t>
  </si>
  <si>
    <t>04.11.2021.</t>
  </si>
  <si>
    <t>SIA Arbor Medical Korporācija</t>
  </si>
  <si>
    <t>21-06561</t>
  </si>
  <si>
    <t>Baktericīdais gaisa caurplūdes recirkulators</t>
  </si>
  <si>
    <t>AM 1335</t>
  </si>
  <si>
    <t>06.12.2021.</t>
  </si>
  <si>
    <t>SIA Airmed</t>
  </si>
  <si>
    <t>21-07205</t>
  </si>
  <si>
    <t>Augstas plūsmas skābekļa terapijas iekārtas</t>
  </si>
  <si>
    <t>ELPA 022529</t>
  </si>
  <si>
    <t>SIA NMS ELPA</t>
  </si>
  <si>
    <t>21-05969</t>
  </si>
  <si>
    <t>ELPA 022753</t>
  </si>
  <si>
    <t>22.11.2021.</t>
  </si>
  <si>
    <t>21-06703</t>
  </si>
  <si>
    <t>21-06963</t>
  </si>
  <si>
    <t>Hipoksijas – hiperoksijas terapijas ierīce</t>
  </si>
  <si>
    <t>Kardiotokogrāfs</t>
  </si>
  <si>
    <t>Mobila ultrasonogrāfijas iekārta</t>
  </si>
  <si>
    <t>Funkcionālās gultas (ar pasīviem pretizgulējumu matračiem)</t>
  </si>
  <si>
    <t>Instrumentu un manipulāciju galdiņi</t>
  </si>
  <si>
    <t>ARB 117129</t>
  </si>
  <si>
    <t>26.11.2021.</t>
  </si>
  <si>
    <t>21-06862</t>
  </si>
  <si>
    <t>Asins kultūru analizators</t>
  </si>
  <si>
    <t>Medicīniskais ledusskapis</t>
  </si>
  <si>
    <t>Centrifūga</t>
  </si>
  <si>
    <t>Pacientu pārvietošanas aprīkojums</t>
  </si>
  <si>
    <t>Līķu rati</t>
  </si>
  <si>
    <t>ELPA 023077</t>
  </si>
  <si>
    <t>Ūdens sagatavošanas sistēma</t>
  </si>
  <si>
    <t>WAT21 2-0846</t>
  </si>
  <si>
    <t>26.10.2021.</t>
  </si>
  <si>
    <t>WATEX SIA</t>
  </si>
  <si>
    <t>21-05959</t>
  </si>
  <si>
    <t>Skābekļa terapijas ierīces</t>
  </si>
  <si>
    <t>ELPA 022765</t>
  </si>
  <si>
    <t>21-06947</t>
  </si>
  <si>
    <t>Defibrilators</t>
  </si>
  <si>
    <t>Enterālās barošanas sūkņi</t>
  </si>
  <si>
    <t>297430 BLV</t>
  </si>
  <si>
    <t>11.10.2021.</t>
  </si>
  <si>
    <t>SIA B.Braun Medical</t>
  </si>
  <si>
    <t>21-05792</t>
  </si>
  <si>
    <r>
      <t xml:space="preserve">MNP SIA "Madonas slimnīca", </t>
    </r>
    <r>
      <rPr>
        <sz val="12"/>
        <color theme="1"/>
        <rFont val="Times New Roman"/>
        <family val="1"/>
        <charset val="186"/>
      </rPr>
      <t>reģistrācijas Nr.40003356507</t>
    </r>
  </si>
  <si>
    <t>Mākslīgās plaušu ventilācijas iekārtas (neinvazīvas)</t>
  </si>
  <si>
    <t>Funkcionālās gultas</t>
  </si>
  <si>
    <t>Pārvietojamais vitālo funkciju kardiomonitors</t>
  </si>
  <si>
    <t>Infūzijas šķīduma uzsildāmais skapis</t>
  </si>
  <si>
    <t>Pulsa oksimetri</t>
  </si>
  <si>
    <t>Pārvietojamais rentgena aparāts</t>
  </si>
  <si>
    <t>SIA “Liepājas reģionālā slimnīca”</t>
  </si>
  <si>
    <t>Nr</t>
  </si>
  <si>
    <t>Cena EUR par vienību bez PVN</t>
  </si>
  <si>
    <t>Cena EUR par vienību ar PVN</t>
  </si>
  <si>
    <t>Summa EUR kopā a PVN</t>
  </si>
  <si>
    <t>Informācija par finanšu līdzekļu izlietojumu</t>
  </si>
  <si>
    <t>Maksājuma uzdevums</t>
  </si>
  <si>
    <t>Pacientu monitoru komplekti</t>
  </si>
  <si>
    <t>Pacientu monitoru stacijas/sistēmas (komplekts)</t>
  </si>
  <si>
    <t>Augstas plūsmas iekārtas</t>
  </si>
  <si>
    <t>ELPA 022993</t>
  </si>
  <si>
    <t>15.12.2021.</t>
  </si>
  <si>
    <t>SIA "NMS ELPA"</t>
  </si>
  <si>
    <t xml:space="preserve"> Neinvazīvas pozitīva spiediena plaušu ventilācijas iekārtas</t>
  </si>
  <si>
    <t>Mobilā USG iekārta</t>
  </si>
  <si>
    <t>Medicīniskie sūkņi</t>
  </si>
  <si>
    <t>Perfūzijas iekārtas</t>
  </si>
  <si>
    <t>Infūzijas iekārtas</t>
  </si>
  <si>
    <t>Akūtā nieru aizstājeējterapijas iekārta</t>
  </si>
  <si>
    <t>Skābekļa ražošanas stacija (papildus, rezervē, lai varam nodrošināt lielāku kapacitāti)</t>
  </si>
  <si>
    <t>Izsludināts iepirkums: LRS 2022/01. Plānots piegādāt un uzstādīt līdz 04.2022.</t>
  </si>
  <si>
    <t xml:space="preserve">Elektriskās impendances tomogrāfs </t>
  </si>
  <si>
    <t xml:space="preserve"> Pacientu termoregulācijas vadības sistēma</t>
  </si>
  <si>
    <t xml:space="preserve"> Inhalācijas anestētiķu sedācijas iekārta </t>
  </si>
  <si>
    <t>Pozicionēšanas balstu sistēma (spilveni)</t>
  </si>
  <si>
    <t>Endoskopu mazgājamā mašīna (FBS)</t>
  </si>
  <si>
    <t>Endoskopu uzglabāšanas skapis (FBS)</t>
  </si>
  <si>
    <t>Videolaringoskopi</t>
  </si>
  <si>
    <t>Enterālas barošanas iekārtas</t>
  </si>
  <si>
    <t>Virsmu dezinfekcijas iekārta</t>
  </si>
  <si>
    <t>Personāla telpu gaisa dezinfekcija</t>
  </si>
  <si>
    <t>Anestēzijas iekārta</t>
  </si>
  <si>
    <t xml:space="preserve">Avanss </t>
  </si>
  <si>
    <t>Portatīvais RTG aparāts</t>
  </si>
  <si>
    <t>"Cēsu klīnika" SIA</t>
  </si>
  <si>
    <t>Mobilais ultrasonogrāfs</t>
  </si>
  <si>
    <t>Arbor Medical Korporšacija SIA</t>
  </si>
  <si>
    <t>Izpildīts 100%</t>
  </si>
  <si>
    <t>Vitālo funkciju monitoru stacija</t>
  </si>
  <si>
    <t>GRAINALV225</t>
  </si>
  <si>
    <t>03.12.2021.</t>
  </si>
  <si>
    <t>UAB GRAINA Latvia filiāle</t>
  </si>
  <si>
    <t>21-04044</t>
  </si>
  <si>
    <t>Monitori ar invazīvā spiediena mērīšanas moduli</t>
  </si>
  <si>
    <t>Fonendoskopi</t>
  </si>
  <si>
    <t>Tonometri</t>
  </si>
  <si>
    <t>Skābekļa plūsmas regulatori</t>
  </si>
  <si>
    <t>Notiek sarunu procedūra.</t>
  </si>
  <si>
    <t>ARB116136</t>
  </si>
  <si>
    <t>01.11.2021.</t>
  </si>
  <si>
    <t>21-03990</t>
  </si>
  <si>
    <t>ARB116383</t>
  </si>
  <si>
    <t>05.11.2021.</t>
  </si>
  <si>
    <t>21-04065</t>
  </si>
  <si>
    <t>ARB115213</t>
  </si>
  <si>
    <t>21-03777</t>
  </si>
  <si>
    <t>ELPA022887</t>
  </si>
  <si>
    <t>NMS ELPA SIA</t>
  </si>
  <si>
    <t>21-03971</t>
  </si>
  <si>
    <t>5.piešķīrums (Izlietojums, atbilstoši Ministru kabineta 2021.gada 1.decembra rīkojumam Nr.899 "Par finanšu līdzekļu piešķiršanu no valsts budžeta programmas "Līdzekļi neparedzētiem gadījumiem")</t>
  </si>
  <si>
    <t>Rīgas 1.slimnīca</t>
  </si>
  <si>
    <t>NVD-9/234-2021</t>
  </si>
  <si>
    <t>NVD-9/187-2021</t>
  </si>
  <si>
    <t>17.03.2021.</t>
  </si>
  <si>
    <t>NVD-2/131-2021</t>
  </si>
  <si>
    <t>NVD-9/195-2021</t>
  </si>
  <si>
    <t>NVD-9/201-2021</t>
  </si>
  <si>
    <t>4.piešķīrums (Izlietojums, atbilstoši Ministru kabineta 2021.gada 3.novembra rīkojumam Nr.799 "Par finanšu līdzekļu piešķiršanu no valsts budžeta programmas "Līdzekļi neparedzētiem gadījumiem")</t>
  </si>
  <si>
    <t>6.piešķīrums (Izlietojums, atbilstoši Ministru kabineta 2021.gada 1.decembra rīkojumam Nr.904 "Par finanšu līdzekļu piešķiršanu no valsts budžeta programmas "Līdzekļi neparedzētiem gadījumiem")</t>
  </si>
  <si>
    <t>Saldus MC</t>
  </si>
  <si>
    <t>NVD-9/227-2021</t>
  </si>
  <si>
    <t>Ludzas MC</t>
  </si>
  <si>
    <t>NVD-9/226-2021</t>
  </si>
  <si>
    <t>Latvijas Jūras MC</t>
  </si>
  <si>
    <t>NVD-9/228-2021</t>
  </si>
  <si>
    <t>Balvu un Gulbenes SA</t>
  </si>
  <si>
    <t>NVD-9/233-2021</t>
  </si>
  <si>
    <t>Rīgas Dzemdību nams</t>
  </si>
  <si>
    <t>NVD-9/230-2021</t>
  </si>
  <si>
    <t>Aizkraukles S</t>
  </si>
  <si>
    <t>Krāslavas slimnīca</t>
  </si>
  <si>
    <t>Bauskas slimnīca</t>
  </si>
  <si>
    <t>Dobeles un apkārtnes slimnīca</t>
  </si>
  <si>
    <t>Madonas slimnīca</t>
  </si>
  <si>
    <t>Skābekļa koncentrācijas mērīšanas iekārtas. 6 gab.</t>
  </si>
  <si>
    <t>CV-NVD-F47</t>
  </si>
  <si>
    <t>Reanimācijas rati, 3 gab.</t>
  </si>
  <si>
    <t>CV-NVD-F46</t>
  </si>
  <si>
    <t>Ledusskapis med.uzglabāšanai 4 gab</t>
  </si>
  <si>
    <t>CV-NVD-F45</t>
  </si>
  <si>
    <t>CV-NVD-F44</t>
  </si>
  <si>
    <t>Fizioterapijas piederumi</t>
  </si>
  <si>
    <t>CV-NVD-F43</t>
  </si>
  <si>
    <t>Pacientu skapīši 140 gab.</t>
  </si>
  <si>
    <t>CV-NVD-F42</t>
  </si>
  <si>
    <t>Gultas + matracis 140 gab</t>
  </si>
  <si>
    <t>CV-NVD-F41</t>
  </si>
  <si>
    <t>Sēdrati 10 gab</t>
  </si>
  <si>
    <t>CV-NVD-F40</t>
  </si>
  <si>
    <t>EKG iekārtas, 2 gab.</t>
  </si>
  <si>
    <t>CV-NVD-F39</t>
  </si>
  <si>
    <t>Portatīvais USG ar EHO</t>
  </si>
  <si>
    <t>CV-NVD-F38</t>
  </si>
  <si>
    <t>Flovmetri ar mitrinātāju 120 gab.</t>
  </si>
  <si>
    <t>CV-NVD-F37</t>
  </si>
  <si>
    <t>Pulsa oksimetri 20 gab.</t>
  </si>
  <si>
    <t>CV-NVD-F36</t>
  </si>
  <si>
    <t>Perfūzijas sūkņi, 20 gab.</t>
  </si>
  <si>
    <t>CV-NVD-F35</t>
  </si>
  <si>
    <t>Vakumsūknis, portatīvs, 4 gab</t>
  </si>
  <si>
    <t>CV-NVD-F34</t>
  </si>
  <si>
    <t>Infūzijas statīvi, 80 gab.</t>
  </si>
  <si>
    <t>CV-NVD-F33</t>
  </si>
  <si>
    <t>Infūzijas sūkņi. 15 gab.</t>
  </si>
  <si>
    <t>CV-NVD-F32</t>
  </si>
  <si>
    <t>Defibrilators, 4 gab</t>
  </si>
  <si>
    <t>CV-NVD-F31</t>
  </si>
  <si>
    <t>Centrālā monitoringa stacija 2 gab</t>
  </si>
  <si>
    <t>CV-NVD-F30</t>
  </si>
  <si>
    <t>Pacienta monitori stacionāri 4 gab.</t>
  </si>
  <si>
    <t>CV-NVD-F29</t>
  </si>
  <si>
    <t>Pacienta monitori pārvietojami 30 gab.</t>
  </si>
  <si>
    <t>CV-NVD-F28</t>
  </si>
  <si>
    <t>Transporta MPV iekārtas 2 gab</t>
  </si>
  <si>
    <t>CV-NVD-F27</t>
  </si>
  <si>
    <t>Ēdiena transporta rati, 4 gab.</t>
  </si>
  <si>
    <t>CV-NVD-F26</t>
  </si>
  <si>
    <t>Miskastes ar pedāli, 100</t>
  </si>
  <si>
    <t>CV-NVD-F25</t>
  </si>
  <si>
    <t>Mazgāšanas rati, 15</t>
  </si>
  <si>
    <t>CV-NVD-F24</t>
  </si>
  <si>
    <t>Padubes mašīna, 2 gab</t>
  </si>
  <si>
    <t>CV-NVD-F23</t>
  </si>
  <si>
    <t>Aprūpes rati, 4</t>
  </si>
  <si>
    <t>CV-NVD-F22</t>
  </si>
  <si>
    <t>Noliktavas plaukti, 50</t>
  </si>
  <si>
    <t>CV-NVD-F21</t>
  </si>
  <si>
    <t>Teleskopiskais aizslietnis, 20</t>
  </si>
  <si>
    <t>CV-NVD-F20</t>
  </si>
  <si>
    <t>Saruna procedūra R1S 2021/104-IEP/COVID</t>
  </si>
  <si>
    <t>Galvas mazgašanas vanna, 6 gab</t>
  </si>
  <si>
    <t>CV-NVD-F19</t>
  </si>
  <si>
    <t>Slīddēlis, 4</t>
  </si>
  <si>
    <t>CV-NVD-F18</t>
  </si>
  <si>
    <t>Dušas guļrati 1 gab</t>
  </si>
  <si>
    <t>CV-NVD-F17</t>
  </si>
  <si>
    <t>Matraču aizsargs 120</t>
  </si>
  <si>
    <t>CV-NVD-F16</t>
  </si>
  <si>
    <t>Katūns SIA</t>
  </si>
  <si>
    <t>20.12.2021.</t>
  </si>
  <si>
    <t>KAT21296</t>
  </si>
  <si>
    <t>Sega</t>
  </si>
  <si>
    <t>CV-NVD-F15</t>
  </si>
  <si>
    <t>Spilvens</t>
  </si>
  <si>
    <t>CV-NVD-F14</t>
  </si>
  <si>
    <t>Palātu / Pacientu informatīvais sienas monitors (māsu postenis)</t>
  </si>
  <si>
    <t>CV-NVD-F13</t>
  </si>
  <si>
    <t>Iepirkums R1S2021/99-iep/COVID</t>
  </si>
  <si>
    <t>Multisistēma Rīga SIA</t>
  </si>
  <si>
    <t>MSR130119</t>
  </si>
  <si>
    <t>Video ieraksta servera dators</t>
  </si>
  <si>
    <t>CV-NVD-F12</t>
  </si>
  <si>
    <t>Video novērošana</t>
  </si>
  <si>
    <t>CV-NVD-F11</t>
  </si>
  <si>
    <t>Pacienta transporta rati. 4 gab.</t>
  </si>
  <si>
    <t>CV-NVD-F10</t>
  </si>
  <si>
    <t>Aktīvais pretizgulējumu matracis. 10 gab</t>
  </si>
  <si>
    <t>CV-NVD-F09</t>
  </si>
  <si>
    <t>Higiēnisko priekšmetu mazgāšanas-dezinfekcijas iekārta. 2 gab</t>
  </si>
  <si>
    <t>CV-NVD-F08</t>
  </si>
  <si>
    <t>Nerūsējoša tērauda ratiņi ar ritenīšiem 50 gab</t>
  </si>
  <si>
    <t>CV-NVD-F07</t>
  </si>
  <si>
    <t>Māsu izsaukumu sistēmas nomaiņa</t>
  </si>
  <si>
    <t>CV-NVD-F06</t>
  </si>
  <si>
    <t>Elektrības jaudas nodrošināšana</t>
  </si>
  <si>
    <t>CV-NVD-F05</t>
  </si>
  <si>
    <t>Iepirkums R1S2021/103-iep/COVID</t>
  </si>
  <si>
    <t>TENTI LV SIA</t>
  </si>
  <si>
    <t>TEN131-21</t>
  </si>
  <si>
    <t>Māsu posteņa aizsardzība, 3 gab</t>
  </si>
  <si>
    <t>CV-NVD-F04</t>
  </si>
  <si>
    <t>Līgums Nr. R1S-378/2021</t>
  </si>
  <si>
    <t>835/2021</t>
  </si>
  <si>
    <t>Skābekļa līnijas paplašināšana</t>
  </si>
  <si>
    <t>CV-NVD-F03</t>
  </si>
  <si>
    <t>Skābekļa pievāds pie gultas</t>
  </si>
  <si>
    <t>CV-NVD-F02</t>
  </si>
  <si>
    <t>Slūžas 2 gab.</t>
  </si>
  <si>
    <t>CV-NVD-F01</t>
  </si>
  <si>
    <t>SIA Rīgas 1.slimnīca</t>
  </si>
  <si>
    <t>5.4. Platformu ratiņi, alumīnija, ar noņemamiem rokturiem, kravnesību vismaz 300 kg</t>
  </si>
  <si>
    <t>5.3. Noliktavas konteiners medicīnas preču uzglabāšanai, izm. 6,058 x 2,438 x 2,591 mm</t>
  </si>
  <si>
    <t>5.2. Līķu rati</t>
  </si>
  <si>
    <t>21-03392</t>
  </si>
  <si>
    <t>Europa serviss</t>
  </si>
  <si>
    <t>2021/111</t>
  </si>
  <si>
    <t>5.1. punkts. Aukstuma iekārtu uzstādīšana pagrabstāva morgā</t>
  </si>
  <si>
    <t>5. Cita veida pozīcijas</t>
  </si>
  <si>
    <t>21-03561</t>
  </si>
  <si>
    <t>Zeimans</t>
  </si>
  <si>
    <t>ZE 21/4129</t>
  </si>
  <si>
    <t>Baterijas Duracell Industrial AA</t>
  </si>
  <si>
    <t>21-03430</t>
  </si>
  <si>
    <t>BG</t>
  </si>
  <si>
    <t>23.11.2021.</t>
  </si>
  <si>
    <t>BG 731469</t>
  </si>
  <si>
    <t>22-00002</t>
  </si>
  <si>
    <t>Kesko Senukai Latvia</t>
  </si>
  <si>
    <t>Baterijas</t>
  </si>
  <si>
    <t>Dozatori ar sensoru</t>
  </si>
  <si>
    <t>Statīvi roku dezinfekcijas līdzekļiem</t>
  </si>
  <si>
    <t>21-03562</t>
  </si>
  <si>
    <t>15.11.2021.</t>
  </si>
  <si>
    <t>ZE 21//4214</t>
  </si>
  <si>
    <t>Roku dezinfekcijas stends</t>
  </si>
  <si>
    <t>4.11. punkts. Automātiskās dezinfekcijas iekārta rokām. T.sk.:</t>
  </si>
  <si>
    <t>21-03429</t>
  </si>
  <si>
    <t>BG 732135</t>
  </si>
  <si>
    <t>Atkritumu maisu turētāji</t>
  </si>
  <si>
    <t>21-03428</t>
  </si>
  <si>
    <t>BG 731361</t>
  </si>
  <si>
    <t>21-03558</t>
  </si>
  <si>
    <t>ZE 21/4059</t>
  </si>
  <si>
    <t>4.10. Atkritumu tvertnes (kājas pedālis vāka pacelšanai) 200l:</t>
  </si>
  <si>
    <t>Spaiņi 50l</t>
  </si>
  <si>
    <t>21-03556</t>
  </si>
  <si>
    <t>ZE 21/4102</t>
  </si>
  <si>
    <t>4.9. Atkritumu tvertnes (kājas pedālis vāka pacelšanai) 100l:</t>
  </si>
  <si>
    <t>4.8. punkts. Atkritumu rati ar 4 riteņiem, nolaižamu malu</t>
  </si>
  <si>
    <t>4.7. punkts. Netīrās veļas rati ar noslēgtām malām, 1 nolaižamu</t>
  </si>
  <si>
    <t>4.6. Veļas rullis</t>
  </si>
  <si>
    <t>4.5. Veļas žāvētājs</t>
  </si>
  <si>
    <t>4.4. Veļas mazgājamā mašīna</t>
  </si>
  <si>
    <t>21-03563</t>
  </si>
  <si>
    <t>Fevex</t>
  </si>
  <si>
    <t>29.11.2021.</t>
  </si>
  <si>
    <t>FE20015166</t>
  </si>
  <si>
    <t>4.3. punkts. Grīdas mazgājamā mašīna</t>
  </si>
  <si>
    <t>4.2. Ultravioletā (UV) starojuma baktericīdas lampas</t>
  </si>
  <si>
    <t>4.1.Portatīva gaisa un telpas attīrīšans iekārta</t>
  </si>
  <si>
    <t>4. Dezinfekcijas, uzkopšanas un veļas nodrošinājums</t>
  </si>
  <si>
    <t>3.21. Pacientu krekli</t>
  </si>
  <si>
    <t>SIA "KATŪNS"</t>
  </si>
  <si>
    <t>3.20. Gultas veļas komplekti (virspalags, spilvendrāna, palags, puspalags), veļas maisi, spilveni, flaneļa segas</t>
  </si>
  <si>
    <t>3.19. Aparāts bahilām, automātisks</t>
  </si>
  <si>
    <t>3.18. Papildus rati ēdiena pārvadāšanai</t>
  </si>
  <si>
    <t>3.17. Termo kastes ēdiena pārvedāšanai, dezinficējamas</t>
  </si>
  <si>
    <t>3.16. Pārvietojamie galdiņi, 2 līmeņu, uz ritentiņiem</t>
  </si>
  <si>
    <t>3.15. Nebulaizeri</t>
  </si>
  <si>
    <t>3.14. Slīdmatrači pacienta pārvietošanai</t>
  </si>
  <si>
    <t>3.13. Statīvi (infūzijām, ar 4 zariem)</t>
  </si>
  <si>
    <t>3.12. Pacientu sēdrati</t>
  </si>
  <si>
    <t>3.11. Šībermašīna</t>
  </si>
  <si>
    <t>3.10. Aizslietnis, divdaļīgs, uz ritentiņiem, salokāms</t>
  </si>
  <si>
    <t>3.9.Pacienu pacēlājs</t>
  </si>
  <si>
    <t>3.8. Aktīvais pretizgulējumu matracis ar kompresoru</t>
  </si>
  <si>
    <t>3.7. Pretizgulējumu matracis</t>
  </si>
  <si>
    <t>3.6. Pacienta guļrati nodaļai</t>
  </si>
  <si>
    <t>3.5. Guļrati uzņemšanai</t>
  </si>
  <si>
    <t>3.4. Kušete, hidrauliskas ar augstuma regulāciju</t>
  </si>
  <si>
    <t>3.2. Pacienta nakts skapītis vismaz ar 2 atvilknēm un papildus paceļamu funkcionālu ēdināšanas dēli</t>
  </si>
  <si>
    <t>3.1. Gulta pacientu, funkcionāla, elektriska</t>
  </si>
  <si>
    <t>3. Ar pacientu aprūpi saistītās nepieciešamās iekārtas un aprīkojums</t>
  </si>
  <si>
    <t>Saņemti 10 gab, pagaidām nav iespējams pasūtīt, jo vairāk uz doto brīdi nav pedāvājumā</t>
  </si>
  <si>
    <t>2.15. Skābekļa mitrinātāja trauks ar dozimetru</t>
  </si>
  <si>
    <t>2.14. Elektrokardiogrāfs, mobils ar DICOM funkciju (WiFe)</t>
  </si>
  <si>
    <t>21-03555</t>
  </si>
  <si>
    <t>Arbor Medical Korporācija</t>
  </si>
  <si>
    <t>03.11.2021.</t>
  </si>
  <si>
    <t>ARB 116127</t>
  </si>
  <si>
    <t>2.13. punkts. Pulsoksitometrs, pirksta, portatīvs</t>
  </si>
  <si>
    <t>21-03560</t>
  </si>
  <si>
    <t>Magnum medical</t>
  </si>
  <si>
    <t>08.11.2021.</t>
  </si>
  <si>
    <t>MMD 764520</t>
  </si>
  <si>
    <t>Infrasarkanie termometri</t>
  </si>
  <si>
    <t>21-03559</t>
  </si>
  <si>
    <t>MMD 764518</t>
  </si>
  <si>
    <t>2.12. punkts. Bezkontakta termometrs:</t>
  </si>
  <si>
    <t>2.11. Videolaringoskops</t>
  </si>
  <si>
    <t>2.10. Krūšu kurvja portatīvā vakuuma iekārta</t>
  </si>
  <si>
    <t>2.9. Enterālās barošanas sūknis</t>
  </si>
  <si>
    <t>2.8. Portatīvs pulsa oksimetrs</t>
  </si>
  <si>
    <t>2.7. Infūzijas sūknis</t>
  </si>
  <si>
    <t>2.6. Perfūzijas sūknis</t>
  </si>
  <si>
    <t>2.5. Defibrilātors</t>
  </si>
  <si>
    <t>2.3. Mobīla palātas digitāla rentgena iekārta</t>
  </si>
  <si>
    <t>2.2. Neinvazīva mākslīgās plaušas ventilācijas iekārta</t>
  </si>
  <si>
    <t>2.1. Monitors pacientu vitālo funkciju novērošanas ar ratiem</t>
  </si>
  <si>
    <t>21-03557</t>
  </si>
  <si>
    <t>Stalve</t>
  </si>
  <si>
    <t>Aizkari ar rāvējslēdzēju aprūpes vajadzībām</t>
  </si>
  <si>
    <t>21-03553</t>
  </si>
  <si>
    <t>1.1. punkts. Starpsienu montāžas un izbūves darbi:</t>
  </si>
  <si>
    <t>1. Ieguldījumi infrastruktūrā un ēkas tehniskajā nodrošinājumā</t>
  </si>
  <si>
    <t>22-00272</t>
  </si>
  <si>
    <t>Biosan Latvia SIA</t>
  </si>
  <si>
    <t>26.01.2022.</t>
  </si>
  <si>
    <t>BSL-012022-33</t>
  </si>
  <si>
    <t>22-00270</t>
  </si>
  <si>
    <t>TRADINTEK SIA</t>
  </si>
  <si>
    <t>11.01.2022.</t>
  </si>
  <si>
    <t>TR 220009</t>
  </si>
  <si>
    <t>22-00271</t>
  </si>
  <si>
    <t>UAB GRAINA LATVIA filiāle</t>
  </si>
  <si>
    <t>25.01.2022.</t>
  </si>
  <si>
    <t>GRAINLV245</t>
  </si>
  <si>
    <t>22-00269</t>
  </si>
  <si>
    <t>06.01.2022.</t>
  </si>
  <si>
    <t>TR 220008</t>
  </si>
  <si>
    <t>22-00268</t>
  </si>
  <si>
    <t>janvāris</t>
  </si>
  <si>
    <t>SIA "Rīgas 2.slimnīca"</t>
  </si>
  <si>
    <t>SIA "Arbor Medical Korporācija", reģ. Nr. 40003547099</t>
  </si>
  <si>
    <t>ARB 116177</t>
  </si>
  <si>
    <t>Summa 
(ar PVN) EUR</t>
  </si>
  <si>
    <t>Plānotā summa 
(ar PVN), EUR</t>
  </si>
  <si>
    <t>Medicīniskā iekārta/papildaprīkojums</t>
  </si>
  <si>
    <t>iekārtas sadārdzinājums</t>
  </si>
  <si>
    <t>Intensīvās terapijas gultu aktīvie pretzigulējumu matrači</t>
  </si>
  <si>
    <t>Specializētas intensīvās terapijas gultas</t>
  </si>
  <si>
    <t>Piekļuves kontroles sistēma slimnīcai</t>
  </si>
  <si>
    <t>Stacionārais USG aparāts COVID pacientu izmeklēšanai</t>
  </si>
  <si>
    <t xml:space="preserve">SIA  " NMS Elpa" </t>
  </si>
  <si>
    <t xml:space="preserve">06.12.2021. </t>
  </si>
  <si>
    <t>Guļrati (Uzņemšanas nodala, pacientu transportēšanai)</t>
  </si>
  <si>
    <t>30.11.2021.</t>
  </si>
  <si>
    <t>Vakuumsūkņi ar statīvu COVID nodaļai</t>
  </si>
  <si>
    <t xml:space="preserve">SIA " NMS ELPA" </t>
  </si>
  <si>
    <t>07.12.2021.</t>
  </si>
  <si>
    <t>Statīvs kardiogrāfam COVID nodaļai</t>
  </si>
  <si>
    <t>Kardiogrāfs ar statīvu COVID nodaļai</t>
  </si>
  <si>
    <t>Tvaika tīrīšanas un dezinfekcijas iekārta</t>
  </si>
  <si>
    <t xml:space="preserve">SIA Tradinteks" </t>
  </si>
  <si>
    <t>16.12.2021.</t>
  </si>
  <si>
    <t>Portatīva ultrasonogrāfijas iekārta (Uzņemšanas nodaāli, COVID nodaļai)</t>
  </si>
  <si>
    <t xml:space="preserve">SIA " Arbor Medical Korporācija" </t>
  </si>
  <si>
    <t>Digitālā palātas RTG iekārta Covid nodaļai</t>
  </si>
  <si>
    <t>Stacionārais RTG aparāts Radioloģijas nodaļā COVID pacientu izmeklēšanai</t>
  </si>
  <si>
    <t xml:space="preserve">SIA " A.Medical" </t>
  </si>
  <si>
    <t>Medicīniskie attēlu apskates monitori</t>
  </si>
  <si>
    <t xml:space="preserve">SIA  Arbor Medical Korporācija" </t>
  </si>
  <si>
    <t>Videolaringoskops (intensīvās terapijas pacientiem)</t>
  </si>
  <si>
    <t xml:space="preserve">Līgums  Nr. 1-22/96/2021, 08.12.2021. SIA "Tradinteks" </t>
  </si>
  <si>
    <t>Datortomogrāfs (64-slāņu)</t>
  </si>
  <si>
    <t>Nieru aiztājējterapijas iekārta (intensīvās terapijas pacientiem)</t>
  </si>
  <si>
    <t>Astoņu pacientu novērošanas centrālā darba stacija intensīvās terapijas pacientiem un 8 pacientu novērošanas monitori</t>
  </si>
  <si>
    <t>Neiegādāsimies</t>
  </si>
  <si>
    <t>Skābekļa saišķu uzglabāšanas nojumes izbūve</t>
  </si>
  <si>
    <t xml:space="preserve">Skābekļa koncentrators (Skābekļa ražošanas iekārtu piegāde un uzstādīšana)  ar ražību 15 Nm3/h, glabāšanas konteiners </t>
  </si>
  <si>
    <t xml:space="preserve">Dublējošās avārijas apgādes ar medicīnisko skābekli remontdarbi, montāža un izbūve (60 m) </t>
  </si>
  <si>
    <t xml:space="preserve">SIA " Linde Gas" </t>
  </si>
  <si>
    <t>Mediciniskā skābekļa automātiskas pārslēgšanas stacija aprikota ar LCD ekranu, SMS moduli. Darba jauda 50 m3/h</t>
  </si>
  <si>
    <t>SIA "A Medical"</t>
  </si>
  <si>
    <t>AM211200125</t>
  </si>
  <si>
    <t>Sevoflurāna iztvaikotājs anestēzijas iekārtai</t>
  </si>
  <si>
    <t>SIA "Amerikas Baltijas tehnoloģiju korporācija"</t>
  </si>
  <si>
    <t>ABTK 213451</t>
  </si>
  <si>
    <t>SIA "AB Medical Group Riga"</t>
  </si>
  <si>
    <t>ABMG 212177</t>
  </si>
  <si>
    <t>ABMG 212153</t>
  </si>
  <si>
    <t>Portatīvais elektrokardiogrāfs</t>
  </si>
  <si>
    <t>SIA "J.I.M.", reģ. Nr. 40003191695</t>
  </si>
  <si>
    <t>Portatīvā gaisa un telpu attīrīšanas iekārta</t>
  </si>
  <si>
    <t>Sabiedrība ar ierobežotu atbildību "Amrid", reģ. Nr. 40103271732</t>
  </si>
  <si>
    <t>28.01.2022.</t>
  </si>
  <si>
    <t>AMR-00775</t>
  </si>
  <si>
    <t>Ūdeņraža peroksīda miglotājs</t>
  </si>
  <si>
    <t>Sabiedrība ar ierobežotu atbildību "NMS ELPA", reģ. 40003348336</t>
  </si>
  <si>
    <t>Portatīvās tualetes</t>
  </si>
  <si>
    <t>Sabiedrība ar ierobežotu atbildību "AB MEDICAL GROUP RIGA", reģ. Nr. 40003373297</t>
  </si>
  <si>
    <t>Pacientu transportēšanas guļrati</t>
  </si>
  <si>
    <t>Sēžamrati</t>
  </si>
  <si>
    <t>Šībermašīna</t>
  </si>
  <si>
    <t>Sabiedrība ar ierobežotu atbildību "B.BRAUN MEDICAL", reģ.Nr.40003277955</t>
  </si>
  <si>
    <t>Nieru aizstājējterapijas iekārta</t>
  </si>
  <si>
    <t>Pretizgulējumu matracis</t>
  </si>
  <si>
    <t>Funkcionālā pacientu gulta</t>
  </si>
  <si>
    <t>Risinājums medicīniskā saspiestā gaisa kontūru segmentēšanai (noplūžu fiksēšanai)</t>
  </si>
  <si>
    <t>Medicīniskā saspiestā gaisa apgādes sistēmas atjaunošana</t>
  </si>
  <si>
    <t>Viena punkta rezerves barošana ar platformu</t>
  </si>
  <si>
    <t>Linde Gas SIA, reģ. Nr. 40003068518</t>
  </si>
  <si>
    <t>Risinājums medicīniskā skābekļa kontūru segmentēšanai (noplūžu fiksēšanai)</t>
  </si>
  <si>
    <t>Skābekļa padeves sistēmas kapacitātes palielināšana un modernizēšana, t.sk. centrāle ar sms modeli, stabilizācijas bloks, un izejas kolektors</t>
  </si>
  <si>
    <t xml:space="preserve">Iekšējās medicīniskā skābekļa apgādes sistēmas atjaunošana </t>
  </si>
  <si>
    <t>Plūsmas mērītāju komplekts</t>
  </si>
  <si>
    <t>Iztvaicētājs</t>
  </si>
  <si>
    <t>Sašķidrinātā medicīniskā skābekļa uzglabāšanas tvertne</t>
  </si>
  <si>
    <t>Sabiedrība ar ierobežotu atbildību "RĒZEKNES SLIMNĪCA"</t>
  </si>
  <si>
    <t>Augstas plūsmas skābekļa padeves iekārta</t>
  </si>
  <si>
    <t>Anestēzijas darba stacija ar pacienta novērošanas monitoru</t>
  </si>
  <si>
    <t xml:space="preserve">Galdiņš (procedūru) medikamentu, materiāla un aprūpes priekšmetu novietošanai </t>
  </si>
  <si>
    <t xml:space="preserve">Elektroniskie zīdaiņu (jaundzimušo) medicīniskie svari </t>
  </si>
  <si>
    <t>Elektrokoagulators ar nepieciešamajiem aksesuāriem</t>
  </si>
  <si>
    <t>Izmeklējumu lampa LED uz statīva</t>
  </si>
  <si>
    <t xml:space="preserve">Elektriskā gaisa attīrīšanas ierīce </t>
  </si>
  <si>
    <t xml:space="preserve">Kardiotokogrāfs (bezvadu) </t>
  </si>
  <si>
    <t xml:space="preserve">Virsmu dezinfekcijas iekārta automātiskai virsmu dezinfekcijai </t>
  </si>
  <si>
    <t xml:space="preserve">Pacienta vitālo funkciju novērošanas monitors </t>
  </si>
  <si>
    <t xml:space="preserve">Ķirurģiskais vakuumsūknis </t>
  </si>
  <si>
    <t xml:space="preserve">Termostats infūziju šķīdumu sildīšanai </t>
  </si>
  <si>
    <t xml:space="preserve">Perfuzors – infūzijas sūknis dozētai medikamentu ievadei </t>
  </si>
  <si>
    <t xml:space="preserve">Elektriski regulējama dzemdību gulta-galds </t>
  </si>
  <si>
    <t>SIA "Selding"</t>
  </si>
  <si>
    <t>SEL21016374</t>
  </si>
  <si>
    <t>Miskastes turētāji</t>
  </si>
  <si>
    <t>O2 kocentratori</t>
  </si>
  <si>
    <t>SIA "Mediq Latvija"</t>
  </si>
  <si>
    <t>MDQ-000055056</t>
  </si>
  <si>
    <t>SIA "MedAmber"</t>
  </si>
  <si>
    <t>LMC/271221</t>
  </si>
  <si>
    <t>Vakumsūkņi</t>
  </si>
  <si>
    <t>Transportēšanas rati</t>
  </si>
  <si>
    <t>SIA"AMRID"</t>
  </si>
  <si>
    <t>AMR-00753</t>
  </si>
  <si>
    <t>Baktericīdā mašīna</t>
  </si>
  <si>
    <t>Statīvi</t>
  </si>
  <si>
    <t>Gultas</t>
  </si>
  <si>
    <t>ARB117855</t>
  </si>
  <si>
    <t>Pulsa oksimetrs ar iznesamo sensoru</t>
  </si>
  <si>
    <t>Aizslietnis 1 daļīgs</t>
  </si>
  <si>
    <t>Aizslietnis 2 daļīgs</t>
  </si>
  <si>
    <t>ARB117859</t>
  </si>
  <si>
    <t>Medikamentu galdiņš</t>
  </si>
  <si>
    <t>ARB117857</t>
  </si>
  <si>
    <t>Portatīva MVP iekārta ar neinvazīvo ventilācijas funkciju</t>
  </si>
  <si>
    <t>TR212084</t>
  </si>
  <si>
    <t>Pacientu vitāli svarīgo funkciju novērošanas monitors</t>
  </si>
  <si>
    <t>SIA "ELME MESSER L"</t>
  </si>
  <si>
    <t>092-28482</t>
  </si>
  <si>
    <t>Augstas plūsmas skābekļa regulators (25l/min)</t>
  </si>
  <si>
    <t>Dubultais skābekļa plūsmas regulators (15l/min)</t>
  </si>
  <si>
    <t>SIA "Ludzas medicīnas centrs"</t>
  </si>
  <si>
    <t>ARB 118209</t>
  </si>
  <si>
    <t>Stalve SIA</t>
  </si>
  <si>
    <t>16.11.2021.</t>
  </si>
  <si>
    <t>16.11.2021.-BGSA</t>
  </si>
  <si>
    <t>Slūžas, m2</t>
  </si>
  <si>
    <t>ARB 117417</t>
  </si>
  <si>
    <t>ARB 118216</t>
  </si>
  <si>
    <t>Pacientu monitors</t>
  </si>
  <si>
    <t>Airmed, SIA</t>
  </si>
  <si>
    <t>AM 1343</t>
  </si>
  <si>
    <t>Baktericīdais recirkulators NEXA Prolux G M30WA ar statīvu (izolators)</t>
  </si>
  <si>
    <t>SIA "Balvu un Gulbenes slimnīcu apvienība"</t>
  </si>
  <si>
    <t>Laringoskopa komplekts COVD 19 pacientiem</t>
  </si>
  <si>
    <t>Neinvazīvais ventilators ar CO2 funkciju</t>
  </si>
  <si>
    <t>ARB116484</t>
  </si>
  <si>
    <t>Skābekļa sistēmas izveide papildus 24. gultām. </t>
  </si>
  <si>
    <t>ARB118466</t>
  </si>
  <si>
    <t xml:space="preserve">Perfuzori </t>
  </si>
  <si>
    <t>ARB118464</t>
  </si>
  <si>
    <t xml:space="preserve">Pulsa oksimetri ar neinvazīvo asisspiediena mērīšanu </t>
  </si>
  <si>
    <t>ARB118461</t>
  </si>
  <si>
    <t xml:space="preserve">Pacientu vitālo funkciju monitors </t>
  </si>
  <si>
    <t>Latvijas Jūras Medicīnas centrs AS</t>
  </si>
  <si>
    <t>Gultu iegādei šobrīd tiek gatavoti iepirkuma dokumenti</t>
  </si>
  <si>
    <t xml:space="preserve">Funkcionālās gultas </t>
  </si>
  <si>
    <t>SIA Drussa</t>
  </si>
  <si>
    <t>FT213143CXPB</t>
  </si>
  <si>
    <t>DRS210885</t>
  </si>
  <si>
    <t>FT213195NZ67</t>
  </si>
  <si>
    <t>SIA Elme Messer L</t>
  </si>
  <si>
    <t>092-27991</t>
  </si>
  <si>
    <t>Papildus 6 skābekļa padeves ligzdu ierīkošana</t>
  </si>
  <si>
    <t>Pulsoksimetrs</t>
  </si>
  <si>
    <t>Monitori nav nepieciešami, jo saņemti kā humānā palīdzība</t>
  </si>
  <si>
    <t>Vitālo funkciju monitorēšanai</t>
  </si>
  <si>
    <t>SIA "Saldus medicīnas centrs"</t>
  </si>
  <si>
    <t>092-28882</t>
  </si>
  <si>
    <t>ARB118484</t>
  </si>
  <si>
    <t>TR220004</t>
  </si>
  <si>
    <t>KJS220181</t>
  </si>
  <si>
    <t>SIA "KJ Serviss"</t>
  </si>
  <si>
    <t>KJS220180</t>
  </si>
  <si>
    <t>Iepirkuma daļa pārtraukta</t>
  </si>
  <si>
    <t>februāris</t>
  </si>
  <si>
    <t>6 gab. aktīvie pretizgulējumu matrači iegādāti. Pozīcija izpildīta daļēji, tiks organizēts papildus iepirkums. Plānotais iepirkuma izsludināšanas termiņš - februāris/marts. Iespējamais piegādes termiņš - maijs/jūnijs.</t>
  </si>
  <si>
    <t>Iegādāts 1 gab. ventilators un mitrinātājs. Vēl pasūtīts klāt statīvs un vienreizlietojamie materiāli. Pozīcija izpildīta daļēji, tiks organizēts papildus iepirkums vēl 4 ventilatoriem. Plānotais iepirkuma izsludināšanas termiņš - februāris/marts. Iespējamais piegādes termiņš - maijs/jūnijs.</t>
  </si>
  <si>
    <t>Ir piegādāti, pozīcija izpildīta. Atskaite iesniegta janvārī.</t>
  </si>
  <si>
    <t>Iegādāta 1 lietota iekārta. Atskaite iesniegta janvārī.</t>
  </si>
  <si>
    <t>Iegādātas atlikušās 5 gab. iekārtas ar pacientu komplektiem visām 6 iekārtām. Pozīcija izpildīta. Atskaite iesniegta janvārī.</t>
  </si>
  <si>
    <t>Tiek gatavota tehniskā specifikācija iepirkumam. Plānotais iepirkuma izsludināšanas termiņš - februāris/marts. Iespējamais piegādes termiņš - maijs/jūnijs.</t>
  </si>
  <si>
    <t>3 gab. galdiņi iegādāti. Pozīcija izpildīta daļēji, tiks organizēts papildus iepirkums. Plānotais iepirkuma izsludināšanas termiņš - februāris/marts. Iespējamais piegādes termiņš - maijs/jūnijs.</t>
  </si>
  <si>
    <t>22-07469</t>
  </si>
  <si>
    <t>Nomainīta bojātā reversās osmozes sistēma, pozīcija izpildīta. Atskaite iesniegta janvārī.</t>
  </si>
  <si>
    <t>Iegādāti 10 gab. sūkņi komplektācijā ar barošanas blokiem, pozīcija izpildīta. Atskaite iesniegta janvārī.</t>
  </si>
  <si>
    <t>„TRADINTEK” SIA</t>
  </si>
  <si>
    <t>Sabiedrība ar ierobežotu atbildību "AB MEDICAL GROUP RIGA"</t>
  </si>
  <si>
    <t>Iespējamie piegādes veicēji nespēj iekļauties noteiktajā piegādes termiņā. Vēlams piegādes termiņa pagarinājums aptuveni 2 mēneši.</t>
  </si>
  <si>
    <t>Izsludināts iepirkums Publisko iepirkumu likuma 9. panta kārtībā „Krūšu kurvja drenāžas sistēmu iegāde” (id. Nr. SIA „Rīgas 2.slimnīca” 2022/3), kur atvēršana bija 21.02.2022.</t>
  </si>
  <si>
    <t>Sabiedrība ar ierobežotu atbildību "NMS ELPA"</t>
  </si>
  <si>
    <t>ARB 119303</t>
  </si>
  <si>
    <t>24.01.2022.</t>
  </si>
  <si>
    <t>UAB "Slaugivita"</t>
  </si>
  <si>
    <t>SIA “A.MEDICAL”</t>
  </si>
  <si>
    <t>Veitka tirgus izpēte, dotajā brīdī  līgums tiek skaņots</t>
  </si>
  <si>
    <t>Nolsēgts līgums Nr. 026/2022, piegāde 2 kalendāro nedēļu laikā.</t>
  </si>
  <si>
    <t>Tiek veikta tirgus izpēte</t>
  </si>
  <si>
    <t>KAT 22017</t>
  </si>
  <si>
    <t>02.02.2022.</t>
  </si>
  <si>
    <t>Sabiedrība ar ierobežotu atbildību "Amrid"</t>
  </si>
  <si>
    <t>Sabiedrība ar ierobežotu atbildību "FEVEX"</t>
  </si>
  <si>
    <t>Sabiedrība ar ierobežotu atbildību "GenMedica Baltic"</t>
  </si>
  <si>
    <t>Veikta tirgus izpēte, kuras rezultātā noslēgts pirkuma līgums</t>
  </si>
  <si>
    <t>Veikta tirgus izpēte, kuras rezultātā noslēgts pirkuma līgums. Gaidāma piegāde tuvākajā laikā.</t>
  </si>
  <si>
    <t>Plānota tirgus izpēte, tiek gatavota tehniskā specifikācija</t>
  </si>
  <si>
    <t>EIS</t>
  </si>
  <si>
    <t>Plānots EIS pirkums</t>
  </si>
  <si>
    <t>Ir veikta tirgus priekšizpēte, lai apzinātu iespējamās izmaksas, tomēr secināts, ka nevaram iekļauties budžetā, jo tas pārsniedz piešķirto finansējumu 5 reizes, attiecīgi tiek meklēti risinājumi alternatīvai sistēmai</t>
  </si>
  <si>
    <t>ARB 119294</t>
  </si>
  <si>
    <t>Līgums noslēgts. Piegāde plānota līdz marta beigām</t>
  </si>
  <si>
    <t>Iekārtas netiks iegādātas</t>
  </si>
  <si>
    <t>21.10.2021. - Alūksnes slimnīca</t>
  </si>
  <si>
    <t xml:space="preserve"> Izsludināts atklātais konkurss  “Medicīnas ierīces un aprīkojums”
Identifikācijas numurs: RDzN 2022/10/K, piegādes saskaņā ar līgumu , orientējoši 2022.05.</t>
  </si>
  <si>
    <t>03.02.2022. noslēgts iepirkuma līgums ar SIA "Arbor Medical Korporācija" par 1 iekārtas iegādi,iekārtas cena 1452.00 EUR ar PVN, piegādes termiņš 25.02.2022.</t>
  </si>
  <si>
    <t>Izsludināts atklātais konkurss  “Medicīnas ierīces un aprīkojums”RDzN 2022/10/K, piegādes saskaņā ar līgumu , orientējoši 2022.05.- 06.</t>
  </si>
  <si>
    <t xml:space="preserve"> Izsludināts atklātais konkurss  “Medicīnas ierīces un aprīkojums”Identifikācijas numurs: RDzN 2022/10/K, piegādes saskaņā ar līgumu , orientējoši 2022.05.</t>
  </si>
  <si>
    <t>03.02.2022. noslēgts iepirkuma līgums ar SIA "Arbor Medical Korporācija" par 1 ierīces iekārtas,iekārtas cena 3811.50 EUR ar PVN, piegādes termiņš 25.02.2022. 2 ierīces - Izsludināts atklātais konkurss  “Medicīnas ierīces un aprīkojums”Identifikācijas numurs: RDzN 2022/10/K</t>
  </si>
  <si>
    <t>Izsludināts atklātais konkurss  “Medicīnas ierīces un aprīkojums”
Identifikācijas numurs: RDzN 2022/10/K, piegādes saskaņā ar līgumu , orientējoši 2022.05. - 07.</t>
  </si>
  <si>
    <t>11.02.2022. noslēgts iepirkuma līgums ar SIA "NMS ELPA" par 1 iekārtas iegādi,iekārtas cena 1269.29 EUR ar PVN, piegādes termiņš 25.02.2022.</t>
  </si>
  <si>
    <t>11.02.2022. noslēgts iepirkuma līgums ar SIA "NMS ELPA" par 1 iekārtas iegādi,iekārtas cena 314.60 EUR ar PVN, piegādes termiņš 25.02.2022.</t>
  </si>
  <si>
    <t xml:space="preserve">03.02.2022. noslēgts iepirkuma līgums ar SIA "Arbor Medical Korporācija" par 1 iekārtas iegādi,iekārtas cena 1004.30 EUR ar PVN, piegādes termiņš 25.02.2022. Atlikušās ierīces iespējams aizvietot ar citām VM sarakstā iekļautajām Covid-19 pacientu aprūpei nepieciešamajām ierīcēm </t>
  </si>
  <si>
    <t xml:space="preserve">Medicīnas iekārta </t>
  </si>
  <si>
    <t xml:space="preserve">Skaists </t>
  </si>
  <si>
    <t xml:space="preserve"> Prognozētā cena EUR  bez PVN par 1 vienību</t>
  </si>
  <si>
    <t>Termostasts</t>
  </si>
  <si>
    <t xml:space="preserve">Nazālā divfāziskā PMV iekārta </t>
  </si>
  <si>
    <t>Jaundzimušo inkubators</t>
  </si>
  <si>
    <t xml:space="preserve">Kirurģiskais vakuumsūknis </t>
  </si>
  <si>
    <t>Dzemdību gulta-galds (2 gab.)</t>
  </si>
  <si>
    <t xml:space="preserve">Ārējais fetālais KTG monitors (bezvadu) ar Avalon FM20 un FM30 bāzes stacijām </t>
  </si>
  <si>
    <t xml:space="preserve">Vitālo funkciju monitors (mini) </t>
  </si>
  <si>
    <t>USG planšete DzC5</t>
  </si>
  <si>
    <t>Pārvietojama rtg iekārta</t>
  </si>
  <si>
    <t>realizēs</t>
  </si>
  <si>
    <t xml:space="preserve">papildus vēl vēlas no saraksta </t>
  </si>
  <si>
    <t>303446 BLV</t>
  </si>
  <si>
    <t>31.01.2022.
15.02.2022.</t>
  </si>
  <si>
    <t>ARB 119306
ARB 200497</t>
  </si>
  <si>
    <t>Pasākuma realizēšana netiks veikta.</t>
  </si>
  <si>
    <t>Linde Gas SIA, reģ. Nr. 40003068518;
Sabiedrība ar ierobežotu atbildību "OptiCom", 40003231409</t>
  </si>
  <si>
    <t>Uz 16.02.2022.</t>
  </si>
  <si>
    <t>Rēķins 202112/06</t>
  </si>
  <si>
    <t>M-2021/97</t>
  </si>
  <si>
    <t>RS 275</t>
  </si>
  <si>
    <t>RS 274</t>
  </si>
  <si>
    <t>Iepirkuma dokumentācijas izstrāde. Plānota piegāde atbilstoši telpu gatavībai (LRS pārbūves 2.kārta - 09.2022.). Izpilde 10.2022.</t>
  </si>
  <si>
    <t>Iepirkuma dokumentācijas izstrāde. Plānota piegāde 07.2022. Izpilde 08.2022.</t>
  </si>
  <si>
    <t>Izpildīts, 2021.gadā:
Veikta 4 iekārtu piegāde.</t>
  </si>
  <si>
    <t>Skābekļa centrālā pievada pārbūve</t>
  </si>
  <si>
    <t>Linda Gas SIA</t>
  </si>
  <si>
    <t>22-07358</t>
  </si>
  <si>
    <t>TR 220017</t>
  </si>
  <si>
    <t>22-07374</t>
  </si>
  <si>
    <t>ELPA 023338</t>
  </si>
  <si>
    <t>22-07461</t>
  </si>
  <si>
    <t>ELPA 023337</t>
  </si>
  <si>
    <t>22-07462</t>
  </si>
  <si>
    <t>Vitālo funkciju novērošanas monitors</t>
  </si>
  <si>
    <t>Dezinficējams skapītis pie gultas</t>
  </si>
  <si>
    <t>11.02.2022. izvērtēti iesniegtie piedāvājumi un pieņemts lēmums slēgt līgumu ar SIA "Gudrā māja GMF". Kopējā līgumsumma par iekārtu sastāda 1851,30 euro ar PVN. Prece tiks iegādāta līdz 2022. gada marta beigām.</t>
  </si>
  <si>
    <t>SIA "Gudrā māja GMF"</t>
  </si>
  <si>
    <t>Piegādāta lietota ārzemju palīdzības kārtā</t>
  </si>
  <si>
    <t xml:space="preserve">SIA "AB Medical Group Riga" </t>
  </si>
  <si>
    <t>15.02.2022.</t>
  </si>
  <si>
    <t>16.02.2022. noslēdzas iepirkums, plānotā iekārtu piegāde 01.04.2022.</t>
  </si>
  <si>
    <r>
      <rPr>
        <b/>
        <sz val="12"/>
        <color indexed="8"/>
        <rFont val="Times New Roman"/>
        <family val="1"/>
        <charset val="186"/>
      </rPr>
      <t>Iegādāti</t>
    </r>
    <r>
      <rPr>
        <sz val="12"/>
        <color indexed="8"/>
        <rFont val="Times New Roman"/>
        <family val="1"/>
        <charset val="186"/>
      </rPr>
      <t xml:space="preserve"> 4 monitori un 1 darba stacija</t>
    </r>
  </si>
  <si>
    <r>
      <t>Darbi ir</t>
    </r>
    <r>
      <rPr>
        <b/>
        <sz val="12"/>
        <color indexed="8"/>
        <rFont val="Times New Roman"/>
        <family val="1"/>
        <charset val="186"/>
      </rPr>
      <t xml:space="preserve"> pabeigti</t>
    </r>
  </si>
  <si>
    <t>Plānojam iegādāties 2022. gada ietvaros</t>
  </si>
  <si>
    <t>Darba stacija</t>
  </si>
  <si>
    <t>Portatīvais USG</t>
  </si>
  <si>
    <t>Infuzomats</t>
  </si>
  <si>
    <t>Matracis, pretizgulējumu, dinamiskais</t>
  </si>
  <si>
    <t>Monitors</t>
  </si>
  <si>
    <t>Aizslietnis pacientu norobežošanai</t>
  </si>
  <si>
    <t>SIA "Prieļu slimnīca"</t>
  </si>
  <si>
    <t>Iekārta mākslīgai elpināšanai</t>
  </si>
  <si>
    <t>Asinsgāzu analizators</t>
  </si>
  <si>
    <t>Vakuuma sūknis ar piederumiem</t>
  </si>
  <si>
    <t>Sūknis zema vakuma</t>
  </si>
  <si>
    <t>Video laringoskops ar piederumiem</t>
  </si>
  <si>
    <t>Rati stumjami procedūru</t>
  </si>
  <si>
    <t>07.01.2022.</t>
  </si>
  <si>
    <t>SIA Stalve</t>
  </si>
  <si>
    <t>Divas starpsienas telpu nodalīšanai ( zonu nodalīšanai).</t>
  </si>
  <si>
    <t>04.02.2022</t>
  </si>
  <si>
    <t>Gaidam piegādi Martā</t>
  </si>
  <si>
    <t>-</t>
  </si>
  <si>
    <t>Nav aktuāls</t>
  </si>
  <si>
    <t>Noslēdzies iepirkums (parakstīts līgums par piegādi)</t>
  </si>
  <si>
    <t>Izsludināts iepirkums</t>
  </si>
  <si>
    <t>Daļēji realizēts</t>
  </si>
  <si>
    <t>Tiks realizēts vasarā, jo darbi saistīti ar zemes darbiem un tos var veikt kad būs atbilstoši laika apstākļi.</t>
  </si>
  <si>
    <t>Avansā izmaksāts 2021.gadā</t>
  </si>
  <si>
    <t>Faktiski apgūts finansējums 2021. gadā</t>
  </si>
  <si>
    <t>Netiks īstenots</t>
  </si>
  <si>
    <t>Līgums 286/2021</t>
  </si>
  <si>
    <t>22-00630</t>
  </si>
  <si>
    <t>FE 20017634</t>
  </si>
  <si>
    <t xml:space="preserve">Izsludināts sarunu procedūrā “Profesionālo veļas mazgājamo mašīnu, veļas ruļļa un žāvētāja piegāde“
(Iepirkuma identifikācijas Nr. Rīgas 2.slimnīca 2021/25 SP), ir noslēgts iepirkuma līgums Nr. 286/2021, plānotie piegādes termiņi 30 (trīsdesmit) dienu laikā no Līguma spēkā stāšanās dienas. </t>
  </si>
  <si>
    <t>Līgums 032/2022</t>
  </si>
  <si>
    <t>22-00636</t>
  </si>
  <si>
    <t>24.02.2022.</t>
  </si>
  <si>
    <t>AMR 00791</t>
  </si>
  <si>
    <t>28.02.2022.</t>
  </si>
  <si>
    <t>KAT 22028</t>
  </si>
  <si>
    <t>Līgums 283/2021</t>
  </si>
  <si>
    <t>22-00634</t>
  </si>
  <si>
    <t>Pirkums bez līguma</t>
  </si>
  <si>
    <t>22-00633</t>
  </si>
  <si>
    <t>SIA "BFGS"</t>
  </si>
  <si>
    <t>17.02.2022.</t>
  </si>
  <si>
    <t>S 2022-028</t>
  </si>
  <si>
    <t>Līgums 281/2021</t>
  </si>
  <si>
    <t>22-00640</t>
  </si>
  <si>
    <t>23.02.2022.</t>
  </si>
  <si>
    <t>ELPA 023525</t>
  </si>
  <si>
    <t>Līgums 274/2021</t>
  </si>
  <si>
    <t>22-00635</t>
  </si>
  <si>
    <t>22.02.2022.</t>
  </si>
  <si>
    <t>AM 220200550</t>
  </si>
  <si>
    <t>22-00631</t>
  </si>
  <si>
    <t>10.02.2022.</t>
  </si>
  <si>
    <t>AM 220200252</t>
  </si>
  <si>
    <r>
      <t>Izsludināts sarunu procedūrā “Covid-19 pacientu aprūpei nepieciešamā aprīkojuma piegāde“
(Iepirkuma identifikācijas Nr. Rīgas 2.slimnīca 2021/24 SP), ir noslēgti iepirkuma līgums Nr. 279/2021, plānotie piegādes termiņi ne ilgāk kā 21 (divdesmit vienas) dienas laikā no Līguma spēkā stāšanās dienas.</t>
    </r>
    <r>
      <rPr>
        <sz val="10"/>
        <color rgb="FFFF0000"/>
        <rFont val="Times New Roman"/>
        <family val="1"/>
        <charset val="186"/>
      </rPr>
      <t xml:space="preserve"> </t>
    </r>
  </si>
  <si>
    <t>Līgums 280/2021</t>
  </si>
  <si>
    <t>22-00629</t>
  </si>
  <si>
    <t>22-00639</t>
  </si>
  <si>
    <t>25.02.2022.</t>
  </si>
  <si>
    <t>ELPA 023547</t>
  </si>
  <si>
    <t>Izsludināts sarunu procedūrā “Covid-19 pacientu aprūpei nepieciešamā aprīkojuma piegāde“
(Iepirkuma identifikācijas Nr. Rīgas 2.slimnīca 2021/24 SP), ir noslēgti iepirkuma līgumi Nr. 281/2021, plānots noslēgt pēdējo iepirkuma līgumu līdz 07.01.2022., plānotie piegādes termiņi ne ilgāk kā 15 (piecpadsmit) dienu laikā pacientu funkconālajām gultām un aktīvajiem pretizgulējumu matračiem, 45 (četrdesmit piecu) dienu laikā pacientu piederumu skapīšiem, kušetēm un pacientu guļratiem, 3 (trīs) nedēļu laikā</t>
  </si>
  <si>
    <t xml:space="preserve">Izsludināts sarunu procedūrā “Medicīnas iekārtu piegāde“
(Iepirkuma identifikācijas Nr. Rīgas 2.slimnīca 2021/23 SP), plānots noslēgt iepirkuma līgumu līdz 07.01.2022., plānotie piegādes termiņi 4 (četru) nedēļu laikā no Līguma spēkā stāšanās dienas. </t>
  </si>
  <si>
    <t>Izsludināts sarunu procedūrā “Medicīnas iekārtu piegāde“
(Iepirkuma identifikācijas Nr. Rīgas 2.slimnīca 2021/23 SP), ir noslēgts iepirkuma līgums Nr. 277/2021, plānotie piegādes termiņi 90 (deviņdesmit) dienu laikā no Līguma spēkā stāšanās dienas. 16.02. tika saņemts atteikums no piegādātāju puses, steidzami tiek meklēts alternatīvs risinājums.</t>
  </si>
  <si>
    <t>Līgums 276/2021</t>
  </si>
  <si>
    <t>22-00641</t>
  </si>
  <si>
    <t>ABMG 220269</t>
  </si>
  <si>
    <t xml:space="preserve">Izsludināts sarunu procedūrā “Medicīnas iekārtu piegāde“
(Iepirkuma identifikācijas Nr. Rīgas 2.slimnīca 2021/23 SP), ir noslēgti iepirkuma līgumi Nr. 275/2021 un 277/2021, plānotie piegādes termiņi ne ilgāk kā  60 (sešdesmit) dienu laikā defibrilātoriem no Līguma spēkā stāšanās dienas. </t>
  </si>
  <si>
    <t>Līgums 275/2021</t>
  </si>
  <si>
    <t>22-00637</t>
  </si>
  <si>
    <t>ARB 200851</t>
  </si>
  <si>
    <t>Izdevumi materiālu iegādei priekš 4.nodaļas aizkaru/slūžu uzstādīšanas pabeigšanas</t>
  </si>
  <si>
    <t>22-00632</t>
  </si>
  <si>
    <t>K Senukai</t>
  </si>
  <si>
    <t>14.02.2022.</t>
  </si>
  <si>
    <t>oktobris-decembris</t>
  </si>
  <si>
    <t>Pavadzīme</t>
  </si>
  <si>
    <t>Datortomogrāfs (sadārdzinājuma segšanai)</t>
  </si>
  <si>
    <t>Rēķins 6721936885</t>
  </si>
  <si>
    <t>18.02.2022.</t>
  </si>
  <si>
    <t>Iepirkuma līgums Nr. RS 2022/15 noslēgts 25.01.2022.
Līgums izpildīts</t>
  </si>
  <si>
    <t>16.02.2022. Veselības ministrijai iesniegts lūgums pagarināt darbības izpildes termiņu, kas pamatots ar objektīviem, no ārstniecības iestādes neatkarīgiem apstākļiem</t>
  </si>
  <si>
    <t>Rēķins 6721936884</t>
  </si>
  <si>
    <t>Iepirkuma līgums Nr. RS 2022/16 noslēgts 25.01.2022.
Līgums izpildīts</t>
  </si>
  <si>
    <t>Rēķins 67219379
22/02/051OPT</t>
  </si>
  <si>
    <t>25.02.2022.
28.02.2022.</t>
  </si>
  <si>
    <t>8; 17</t>
  </si>
  <si>
    <t>Iepirkuma līgums Nr. RS 2022/19/1 noslēgts 04.02.2022.
Līgums izpildīts
Iepirkuma līgums Nr. RS 2022/19 noslēgts 04.02.2022.
Līgums izpildīts</t>
  </si>
  <si>
    <t>VEL180222/8</t>
  </si>
  <si>
    <t>12, 15</t>
  </si>
  <si>
    <t>Iepirkuma līgums Nr. RS 2022/14 noslēgts 28.01.2022. Līgums izpildīts</t>
  </si>
  <si>
    <t>ABMG 220321</t>
  </si>
  <si>
    <t>Iepirkuma līgums Nr. RS 2022/1 noslēgts 26.01.2022.
Līgums izpildīts</t>
  </si>
  <si>
    <t>ELPA 023528</t>
  </si>
  <si>
    <t>Iepirkuma līgums Nr. RS 2022/2 noslēgts 25.01.2022.
Līgums izpildīts</t>
  </si>
  <si>
    <t>304646 BLV</t>
  </si>
  <si>
    <t>Iepirkuma līgums Nr. RS 2022/3 noslēgts 25.01.2022.
Līgums izpildīts</t>
  </si>
  <si>
    <t xml:space="preserve">81
</t>
  </si>
  <si>
    <t>Iepirkuma līgums Nr. RS 2022/4 noslēgts 28.01.2022.
Līgums izpildīts.
Noslēgta vienošanās par grozījumiem līgumā.</t>
  </si>
  <si>
    <t>ELPA 023555</t>
  </si>
  <si>
    <t>Iepirkuma līgums Nr. RS 2022/5 noslēgts 26.01.2022.
Līgums izpildīts</t>
  </si>
  <si>
    <t>ARB 200218</t>
  </si>
  <si>
    <t>08.02.2022.</t>
  </si>
  <si>
    <t>Iepirkuma līgums Nr. RS 2022/6 noslēgts 21.01.2022.
Līgums izpildīts</t>
  </si>
  <si>
    <t>ABMG 220270</t>
  </si>
  <si>
    <t>Iepirkuma līgums Nr. RS 2022/7 noslēgts 20.01.2022.
Līgums izpildīts</t>
  </si>
  <si>
    <t>ELPA 023440</t>
  </si>
  <si>
    <t>Iepirkuma līgums Nr. RS 2022/8 noslēgts 25.01.2022.
Līgums izpildīts</t>
  </si>
  <si>
    <t>ABMG 220322</t>
  </si>
  <si>
    <t>Iepirkuma līgums Nr. RS 2022/9 noslēgts 20.01.2022.
Līgums izpildīts</t>
  </si>
  <si>
    <t>ELPA 023439</t>
  </si>
  <si>
    <t>Iepirkuma līgums Nr. RS 2022/10 noslēgts 25.01.2022.
Līgums izpildīts</t>
  </si>
  <si>
    <t>JIM 021729</t>
  </si>
  <si>
    <t>Iepirkuma līgums Nr. RS 2022/12 noslēgts 25.01.2022.
Līgums izpildīts</t>
  </si>
  <si>
    <t>ARB 200646</t>
  </si>
  <si>
    <t>Iepirkuma līgums Nr. RS 2022/13 noslēgts 09.02.2022.
Līgums izpildīts</t>
  </si>
  <si>
    <t>Iezīmēts finansējums 2022. gadam</t>
  </si>
  <si>
    <t>2022.gada februāris</t>
  </si>
  <si>
    <t xml:space="preserve">Līgums Nr 1-22/14/2022. 17.01.2022. SIA " A.Medical" </t>
  </si>
  <si>
    <t xml:space="preserve">Līgums 1-22/12/2022 14.01.2022. SIAS " Tradintek" </t>
  </si>
  <si>
    <t xml:space="preserve">Līgums Nr. 1-22/13/2022. 17.01.2022. SIA " Arbor Medical Korporācija" </t>
  </si>
  <si>
    <t xml:space="preserve">Līgums Nr. 1-22/15/2022. 17.01.2022.  SIA " Baltijas dialīzes Serviss" </t>
  </si>
  <si>
    <t>Netika iesniegts neviens piedāvājums</t>
  </si>
  <si>
    <t>Līgums Nr. 1-22/16/2022. 14.01.2022. SIA " Siemens Healcare Oy Latvijas filiāle. Līguma pagarinājums līdz 2022.gada 29.aprīlim</t>
  </si>
  <si>
    <t xml:space="preserve">SIA " Amrid" </t>
  </si>
  <si>
    <r>
      <t xml:space="preserve">Līgums Nr. 1-22/17/2022. 14.01.2022. SIA " Amrid" , </t>
    </r>
    <r>
      <rPr>
        <b/>
        <sz val="12"/>
        <color theme="1"/>
        <rFont val="Times New Roman"/>
        <family val="1"/>
        <charset val="186"/>
      </rPr>
      <t>piegādāts</t>
    </r>
  </si>
  <si>
    <t xml:space="preserve">Līgums Nr. 1-22/14/2022.17.01.2022.. SIA " A.Medical" </t>
  </si>
  <si>
    <t xml:space="preserve">Līgums Nr. 1-22/7/2022 13.01.2022. SIA " Rears" </t>
  </si>
  <si>
    <t>Papildus nepieciešams finansējums 2022. gadā (2021. gadā uzsākto pasākumu norēķiniem)</t>
  </si>
  <si>
    <t>Finansējums, kas nepieciešams 2022. gadā, lai  īstenotu 2022. gada sākumā plānotos darbus (iezīmēts ar protokolu)</t>
  </si>
  <si>
    <t>Informācija par finanšu līdzekļu izlietojumu (līgums Nr. VS/2021-395 )</t>
  </si>
  <si>
    <t>Līgums noslēgts, gaidām piegādi.</t>
  </si>
  <si>
    <t>Pozīcija izpildīta, atskaite februārī.</t>
  </si>
  <si>
    <t>Iegādāti 30 dubultie flowmetri un 100 mitrinātājtrauki. Pozīcija izpildīta daļēji, tiks veikta papildus ierīču iegāde.</t>
  </si>
  <si>
    <t>ELPA 023296</t>
  </si>
  <si>
    <t>22-08325</t>
  </si>
  <si>
    <t>Iegādātas 7 gab. skābekļa koncentrācijas mērīšanas ierīces, kuras izmantot palātās skābekļa terapijas laikā. Pozīcija izpildīta.</t>
  </si>
  <si>
    <t>036/2021.</t>
  </si>
  <si>
    <t>05.01.22.</t>
  </si>
  <si>
    <t>Plānotais finansējums</t>
  </si>
  <si>
    <t>82, 125</t>
  </si>
  <si>
    <t>186, 126</t>
  </si>
  <si>
    <t>9, 13</t>
  </si>
  <si>
    <t>11, 14</t>
  </si>
  <si>
    <t>Seši aizslietņi-3 sekciju, saliekami,uz riteņiem.</t>
  </si>
  <si>
    <t>Emed SIA</t>
  </si>
  <si>
    <t>J22-05</t>
  </si>
  <si>
    <t>Pieci pretizgulējumu matrači  KP80-S+kompersors</t>
  </si>
  <si>
    <t>Novamed SIA</t>
  </si>
  <si>
    <t>NOVA 220101</t>
  </si>
  <si>
    <t>2021.gads</t>
  </si>
  <si>
    <t>MQ-091774</t>
  </si>
  <si>
    <t>21.02.2022.</t>
  </si>
  <si>
    <t>AM220200330</t>
  </si>
  <si>
    <t>SIA"STALVE"</t>
  </si>
  <si>
    <t>ARB 200494</t>
  </si>
  <si>
    <t>ARB 200837</t>
  </si>
  <si>
    <t>Nr. 22.10.2021.-Bauskas slimnīca</t>
  </si>
  <si>
    <t>Skābekļa apgādes sistēmas rekonstrukcija III kārta</t>
  </si>
  <si>
    <t>Rēķins 6721937768</t>
  </si>
  <si>
    <t>GRAINALV206</t>
  </si>
  <si>
    <t>28.10.2021.</t>
  </si>
  <si>
    <t>22-00684</t>
  </si>
  <si>
    <t>302290BLV</t>
  </si>
  <si>
    <t>10.01.2022.</t>
  </si>
  <si>
    <t>B.Braun Medical SIA</t>
  </si>
  <si>
    <t>22-00428</t>
  </si>
  <si>
    <t>ARB118645</t>
  </si>
  <si>
    <t>22-00430</t>
  </si>
  <si>
    <t>Rēķins pirms termiņa iesniegts</t>
  </si>
  <si>
    <t>Netiks iegādāts</t>
  </si>
  <si>
    <t>09.02.2022.</t>
  </si>
  <si>
    <t xml:space="preserve">Siemens Healthcare Oy Latvijas filiāle </t>
  </si>
  <si>
    <t>30.12.2021. ar Siemens Healthcare Oy Latvijas filiāle noslēgts līgums nr.SIAJS 230/2021 eur 112409 ar PVN, starpība EUR 3509 tiks apmaksāta no slimnīcas līdzekļiem.</t>
  </si>
  <si>
    <t>Tiek gatavota iepirkuma dokumentācija.</t>
  </si>
  <si>
    <t>Izpildīts. 28.12.2021. noslēgts piegādes līgums ar SIA "NMS Elpa", piegādes termiņš 27.01.2022.. Līgumcena  atšķiras no plānotā  finansējuma apjoma, jo pieteikuma sagatavošanai tika dots īss termiņš, tādēļ pozīcijas izmaksas tika noteiktas aptuveni.</t>
  </si>
  <si>
    <t>Izpildīts. 21.12.2021. noslēgts piegādes līgums ar SIA "Tradintek" , piegādes termiņš 20.01.2022.. Līgumcena  atšķiras no plānotā  finansējuma apjoma, jo pieteikuma sagatavošanai tika dots īss termiņš, tādēļ pozīcijas izmaksas tika noteiktas aptuveni.</t>
  </si>
  <si>
    <t>10.11.2021. saņemts no Veselības ministrijas ārvalstu veselības ietvaros, no Francijas.</t>
  </si>
  <si>
    <t>Piegādāti skābekļa plūsmas mērītāji ar mitrinātājtrauku. Tiek gatavota iepirkuma dokumentācija.</t>
  </si>
  <si>
    <t>31.01.2022. atvērti piedāvājumi.</t>
  </si>
  <si>
    <t>ARB200742</t>
  </si>
  <si>
    <t>Arbor Medical korporācija SIA</t>
  </si>
  <si>
    <t>iegādāti 10 gabali</t>
  </si>
  <si>
    <t>UV lampas gaisa attīrīšanai</t>
  </si>
  <si>
    <t>ARB200702</t>
  </si>
  <si>
    <t>iegādātas 6 lampas</t>
  </si>
  <si>
    <t>Pārvietošanās palīgierīce (slīddēlis)</t>
  </si>
  <si>
    <t>ARB119173</t>
  </si>
  <si>
    <t>25.01.2020.</t>
  </si>
  <si>
    <t>iegādāti 2 gabali</t>
  </si>
  <si>
    <t>POC2022032</t>
  </si>
  <si>
    <t>17.01.2022.</t>
  </si>
  <si>
    <t>Protezēšanas un ortopēdijas centrs AS</t>
  </si>
  <si>
    <t>pagaidām iegādāti vēl tikai 10 gabali (EUR 1075.12)</t>
  </si>
  <si>
    <t>ELPA023235</t>
  </si>
  <si>
    <t>18.01.2022.</t>
  </si>
  <si>
    <t>NMS ELPA</t>
  </si>
  <si>
    <t>iegādāti 25 gabali</t>
  </si>
  <si>
    <t>iegādāti 15 gabali</t>
  </si>
  <si>
    <t>Līgums 027/2022</t>
  </si>
  <si>
    <t>22-00638</t>
  </si>
  <si>
    <t>Elme Messer</t>
  </si>
  <si>
    <t>091-21954</t>
  </si>
  <si>
    <t>Ir veikta tirgus apzināšana, uzaicināti potenciālie pretendenti uz klātienes apskati, apzināti iespējamie risinājumi un ir izsludināta cenu aptauja “Pagaidu skābekļa balonu novietošanas vietas izbūve” (id. Nr. Rīgas 2.slimnīca 2022/5 TI), kur piedāvājumu iesniegšanas termiņš ir noteikts līdz 08.02.2022. plkst. 11:00</t>
  </si>
  <si>
    <t>Izsludināts sarunu procedūrā “Skābekļa pieslēguma sistēmas izbūve“
(Iepirkuma identifikācijas Nr. Rīgas 2.slimnīca 2021/22 SP), 11.01.2022. noslēgts iepirkuma līgums Nr. 003/2022, plānotie ieviešanas termiņi 4 (četru) nedēļu laikā no Līguma spēkā stāšanās dienas</t>
  </si>
  <si>
    <t>02.03.2022. noslēgts līgums,   iekārtu piegāde līdz 04.04.2022.</t>
  </si>
  <si>
    <t>SIA ,,Arbor medical korporācija"</t>
  </si>
  <si>
    <t xml:space="preserve">SAS ,,Slaugvita" </t>
  </si>
  <si>
    <t>02.03.2022. noslēgts līgums,   iekārtu piegāde līdz 04.04.2022</t>
  </si>
  <si>
    <t>SIA ,,NMS Elpa"</t>
  </si>
  <si>
    <t>SIA  ,,A.Medical"</t>
  </si>
  <si>
    <t>02.03.2022. noslēgts līgums,  iekārtu piegāde līdz 04.04.2022</t>
  </si>
  <si>
    <t>02.03.2022. noslēgts līgums,  iekārtu piegāde līdz 04.04.2022. Plānots iegādāties 8 monitorus un 1 darba staciju</t>
  </si>
  <si>
    <t>Samazināts  skaits no 2.gab., plānots iegādāties 1 gab, 02.03.2022. noslēgts līgums,  plānotā iekārtu piegāde līdz 04.04.2022</t>
  </si>
  <si>
    <t>Samazināts  skaits no 10.gab., plānots iegādāties 5.gab. 16.02.2022. noslēdzas iepirkums, iekārtu piegāde 01.04.2022.</t>
  </si>
  <si>
    <t>Rīgas Dzemdību nams SIA</t>
  </si>
  <si>
    <t>Papildus nepieciešams finansējums 2022. gadā (jauno pasākumu īstenošanai)</t>
  </si>
  <si>
    <t>ARB118530</t>
  </si>
  <si>
    <t>ARB 119015</t>
  </si>
  <si>
    <t>27.10.2021.</t>
  </si>
  <si>
    <t>19.01.2022.</t>
  </si>
  <si>
    <t>SIA "Aizkraukles slimnīca</t>
  </si>
  <si>
    <t>Izsludināts iepirkums 31.01.2022.</t>
  </si>
  <si>
    <t>ELPA 023196</t>
  </si>
  <si>
    <t>22-29440</t>
  </si>
  <si>
    <t>09.11.2021. līgums ar NMS ELPA SIA. Piegādāts 1 gab. 11.01.2022.</t>
  </si>
  <si>
    <t>Faktiski realizēts 2021. gadā</t>
  </si>
  <si>
    <t>Papildus piešķirtā finansējums slimnīcu papildus kapacitātes stiprināšanai Covid -19 apstākļos piešķirtā finansējuma sadalījums, izlietojums un plānotās ekonomijas</t>
  </si>
  <si>
    <t>1.1.pielikums</t>
  </si>
  <si>
    <t>Informatīvajam ziņojumam "Par paveikto veselības aprūpes sistēmas papildus kapacitātes stiprināšanai Covid-19 pacientu ārstēšanas nodrošināšanai un priekšlikumiem neizlietotā finansējuma apguvei "</t>
  </si>
  <si>
    <t>1.2.pielikums</t>
  </si>
  <si>
    <t>1.3.pielikums</t>
  </si>
  <si>
    <t>1.4.pielikums</t>
  </si>
  <si>
    <t>1.5.pielikums</t>
  </si>
  <si>
    <t xml:space="preserve"> Veselības ministrijai iesniegts lūgums pagarināt darbības izpildes termiņu, kas pamatots ar objektīviem, no ārstniecības iestādes neatkarīgiem apstākļiem</t>
  </si>
  <si>
    <t>1.6.pielikums</t>
  </si>
  <si>
    <t>1.7.pielikums</t>
  </si>
  <si>
    <t>1.8.pielikums</t>
  </si>
  <si>
    <t>1.9.pielikums</t>
  </si>
  <si>
    <t>1.10.pielikums</t>
  </si>
  <si>
    <t>1.11.pielikums</t>
  </si>
  <si>
    <t>1.12.pielikums</t>
  </si>
  <si>
    <t>1.13.pielikums</t>
  </si>
  <si>
    <t>1.14.pielikums</t>
  </si>
  <si>
    <t>Sākotnēji bija plānoti 16 gab. Pacientu monitoru novērošanas stacijas ar riteņiem un statīviem. 18.01.2022. pretendentiem tika nosūtīts paziņojums par atklāta konkursa rezultātiem. Līgumu paredzēts slēgt ar SIA "AB Medical Group Riga" par kopējo līgumsummu 49888.30 euro ar PVN. Preces piegāde līdz 2022. gada aprīļa beigām, taču ražotājs sola piegādāt līdz marta beigām.Ir risks, ka ražotājs aizkavē piegādi un Prece netiek piegādāta līdz 2022. gada marta beigām.</t>
  </si>
  <si>
    <t>1.15.pielikums</t>
  </si>
  <si>
    <t>1.16.pielikums</t>
  </si>
  <si>
    <t>1.17.pielikums</t>
  </si>
  <si>
    <t>1.18.pielikums</t>
  </si>
  <si>
    <t>1.19.pielikums</t>
  </si>
  <si>
    <t>1.20.pielikums</t>
  </si>
  <si>
    <t>1.21.pielikums</t>
  </si>
  <si>
    <t>1.22.pielikums</t>
  </si>
  <si>
    <t>1.23.pielikums</t>
  </si>
  <si>
    <t>1.24.pielikums</t>
  </si>
  <si>
    <t>1.25.pielikums</t>
  </si>
  <si>
    <t>1.26.pielikums</t>
  </si>
  <si>
    <t>1.27.pielikums</t>
  </si>
  <si>
    <t>1.28.pielikums</t>
  </si>
  <si>
    <t>1.29.pielikums</t>
  </si>
  <si>
    <t>1.30.pielikums</t>
  </si>
  <si>
    <t>1.31.pielikums</t>
  </si>
  <si>
    <t>Netiks iegādāts, iespējams aizvietot ar citām VM sarakstā iekļautajām Covid -19 pacientu aprūpei nepieciešamajām ierīcēm</t>
  </si>
  <si>
    <t>Kopā ar PVN</t>
  </si>
  <si>
    <t>1.32.pielikums</t>
  </si>
  <si>
    <t>1.33.pielikums</t>
  </si>
  <si>
    <t>Rīgas Austrumu klīniskā universitātes slimnīca</t>
  </si>
  <si>
    <t>Paula Stradiņa klīniskā universitātes slimnīca</t>
  </si>
  <si>
    <t>Traumatoloģijas un ortopēdijas slimnīca</t>
  </si>
  <si>
    <t xml:space="preserve">7.piešķīrums (Izlietojums, atbilstoši Ministru kabineta 2021.gada 4.novembra rīkojumam Ministru kabineta rīkojums Nr. 797 “Par apropriācijas palielināšanu Veselības ministrijai” </t>
  </si>
  <si>
    <t xml:space="preserve">8.piešķīrums (Izlietojums, atbilstoši Ministru kabineta 2021.gada 1.decembra rīkojumam Ministru kabineta rīkojums Nr. 900 “Par apropriācijas palielināšanu Veselības ministrijai” </t>
  </si>
  <si>
    <t>Daugavpils psihoneiroloģiskā slimnīca</t>
  </si>
  <si>
    <t>Strenču psihoneiroloģiskā slimnīca</t>
  </si>
  <si>
    <t>Rīgas psihiatrijas un narkoloģijas centrs</t>
  </si>
  <si>
    <t xml:space="preserve">9.piešķīrums (Izlietojums, atbilstoši Ministru kabineta 2021.gada 1.decembra rīkojumam Ministru kabineta rīkojums Nr. 905 “Par apropriācijas palielināšanu Veselības ministrijai” </t>
  </si>
  <si>
    <t>Ģintermuiža</t>
  </si>
  <si>
    <t>Summa priekšapmaksai VAI IEGULDĪŠANA PAMATKAPITĀLĀ 2021.gadā</t>
  </si>
  <si>
    <t>Pavisam kopā trīs rīkojumiem (799, 899, 904)</t>
  </si>
  <si>
    <t>Pavisam kopā ieguldīšana pamatkapitālā (797, 900, 905)</t>
  </si>
  <si>
    <t>R159/21</t>
  </si>
  <si>
    <t>Nepirks</t>
  </si>
  <si>
    <t>Finansējums, atbilstoši MK rīkojumiem un protokoliem</t>
  </si>
  <si>
    <t>Atlikums 2021.gadā no daļēji noslēgtajiem vai nenoslēgtajiem līgumiem</t>
  </si>
  <si>
    <t>Finansējums, kas nepieciešams 2022. gadā, lai pabeigtu īstenot 2021. gada beigās uzsāktos darbus vai uzsāktu 2022. gadā jaunus pasākumus</t>
  </si>
  <si>
    <t>Iekārtas nosaukums</t>
  </si>
  <si>
    <t>Cena (EUR)</t>
  </si>
  <si>
    <t>Summa (EUR)</t>
  </si>
  <si>
    <t>Skābekļa koncentrators</t>
  </si>
  <si>
    <t>Pacientu vitālo funkciju monitors</t>
  </si>
  <si>
    <t>Gāzu analizators</t>
  </si>
  <si>
    <t>Pacientu monitori</t>
  </si>
  <si>
    <t>Pulsoksimetri</t>
  </si>
  <si>
    <t>Videonovērošanas sistēma 6 vietām</t>
  </si>
  <si>
    <t>Skābekļa analizators</t>
  </si>
  <si>
    <t>1.34.pielikums</t>
  </si>
  <si>
    <t>1.35.pielikums</t>
  </si>
  <si>
    <t>9., 10., 11. un 12. nodaļu pielāgošanas darbi</t>
  </si>
  <si>
    <t>Cena</t>
  </si>
  <si>
    <t>summa ar PVN</t>
  </si>
  <si>
    <t>Pasākuma īstenošanas termiņi</t>
  </si>
  <si>
    <t>Covid-19 pacientu uzņemšanai</t>
  </si>
  <si>
    <t>(EUR)</t>
  </si>
  <si>
    <t>Nerūsējoša tērauda ratiņi ar ritenīšiem</t>
  </si>
  <si>
    <t>novembris, decembris</t>
  </si>
  <si>
    <t>Pacienta transporta rati</t>
  </si>
  <si>
    <t>Palātu / pacientu informatīvais sienas monitors (māsu postenis)</t>
  </si>
  <si>
    <t>Dušas guļrati</t>
  </si>
  <si>
    <t>Slīddēlis</t>
  </si>
  <si>
    <t>Līķu maisi</t>
  </si>
  <si>
    <t>Rācijas</t>
  </si>
  <si>
    <t>Asins gāzu analizators</t>
  </si>
  <si>
    <t>Asins gāzu analizatoru šļirce</t>
  </si>
  <si>
    <t>Gāzes analizatoru kārtridži</t>
  </si>
  <si>
    <t>Galvas mazgāšanas vanna</t>
  </si>
  <si>
    <t>Aprūpes rati</t>
  </si>
  <si>
    <t>Miskastes ar pedāli</t>
  </si>
  <si>
    <t>SIA "Rīgas 1. slimnīca"</t>
  </si>
  <si>
    <t>1.36.pielikums</t>
  </si>
  <si>
    <t>Irlavas slimnīca</t>
  </si>
  <si>
    <t>Atlikums 2022.gadā (tiks veikts pārskaitījums uz valsts budžeta ieņēmumu kontu)</t>
  </si>
  <si>
    <t>Faktiski slimnīcām tika aizskaitīts finansējums 2021. gadā,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</si>
</sst>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_€_-;\-* #,##0.00\ _€_-;_-* &quot;-&quot;??\ _€_-;_-@_-"/>
    <numFmt numFmtId="165" formatCode="&quot; &quot;* #,##0&quot; &quot;;&quot;-&quot;* #,##0&quot; &quot;;&quot; &quot;* &quot;-&quot;#&quot; &quot;;&quot; &quot;@&quot; &quot;"/>
    <numFmt numFmtId="166" formatCode="_-* #,##0_-;\-* #,##0_-;_-* &quot;-&quot;??_-;_-@_-"/>
    <numFmt numFmtId="167" formatCode="0.00_ ;\-0.00\ "/>
  </numFmts>
  <fonts count="84" x14ac:knownFonts="1">
    <font>
      <sz val="11"/>
      <color theme="1"/>
      <name val="Calibri"/>
      <family val="2"/>
      <charset val="186"/>
      <scheme val="minor"/>
    </font>
    <font>
      <b/>
      <sz val="11"/>
      <color theme="1"/>
      <name val="Calibri"/>
      <family val="2"/>
      <charset val="186"/>
      <scheme val="minor"/>
    </font>
    <font>
      <sz val="11"/>
      <color theme="1"/>
      <name val="Calibri"/>
      <family val="2"/>
      <charset val="186"/>
      <scheme val="minor"/>
    </font>
    <font>
      <sz val="11"/>
      <color theme="1"/>
      <name val="Arial"/>
      <family val="2"/>
      <charset val="186"/>
    </font>
    <font>
      <sz val="10"/>
      <name val="Arial"/>
      <family val="2"/>
      <charset val="186"/>
    </font>
    <font>
      <sz val="11"/>
      <name val="Calibri"/>
      <family val="2"/>
      <charset val="186"/>
      <scheme val="minor"/>
    </font>
    <font>
      <sz val="10"/>
      <name val="Arial"/>
      <family val="2"/>
    </font>
    <font>
      <b/>
      <i/>
      <u/>
      <sz val="11"/>
      <color theme="1"/>
      <name val="Calibri"/>
      <family val="2"/>
      <charset val="186"/>
      <scheme val="minor"/>
    </font>
    <font>
      <sz val="10"/>
      <color theme="1"/>
      <name val="Calibri"/>
      <family val="2"/>
      <charset val="186"/>
      <scheme val="minor"/>
    </font>
    <font>
      <sz val="9"/>
      <color theme="1"/>
      <name val="Calibri"/>
      <family val="2"/>
      <charset val="186"/>
      <scheme val="minor"/>
    </font>
    <font>
      <sz val="12"/>
      <color theme="1"/>
      <name val="Times New Roman"/>
      <family val="1"/>
      <charset val="186"/>
    </font>
    <font>
      <sz val="11"/>
      <color theme="1"/>
      <name val="Times New Roman"/>
      <family val="1"/>
      <charset val="186"/>
    </font>
    <font>
      <b/>
      <sz val="14"/>
      <name val="Times New Roman"/>
      <family val="1"/>
      <charset val="186"/>
    </font>
    <font>
      <b/>
      <sz val="12"/>
      <color theme="1"/>
      <name val="Times New Roman"/>
      <family val="1"/>
      <charset val="186"/>
    </font>
    <font>
      <sz val="12"/>
      <color rgb="FFFF0000"/>
      <name val="Times New Roman"/>
      <family val="1"/>
      <charset val="186"/>
    </font>
    <font>
      <i/>
      <sz val="10"/>
      <color theme="1"/>
      <name val="Times New Roman"/>
      <family val="1"/>
      <charset val="186"/>
    </font>
    <font>
      <sz val="12"/>
      <color rgb="FF000000"/>
      <name val="Times New Roman"/>
      <family val="1"/>
      <charset val="186"/>
    </font>
    <font>
      <b/>
      <sz val="12"/>
      <color rgb="FF000000"/>
      <name val="Times New Roman"/>
      <family val="1"/>
      <charset val="186"/>
    </font>
    <font>
      <sz val="11.5"/>
      <color theme="1"/>
      <name val="Times New Roman"/>
      <family val="1"/>
    </font>
    <font>
      <sz val="11.5"/>
      <color theme="1"/>
      <name val="Times New Roman"/>
      <family val="1"/>
      <charset val="204"/>
    </font>
    <font>
      <sz val="11"/>
      <color rgb="FFFF0000"/>
      <name val="Times New Roman"/>
      <family val="1"/>
      <charset val="186"/>
    </font>
    <font>
      <b/>
      <u/>
      <sz val="12"/>
      <color theme="1"/>
      <name val="Times New Roman"/>
      <family val="1"/>
      <charset val="186"/>
    </font>
    <font>
      <sz val="12"/>
      <color theme="1"/>
      <name val="Times New Roman"/>
      <family val="1"/>
    </font>
    <font>
      <sz val="10"/>
      <color theme="1"/>
      <name val="Times New Roman"/>
      <family val="1"/>
      <charset val="186"/>
    </font>
    <font>
      <b/>
      <sz val="11"/>
      <color theme="1"/>
      <name val="Times New Roman"/>
      <family val="1"/>
      <charset val="186"/>
    </font>
    <font>
      <i/>
      <sz val="12"/>
      <color theme="1"/>
      <name val="Times New Roman"/>
      <family val="1"/>
      <charset val="186"/>
    </font>
    <font>
      <sz val="12"/>
      <color indexed="8"/>
      <name val="Times New Roman"/>
      <family val="1"/>
      <charset val="186"/>
    </font>
    <font>
      <b/>
      <i/>
      <sz val="12"/>
      <color theme="1"/>
      <name val="Times New Roman"/>
      <family val="1"/>
      <charset val="186"/>
    </font>
    <font>
      <sz val="11"/>
      <color rgb="FFFF0000"/>
      <name val="Calibri"/>
      <family val="2"/>
      <charset val="186"/>
      <scheme val="minor"/>
    </font>
    <font>
      <b/>
      <sz val="12"/>
      <color theme="1"/>
      <name val="Times New Roman"/>
      <family val="1"/>
    </font>
    <font>
      <sz val="11"/>
      <name val="Times"/>
      <family val="1"/>
    </font>
    <font>
      <sz val="11"/>
      <color theme="1"/>
      <name val="Times"/>
      <family val="1"/>
    </font>
    <font>
      <sz val="11"/>
      <color theme="1"/>
      <name val="Times New Roman"/>
      <family val="1"/>
    </font>
    <font>
      <sz val="11"/>
      <name val="Times New Roman"/>
      <family val="1"/>
      <charset val="186"/>
    </font>
    <font>
      <sz val="11"/>
      <name val="Times New Roman"/>
      <family val="1"/>
    </font>
    <font>
      <sz val="11"/>
      <color rgb="FF00B050"/>
      <name val="Times New Roman"/>
      <family val="1"/>
      <charset val="186"/>
    </font>
    <font>
      <b/>
      <sz val="12"/>
      <color theme="1"/>
      <name val="Calibri"/>
      <family val="2"/>
      <charset val="186"/>
      <scheme val="minor"/>
    </font>
    <font>
      <i/>
      <sz val="12"/>
      <color theme="1"/>
      <name val="Calibri"/>
      <family val="2"/>
      <charset val="186"/>
      <scheme val="minor"/>
    </font>
    <font>
      <b/>
      <sz val="14"/>
      <color theme="1"/>
      <name val="Calibri"/>
      <family val="2"/>
      <charset val="186"/>
      <scheme val="minor"/>
    </font>
    <font>
      <b/>
      <sz val="11"/>
      <color rgb="FFFF0000"/>
      <name val="Calibri"/>
      <family val="2"/>
      <charset val="186"/>
      <scheme val="minor"/>
    </font>
    <font>
      <b/>
      <sz val="11"/>
      <color theme="1"/>
      <name val="Calibri"/>
      <family val="2"/>
      <scheme val="minor"/>
    </font>
    <font>
      <b/>
      <sz val="10"/>
      <color theme="1"/>
      <name val="Times New Roman"/>
      <family val="1"/>
      <charset val="186"/>
    </font>
    <font>
      <sz val="12"/>
      <color theme="1"/>
      <name val="Calibri"/>
      <family val="2"/>
      <charset val="186"/>
      <scheme val="minor"/>
    </font>
    <font>
      <sz val="11"/>
      <color rgb="FF000000"/>
      <name val="Calibri"/>
      <family val="2"/>
      <charset val="186"/>
      <scheme val="minor"/>
    </font>
    <font>
      <i/>
      <sz val="11"/>
      <color theme="1"/>
      <name val="Calibri"/>
      <family val="2"/>
      <charset val="186"/>
      <scheme val="minor"/>
    </font>
    <font>
      <sz val="12"/>
      <color rgb="FF000000"/>
      <name val="Calibri"/>
      <family val="2"/>
      <charset val="186"/>
      <scheme val="minor"/>
    </font>
    <font>
      <sz val="9"/>
      <color rgb="FFFF0000"/>
      <name val="Calibri"/>
      <family val="2"/>
      <charset val="186"/>
      <scheme val="minor"/>
    </font>
    <font>
      <sz val="10"/>
      <color rgb="FFFF0000"/>
      <name val="Calibri"/>
      <family val="2"/>
      <charset val="186"/>
      <scheme val="minor"/>
    </font>
    <font>
      <sz val="12"/>
      <name val="Calibri"/>
      <family val="2"/>
      <charset val="186"/>
      <scheme val="minor"/>
    </font>
    <font>
      <sz val="12"/>
      <name val="Times New Roman"/>
      <family val="1"/>
      <charset val="186"/>
    </font>
    <font>
      <sz val="10"/>
      <name val="Times New Roman"/>
      <family val="1"/>
      <charset val="186"/>
    </font>
    <font>
      <sz val="11.5"/>
      <name val="Times New Roman"/>
      <family val="1"/>
      <charset val="204"/>
    </font>
    <font>
      <sz val="12"/>
      <color rgb="FF000000"/>
      <name val="Times New Roman"/>
      <family val="1"/>
      <charset val="204"/>
    </font>
    <font>
      <i/>
      <sz val="12"/>
      <color theme="1"/>
      <name val="Times New Roman"/>
      <family val="1"/>
      <charset val="204"/>
    </font>
    <font>
      <sz val="12"/>
      <color rgb="FF000000"/>
      <name val="Times New Roman"/>
      <family val="1"/>
    </font>
    <font>
      <sz val="12"/>
      <color rgb="FFFF0000"/>
      <name val="Times New Roman"/>
      <family val="1"/>
    </font>
    <font>
      <sz val="12"/>
      <name val="Times"/>
      <family val="1"/>
    </font>
    <font>
      <sz val="11"/>
      <color rgb="FF000000"/>
      <name val="Times New Roman"/>
      <family val="1"/>
    </font>
    <font>
      <u/>
      <sz val="12"/>
      <color theme="1"/>
      <name val="Times New Roman"/>
      <family val="1"/>
      <charset val="186"/>
    </font>
    <font>
      <sz val="12"/>
      <color rgb="FF00B0F0"/>
      <name val="Times New Roman"/>
      <family val="1"/>
      <charset val="186"/>
    </font>
    <font>
      <sz val="11"/>
      <color rgb="FF00B0F0"/>
      <name val="Times New Roman"/>
      <family val="1"/>
      <charset val="186"/>
    </font>
    <font>
      <sz val="12"/>
      <name val="Calibri"/>
      <family val="2"/>
      <charset val="186"/>
    </font>
    <font>
      <sz val="12"/>
      <color rgb="FF201F1E"/>
      <name val="Calibri"/>
      <family val="2"/>
      <charset val="186"/>
      <scheme val="minor"/>
    </font>
    <font>
      <sz val="10"/>
      <color rgb="FFFF0000"/>
      <name val="Times New Roman"/>
      <family val="1"/>
      <charset val="186"/>
    </font>
    <font>
      <b/>
      <sz val="11"/>
      <color rgb="FFFF0000"/>
      <name val="Times New Roman"/>
      <family val="1"/>
      <charset val="186"/>
    </font>
    <font>
      <b/>
      <sz val="14"/>
      <color rgb="FFFF0000"/>
      <name val="Times New Roman"/>
      <family val="1"/>
      <charset val="186"/>
    </font>
    <font>
      <sz val="12"/>
      <color theme="1"/>
      <name val="Arial Narrow"/>
      <family val="2"/>
      <charset val="186"/>
    </font>
    <font>
      <sz val="12"/>
      <color rgb="FF000000"/>
      <name val="Arial Narrow"/>
      <family val="2"/>
      <charset val="186"/>
    </font>
    <font>
      <sz val="9"/>
      <name val="Calibri"/>
      <family val="2"/>
      <charset val="186"/>
      <scheme val="minor"/>
    </font>
    <font>
      <sz val="10"/>
      <name val="Calibri"/>
      <family val="2"/>
      <charset val="186"/>
      <scheme val="minor"/>
    </font>
    <font>
      <b/>
      <sz val="12"/>
      <color indexed="8"/>
      <name val="Times New Roman"/>
      <family val="1"/>
      <charset val="186"/>
    </font>
    <font>
      <i/>
      <sz val="11"/>
      <color theme="1"/>
      <name val="Times New Roman"/>
      <family val="1"/>
      <charset val="186"/>
    </font>
    <font>
      <b/>
      <sz val="11"/>
      <name val="Times New Roman"/>
      <family val="1"/>
      <charset val="186"/>
    </font>
    <font>
      <b/>
      <sz val="11"/>
      <name val="Calibri"/>
      <family val="2"/>
      <scheme val="minor"/>
    </font>
    <font>
      <i/>
      <sz val="12"/>
      <color rgb="FFFF0000"/>
      <name val="Times New Roman"/>
      <family val="1"/>
      <charset val="186"/>
    </font>
    <font>
      <sz val="12"/>
      <color rgb="FFC00000"/>
      <name val="Times New Roman"/>
      <family val="1"/>
      <charset val="186"/>
    </font>
    <font>
      <sz val="10"/>
      <color rgb="FF000000"/>
      <name val="Times New Roman"/>
      <family val="1"/>
      <charset val="186"/>
    </font>
    <font>
      <b/>
      <sz val="10"/>
      <name val="Times New Roman"/>
      <family val="1"/>
      <charset val="186"/>
    </font>
    <font>
      <sz val="12"/>
      <color rgb="FF201F1E"/>
      <name val="Times New Roman"/>
      <family val="1"/>
      <charset val="186"/>
    </font>
    <font>
      <i/>
      <sz val="9"/>
      <color theme="1"/>
      <name val="Times New Roman"/>
      <family val="1"/>
      <charset val="186"/>
    </font>
    <font>
      <sz val="14"/>
      <color theme="1"/>
      <name val="Times New Roman"/>
      <family val="1"/>
      <charset val="186"/>
    </font>
    <font>
      <b/>
      <sz val="12"/>
      <name val="Times New Roman"/>
      <family val="1"/>
      <charset val="186"/>
    </font>
    <font>
      <b/>
      <sz val="12"/>
      <name val="Calibri"/>
      <family val="2"/>
      <charset val="186"/>
      <scheme val="minor"/>
    </font>
    <font>
      <b/>
      <i/>
      <sz val="11"/>
      <color theme="1"/>
      <name val="Times New Roman"/>
      <family val="1"/>
      <charset val="186"/>
    </font>
  </fonts>
  <fills count="26">
    <fill>
      <patternFill patternType="none"/>
    </fill>
    <fill>
      <patternFill patternType="gray125"/>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7"/>
        <bgColor indexed="64"/>
      </patternFill>
    </fill>
    <fill>
      <patternFill patternType="solid">
        <fgColor theme="5" tint="0.79998168889431442"/>
        <bgColor indexed="64"/>
      </patternFill>
    </fill>
    <fill>
      <patternFill patternType="solid">
        <fgColor rgb="FFFFCDCD"/>
        <bgColor indexed="64"/>
      </patternFill>
    </fill>
    <fill>
      <patternFill patternType="solid">
        <fgColor theme="8" tint="0.79998168889431442"/>
        <bgColor indexed="64"/>
      </patternFill>
    </fill>
    <fill>
      <patternFill patternType="solid">
        <fgColor rgb="FFFFC000"/>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rgb="FFFFFF99"/>
        <bgColor indexed="64"/>
      </patternFill>
    </fill>
    <fill>
      <patternFill patternType="solid">
        <fgColor rgb="FFFFFFFF"/>
        <bgColor indexed="64"/>
      </patternFill>
    </fill>
    <fill>
      <patternFill patternType="solid">
        <fgColor theme="3" tint="0.59999389629810485"/>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4" tint="0.79998168889431442"/>
        <bgColor indexed="64"/>
      </patternFill>
    </fill>
  </fills>
  <borders count="24">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hair">
        <color auto="1"/>
      </left>
      <right style="hair">
        <color auto="1"/>
      </right>
      <top/>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8">
    <xf numFmtId="0" fontId="0" fillId="0" borderId="0"/>
    <xf numFmtId="0" fontId="3" fillId="0" borderId="0"/>
    <xf numFmtId="164" fontId="2" fillId="0" borderId="0" applyFont="0" applyFill="0" applyBorder="0" applyAlignment="0" applyProtection="0"/>
    <xf numFmtId="0" fontId="4" fillId="0" borderId="0"/>
    <xf numFmtId="0" fontId="6" fillId="0" borderId="0"/>
    <xf numFmtId="43" fontId="2" fillId="0" borderId="0" applyFont="0" applyFill="0" applyBorder="0" applyAlignment="0" applyProtection="0"/>
    <xf numFmtId="164" fontId="2" fillId="0" borderId="0" applyFont="0" applyFill="0" applyBorder="0" applyAlignment="0" applyProtection="0"/>
    <xf numFmtId="0" fontId="2" fillId="0" borderId="0"/>
  </cellStyleXfs>
  <cellXfs count="782">
    <xf numFmtId="0" fontId="0" fillId="0" borderId="0" xfId="0"/>
    <xf numFmtId="0" fontId="0" fillId="0" borderId="1" xfId="0"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0" fillId="3" borderId="1" xfId="0" applyFill="1" applyBorder="1"/>
    <xf numFmtId="4" fontId="0" fillId="3" borderId="1" xfId="0" applyNumberFormat="1" applyFill="1" applyBorder="1"/>
    <xf numFmtId="0" fontId="1" fillId="2" borderId="1" xfId="0" applyFont="1" applyFill="1" applyBorder="1" applyAlignment="1">
      <alignment wrapText="1"/>
    </xf>
    <xf numFmtId="4" fontId="0" fillId="0" borderId="1" xfId="0" applyNumberFormat="1" applyFill="1" applyBorder="1"/>
    <xf numFmtId="3" fontId="0" fillId="3" borderId="1" xfId="0" applyNumberFormat="1" applyFill="1" applyBorder="1"/>
    <xf numFmtId="0" fontId="10" fillId="0" borderId="0" xfId="0" applyFont="1" applyAlignment="1">
      <alignment vertical="top" wrapText="1"/>
    </xf>
    <xf numFmtId="0" fontId="10" fillId="0" borderId="0" xfId="0" applyFont="1" applyAlignment="1">
      <alignment horizontal="right" vertical="top" wrapText="1"/>
    </xf>
    <xf numFmtId="0" fontId="11" fillId="4" borderId="0" xfId="0" applyFont="1" applyFill="1" applyAlignment="1">
      <alignment vertical="top" wrapText="1"/>
    </xf>
    <xf numFmtId="0" fontId="11" fillId="0" borderId="0" xfId="0" applyFont="1" applyAlignment="1">
      <alignment vertical="top" wrapText="1"/>
    </xf>
    <xf numFmtId="0" fontId="13" fillId="8" borderId="13" xfId="0" applyFont="1" applyFill="1" applyBorder="1" applyAlignment="1">
      <alignment horizontal="center" vertical="center" wrapText="1"/>
    </xf>
    <xf numFmtId="0" fontId="13" fillId="9" borderId="13" xfId="0" applyFont="1" applyFill="1" applyBorder="1" applyAlignment="1">
      <alignment horizontal="left" vertical="center" wrapText="1"/>
    </xf>
    <xf numFmtId="0" fontId="13" fillId="9" borderId="13" xfId="0" applyFont="1" applyFill="1" applyBorder="1" applyAlignment="1">
      <alignment horizontal="center" vertical="center" wrapText="1"/>
    </xf>
    <xf numFmtId="0" fontId="10" fillId="0" borderId="13" xfId="0" applyFont="1" applyBorder="1" applyAlignment="1">
      <alignment vertical="top" wrapText="1"/>
    </xf>
    <xf numFmtId="3" fontId="10" fillId="0" borderId="13" xfId="0" applyNumberFormat="1" applyFont="1" applyBorder="1" applyAlignment="1">
      <alignment vertical="top" wrapText="1"/>
    </xf>
    <xf numFmtId="4" fontId="10" fillId="0" borderId="13" xfId="0" applyNumberFormat="1" applyFont="1" applyBorder="1" applyAlignment="1">
      <alignment vertical="top" wrapText="1"/>
    </xf>
    <xf numFmtId="4" fontId="11" fillId="0" borderId="0" xfId="0" applyNumberFormat="1" applyFont="1" applyAlignment="1">
      <alignment vertical="top" wrapText="1"/>
    </xf>
    <xf numFmtId="0" fontId="10" fillId="9" borderId="13" xfId="0" applyFont="1" applyFill="1" applyBorder="1" applyAlignment="1">
      <alignment vertical="top" wrapText="1"/>
    </xf>
    <xf numFmtId="4" fontId="10" fillId="9" borderId="13" xfId="0" applyNumberFormat="1" applyFont="1" applyFill="1" applyBorder="1" applyAlignment="1">
      <alignment vertical="top" wrapText="1"/>
    </xf>
    <xf numFmtId="4" fontId="10" fillId="9" borderId="0" xfId="0" applyNumberFormat="1" applyFont="1" applyFill="1" applyAlignment="1">
      <alignment vertical="top" wrapText="1"/>
    </xf>
    <xf numFmtId="4" fontId="10" fillId="7" borderId="0" xfId="0" applyNumberFormat="1" applyFont="1" applyFill="1" applyAlignment="1">
      <alignment vertical="top" wrapText="1"/>
    </xf>
    <xf numFmtId="14" fontId="10" fillId="0" borderId="13" xfId="0" applyNumberFormat="1" applyFont="1" applyBorder="1" applyAlignment="1">
      <alignment vertical="top" wrapText="1"/>
    </xf>
    <xf numFmtId="0" fontId="10" fillId="5" borderId="0" xfId="0" applyFont="1" applyFill="1" applyAlignment="1">
      <alignment vertical="top" wrapText="1"/>
    </xf>
    <xf numFmtId="0" fontId="10" fillId="7" borderId="0" xfId="0" applyFont="1" applyFill="1" applyAlignment="1">
      <alignment vertical="top" wrapText="1"/>
    </xf>
    <xf numFmtId="0" fontId="16" fillId="0" borderId="13" xfId="0" applyFont="1" applyBorder="1" applyAlignment="1">
      <alignment horizontal="center" vertical="center" wrapText="1"/>
    </xf>
    <xf numFmtId="0" fontId="10" fillId="0" borderId="1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0" xfId="0" applyFont="1" applyBorder="1" applyAlignment="1">
      <alignment horizontal="left" vertical="center" wrapText="1"/>
    </xf>
    <xf numFmtId="43" fontId="18" fillId="0" borderId="13" xfId="5" applyFont="1" applyBorder="1" applyAlignment="1">
      <alignment horizontal="center" vertical="center" wrapText="1"/>
    </xf>
    <xf numFmtId="164" fontId="18" fillId="0" borderId="13" xfId="0" applyNumberFormat="1" applyFont="1" applyBorder="1" applyAlignment="1">
      <alignment vertical="center" wrapText="1"/>
    </xf>
    <xf numFmtId="164" fontId="19" fillId="0" borderId="13" xfId="6" applyFont="1" applyBorder="1" applyAlignment="1">
      <alignment horizontal="center" vertical="center" wrapText="1"/>
    </xf>
    <xf numFmtId="0" fontId="10" fillId="0" borderId="5" xfId="0" applyFont="1" applyBorder="1" applyAlignment="1">
      <alignment vertical="top" wrapText="1"/>
    </xf>
    <xf numFmtId="0" fontId="18" fillId="0" borderId="13" xfId="0" applyFont="1" applyBorder="1" applyAlignment="1">
      <alignment horizontal="left" vertical="center" wrapText="1"/>
    </xf>
    <xf numFmtId="164" fontId="11" fillId="0" borderId="0" xfId="0" applyNumberFormat="1" applyFont="1" applyAlignment="1">
      <alignment vertical="top" wrapText="1"/>
    </xf>
    <xf numFmtId="43" fontId="10" fillId="7" borderId="0" xfId="0" applyNumberFormat="1" applyFont="1" applyFill="1" applyAlignment="1">
      <alignment vertical="top" wrapText="1"/>
    </xf>
    <xf numFmtId="0" fontId="10" fillId="4" borderId="13" xfId="0" applyFont="1" applyFill="1" applyBorder="1" applyAlignment="1">
      <alignment vertical="top" wrapText="1"/>
    </xf>
    <xf numFmtId="0" fontId="11" fillId="0" borderId="0" xfId="0" applyFont="1" applyAlignment="1">
      <alignment vertical="center" wrapText="1"/>
    </xf>
    <xf numFmtId="0" fontId="11" fillId="4" borderId="0" xfId="0" applyFont="1" applyFill="1" applyAlignment="1">
      <alignment vertical="center" wrapText="1"/>
    </xf>
    <xf numFmtId="0" fontId="10" fillId="0" borderId="0" xfId="0" applyFont="1" applyAlignment="1">
      <alignment vertical="center" wrapText="1"/>
    </xf>
    <xf numFmtId="0" fontId="10" fillId="0" borderId="0" xfId="0" applyFont="1" applyAlignment="1">
      <alignment horizontal="right" vertical="center" wrapText="1"/>
    </xf>
    <xf numFmtId="0" fontId="10" fillId="0" borderId="13" xfId="0" applyFont="1" applyBorder="1" applyAlignment="1">
      <alignment vertical="center" wrapText="1"/>
    </xf>
    <xf numFmtId="14" fontId="10" fillId="0" borderId="13" xfId="0" applyNumberFormat="1" applyFont="1" applyBorder="1" applyAlignment="1">
      <alignment vertical="center" wrapText="1"/>
    </xf>
    <xf numFmtId="0" fontId="16" fillId="0" borderId="13" xfId="0" applyFont="1" applyBorder="1" applyAlignment="1">
      <alignment vertical="center" wrapText="1"/>
    </xf>
    <xf numFmtId="0" fontId="16" fillId="0" borderId="13" xfId="0" applyFont="1" applyBorder="1" applyAlignment="1">
      <alignment horizontal="center" vertical="center"/>
    </xf>
    <xf numFmtId="3" fontId="16" fillId="0" borderId="13" xfId="0" applyNumberFormat="1" applyFont="1" applyBorder="1" applyAlignment="1">
      <alignment horizontal="right" vertical="center"/>
    </xf>
    <xf numFmtId="0" fontId="11" fillId="0" borderId="0" xfId="0" applyFont="1" applyAlignment="1">
      <alignment horizontal="left" vertical="center" wrapText="1"/>
    </xf>
    <xf numFmtId="0" fontId="20" fillId="4" borderId="0" xfId="0" applyFont="1" applyFill="1" applyAlignment="1">
      <alignment vertical="center" wrapText="1"/>
    </xf>
    <xf numFmtId="165" fontId="13" fillId="9" borderId="13" xfId="0" applyNumberFormat="1" applyFont="1" applyFill="1" applyBorder="1" applyAlignment="1">
      <alignment horizontal="center" vertical="center" wrapText="1"/>
    </xf>
    <xf numFmtId="0" fontId="13" fillId="9" borderId="9" xfId="0" applyFont="1" applyFill="1" applyBorder="1" applyAlignment="1">
      <alignment horizontal="center" vertical="center" wrapText="1"/>
    </xf>
    <xf numFmtId="0" fontId="10" fillId="0" borderId="13" xfId="0" applyFont="1" applyBorder="1" applyAlignment="1">
      <alignment horizontal="left" vertical="center"/>
    </xf>
    <xf numFmtId="0" fontId="10" fillId="4" borderId="13" xfId="0" applyFont="1" applyFill="1" applyBorder="1" applyAlignment="1">
      <alignment horizontal="center" vertical="center" wrapText="1"/>
    </xf>
    <xf numFmtId="165" fontId="10" fillId="4" borderId="13" xfId="0" applyNumberFormat="1"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0" fillId="0" borderId="9"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vertical="center" wrapText="1"/>
    </xf>
    <xf numFmtId="0" fontId="10" fillId="4" borderId="13" xfId="0" applyFont="1" applyFill="1" applyBorder="1" applyAlignment="1">
      <alignment horizontal="left" vertical="center"/>
    </xf>
    <xf numFmtId="0" fontId="22" fillId="0" borderId="9" xfId="0" applyFont="1" applyBorder="1" applyAlignment="1">
      <alignment horizontal="center" vertical="center" wrapText="1"/>
    </xf>
    <xf numFmtId="0" fontId="22" fillId="0" borderId="13" xfId="0" applyFont="1" applyBorder="1" applyAlignment="1">
      <alignment vertical="top" wrapText="1"/>
    </xf>
    <xf numFmtId="0" fontId="22" fillId="0" borderId="13" xfId="0" applyFont="1" applyBorder="1" applyAlignment="1">
      <alignment horizontal="center" vertical="top" wrapText="1"/>
    </xf>
    <xf numFmtId="2" fontId="22" fillId="0" borderId="13" xfId="0" applyNumberFormat="1" applyFont="1" applyBorder="1" applyAlignment="1">
      <alignment vertical="top" wrapText="1"/>
    </xf>
    <xf numFmtId="2" fontId="10" fillId="0" borderId="0" xfId="0" applyNumberFormat="1" applyFont="1" applyAlignment="1">
      <alignment vertical="top" wrapText="1"/>
    </xf>
    <xf numFmtId="0" fontId="10" fillId="0" borderId="0" xfId="0" applyFont="1" applyAlignment="1">
      <alignment vertical="top"/>
    </xf>
    <xf numFmtId="0" fontId="10" fillId="0" borderId="0" xfId="0" applyFont="1" applyAlignment="1">
      <alignment horizontal="right" vertical="top"/>
    </xf>
    <xf numFmtId="0" fontId="24" fillId="8" borderId="13" xfId="0" applyFont="1" applyFill="1" applyBorder="1" applyAlignment="1">
      <alignment horizontal="center" vertical="center" wrapText="1"/>
    </xf>
    <xf numFmtId="0" fontId="24" fillId="8" borderId="13" xfId="0" applyFont="1" applyFill="1" applyBorder="1" applyAlignment="1">
      <alignment horizontal="center" vertical="center"/>
    </xf>
    <xf numFmtId="0" fontId="13" fillId="9" borderId="13" xfId="0" applyFont="1" applyFill="1" applyBorder="1" applyAlignment="1">
      <alignment horizontal="left" vertical="center"/>
    </xf>
    <xf numFmtId="0" fontId="13" fillId="9" borderId="13" xfId="0" applyFont="1" applyFill="1" applyBorder="1" applyAlignment="1">
      <alignment horizontal="center" vertical="center"/>
    </xf>
    <xf numFmtId="0" fontId="10" fillId="0" borderId="13" xfId="0" applyFont="1" applyBorder="1" applyAlignment="1">
      <alignment vertical="top"/>
    </xf>
    <xf numFmtId="0" fontId="10" fillId="11" borderId="13" xfId="0" applyFont="1" applyFill="1" applyBorder="1" applyAlignment="1">
      <alignment vertical="top"/>
    </xf>
    <xf numFmtId="0" fontId="11" fillId="0" borderId="0" xfId="0" applyFont="1" applyAlignment="1">
      <alignment vertical="top"/>
    </xf>
    <xf numFmtId="0" fontId="10" fillId="11" borderId="13" xfId="0" applyFont="1" applyFill="1" applyBorder="1" applyAlignment="1">
      <alignment vertical="top" wrapText="1"/>
    </xf>
    <xf numFmtId="0" fontId="10" fillId="0" borderId="9" xfId="0" applyFont="1" applyBorder="1" applyAlignment="1">
      <alignment vertical="top" wrapText="1"/>
    </xf>
    <xf numFmtId="3" fontId="16" fillId="0" borderId="13" xfId="0" applyNumberFormat="1" applyFont="1" applyBorder="1"/>
    <xf numFmtId="0" fontId="10" fillId="0" borderId="13" xfId="0" applyFont="1" applyBorder="1" applyAlignment="1">
      <alignment wrapText="1"/>
    </xf>
    <xf numFmtId="0" fontId="10" fillId="0" borderId="13" xfId="0" applyFont="1" applyBorder="1"/>
    <xf numFmtId="2" fontId="13" fillId="9" borderId="13" xfId="0" applyNumberFormat="1" applyFont="1" applyFill="1" applyBorder="1" applyAlignment="1">
      <alignment horizontal="center" vertical="center" wrapText="1"/>
    </xf>
    <xf numFmtId="2" fontId="10" fillId="0" borderId="13" xfId="0" applyNumberFormat="1" applyFont="1" applyBorder="1" applyAlignment="1">
      <alignment vertical="top" wrapText="1"/>
    </xf>
    <xf numFmtId="43" fontId="10" fillId="0" borderId="0" xfId="5" applyFont="1" applyAlignment="1">
      <alignment vertical="top" wrapText="1"/>
    </xf>
    <xf numFmtId="0" fontId="20" fillId="0" borderId="0" xfId="0" applyFont="1" applyAlignment="1">
      <alignment vertical="top" wrapText="1"/>
    </xf>
    <xf numFmtId="0" fontId="29" fillId="0" borderId="0" xfId="0" applyFont="1" applyAlignment="1">
      <alignment vertical="top"/>
    </xf>
    <xf numFmtId="43" fontId="13" fillId="8" borderId="13" xfId="5" applyFont="1" applyFill="1" applyBorder="1" applyAlignment="1">
      <alignment horizontal="center" vertical="center" wrapText="1"/>
    </xf>
    <xf numFmtId="43" fontId="13" fillId="9" borderId="13" xfId="0" applyNumberFormat="1" applyFont="1" applyFill="1" applyBorder="1" applyAlignment="1">
      <alignment horizontal="center" vertical="center" wrapText="1"/>
    </xf>
    <xf numFmtId="43" fontId="13" fillId="9" borderId="13" xfId="5" applyFont="1" applyFill="1" applyBorder="1" applyAlignment="1">
      <alignment horizontal="center" vertical="center" wrapText="1"/>
    </xf>
    <xf numFmtId="43" fontId="11" fillId="0" borderId="0" xfId="0" applyNumberFormat="1" applyFont="1" applyAlignment="1">
      <alignment vertical="center" wrapText="1"/>
    </xf>
    <xf numFmtId="0" fontId="30" fillId="4" borderId="13" xfId="0" applyFont="1" applyFill="1" applyBorder="1" applyAlignment="1">
      <alignment horizontal="left" vertical="center" wrapText="1"/>
    </xf>
    <xf numFmtId="0" fontId="31" fillId="4" borderId="13" xfId="0" applyFont="1" applyFill="1" applyBorder="1" applyAlignment="1">
      <alignment horizontal="right" vertical="center" wrapText="1"/>
    </xf>
    <xf numFmtId="43" fontId="11" fillId="0" borderId="13" xfId="5" applyFont="1" applyBorder="1" applyAlignment="1">
      <alignment vertical="center" wrapText="1"/>
    </xf>
    <xf numFmtId="0" fontId="11" fillId="0" borderId="13" xfId="0" applyFont="1" applyBorder="1" applyAlignment="1">
      <alignment vertical="center" wrapText="1"/>
    </xf>
    <xf numFmtId="14" fontId="11" fillId="0" borderId="13" xfId="0" applyNumberFormat="1" applyFont="1" applyBorder="1" applyAlignment="1">
      <alignment vertical="center" wrapText="1"/>
    </xf>
    <xf numFmtId="14" fontId="11" fillId="0" borderId="0" xfId="0" applyNumberFormat="1" applyFont="1" applyAlignment="1">
      <alignment vertical="center" wrapText="1"/>
    </xf>
    <xf numFmtId="14" fontId="20" fillId="4" borderId="0" xfId="0" applyNumberFormat="1" applyFont="1" applyFill="1" applyAlignment="1">
      <alignment vertical="center" wrapText="1"/>
    </xf>
    <xf numFmtId="0" fontId="30" fillId="4" borderId="13" xfId="0" applyFont="1" applyFill="1" applyBorder="1" applyAlignment="1">
      <alignment horizontal="left" vertical="center"/>
    </xf>
    <xf numFmtId="0" fontId="30" fillId="4" borderId="13" xfId="0" applyFont="1" applyFill="1" applyBorder="1" applyAlignment="1">
      <alignment horizontal="right" vertical="center"/>
    </xf>
    <xf numFmtId="43" fontId="33" fillId="0" borderId="13" xfId="5" applyFont="1" applyBorder="1" applyAlignment="1">
      <alignment vertical="center" wrapText="1"/>
    </xf>
    <xf numFmtId="0" fontId="33" fillId="0" borderId="13" xfId="0" applyFont="1" applyBorder="1" applyAlignment="1">
      <alignment vertical="center" wrapText="1"/>
    </xf>
    <xf numFmtId="14" fontId="33" fillId="0" borderId="13" xfId="0" applyNumberFormat="1" applyFont="1" applyBorder="1" applyAlignment="1">
      <alignment vertical="center" wrapText="1"/>
    </xf>
    <xf numFmtId="49" fontId="33" fillId="0" borderId="13" xfId="0" applyNumberFormat="1" applyFont="1" applyBorder="1" applyAlignment="1">
      <alignment horizontal="right" vertical="center" wrapText="1"/>
    </xf>
    <xf numFmtId="43" fontId="33" fillId="4" borderId="13" xfId="5" applyFont="1" applyFill="1" applyBorder="1" applyAlignment="1">
      <alignment vertical="center" wrapText="1"/>
    </xf>
    <xf numFmtId="14" fontId="20" fillId="0" borderId="0" xfId="0" applyNumberFormat="1" applyFont="1" applyAlignment="1">
      <alignment vertical="center" wrapText="1"/>
    </xf>
    <xf numFmtId="0" fontId="33" fillId="4" borderId="13" xfId="0" applyFont="1" applyFill="1" applyBorder="1" applyAlignment="1">
      <alignment vertical="center" wrapText="1"/>
    </xf>
    <xf numFmtId="14" fontId="11" fillId="0" borderId="0" xfId="0" applyNumberFormat="1" applyFont="1" applyAlignment="1">
      <alignment vertical="top" wrapText="1"/>
    </xf>
    <xf numFmtId="14" fontId="33" fillId="0" borderId="0" xfId="0" applyNumberFormat="1" applyFont="1" applyAlignment="1">
      <alignment vertical="center" wrapText="1"/>
    </xf>
    <xf numFmtId="0" fontId="33" fillId="4" borderId="0" xfId="0" applyFont="1" applyFill="1" applyAlignment="1">
      <alignment vertical="top" wrapText="1"/>
    </xf>
    <xf numFmtId="14" fontId="33" fillId="4" borderId="13" xfId="0" applyNumberFormat="1" applyFont="1" applyFill="1" applyBorder="1" applyAlignment="1">
      <alignment vertical="center" wrapText="1"/>
    </xf>
    <xf numFmtId="14" fontId="33" fillId="4" borderId="0" xfId="0" applyNumberFormat="1" applyFont="1" applyFill="1" applyAlignment="1">
      <alignment vertical="center" wrapText="1"/>
    </xf>
    <xf numFmtId="0" fontId="33" fillId="4" borderId="0" xfId="0" applyFont="1" applyFill="1" applyAlignment="1">
      <alignment vertical="center" wrapText="1"/>
    </xf>
    <xf numFmtId="0" fontId="33" fillId="0" borderId="13" xfId="0" applyFont="1" applyBorder="1" applyAlignment="1">
      <alignment vertical="top" wrapText="1"/>
    </xf>
    <xf numFmtId="14" fontId="33" fillId="0" borderId="13" xfId="0" applyNumberFormat="1" applyFont="1" applyBorder="1" applyAlignment="1">
      <alignment vertical="top" wrapText="1"/>
    </xf>
    <xf numFmtId="43" fontId="33" fillId="4" borderId="13" xfId="5" applyFont="1" applyFill="1" applyBorder="1" applyAlignment="1">
      <alignment vertical="top" wrapText="1"/>
    </xf>
    <xf numFmtId="0" fontId="33" fillId="4" borderId="13" xfId="0" applyFont="1" applyFill="1" applyBorder="1" applyAlignment="1">
      <alignment vertical="top" wrapText="1"/>
    </xf>
    <xf numFmtId="43" fontId="11" fillId="0" borderId="0" xfId="5" applyFont="1" applyAlignment="1">
      <alignment vertical="top" wrapText="1"/>
    </xf>
    <xf numFmtId="0" fontId="35" fillId="0" borderId="0" xfId="0" applyFont="1" applyAlignment="1">
      <alignment vertical="top" wrapText="1"/>
    </xf>
    <xf numFmtId="43" fontId="35" fillId="0" borderId="0" xfId="5" applyFont="1" applyAlignment="1">
      <alignment vertical="top" wrapText="1"/>
    </xf>
    <xf numFmtId="43" fontId="32" fillId="0" borderId="13" xfId="5" applyFont="1" applyFill="1" applyBorder="1" applyAlignment="1">
      <alignment vertical="center"/>
    </xf>
    <xf numFmtId="43" fontId="32" fillId="0" borderId="13" xfId="5" applyFont="1" applyFill="1" applyBorder="1"/>
    <xf numFmtId="43" fontId="34" fillId="0" borderId="0" xfId="5" applyFont="1" applyFill="1"/>
    <xf numFmtId="43" fontId="34" fillId="0" borderId="13" xfId="5" applyFont="1" applyFill="1" applyBorder="1" applyAlignment="1">
      <alignment horizontal="right"/>
    </xf>
    <xf numFmtId="43" fontId="34" fillId="0" borderId="13" xfId="5" applyFont="1" applyFill="1" applyBorder="1" applyAlignment="1">
      <alignment vertical="center" wrapText="1"/>
    </xf>
    <xf numFmtId="43" fontId="33" fillId="0" borderId="13" xfId="5" applyFont="1" applyFill="1" applyBorder="1" applyAlignment="1">
      <alignment vertical="center" wrapText="1"/>
    </xf>
    <xf numFmtId="43" fontId="33" fillId="0" borderId="0" xfId="5" applyFont="1" applyFill="1" applyAlignment="1">
      <alignment horizontal="right"/>
    </xf>
    <xf numFmtId="43" fontId="33" fillId="0" borderId="13" xfId="5" applyFont="1" applyFill="1" applyBorder="1"/>
    <xf numFmtId="43" fontId="34" fillId="0" borderId="13" xfId="5" applyFont="1" applyFill="1" applyBorder="1" applyAlignment="1">
      <alignment vertical="center"/>
    </xf>
    <xf numFmtId="43" fontId="34" fillId="0" borderId="13" xfId="5" applyFont="1" applyFill="1" applyBorder="1"/>
    <xf numFmtId="43" fontId="33" fillId="0" borderId="13" xfId="5" applyFont="1" applyFill="1" applyBorder="1" applyAlignment="1">
      <alignment vertical="top" wrapText="1"/>
    </xf>
    <xf numFmtId="43" fontId="10" fillId="10" borderId="0" xfId="5" applyFont="1" applyFill="1" applyAlignment="1">
      <alignment vertical="top" wrapText="1"/>
    </xf>
    <xf numFmtId="43" fontId="10" fillId="5" borderId="0" xfId="5" applyFont="1" applyFill="1" applyAlignment="1">
      <alignment vertical="top" wrapText="1"/>
    </xf>
    <xf numFmtId="43" fontId="10" fillId="7" borderId="0" xfId="5" applyFont="1" applyFill="1" applyAlignment="1">
      <alignment vertical="top" wrapText="1"/>
    </xf>
    <xf numFmtId="164" fontId="10" fillId="0" borderId="0" xfId="0" applyNumberFormat="1" applyFont="1" applyAlignment="1">
      <alignment vertical="top" wrapText="1"/>
    </xf>
    <xf numFmtId="0" fontId="28" fillId="0" borderId="0" xfId="0" applyFont="1"/>
    <xf numFmtId="2" fontId="13" fillId="8" borderId="13" xfId="0" applyNumberFormat="1" applyFont="1" applyFill="1" applyBorder="1" applyAlignment="1">
      <alignment horizontal="center" vertical="center" wrapText="1"/>
    </xf>
    <xf numFmtId="0" fontId="13" fillId="9" borderId="10" xfId="0" applyFont="1" applyFill="1" applyBorder="1" applyAlignment="1">
      <alignment horizontal="left" vertical="center" wrapText="1"/>
    </xf>
    <xf numFmtId="0" fontId="13" fillId="9" borderId="10" xfId="0" applyFont="1" applyFill="1" applyBorder="1" applyAlignment="1">
      <alignment horizontal="center" vertical="center" wrapText="1"/>
    </xf>
    <xf numFmtId="0" fontId="24" fillId="0" borderId="0" xfId="0" applyFont="1" applyAlignment="1">
      <alignment vertical="top" wrapText="1"/>
    </xf>
    <xf numFmtId="2" fontId="11" fillId="0" borderId="0" xfId="0" applyNumberFormat="1" applyFont="1" applyAlignment="1">
      <alignment vertical="top" wrapText="1"/>
    </xf>
    <xf numFmtId="0" fontId="11" fillId="9" borderId="0" xfId="0" applyFont="1" applyFill="1" applyAlignment="1">
      <alignment vertical="top" wrapText="1"/>
    </xf>
    <xf numFmtId="0" fontId="11" fillId="12" borderId="0" xfId="0" applyFont="1" applyFill="1" applyAlignment="1">
      <alignment vertical="top" wrapText="1"/>
    </xf>
    <xf numFmtId="0" fontId="11" fillId="13" borderId="0" xfId="0" applyFont="1" applyFill="1" applyAlignment="1">
      <alignment vertical="top" wrapText="1"/>
    </xf>
    <xf numFmtId="0" fontId="32" fillId="12" borderId="13" xfId="0" applyFont="1" applyFill="1" applyBorder="1" applyAlignment="1">
      <alignment horizontal="center" vertical="center"/>
    </xf>
    <xf numFmtId="2" fontId="10" fillId="12" borderId="13" xfId="0" applyNumberFormat="1" applyFont="1" applyFill="1" applyBorder="1" applyAlignment="1">
      <alignment horizontal="center" vertical="center" wrapText="1"/>
    </xf>
    <xf numFmtId="0" fontId="22" fillId="12" borderId="13" xfId="0" applyFont="1" applyFill="1" applyBorder="1" applyAlignment="1">
      <alignment horizontal="left" vertical="center" wrapText="1"/>
    </xf>
    <xf numFmtId="0" fontId="32" fillId="0" borderId="13" xfId="0" applyFont="1" applyBorder="1" applyAlignment="1">
      <alignment horizontal="center" vertical="center"/>
    </xf>
    <xf numFmtId="2" fontId="10" fillId="0" borderId="13" xfId="0" applyNumberFormat="1" applyFont="1" applyBorder="1" applyAlignment="1">
      <alignment horizontal="center" vertical="center" wrapText="1"/>
    </xf>
    <xf numFmtId="0" fontId="22" fillId="4" borderId="13" xfId="0" applyFont="1" applyFill="1" applyBorder="1" applyAlignment="1">
      <alignment horizontal="left" vertical="center" wrapText="1"/>
    </xf>
    <xf numFmtId="0" fontId="32" fillId="9" borderId="13" xfId="0" applyFont="1" applyFill="1" applyBorder="1" applyAlignment="1">
      <alignment horizontal="center" vertical="center"/>
    </xf>
    <xf numFmtId="2" fontId="10" fillId="9" borderId="13" xfId="0" applyNumberFormat="1" applyFont="1" applyFill="1" applyBorder="1" applyAlignment="1">
      <alignment horizontal="center" vertical="center" wrapText="1"/>
    </xf>
    <xf numFmtId="0" fontId="22" fillId="9" borderId="13" xfId="0" applyFont="1" applyFill="1" applyBorder="1" applyAlignment="1">
      <alignment horizontal="left" vertical="center" wrapText="1"/>
    </xf>
    <xf numFmtId="0" fontId="32" fillId="0" borderId="10" xfId="0" applyFont="1" applyBorder="1" applyAlignment="1">
      <alignment horizontal="center" vertical="center"/>
    </xf>
    <xf numFmtId="0" fontId="32" fillId="12" borderId="10" xfId="0" applyFont="1" applyFill="1" applyBorder="1" applyAlignment="1">
      <alignment horizontal="center" vertical="center"/>
    </xf>
    <xf numFmtId="2" fontId="11" fillId="9" borderId="13" xfId="0" applyNumberFormat="1" applyFont="1" applyFill="1" applyBorder="1" applyAlignment="1">
      <alignment horizontal="center" vertical="center" wrapText="1"/>
    </xf>
    <xf numFmtId="0" fontId="13" fillId="0" borderId="0" xfId="0" applyFont="1" applyAlignment="1">
      <alignment vertical="top" wrapText="1"/>
    </xf>
    <xf numFmtId="0" fontId="36" fillId="4" borderId="0" xfId="0" applyFont="1" applyFill="1"/>
    <xf numFmtId="0" fontId="0" fillId="4" borderId="0" xfId="0" applyFill="1"/>
    <xf numFmtId="0" fontId="37" fillId="4" borderId="0" xfId="0" applyFont="1" applyFill="1" applyAlignment="1">
      <alignment horizontal="left" vertical="center"/>
    </xf>
    <xf numFmtId="3" fontId="0" fillId="4" borderId="0" xfId="0" applyNumberFormat="1" applyFill="1"/>
    <xf numFmtId="49" fontId="0" fillId="4" borderId="0" xfId="0" applyNumberFormat="1" applyFill="1"/>
    <xf numFmtId="14" fontId="0" fillId="0" borderId="0" xfId="0" applyNumberFormat="1"/>
    <xf numFmtId="3" fontId="0" fillId="0" borderId="0" xfId="0" applyNumberFormat="1" applyAlignment="1">
      <alignment horizontal="center"/>
    </xf>
    <xf numFmtId="4" fontId="0" fillId="0" borderId="0" xfId="0" applyNumberFormat="1"/>
    <xf numFmtId="3" fontId="0" fillId="0" borderId="0" xfId="0" applyNumberFormat="1"/>
    <xf numFmtId="49" fontId="0" fillId="0" borderId="0" xfId="0" applyNumberFormat="1"/>
    <xf numFmtId="0" fontId="0" fillId="4" borderId="0" xfId="0" applyFill="1" applyAlignment="1">
      <alignment horizontal="center" vertical="center"/>
    </xf>
    <xf numFmtId="0" fontId="1" fillId="4" borderId="0" xfId="0" applyFont="1" applyFill="1"/>
    <xf numFmtId="0" fontId="38" fillId="4" borderId="0" xfId="0" applyFont="1" applyFill="1" applyAlignment="1">
      <alignment horizontal="left" vertical="center"/>
    </xf>
    <xf numFmtId="14" fontId="39" fillId="0" borderId="0" xfId="0" applyNumberFormat="1" applyFont="1" applyAlignment="1">
      <alignment horizontal="right"/>
    </xf>
    <xf numFmtId="0" fontId="40" fillId="14" borderId="13" xfId="0" applyFont="1" applyFill="1" applyBorder="1" applyAlignment="1">
      <alignment horizontal="center" vertical="center"/>
    </xf>
    <xf numFmtId="0" fontId="40" fillId="14" borderId="13" xfId="0" applyFont="1" applyFill="1" applyBorder="1" applyAlignment="1">
      <alignment horizontal="center" vertical="center" wrapText="1"/>
    </xf>
    <xf numFmtId="0" fontId="40" fillId="15" borderId="13" xfId="0" applyFont="1" applyFill="1" applyBorder="1" applyAlignment="1">
      <alignment horizontal="center" vertical="center" wrapText="1"/>
    </xf>
    <xf numFmtId="49" fontId="40" fillId="15" borderId="13" xfId="0" applyNumberFormat="1" applyFont="1" applyFill="1" applyBorder="1" applyAlignment="1">
      <alignment horizontal="center" vertical="center" wrapText="1"/>
    </xf>
    <xf numFmtId="14" fontId="40" fillId="15" borderId="13" xfId="0" applyNumberFormat="1" applyFont="1" applyFill="1" applyBorder="1" applyAlignment="1">
      <alignment horizontal="center" vertical="center" wrapText="1"/>
    </xf>
    <xf numFmtId="4" fontId="40" fillId="15" borderId="13" xfId="0" applyNumberFormat="1" applyFont="1" applyFill="1" applyBorder="1" applyAlignment="1">
      <alignment horizontal="center" vertical="center" wrapText="1"/>
    </xf>
    <xf numFmtId="0" fontId="40" fillId="6" borderId="10" xfId="0" applyFont="1" applyFill="1" applyBorder="1" applyAlignment="1">
      <alignment horizontal="center" vertical="center"/>
    </xf>
    <xf numFmtId="0" fontId="40" fillId="6" borderId="10" xfId="0" applyFont="1" applyFill="1" applyBorder="1" applyAlignment="1">
      <alignment wrapText="1"/>
    </xf>
    <xf numFmtId="3" fontId="40" fillId="6" borderId="10" xfId="0" applyNumberFormat="1" applyFont="1" applyFill="1" applyBorder="1"/>
    <xf numFmtId="4" fontId="40" fillId="6" borderId="10" xfId="0" applyNumberFormat="1" applyFont="1" applyFill="1" applyBorder="1"/>
    <xf numFmtId="49" fontId="40" fillId="6" borderId="13" xfId="0" applyNumberFormat="1" applyFont="1" applyFill="1" applyBorder="1"/>
    <xf numFmtId="14" fontId="40" fillId="6" borderId="13" xfId="0" applyNumberFormat="1" applyFont="1" applyFill="1" applyBorder="1"/>
    <xf numFmtId="3" fontId="40" fillId="6" borderId="13" xfId="0" applyNumberFormat="1" applyFont="1" applyFill="1" applyBorder="1" applyAlignment="1">
      <alignment horizontal="center"/>
    </xf>
    <xf numFmtId="3" fontId="40" fillId="6" borderId="13" xfId="0" applyNumberFormat="1" applyFont="1" applyFill="1" applyBorder="1"/>
    <xf numFmtId="0" fontId="42" fillId="0" borderId="13" xfId="0" applyFont="1" applyBorder="1" applyAlignment="1">
      <alignment horizontal="center" vertical="center"/>
    </xf>
    <xf numFmtId="0" fontId="42" fillId="0" borderId="13" xfId="0" applyFont="1" applyBorder="1" applyAlignment="1">
      <alignment vertical="center" wrapText="1"/>
    </xf>
    <xf numFmtId="3" fontId="43" fillId="0" borderId="13" xfId="0" applyNumberFormat="1" applyFont="1" applyBorder="1" applyAlignment="1">
      <alignment horizontal="right" vertical="center"/>
    </xf>
    <xf numFmtId="3" fontId="42" fillId="0" borderId="13" xfId="0" applyNumberFormat="1" applyFont="1" applyBorder="1" applyAlignment="1">
      <alignment horizontal="right" vertical="center"/>
    </xf>
    <xf numFmtId="0" fontId="42" fillId="2" borderId="13" xfId="0" applyFont="1" applyFill="1" applyBorder="1" applyAlignment="1">
      <alignment horizontal="center" vertical="center"/>
    </xf>
    <xf numFmtId="0" fontId="42" fillId="2" borderId="13" xfId="0" applyFont="1" applyFill="1" applyBorder="1" applyAlignment="1">
      <alignment vertical="center" wrapText="1"/>
    </xf>
    <xf numFmtId="0" fontId="43" fillId="0" borderId="13" xfId="0" applyFont="1" applyBorder="1" applyAlignment="1">
      <alignment horizontal="right" vertical="center"/>
    </xf>
    <xf numFmtId="0" fontId="42" fillId="0" borderId="13" xfId="0" applyFont="1" applyBorder="1" applyAlignment="1">
      <alignment horizontal="right" vertical="center"/>
    </xf>
    <xf numFmtId="3" fontId="45" fillId="0" borderId="13" xfId="0" applyNumberFormat="1" applyFont="1" applyBorder="1" applyAlignment="1">
      <alignment horizontal="right" vertical="center"/>
    </xf>
    <xf numFmtId="0" fontId="0" fillId="0" borderId="0" xfId="0" applyAlignment="1">
      <alignment horizontal="center" vertical="center"/>
    </xf>
    <xf numFmtId="0" fontId="0" fillId="0" borderId="0" xfId="0" applyAlignment="1">
      <alignment horizontal="right"/>
    </xf>
    <xf numFmtId="0" fontId="0" fillId="0" borderId="0" xfId="0" applyAlignment="1">
      <alignment horizontal="left" vertical="center"/>
    </xf>
    <xf numFmtId="4" fontId="0" fillId="7" borderId="0" xfId="0" applyNumberFormat="1" applyFill="1"/>
    <xf numFmtId="0" fontId="20" fillId="4" borderId="0" xfId="0" applyFont="1" applyFill="1" applyAlignment="1">
      <alignment vertical="top" wrapText="1"/>
    </xf>
    <xf numFmtId="14" fontId="11" fillId="0" borderId="0" xfId="0" applyNumberFormat="1" applyFont="1" applyAlignment="1">
      <alignment horizontal="center" vertical="center" wrapText="1"/>
    </xf>
    <xf numFmtId="0" fontId="11" fillId="0" borderId="0" xfId="0" applyFont="1" applyAlignment="1">
      <alignment horizontal="center" vertical="center" wrapText="1"/>
    </xf>
    <xf numFmtId="0" fontId="7" fillId="3" borderId="0" xfId="0" applyFont="1" applyFill="1" applyAlignment="1">
      <alignment horizontal="center" wrapText="1"/>
    </xf>
    <xf numFmtId="0" fontId="7" fillId="7" borderId="0" xfId="0" applyFont="1" applyFill="1" applyAlignment="1">
      <alignment horizontal="center" wrapText="1"/>
    </xf>
    <xf numFmtId="0" fontId="0" fillId="7" borderId="1" xfId="0" applyFill="1" applyBorder="1"/>
    <xf numFmtId="0" fontId="0" fillId="0" borderId="1" xfId="0" applyFill="1" applyBorder="1"/>
    <xf numFmtId="0" fontId="7" fillId="16" borderId="0" xfId="0" applyFont="1" applyFill="1" applyAlignment="1">
      <alignment horizontal="center" wrapText="1"/>
    </xf>
    <xf numFmtId="0" fontId="0" fillId="16" borderId="0" xfId="0" applyFill="1"/>
    <xf numFmtId="4" fontId="0" fillId="7" borderId="1" xfId="0" applyNumberFormat="1" applyFill="1" applyBorder="1"/>
    <xf numFmtId="3" fontId="8" fillId="0" borderId="1" xfId="0" applyNumberFormat="1" applyFont="1" applyFill="1" applyBorder="1" applyAlignment="1">
      <alignment wrapText="1"/>
    </xf>
    <xf numFmtId="3" fontId="0" fillId="0" borderId="1" xfId="0" applyNumberFormat="1" applyFill="1" applyBorder="1"/>
    <xf numFmtId="0" fontId="0" fillId="0" borderId="0" xfId="0" applyFill="1"/>
    <xf numFmtId="0" fontId="28" fillId="0" borderId="1" xfId="0" applyFont="1" applyFill="1" applyBorder="1"/>
    <xf numFmtId="0" fontId="46" fillId="0" borderId="1" xfId="0" applyFont="1" applyFill="1" applyBorder="1" applyAlignment="1">
      <alignment wrapText="1"/>
    </xf>
    <xf numFmtId="3" fontId="47" fillId="0" borderId="1" xfId="0" applyNumberFormat="1" applyFont="1" applyFill="1" applyBorder="1" applyAlignment="1">
      <alignment wrapText="1"/>
    </xf>
    <xf numFmtId="3" fontId="28" fillId="0" borderId="1" xfId="0" applyNumberFormat="1" applyFont="1" applyFill="1" applyBorder="1"/>
    <xf numFmtId="4" fontId="28" fillId="0" borderId="1" xfId="0" applyNumberFormat="1" applyFont="1" applyFill="1" applyBorder="1"/>
    <xf numFmtId="3" fontId="0" fillId="16" borderId="0" xfId="0" applyNumberFormat="1" applyFill="1"/>
    <xf numFmtId="0" fontId="28" fillId="0" borderId="1" xfId="0" applyFont="1" applyFill="1" applyBorder="1" applyAlignment="1">
      <alignment horizontal="left"/>
    </xf>
    <xf numFmtId="0" fontId="14" fillId="0" borderId="13" xfId="0" applyFont="1" applyBorder="1" applyAlignment="1">
      <alignment vertical="top" wrapText="1"/>
    </xf>
    <xf numFmtId="3" fontId="11" fillId="0" borderId="0" xfId="0" applyNumberFormat="1" applyFont="1" applyAlignment="1">
      <alignment vertical="top" wrapText="1"/>
    </xf>
    <xf numFmtId="4" fontId="13" fillId="9" borderId="13" xfId="0" applyNumberFormat="1" applyFont="1" applyFill="1" applyBorder="1" applyAlignment="1">
      <alignment horizontal="center" vertical="center" wrapText="1"/>
    </xf>
    <xf numFmtId="165" fontId="11" fillId="0" borderId="0" xfId="0" applyNumberFormat="1" applyFont="1" applyAlignment="1">
      <alignment vertical="top" wrapText="1"/>
    </xf>
    <xf numFmtId="0" fontId="0" fillId="0" borderId="7" xfId="0" applyBorder="1"/>
    <xf numFmtId="0" fontId="49" fillId="0" borderId="13" xfId="0" applyFont="1" applyBorder="1" applyAlignment="1">
      <alignment vertical="top" wrapText="1"/>
    </xf>
    <xf numFmtId="3" fontId="10" fillId="0" borderId="13" xfId="0" applyNumberFormat="1" applyFont="1" applyBorder="1" applyAlignment="1">
      <alignment vertical="center" wrapText="1"/>
    </xf>
    <xf numFmtId="2" fontId="23" fillId="0" borderId="13" xfId="0" applyNumberFormat="1" applyFont="1" applyBorder="1" applyAlignment="1">
      <alignment horizontal="center" vertical="center"/>
    </xf>
    <xf numFmtId="49" fontId="23" fillId="0" borderId="13" xfId="0" applyNumberFormat="1" applyFont="1" applyBorder="1" applyAlignment="1">
      <alignment horizontal="center" vertical="center"/>
    </xf>
    <xf numFmtId="0" fontId="23" fillId="0" borderId="13" xfId="0" applyFont="1" applyBorder="1" applyAlignment="1">
      <alignment horizontal="center" vertical="center"/>
    </xf>
    <xf numFmtId="2" fontId="23" fillId="0" borderId="13" xfId="0" applyNumberFormat="1" applyFont="1" applyBorder="1" applyAlignment="1">
      <alignment horizontal="center" vertical="center" wrapText="1"/>
    </xf>
    <xf numFmtId="0" fontId="23" fillId="0" borderId="13" xfId="0" applyFont="1" applyBorder="1" applyAlignment="1">
      <alignment vertical="center" wrapText="1"/>
    </xf>
    <xf numFmtId="0" fontId="41" fillId="0" borderId="13" xfId="0" applyFont="1" applyBorder="1" applyAlignment="1">
      <alignment horizontal="center" vertical="center" wrapText="1"/>
    </xf>
    <xf numFmtId="2" fontId="41" fillId="0" borderId="13" xfId="0" applyNumberFormat="1" applyFont="1" applyBorder="1" applyAlignment="1">
      <alignment horizontal="center" vertical="center"/>
    </xf>
    <xf numFmtId="49" fontId="41" fillId="0" borderId="13" xfId="0" applyNumberFormat="1" applyFont="1" applyBorder="1" applyAlignment="1">
      <alignment horizontal="center" vertical="center"/>
    </xf>
    <xf numFmtId="0" fontId="41" fillId="0" borderId="13" xfId="0" applyFont="1" applyBorder="1" applyAlignment="1">
      <alignment horizontal="center" vertical="center"/>
    </xf>
    <xf numFmtId="2" fontId="41" fillId="0" borderId="13" xfId="0" applyNumberFormat="1" applyFont="1" applyBorder="1" applyAlignment="1">
      <alignment horizontal="center" vertical="center" wrapText="1"/>
    </xf>
    <xf numFmtId="0" fontId="41" fillId="0" borderId="13" xfId="0" applyFont="1" applyBorder="1"/>
    <xf numFmtId="2" fontId="23" fillId="14" borderId="13" xfId="0" applyNumberFormat="1" applyFont="1" applyFill="1" applyBorder="1" applyAlignment="1">
      <alignment horizontal="center" vertical="center"/>
    </xf>
    <xf numFmtId="49" fontId="23" fillId="14" borderId="13" xfId="0" applyNumberFormat="1" applyFont="1" applyFill="1" applyBorder="1" applyAlignment="1">
      <alignment horizontal="center" vertical="center"/>
    </xf>
    <xf numFmtId="0" fontId="23" fillId="14" borderId="13" xfId="0" applyFont="1" applyFill="1" applyBorder="1" applyAlignment="1">
      <alignment horizontal="center" vertical="center"/>
    </xf>
    <xf numFmtId="2" fontId="23" fillId="14" borderId="13" xfId="0" applyNumberFormat="1" applyFont="1" applyFill="1" applyBorder="1" applyAlignment="1">
      <alignment horizontal="center" vertical="center" wrapText="1"/>
    </xf>
    <xf numFmtId="0" fontId="23" fillId="14" borderId="13" xfId="0" applyFont="1" applyFill="1" applyBorder="1" applyAlignment="1">
      <alignment horizontal="center" vertical="center" wrapText="1"/>
    </xf>
    <xf numFmtId="0" fontId="23" fillId="14" borderId="13" xfId="0" applyFont="1" applyFill="1" applyBorder="1" applyAlignment="1">
      <alignment vertical="center" wrapText="1"/>
    </xf>
    <xf numFmtId="0" fontId="23" fillId="14" borderId="13" xfId="0" applyFont="1" applyFill="1" applyBorder="1"/>
    <xf numFmtId="2" fontId="23" fillId="19" borderId="13" xfId="0" applyNumberFormat="1" applyFont="1" applyFill="1" applyBorder="1" applyAlignment="1">
      <alignment horizontal="center" vertical="center"/>
    </xf>
    <xf numFmtId="49" fontId="23" fillId="19" borderId="13" xfId="0" applyNumberFormat="1" applyFont="1" applyFill="1" applyBorder="1" applyAlignment="1">
      <alignment horizontal="center" vertical="center"/>
    </xf>
    <xf numFmtId="0" fontId="23" fillId="19" borderId="13" xfId="0" applyFont="1" applyFill="1" applyBorder="1" applyAlignment="1">
      <alignment horizontal="center" vertical="center"/>
    </xf>
    <xf numFmtId="2" fontId="23" fillId="19" borderId="13" xfId="0" applyNumberFormat="1" applyFont="1" applyFill="1" applyBorder="1" applyAlignment="1">
      <alignment horizontal="center" vertical="center" wrapText="1"/>
    </xf>
    <xf numFmtId="0" fontId="23" fillId="19" borderId="13" xfId="0" applyFont="1" applyFill="1" applyBorder="1" applyAlignment="1">
      <alignment horizontal="center" vertical="center" wrapText="1"/>
    </xf>
    <xf numFmtId="0" fontId="23" fillId="19" borderId="13" xfId="0" applyFont="1" applyFill="1" applyBorder="1" applyAlignment="1">
      <alignment vertical="center" wrapText="1"/>
    </xf>
    <xf numFmtId="0" fontId="23" fillId="0" borderId="13" xfId="0" applyFont="1" applyBorder="1"/>
    <xf numFmtId="0" fontId="23" fillId="19" borderId="13" xfId="0" applyFont="1" applyFill="1" applyBorder="1" applyAlignment="1">
      <alignment vertical="center"/>
    </xf>
    <xf numFmtId="2" fontId="10" fillId="11" borderId="0" xfId="0" applyNumberFormat="1" applyFont="1" applyFill="1" applyAlignment="1">
      <alignment vertical="top" wrapText="1"/>
    </xf>
    <xf numFmtId="0" fontId="51" fillId="0" borderId="13" xfId="0" applyFont="1" applyBorder="1" applyAlignment="1">
      <alignment horizontal="center" vertical="center" wrapText="1"/>
    </xf>
    <xf numFmtId="0" fontId="51" fillId="10" borderId="13" xfId="0" applyFont="1" applyFill="1" applyBorder="1" applyAlignment="1">
      <alignment horizontal="right" vertical="center" wrapText="1"/>
    </xf>
    <xf numFmtId="164" fontId="18" fillId="6" borderId="13" xfId="0" applyNumberFormat="1" applyFont="1" applyFill="1" applyBorder="1" applyAlignment="1">
      <alignment vertical="center" wrapText="1"/>
    </xf>
    <xf numFmtId="164" fontId="18" fillId="0" borderId="13" xfId="2" applyFont="1" applyBorder="1" applyAlignment="1">
      <alignment horizontal="center" vertical="center" wrapText="1"/>
    </xf>
    <xf numFmtId="164" fontId="18" fillId="0" borderId="13" xfId="2" applyFont="1" applyBorder="1" applyAlignment="1">
      <alignment horizontal="right" vertical="center" wrapText="1"/>
    </xf>
    <xf numFmtId="0" fontId="52" fillId="0" borderId="13" xfId="0" applyFont="1" applyBorder="1" applyAlignment="1">
      <alignment horizontal="center" vertical="center" wrapText="1"/>
    </xf>
    <xf numFmtId="164" fontId="53" fillId="9" borderId="13" xfId="2" applyFont="1" applyFill="1" applyBorder="1" applyAlignment="1">
      <alignment horizontal="center" vertical="center" wrapText="1"/>
    </xf>
    <xf numFmtId="164" fontId="13" fillId="9" borderId="13" xfId="0" applyNumberFormat="1" applyFont="1" applyFill="1" applyBorder="1" applyAlignment="1">
      <alignment horizontal="center" vertical="center" wrapText="1"/>
    </xf>
    <xf numFmtId="164" fontId="41" fillId="9" borderId="10" xfId="0" applyNumberFormat="1" applyFont="1" applyFill="1" applyBorder="1" applyAlignment="1">
      <alignment horizontal="center" vertical="center" wrapText="1"/>
    </xf>
    <xf numFmtId="0" fontId="10" fillId="11" borderId="0" xfId="0" applyFont="1" applyFill="1" applyAlignment="1">
      <alignment vertical="top" wrapText="1"/>
    </xf>
    <xf numFmtId="0" fontId="11" fillId="0" borderId="13" xfId="0" applyFont="1" applyBorder="1" applyAlignment="1">
      <alignment horizontal="center" vertical="top" wrapText="1"/>
    </xf>
    <xf numFmtId="0" fontId="11" fillId="0" borderId="13" xfId="0" applyFont="1" applyBorder="1" applyAlignment="1">
      <alignment vertical="top" wrapText="1"/>
    </xf>
    <xf numFmtId="0" fontId="54" fillId="0" borderId="13" xfId="0" applyFont="1" applyBorder="1" applyAlignment="1">
      <alignment horizontal="left" vertical="center" wrapText="1"/>
    </xf>
    <xf numFmtId="2" fontId="11" fillId="0" borderId="13" xfId="0" applyNumberFormat="1" applyFont="1" applyBorder="1" applyAlignment="1">
      <alignment vertical="top" wrapText="1"/>
    </xf>
    <xf numFmtId="0" fontId="54" fillId="4" borderId="13" xfId="0" applyFont="1" applyFill="1" applyBorder="1" applyAlignment="1">
      <alignment horizontal="center" vertical="center"/>
    </xf>
    <xf numFmtId="0" fontId="54" fillId="4" borderId="13" xfId="0" applyFont="1" applyFill="1" applyBorder="1" applyAlignment="1">
      <alignment horizontal="left" vertical="center" wrapText="1"/>
    </xf>
    <xf numFmtId="0" fontId="10" fillId="0" borderId="13" xfId="0" applyFont="1" applyBorder="1" applyAlignment="1">
      <alignment horizontal="center" vertical="top" wrapText="1"/>
    </xf>
    <xf numFmtId="0" fontId="54" fillId="0" borderId="13" xfId="0" applyFont="1" applyBorder="1" applyAlignment="1">
      <alignment horizontal="left" vertical="center"/>
    </xf>
    <xf numFmtId="0" fontId="54" fillId="4" borderId="13" xfId="0" applyFont="1" applyFill="1" applyBorder="1" applyAlignment="1">
      <alignment horizontal="left" vertical="center"/>
    </xf>
    <xf numFmtId="0" fontId="22" fillId="4" borderId="13" xfId="0" applyFont="1" applyFill="1" applyBorder="1" applyAlignment="1">
      <alignment horizontal="center" vertical="center"/>
    </xf>
    <xf numFmtId="0" fontId="55" fillId="0" borderId="13" xfId="0" applyFont="1" applyBorder="1" applyAlignment="1">
      <alignment horizontal="center" vertical="top" wrapText="1"/>
    </xf>
    <xf numFmtId="0" fontId="55" fillId="0" borderId="13" xfId="0" applyFont="1" applyBorder="1" applyAlignment="1">
      <alignment vertical="top" wrapText="1"/>
    </xf>
    <xf numFmtId="0" fontId="55" fillId="4" borderId="13" xfId="0" applyFont="1" applyFill="1" applyBorder="1" applyAlignment="1">
      <alignment horizontal="center" vertical="center"/>
    </xf>
    <xf numFmtId="0" fontId="55" fillId="0" borderId="13" xfId="0" applyFont="1" applyBorder="1" applyAlignment="1">
      <alignment horizontal="left" vertical="center" wrapText="1"/>
    </xf>
    <xf numFmtId="0" fontId="55" fillId="4" borderId="13" xfId="0" applyFont="1" applyFill="1" applyBorder="1" applyAlignment="1">
      <alignment horizontal="left" vertical="center" wrapText="1"/>
    </xf>
    <xf numFmtId="43" fontId="32" fillId="0" borderId="13" xfId="5" applyFont="1" applyBorder="1" applyAlignment="1">
      <alignment vertical="center"/>
    </xf>
    <xf numFmtId="0" fontId="56" fillId="4" borderId="13" xfId="0" applyFont="1" applyFill="1" applyBorder="1" applyAlignment="1">
      <alignment horizontal="left" vertical="center" wrapText="1"/>
    </xf>
    <xf numFmtId="43" fontId="11" fillId="4" borderId="13" xfId="5" applyFont="1" applyFill="1" applyBorder="1" applyAlignment="1">
      <alignment vertical="center" wrapText="1"/>
    </xf>
    <xf numFmtId="0" fontId="11" fillId="4" borderId="13" xfId="0" applyFont="1" applyFill="1" applyBorder="1" applyAlignment="1">
      <alignment vertical="center" wrapText="1"/>
    </xf>
    <xf numFmtId="43" fontId="32" fillId="4" borderId="13" xfId="5" applyFont="1" applyFill="1" applyBorder="1" applyAlignment="1">
      <alignment vertical="center"/>
    </xf>
    <xf numFmtId="14" fontId="11" fillId="4" borderId="13" xfId="0" applyNumberFormat="1" applyFont="1" applyFill="1" applyBorder="1" applyAlignment="1">
      <alignment vertical="center" wrapText="1"/>
    </xf>
    <xf numFmtId="0" fontId="56" fillId="4" borderId="13" xfId="0" applyFont="1" applyFill="1" applyBorder="1" applyAlignment="1">
      <alignment horizontal="left" vertical="center"/>
    </xf>
    <xf numFmtId="166" fontId="13" fillId="9" borderId="13" xfId="0" applyNumberFormat="1" applyFont="1" applyFill="1" applyBorder="1" applyAlignment="1">
      <alignment horizontal="center" vertical="center" wrapText="1"/>
    </xf>
    <xf numFmtId="43" fontId="10" fillId="18" borderId="0" xfId="5" applyFont="1" applyFill="1" applyAlignment="1">
      <alignment vertical="top" wrapText="1"/>
    </xf>
    <xf numFmtId="0" fontId="32" fillId="14" borderId="13" xfId="0" applyFont="1" applyFill="1" applyBorder="1" applyAlignment="1">
      <alignment horizontal="left" vertical="center" wrapText="1"/>
    </xf>
    <xf numFmtId="43" fontId="57" fillId="0" borderId="13" xfId="5" applyFont="1" applyFill="1" applyBorder="1" applyAlignment="1">
      <alignment horizontal="right" vertical="center"/>
    </xf>
    <xf numFmtId="43" fontId="57" fillId="0" borderId="13" xfId="5" applyFont="1" applyBorder="1" applyAlignment="1">
      <alignment horizontal="right" vertical="center"/>
    </xf>
    <xf numFmtId="0" fontId="57" fillId="0" borderId="13" xfId="0" applyFont="1" applyBorder="1" applyAlignment="1">
      <alignment horizontal="center" vertical="center"/>
    </xf>
    <xf numFmtId="0" fontId="57" fillId="0" borderId="13" xfId="0" applyFont="1" applyBorder="1" applyAlignment="1">
      <alignment vertical="center" wrapText="1"/>
    </xf>
    <xf numFmtId="0" fontId="57" fillId="0" borderId="13" xfId="0" applyFont="1" applyBorder="1" applyAlignment="1">
      <alignment vertical="center"/>
    </xf>
    <xf numFmtId="164" fontId="10" fillId="11" borderId="0" xfId="0" applyNumberFormat="1" applyFont="1" applyFill="1" applyAlignment="1">
      <alignment vertical="top" wrapText="1"/>
    </xf>
    <xf numFmtId="4" fontId="10" fillId="4" borderId="13" xfId="0" applyNumberFormat="1" applyFont="1" applyFill="1" applyBorder="1" applyAlignment="1">
      <alignment vertical="top" wrapText="1"/>
    </xf>
    <xf numFmtId="14" fontId="14" fillId="0" borderId="13" xfId="0" applyNumberFormat="1" applyFont="1" applyBorder="1" applyAlignment="1">
      <alignment vertical="top" wrapText="1"/>
    </xf>
    <xf numFmtId="4" fontId="10" fillId="0" borderId="13" xfId="0" applyNumberFormat="1" applyFont="1" applyBorder="1" applyAlignment="1">
      <alignment horizontal="right" vertical="top" wrapText="1"/>
    </xf>
    <xf numFmtId="4" fontId="10" fillId="0" borderId="0" xfId="0" applyNumberFormat="1" applyFont="1" applyAlignment="1">
      <alignment vertical="top" wrapText="1"/>
    </xf>
    <xf numFmtId="0" fontId="33" fillId="0" borderId="0" xfId="0" applyFont="1" applyAlignment="1">
      <alignment vertical="top" wrapText="1"/>
    </xf>
    <xf numFmtId="0" fontId="49" fillId="0" borderId="13" xfId="0" applyFont="1" applyBorder="1" applyAlignment="1">
      <alignment horizontal="center" vertical="top" wrapText="1"/>
    </xf>
    <xf numFmtId="0" fontId="49" fillId="4" borderId="13" xfId="0" applyFont="1" applyFill="1" applyBorder="1" applyAlignment="1">
      <alignment horizontal="center" vertical="top" wrapText="1"/>
    </xf>
    <xf numFmtId="0" fontId="49" fillId="0" borderId="13" xfId="0" applyFont="1" applyBorder="1" applyAlignment="1">
      <alignment horizontal="left" vertical="top" wrapText="1"/>
    </xf>
    <xf numFmtId="14" fontId="49" fillId="0" borderId="13" xfId="0" applyNumberFormat="1" applyFont="1" applyBorder="1" applyAlignment="1">
      <alignment horizontal="center" vertical="top" wrapText="1"/>
    </xf>
    <xf numFmtId="0" fontId="49" fillId="4" borderId="13" xfId="0" applyFont="1" applyFill="1" applyBorder="1" applyAlignment="1">
      <alignment vertical="top" wrapText="1"/>
    </xf>
    <xf numFmtId="0" fontId="49" fillId="4" borderId="13" xfId="0" applyFont="1" applyFill="1" applyBorder="1" applyAlignment="1">
      <alignment horizontal="left" vertical="top" wrapText="1"/>
    </xf>
    <xf numFmtId="2" fontId="49" fillId="0" borderId="13" xfId="0" applyNumberFormat="1" applyFont="1" applyBorder="1" applyAlignment="1">
      <alignment horizontal="center" vertical="top" wrapText="1"/>
    </xf>
    <xf numFmtId="2" fontId="49" fillId="4" borderId="13" xfId="0" applyNumberFormat="1" applyFont="1" applyFill="1" applyBorder="1" applyAlignment="1">
      <alignment horizontal="center" vertical="top" wrapText="1"/>
    </xf>
    <xf numFmtId="0" fontId="59" fillId="0" borderId="13" xfId="0" applyFont="1" applyBorder="1" applyAlignment="1">
      <alignment vertical="top" wrapText="1"/>
    </xf>
    <xf numFmtId="0" fontId="60" fillId="0" borderId="0" xfId="0" applyFont="1" applyAlignment="1">
      <alignment vertical="top" wrapText="1"/>
    </xf>
    <xf numFmtId="0" fontId="60" fillId="4" borderId="0" xfId="0" applyFont="1" applyFill="1" applyAlignment="1">
      <alignment vertical="top" wrapText="1"/>
    </xf>
    <xf numFmtId="1" fontId="49" fillId="0" borderId="13" xfId="0" applyNumberFormat="1" applyFont="1" applyBorder="1" applyAlignment="1">
      <alignment horizontal="center" vertical="top" wrapText="1"/>
    </xf>
    <xf numFmtId="4" fontId="10" fillId="0" borderId="13" xfId="0" applyNumberFormat="1" applyFont="1" applyBorder="1" applyAlignment="1">
      <alignment horizontal="center" vertical="center" wrapText="1"/>
    </xf>
    <xf numFmtId="14" fontId="10" fillId="0" borderId="13" xfId="0" applyNumberFormat="1" applyFont="1" applyBorder="1" applyAlignment="1">
      <alignment horizontal="center" vertical="center" wrapText="1"/>
    </xf>
    <xf numFmtId="0" fontId="11" fillId="0" borderId="0" xfId="0" applyFont="1" applyAlignment="1">
      <alignment vertical="top" wrapText="1"/>
    </xf>
    <xf numFmtId="0" fontId="61" fillId="21" borderId="13" xfId="0" applyFont="1" applyFill="1" applyBorder="1" applyAlignment="1">
      <alignment vertical="center" wrapText="1"/>
    </xf>
    <xf numFmtId="0" fontId="42" fillId="0" borderId="10" xfId="0" applyFont="1" applyBorder="1" applyAlignment="1">
      <alignment horizontal="left"/>
    </xf>
    <xf numFmtId="0" fontId="61" fillId="4" borderId="5" xfId="0" applyFont="1" applyFill="1" applyBorder="1" applyAlignment="1">
      <alignment vertical="center" wrapText="1"/>
    </xf>
    <xf numFmtId="0" fontId="10" fillId="0" borderId="13" xfId="0" applyFont="1" applyBorder="1" applyAlignment="1">
      <alignment horizontal="left" vertical="top" wrapText="1"/>
    </xf>
    <xf numFmtId="0" fontId="48" fillId="4" borderId="13" xfId="0" applyFont="1" applyFill="1" applyBorder="1"/>
    <xf numFmtId="0" fontId="61" fillId="4" borderId="13" xfId="0" applyFont="1" applyFill="1" applyBorder="1" applyAlignment="1">
      <alignment vertical="center" wrapText="1"/>
    </xf>
    <xf numFmtId="0" fontId="13" fillId="4" borderId="0" xfId="0" applyFont="1" applyFill="1" applyAlignment="1">
      <alignment vertical="top" wrapText="1"/>
    </xf>
    <xf numFmtId="0" fontId="11" fillId="0" borderId="0" xfId="0" applyFont="1" applyAlignment="1">
      <alignment vertical="top" wrapText="1"/>
    </xf>
    <xf numFmtId="0" fontId="49" fillId="0" borderId="13" xfId="0" quotePrefix="1" applyFont="1" applyBorder="1" applyAlignment="1">
      <alignment horizontal="center" vertical="top" wrapText="1"/>
    </xf>
    <xf numFmtId="0" fontId="22" fillId="0" borderId="13" xfId="0" applyFont="1" applyBorder="1" applyAlignment="1">
      <alignment horizontal="left" vertical="center" wrapText="1"/>
    </xf>
    <xf numFmtId="0" fontId="22" fillId="0" borderId="10" xfId="0" applyFont="1" applyBorder="1" applyAlignment="1">
      <alignment horizontal="left" vertical="center" wrapText="1"/>
    </xf>
    <xf numFmtId="0" fontId="22" fillId="12" borderId="10" xfId="0" applyFont="1" applyFill="1" applyBorder="1" applyAlignment="1">
      <alignment horizontal="left" vertical="center" wrapText="1"/>
    </xf>
    <xf numFmtId="0" fontId="23" fillId="14" borderId="13" xfId="0" applyFont="1" applyFill="1" applyBorder="1" applyAlignment="1">
      <alignment vertical="center"/>
    </xf>
    <xf numFmtId="167" fontId="23" fillId="14" borderId="13" xfId="5" applyNumberFormat="1" applyFont="1" applyFill="1" applyBorder="1" applyAlignment="1">
      <alignment horizontal="center" vertical="center" wrapText="1"/>
    </xf>
    <xf numFmtId="0" fontId="23" fillId="0" borderId="13" xfId="0" applyFont="1" applyBorder="1" applyAlignment="1">
      <alignment vertical="center"/>
    </xf>
    <xf numFmtId="0" fontId="23" fillId="14" borderId="13" xfId="0" applyFont="1" applyFill="1" applyBorder="1" applyAlignment="1">
      <alignment horizontal="left" vertical="center"/>
    </xf>
    <xf numFmtId="0" fontId="17" fillId="0" borderId="13" xfId="0" applyFont="1" applyBorder="1"/>
    <xf numFmtId="0" fontId="64" fillId="0" borderId="0" xfId="0" applyFont="1" applyAlignment="1">
      <alignment horizontal="center" vertical="center" wrapText="1"/>
    </xf>
    <xf numFmtId="0" fontId="65" fillId="0" borderId="0" xfId="0" applyFont="1" applyAlignment="1">
      <alignment horizontal="center" vertical="center" wrapText="1"/>
    </xf>
    <xf numFmtId="2" fontId="50" fillId="19" borderId="13" xfId="0" applyNumberFormat="1" applyFont="1" applyFill="1" applyBorder="1" applyAlignment="1">
      <alignment horizontal="center" vertical="center"/>
    </xf>
    <xf numFmtId="0" fontId="63" fillId="0" borderId="13" xfId="0" applyFont="1" applyBorder="1" applyAlignment="1">
      <alignment horizontal="left" vertical="center"/>
    </xf>
    <xf numFmtId="0" fontId="23" fillId="19" borderId="13" xfId="0" applyFont="1" applyFill="1" applyBorder="1"/>
    <xf numFmtId="4" fontId="13" fillId="9" borderId="10" xfId="0" applyNumberFormat="1" applyFont="1" applyFill="1" applyBorder="1" applyAlignment="1">
      <alignment horizontal="center" vertical="center" wrapText="1"/>
    </xf>
    <xf numFmtId="4" fontId="10" fillId="11" borderId="13" xfId="0" applyNumberFormat="1" applyFont="1" applyFill="1" applyBorder="1" applyAlignment="1">
      <alignment vertical="top" wrapText="1"/>
    </xf>
    <xf numFmtId="14" fontId="14" fillId="11" borderId="13" xfId="0" applyNumberFormat="1" applyFont="1" applyFill="1" applyBorder="1" applyAlignment="1">
      <alignment vertical="top" wrapText="1"/>
    </xf>
    <xf numFmtId="0" fontId="66" fillId="0" borderId="17" xfId="0" applyFont="1" applyBorder="1" applyAlignment="1">
      <alignment horizontal="justify" vertical="center"/>
    </xf>
    <xf numFmtId="0" fontId="67" fillId="0" borderId="18" xfId="0" applyFont="1" applyBorder="1" applyAlignment="1">
      <alignment horizontal="justify" vertical="center" wrapText="1"/>
    </xf>
    <xf numFmtId="0" fontId="66" fillId="0" borderId="18" xfId="0" applyFont="1" applyBorder="1" applyAlignment="1">
      <alignment horizontal="justify" vertical="center" wrapText="1"/>
    </xf>
    <xf numFmtId="3" fontId="10" fillId="0" borderId="0" xfId="0" applyNumberFormat="1" applyFont="1" applyAlignment="1">
      <alignment vertical="top" wrapText="1"/>
    </xf>
    <xf numFmtId="43" fontId="11" fillId="4" borderId="0" xfId="0" applyNumberFormat="1" applyFont="1" applyFill="1" applyAlignment="1">
      <alignment vertical="top" wrapText="1"/>
    </xf>
    <xf numFmtId="43" fontId="11" fillId="4" borderId="0" xfId="0" applyNumberFormat="1" applyFont="1" applyFill="1" applyAlignment="1">
      <alignment vertical="center" wrapText="1"/>
    </xf>
    <xf numFmtId="43" fontId="34" fillId="4" borderId="13" xfId="5" applyFont="1" applyFill="1" applyBorder="1" applyAlignment="1">
      <alignment vertical="center" wrapText="1"/>
    </xf>
    <xf numFmtId="43" fontId="10" fillId="16" borderId="0" xfId="5" applyFont="1" applyFill="1" applyAlignment="1">
      <alignment vertical="top" wrapText="1"/>
    </xf>
    <xf numFmtId="43" fontId="11" fillId="0" borderId="0" xfId="0" applyNumberFormat="1" applyFont="1" applyAlignment="1">
      <alignment vertical="top" wrapText="1"/>
    </xf>
    <xf numFmtId="2" fontId="10" fillId="0" borderId="13" xfId="0" applyNumberFormat="1" applyFont="1" applyBorder="1" applyAlignment="1">
      <alignment vertical="center" wrapText="1"/>
    </xf>
    <xf numFmtId="0" fontId="14" fillId="0" borderId="0" xfId="0" applyFont="1" applyAlignment="1">
      <alignment vertical="center" wrapText="1"/>
    </xf>
    <xf numFmtId="0" fontId="55" fillId="0" borderId="13" xfId="0" applyFont="1" applyBorder="1" applyAlignment="1">
      <alignment vertical="center"/>
    </xf>
    <xf numFmtId="0" fontId="55" fillId="0" borderId="13" xfId="0" applyFont="1" applyBorder="1" applyAlignment="1">
      <alignment horizontal="center" vertical="center"/>
    </xf>
    <xf numFmtId="3" fontId="55" fillId="0" borderId="13" xfId="0" applyNumberFormat="1" applyFont="1" applyBorder="1" applyAlignment="1">
      <alignment horizontal="right" vertical="center"/>
    </xf>
    <xf numFmtId="0" fontId="55" fillId="0" borderId="13" xfId="0" applyFont="1" applyBorder="1" applyAlignment="1">
      <alignment vertical="center" wrapText="1"/>
    </xf>
    <xf numFmtId="0" fontId="55" fillId="0" borderId="13" xfId="0" applyFont="1" applyBorder="1" applyAlignment="1">
      <alignment wrapText="1"/>
    </xf>
    <xf numFmtId="0" fontId="13" fillId="0" borderId="13" xfId="0" applyFont="1" applyBorder="1" applyAlignment="1">
      <alignment horizontal="center" vertical="center" wrapText="1"/>
    </xf>
    <xf numFmtId="0" fontId="0" fillId="0" borderId="0" xfId="0" applyAlignment="1">
      <alignment wrapText="1"/>
    </xf>
    <xf numFmtId="4" fontId="13" fillId="9" borderId="13" xfId="0" applyNumberFormat="1" applyFont="1" applyFill="1" applyBorder="1" applyAlignment="1">
      <alignment horizontal="center" vertical="center"/>
    </xf>
    <xf numFmtId="0" fontId="24" fillId="0" borderId="0" xfId="0" applyFont="1" applyBorder="1" applyAlignment="1">
      <alignment vertical="top" wrapText="1"/>
    </xf>
    <xf numFmtId="0" fontId="23" fillId="0" borderId="13" xfId="0" applyFont="1" applyBorder="1" applyAlignment="1">
      <alignment horizontal="center" vertical="center" wrapText="1"/>
    </xf>
    <xf numFmtId="0" fontId="22" fillId="9" borderId="10" xfId="0" applyFont="1" applyFill="1" applyBorder="1" applyAlignment="1">
      <alignment horizontal="left" vertical="center" wrapText="1"/>
    </xf>
    <xf numFmtId="0" fontId="32" fillId="9" borderId="10" xfId="0" applyFont="1" applyFill="1" applyBorder="1" applyAlignment="1">
      <alignment horizontal="center" vertical="center"/>
    </xf>
    <xf numFmtId="0" fontId="10" fillId="0" borderId="0" xfId="0" applyFont="1" applyAlignment="1">
      <alignment horizontal="center" vertical="top" wrapText="1"/>
    </xf>
    <xf numFmtId="0" fontId="11" fillId="0" borderId="0" xfId="0" applyFont="1" applyAlignment="1">
      <alignment horizontal="center" vertical="top" wrapText="1"/>
    </xf>
    <xf numFmtId="0" fontId="11" fillId="0" borderId="0" xfId="0" applyFont="1" applyAlignment="1">
      <alignment vertical="top" wrapText="1"/>
    </xf>
    <xf numFmtId="0" fontId="10" fillId="0" borderId="5" xfId="0" applyFont="1" applyBorder="1" applyAlignment="1">
      <alignment horizontal="center" vertical="center" wrapText="1"/>
    </xf>
    <xf numFmtId="0" fontId="23" fillId="0" borderId="13" xfId="0" applyFont="1" applyBorder="1" applyAlignment="1">
      <alignment horizontal="center" vertical="center" wrapText="1"/>
    </xf>
    <xf numFmtId="0" fontId="11" fillId="0" borderId="0" xfId="0" applyFont="1" applyAlignment="1">
      <alignment horizontal="center" vertical="center" wrapText="1"/>
    </xf>
    <xf numFmtId="0" fontId="10" fillId="0" borderId="13" xfId="0" applyFont="1" applyBorder="1" applyAlignment="1">
      <alignment horizontal="center" vertical="center"/>
    </xf>
    <xf numFmtId="0" fontId="10" fillId="4" borderId="13" xfId="0" applyFont="1" applyFill="1" applyBorder="1" applyAlignment="1">
      <alignment horizontal="left" vertical="center" wrapText="1"/>
    </xf>
    <xf numFmtId="0" fontId="10" fillId="4" borderId="13" xfId="0" applyFont="1" applyFill="1" applyBorder="1" applyAlignment="1">
      <alignment horizontal="center" vertical="center"/>
    </xf>
    <xf numFmtId="166" fontId="10" fillId="4" borderId="13" xfId="5" applyNumberFormat="1" applyFont="1" applyFill="1" applyBorder="1" applyAlignment="1">
      <alignment horizontal="center" vertical="center"/>
    </xf>
    <xf numFmtId="0" fontId="10" fillId="0" borderId="10" xfId="0" applyFont="1" applyBorder="1" applyAlignment="1">
      <alignment horizontal="left" vertical="center" wrapText="1"/>
    </xf>
    <xf numFmtId="0" fontId="11" fillId="0" borderId="0" xfId="0" applyFont="1" applyAlignment="1">
      <alignment vertical="top" wrapText="1"/>
    </xf>
    <xf numFmtId="0" fontId="42" fillId="0" borderId="13" xfId="0" applyFont="1" applyBorder="1" applyAlignment="1">
      <alignment horizontal="left"/>
    </xf>
    <xf numFmtId="4" fontId="33" fillId="0" borderId="0" xfId="0" applyNumberFormat="1" applyFont="1" applyAlignment="1">
      <alignment vertical="top" wrapText="1"/>
    </xf>
    <xf numFmtId="0" fontId="13" fillId="8" borderId="13" xfId="0" applyFont="1" applyFill="1" applyBorder="1" applyAlignment="1">
      <alignment horizontal="center" vertical="center" wrapText="1"/>
    </xf>
    <xf numFmtId="3" fontId="13" fillId="9" borderId="13" xfId="0" applyNumberFormat="1" applyFont="1" applyFill="1" applyBorder="1" applyAlignment="1">
      <alignment horizontal="center" vertical="center" wrapText="1"/>
    </xf>
    <xf numFmtId="0" fontId="10" fillId="0" borderId="13" xfId="0" applyFont="1" applyBorder="1" applyAlignment="1">
      <alignment horizontal="right" vertical="top" wrapText="1"/>
    </xf>
    <xf numFmtId="0" fontId="50" fillId="19" borderId="13" xfId="0" applyFont="1" applyFill="1" applyBorder="1" applyAlignment="1">
      <alignment horizontal="center" vertical="center" wrapText="1"/>
    </xf>
    <xf numFmtId="0" fontId="50" fillId="19" borderId="13" xfId="0" applyFont="1" applyFill="1" applyBorder="1" applyAlignment="1">
      <alignment horizontal="center" vertical="center"/>
    </xf>
    <xf numFmtId="0" fontId="50" fillId="0" borderId="13" xfId="0" applyFont="1" applyBorder="1" applyAlignment="1">
      <alignment horizontal="center" vertical="center" wrapText="1"/>
    </xf>
    <xf numFmtId="2" fontId="23" fillId="16" borderId="13" xfId="0" applyNumberFormat="1" applyFont="1" applyFill="1" applyBorder="1" applyAlignment="1">
      <alignment horizontal="center" vertical="center"/>
    </xf>
    <xf numFmtId="2" fontId="23" fillId="0" borderId="13" xfId="0" applyNumberFormat="1" applyFont="1" applyBorder="1" applyAlignment="1">
      <alignment vertical="center" wrapText="1"/>
    </xf>
    <xf numFmtId="2" fontId="23" fillId="22" borderId="13" xfId="0" applyNumberFormat="1" applyFont="1" applyFill="1" applyBorder="1" applyAlignment="1">
      <alignment horizontal="center" vertical="center"/>
    </xf>
    <xf numFmtId="2" fontId="50" fillId="19" borderId="13" xfId="0" applyNumberFormat="1" applyFont="1" applyFill="1" applyBorder="1" applyAlignment="1">
      <alignment horizontal="center" vertical="center" wrapText="1"/>
    </xf>
    <xf numFmtId="0" fontId="50" fillId="0" borderId="13" xfId="0" applyFont="1" applyBorder="1" applyAlignment="1">
      <alignment vertical="center" wrapText="1"/>
    </xf>
    <xf numFmtId="0" fontId="33" fillId="0" borderId="13" xfId="0" applyFont="1" applyBorder="1" applyAlignment="1">
      <alignment horizontal="center" vertical="center" wrapText="1"/>
    </xf>
    <xf numFmtId="0" fontId="20" fillId="0" borderId="0" xfId="0" applyFont="1" applyAlignment="1">
      <alignment vertical="center" wrapText="1"/>
    </xf>
    <xf numFmtId="4" fontId="50" fillId="19" borderId="13" xfId="0" applyNumberFormat="1" applyFont="1" applyFill="1" applyBorder="1" applyAlignment="1">
      <alignment horizontal="center" vertical="center"/>
    </xf>
    <xf numFmtId="4" fontId="23" fillId="19" borderId="13" xfId="0" applyNumberFormat="1" applyFont="1" applyFill="1" applyBorder="1" applyAlignment="1">
      <alignment horizontal="center" vertical="center" wrapText="1"/>
    </xf>
    <xf numFmtId="2" fontId="50" fillId="22" borderId="13" xfId="0" applyNumberFormat="1" applyFont="1" applyFill="1" applyBorder="1" applyAlignment="1">
      <alignment horizontal="center" vertical="center"/>
    </xf>
    <xf numFmtId="4" fontId="10" fillId="19" borderId="0" xfId="0" applyNumberFormat="1" applyFont="1" applyFill="1" applyAlignment="1">
      <alignment vertical="top" wrapText="1"/>
    </xf>
    <xf numFmtId="4" fontId="10" fillId="22" borderId="0" xfId="0" applyNumberFormat="1" applyFont="1" applyFill="1" applyAlignment="1">
      <alignment vertical="top" wrapText="1"/>
    </xf>
    <xf numFmtId="4" fontId="10" fillId="16" borderId="0" xfId="0" applyNumberFormat="1" applyFont="1" applyFill="1" applyAlignment="1">
      <alignment vertical="top" wrapText="1"/>
    </xf>
    <xf numFmtId="0" fontId="50" fillId="19" borderId="13" xfId="0" applyFont="1" applyFill="1" applyBorder="1" applyAlignment="1">
      <alignment horizontal="left" vertical="center" wrapText="1"/>
    </xf>
    <xf numFmtId="0" fontId="50" fillId="0" borderId="13" xfId="0" applyFont="1" applyBorder="1" applyAlignment="1">
      <alignment horizontal="left" vertical="center" wrapText="1"/>
    </xf>
    <xf numFmtId="0" fontId="23" fillId="0" borderId="13" xfId="0" applyFont="1" applyBorder="1" applyAlignment="1">
      <alignment horizontal="left" vertical="center" wrapText="1"/>
    </xf>
    <xf numFmtId="0" fontId="63" fillId="19" borderId="13" xfId="0" applyFont="1" applyFill="1" applyBorder="1" applyAlignment="1">
      <alignment horizontal="center" vertical="center" wrapText="1"/>
    </xf>
    <xf numFmtId="0" fontId="63" fillId="19" borderId="13" xfId="0" applyFont="1" applyFill="1" applyBorder="1" applyAlignment="1">
      <alignment horizontal="left" vertical="center" wrapText="1"/>
    </xf>
    <xf numFmtId="2" fontId="63" fillId="14" borderId="13" xfId="0" applyNumberFormat="1" applyFont="1" applyFill="1" applyBorder="1" applyAlignment="1">
      <alignment horizontal="center" vertical="center" wrapText="1"/>
    </xf>
    <xf numFmtId="0" fontId="13" fillId="0" borderId="13" xfId="0" applyFont="1" applyBorder="1" applyAlignment="1">
      <alignment horizontal="left" vertical="center" wrapText="1"/>
    </xf>
    <xf numFmtId="2" fontId="13" fillId="0" borderId="13" xfId="0" applyNumberFormat="1" applyFont="1" applyBorder="1" applyAlignment="1">
      <alignment horizontal="center" vertical="center" wrapText="1"/>
    </xf>
    <xf numFmtId="0" fontId="41" fillId="14" borderId="13" xfId="0" applyFont="1" applyFill="1" applyBorder="1" applyAlignment="1">
      <alignment vertical="center"/>
    </xf>
    <xf numFmtId="0" fontId="41" fillId="14" borderId="13" xfId="0" applyFont="1" applyFill="1" applyBorder="1" applyAlignment="1">
      <alignment horizontal="center" vertical="center" wrapText="1"/>
    </xf>
    <xf numFmtId="2" fontId="41" fillId="14" borderId="13" xfId="0" applyNumberFormat="1" applyFont="1" applyFill="1" applyBorder="1" applyAlignment="1">
      <alignment horizontal="center" vertical="center" wrapText="1"/>
    </xf>
    <xf numFmtId="2" fontId="63" fillId="19" borderId="13" xfId="0" applyNumberFormat="1" applyFont="1" applyFill="1" applyBorder="1" applyAlignment="1">
      <alignment horizontal="center" vertical="center" wrapText="1"/>
    </xf>
    <xf numFmtId="0" fontId="63" fillId="19" borderId="13" xfId="0" applyFont="1" applyFill="1" applyBorder="1" applyAlignment="1">
      <alignment horizontal="center" vertical="center"/>
    </xf>
    <xf numFmtId="2" fontId="63" fillId="19" borderId="13" xfId="0" applyNumberFormat="1" applyFont="1" applyFill="1" applyBorder="1" applyAlignment="1">
      <alignment horizontal="center" vertical="center"/>
    </xf>
    <xf numFmtId="49" fontId="63" fillId="19" borderId="13" xfId="0" applyNumberFormat="1" applyFont="1" applyFill="1" applyBorder="1" applyAlignment="1">
      <alignment horizontal="center" vertical="center"/>
    </xf>
    <xf numFmtId="0" fontId="41" fillId="14" borderId="13" xfId="0" applyFont="1" applyFill="1" applyBorder="1"/>
    <xf numFmtId="0" fontId="41" fillId="14" borderId="13" xfId="0" applyFont="1" applyFill="1" applyBorder="1" applyAlignment="1">
      <alignment horizontal="center" vertical="center"/>
    </xf>
    <xf numFmtId="0" fontId="23" fillId="14" borderId="13" xfId="0" applyFont="1" applyFill="1" applyBorder="1" applyAlignment="1">
      <alignment horizontal="left" vertical="center" wrapText="1"/>
    </xf>
    <xf numFmtId="2" fontId="23" fillId="0" borderId="13" xfId="0" applyNumberFormat="1" applyFont="1" applyBorder="1" applyAlignment="1">
      <alignment horizontal="center" vertical="center" wrapText="1"/>
    </xf>
    <xf numFmtId="0" fontId="23" fillId="0" borderId="13" xfId="0" applyFont="1" applyBorder="1" applyAlignment="1">
      <alignment horizontal="left" vertical="center" wrapText="1"/>
    </xf>
    <xf numFmtId="0" fontId="23" fillId="19" borderId="13" xfId="0" applyFont="1" applyFill="1" applyBorder="1" applyAlignment="1">
      <alignment horizontal="center" vertical="center" wrapText="1"/>
    </xf>
    <xf numFmtId="2" fontId="23" fillId="19" borderId="13" xfId="0" applyNumberFormat="1" applyFont="1" applyFill="1" applyBorder="1" applyAlignment="1">
      <alignment horizontal="center" vertical="center" wrapText="1"/>
    </xf>
    <xf numFmtId="0" fontId="23" fillId="19" borderId="13" xfId="0" applyFont="1" applyFill="1" applyBorder="1" applyAlignment="1">
      <alignment horizontal="center" vertical="center"/>
    </xf>
    <xf numFmtId="49" fontId="23" fillId="19" borderId="13" xfId="0" applyNumberFormat="1" applyFont="1" applyFill="1" applyBorder="1" applyAlignment="1">
      <alignment horizontal="center" vertical="center"/>
    </xf>
    <xf numFmtId="2" fontId="23" fillId="19" borderId="13" xfId="0" applyNumberFormat="1" applyFont="1" applyFill="1" applyBorder="1" applyAlignment="1">
      <alignment horizontal="center" vertical="center"/>
    </xf>
    <xf numFmtId="0" fontId="41" fillId="14" borderId="13" xfId="0" applyFont="1" applyFill="1" applyBorder="1" applyAlignment="1">
      <alignment vertical="center" wrapText="1"/>
    </xf>
    <xf numFmtId="2" fontId="41" fillId="16" borderId="13" xfId="0" applyNumberFormat="1" applyFont="1" applyFill="1" applyBorder="1" applyAlignment="1">
      <alignment horizontal="center" vertical="center"/>
    </xf>
    <xf numFmtId="49" fontId="41" fillId="14" borderId="13" xfId="0" applyNumberFormat="1" applyFont="1" applyFill="1" applyBorder="1" applyAlignment="1">
      <alignment horizontal="center" vertical="center"/>
    </xf>
    <xf numFmtId="2" fontId="41" fillId="14" borderId="13" xfId="0" applyNumberFormat="1" applyFont="1" applyFill="1" applyBorder="1" applyAlignment="1">
      <alignment horizontal="center" vertical="center"/>
    </xf>
    <xf numFmtId="0" fontId="18" fillId="0" borderId="13" xfId="0" applyFont="1" applyBorder="1" applyAlignment="1">
      <alignment vertical="center" wrapText="1"/>
    </xf>
    <xf numFmtId="164" fontId="10" fillId="23" borderId="0" xfId="0" applyNumberFormat="1" applyFont="1" applyFill="1" applyAlignment="1">
      <alignment vertical="top" wrapText="1"/>
    </xf>
    <xf numFmtId="0" fontId="12" fillId="0" borderId="0" xfId="0" applyFont="1" applyAlignment="1">
      <alignment horizontal="center" vertical="center" wrapText="1"/>
    </xf>
    <xf numFmtId="0" fontId="32" fillId="0" borderId="23" xfId="0" applyFont="1" applyBorder="1" applyAlignment="1">
      <alignment horizontal="center" vertical="center" wrapText="1"/>
    </xf>
    <xf numFmtId="43" fontId="57" fillId="0" borderId="23" xfId="5" applyFont="1" applyBorder="1" applyAlignment="1">
      <alignment horizontal="center" vertical="center"/>
    </xf>
    <xf numFmtId="0" fontId="32" fillId="0" borderId="13" xfId="0" applyFont="1" applyBorder="1" applyAlignment="1">
      <alignment horizontal="center" vertical="center" wrapText="1"/>
    </xf>
    <xf numFmtId="43" fontId="57" fillId="0" borderId="13" xfId="5" applyFont="1" applyBorder="1" applyAlignment="1">
      <alignment horizontal="center" vertical="center"/>
    </xf>
    <xf numFmtId="0" fontId="34" fillId="10" borderId="13" xfId="0" applyFont="1" applyFill="1" applyBorder="1" applyAlignment="1">
      <alignment horizontal="right" vertical="center" wrapText="1"/>
    </xf>
    <xf numFmtId="0" fontId="72" fillId="20" borderId="13" xfId="0" applyFont="1" applyFill="1" applyBorder="1" applyAlignment="1">
      <alignment horizontal="center" vertical="center" wrapText="1"/>
    </xf>
    <xf numFmtId="0" fontId="32" fillId="0" borderId="13" xfId="0" applyFont="1" applyBorder="1" applyAlignment="1">
      <alignment horizontal="center" vertical="top" wrapText="1"/>
    </xf>
    <xf numFmtId="164" fontId="32" fillId="0" borderId="13" xfId="0" applyNumberFormat="1" applyFont="1" applyBorder="1" applyAlignment="1">
      <alignment horizontal="center" vertical="center" wrapText="1"/>
    </xf>
    <xf numFmtId="43" fontId="57" fillId="0" borderId="13" xfId="5" applyFont="1" applyFill="1" applyBorder="1" applyAlignment="1">
      <alignment horizontal="center" vertical="center"/>
    </xf>
    <xf numFmtId="43" fontId="57" fillId="23" borderId="13" xfId="5" applyFont="1" applyFill="1" applyBorder="1" applyAlignment="1">
      <alignment horizontal="center" vertical="center"/>
    </xf>
    <xf numFmtId="166" fontId="57" fillId="0" borderId="13" xfId="5" applyNumberFormat="1" applyFont="1" applyBorder="1" applyAlignment="1">
      <alignment horizontal="center" vertical="center" wrapText="1"/>
    </xf>
    <xf numFmtId="2" fontId="10" fillId="24" borderId="0" xfId="0" applyNumberFormat="1" applyFont="1" applyFill="1" applyAlignment="1">
      <alignment vertical="top" wrapText="1"/>
    </xf>
    <xf numFmtId="2" fontId="10" fillId="24" borderId="13" xfId="0" applyNumberFormat="1" applyFont="1" applyFill="1" applyBorder="1" applyAlignment="1">
      <alignment vertical="top" wrapText="1"/>
    </xf>
    <xf numFmtId="2" fontId="10" fillId="11" borderId="13" xfId="0" applyNumberFormat="1" applyFont="1" applyFill="1" applyBorder="1" applyAlignment="1">
      <alignment vertical="top" wrapText="1"/>
    </xf>
    <xf numFmtId="2" fontId="11" fillId="24" borderId="13" xfId="0" applyNumberFormat="1" applyFont="1" applyFill="1" applyBorder="1" applyAlignment="1">
      <alignment vertical="top" wrapText="1"/>
    </xf>
    <xf numFmtId="165" fontId="54" fillId="4" borderId="13" xfId="5" applyNumberFormat="1" applyFont="1" applyFill="1" applyBorder="1" applyAlignment="1">
      <alignment horizontal="center" vertical="center"/>
    </xf>
    <xf numFmtId="0" fontId="10" fillId="0" borderId="13" xfId="0" applyFont="1" applyBorder="1" applyAlignment="1">
      <alignment horizontal="center" vertical="center" wrapText="1"/>
    </xf>
    <xf numFmtId="165" fontId="55" fillId="4" borderId="13" xfId="5" applyNumberFormat="1" applyFont="1" applyFill="1" applyBorder="1" applyAlignment="1">
      <alignment horizontal="center" vertical="center"/>
    </xf>
    <xf numFmtId="165" fontId="22" fillId="4" borderId="13" xfId="5" applyNumberFormat="1" applyFont="1" applyFill="1" applyBorder="1" applyAlignment="1">
      <alignment horizontal="center" vertical="center"/>
    </xf>
    <xf numFmtId="165" fontId="54" fillId="4" borderId="13" xfId="5" applyNumberFormat="1" applyFont="1" applyFill="1" applyBorder="1" applyAlignment="1">
      <alignment horizontal="right" vertical="center"/>
    </xf>
    <xf numFmtId="0" fontId="14" fillId="0" borderId="0" xfId="0" applyFont="1" applyAlignment="1">
      <alignment horizontal="right" vertical="top" wrapText="1"/>
    </xf>
    <xf numFmtId="2" fontId="22" fillId="12" borderId="13" xfId="0" applyNumberFormat="1" applyFont="1" applyFill="1" applyBorder="1" applyAlignment="1">
      <alignment horizontal="left" vertical="center"/>
    </xf>
    <xf numFmtId="0" fontId="10" fillId="12" borderId="13" xfId="0" applyFont="1" applyFill="1" applyBorder="1" applyAlignment="1">
      <alignment vertical="center" wrapText="1"/>
    </xf>
    <xf numFmtId="0" fontId="10" fillId="12" borderId="13" xfId="0" applyFont="1" applyFill="1" applyBorder="1" applyAlignment="1">
      <alignment horizontal="left" vertical="center" wrapText="1"/>
    </xf>
    <xf numFmtId="2" fontId="22" fillId="9" borderId="13" xfId="0" applyNumberFormat="1" applyFont="1" applyFill="1" applyBorder="1" applyAlignment="1">
      <alignment horizontal="left" vertical="center"/>
    </xf>
    <xf numFmtId="2" fontId="22" fillId="9" borderId="10" xfId="0" applyNumberFormat="1" applyFont="1" applyFill="1" applyBorder="1" applyAlignment="1">
      <alignment horizontal="left" vertical="center"/>
    </xf>
    <xf numFmtId="2" fontId="22" fillId="12" borderId="10" xfId="0" applyNumberFormat="1" applyFont="1" applyFill="1" applyBorder="1" applyAlignment="1">
      <alignment horizontal="left" vertical="center"/>
    </xf>
    <xf numFmtId="0" fontId="10" fillId="9" borderId="13" xfId="0" applyFont="1" applyFill="1" applyBorder="1" applyAlignment="1">
      <alignment vertical="center" wrapText="1"/>
    </xf>
    <xf numFmtId="0" fontId="22" fillId="17" borderId="10" xfId="0" applyFont="1" applyFill="1" applyBorder="1" applyAlignment="1">
      <alignment horizontal="left" vertical="center" wrapText="1"/>
    </xf>
    <xf numFmtId="2" fontId="22" fillId="17" borderId="10" xfId="0" applyNumberFormat="1" applyFont="1" applyFill="1" applyBorder="1" applyAlignment="1">
      <alignment horizontal="left" vertical="center"/>
    </xf>
    <xf numFmtId="0" fontId="22" fillId="17" borderId="13" xfId="0" applyFont="1" applyFill="1" applyBorder="1" applyAlignment="1">
      <alignment horizontal="left" vertical="center" wrapText="1"/>
    </xf>
    <xf numFmtId="2" fontId="22" fillId="17" borderId="13" xfId="0" applyNumberFormat="1" applyFont="1" applyFill="1" applyBorder="1" applyAlignment="1">
      <alignment horizontal="left" vertical="center"/>
    </xf>
    <xf numFmtId="0" fontId="10" fillId="17" borderId="13" xfId="0" applyFont="1" applyFill="1" applyBorder="1" applyAlignment="1">
      <alignment vertical="center" wrapText="1"/>
    </xf>
    <xf numFmtId="0" fontId="11" fillId="9" borderId="13" xfId="0" applyFont="1" applyFill="1" applyBorder="1" applyAlignment="1">
      <alignment vertical="top" wrapText="1"/>
    </xf>
    <xf numFmtId="0" fontId="11" fillId="0" borderId="0" xfId="0" applyFont="1" applyFill="1" applyAlignment="1">
      <alignment vertical="top" wrapText="1"/>
    </xf>
    <xf numFmtId="0" fontId="13" fillId="8" borderId="13" xfId="0" applyFont="1" applyFill="1" applyBorder="1" applyAlignment="1">
      <alignment vertical="center"/>
    </xf>
    <xf numFmtId="0" fontId="24" fillId="8" borderId="13" xfId="0" applyFont="1" applyFill="1" applyBorder="1" applyAlignment="1">
      <alignment vertical="center"/>
    </xf>
    <xf numFmtId="0" fontId="44" fillId="0" borderId="21" xfId="0" applyFont="1" applyFill="1" applyBorder="1" applyAlignment="1">
      <alignment wrapText="1"/>
    </xf>
    <xf numFmtId="0" fontId="10" fillId="0" borderId="13" xfId="0" applyFont="1" applyFill="1" applyBorder="1" applyAlignment="1">
      <alignment vertical="top"/>
    </xf>
    <xf numFmtId="0" fontId="10" fillId="0" borderId="13" xfId="0" applyFont="1" applyFill="1" applyBorder="1" applyAlignment="1">
      <alignment vertical="center" wrapText="1"/>
    </xf>
    <xf numFmtId="0" fontId="10" fillId="0" borderId="13" xfId="0" applyFont="1" applyFill="1" applyBorder="1" applyAlignment="1">
      <alignment horizontal="center" vertical="center"/>
    </xf>
    <xf numFmtId="0" fontId="10" fillId="0" borderId="13" xfId="0" applyFont="1" applyFill="1" applyBorder="1" applyAlignment="1">
      <alignment horizontal="right" vertical="center"/>
    </xf>
    <xf numFmtId="3" fontId="10" fillId="0" borderId="13" xfId="0" applyNumberFormat="1" applyFont="1" applyFill="1" applyBorder="1" applyAlignment="1">
      <alignment horizontal="right" vertical="center"/>
    </xf>
    <xf numFmtId="0" fontId="23" fillId="0" borderId="13" xfId="0" applyFont="1" applyFill="1" applyBorder="1" applyAlignment="1">
      <alignment vertical="top" wrapText="1"/>
    </xf>
    <xf numFmtId="0" fontId="10" fillId="0" borderId="13" xfId="0" applyFont="1" applyFill="1" applyBorder="1" applyAlignment="1">
      <alignment vertical="center"/>
    </xf>
    <xf numFmtId="3" fontId="10" fillId="0" borderId="13" xfId="0" quotePrefix="1" applyNumberFormat="1" applyFont="1" applyFill="1" applyBorder="1" applyAlignment="1">
      <alignment horizontal="right" vertical="center"/>
    </xf>
    <xf numFmtId="0" fontId="25" fillId="0" borderId="13" xfId="0" applyFont="1" applyFill="1" applyBorder="1" applyAlignment="1">
      <alignment vertical="center" wrapText="1"/>
    </xf>
    <xf numFmtId="0" fontId="25" fillId="0" borderId="13" xfId="0" applyFont="1" applyFill="1" applyBorder="1" applyAlignment="1">
      <alignment horizontal="center" vertical="center"/>
    </xf>
    <xf numFmtId="3" fontId="25" fillId="0" borderId="13" xfId="0" applyNumberFormat="1" applyFont="1" applyFill="1" applyBorder="1" applyAlignment="1">
      <alignment horizontal="right" vertical="center"/>
    </xf>
    <xf numFmtId="0" fontId="25" fillId="0" borderId="13" xfId="0" applyFont="1" applyFill="1" applyBorder="1" applyAlignment="1">
      <alignment vertical="top"/>
    </xf>
    <xf numFmtId="4" fontId="25" fillId="0" borderId="13" xfId="0" applyNumberFormat="1" applyFont="1" applyFill="1" applyBorder="1" applyAlignment="1">
      <alignment vertical="top"/>
    </xf>
    <xf numFmtId="0" fontId="15" fillId="0" borderId="13" xfId="0" applyFont="1" applyFill="1" applyBorder="1" applyAlignment="1">
      <alignment vertical="top" wrapText="1"/>
    </xf>
    <xf numFmtId="0" fontId="71" fillId="0" borderId="13" xfId="0" applyFont="1" applyFill="1" applyBorder="1" applyAlignment="1">
      <alignment vertical="top" wrapText="1"/>
    </xf>
    <xf numFmtId="0" fontId="25" fillId="0" borderId="13" xfId="0" applyFont="1" applyFill="1" applyBorder="1" applyAlignment="1">
      <alignment vertical="center"/>
    </xf>
    <xf numFmtId="0" fontId="16" fillId="0" borderId="13" xfId="0" applyFont="1" applyFill="1" applyBorder="1" applyAlignment="1">
      <alignment horizontal="center" vertical="center"/>
    </xf>
    <xf numFmtId="3" fontId="16" fillId="0" borderId="13" xfId="0" applyNumberFormat="1" applyFont="1" applyFill="1" applyBorder="1" applyAlignment="1">
      <alignment horizontal="right" vertical="center"/>
    </xf>
    <xf numFmtId="14" fontId="10" fillId="0" borderId="13" xfId="0" applyNumberFormat="1" applyFont="1" applyFill="1" applyBorder="1" applyAlignment="1">
      <alignment vertical="top"/>
    </xf>
    <xf numFmtId="0" fontId="11" fillId="0" borderId="13" xfId="0" applyFont="1" applyFill="1" applyBorder="1" applyAlignment="1">
      <alignment vertical="center" wrapText="1"/>
    </xf>
    <xf numFmtId="49" fontId="10" fillId="0" borderId="13" xfId="0" applyNumberFormat="1" applyFont="1" applyFill="1" applyBorder="1" applyAlignment="1">
      <alignment horizontal="right" vertical="center"/>
    </xf>
    <xf numFmtId="0" fontId="11" fillId="0" borderId="13" xfId="0" applyFont="1" applyFill="1" applyBorder="1" applyAlignment="1">
      <alignment vertical="top" wrapText="1"/>
    </xf>
    <xf numFmtId="0" fontId="10" fillId="0" borderId="13" xfId="0" applyFont="1" applyFill="1" applyBorder="1" applyAlignment="1">
      <alignment vertical="top" wrapText="1"/>
    </xf>
    <xf numFmtId="0" fontId="11" fillId="0" borderId="13" xfId="0" applyFont="1" applyFill="1" applyBorder="1" applyAlignment="1">
      <alignment vertical="top"/>
    </xf>
    <xf numFmtId="49" fontId="5" fillId="4" borderId="9" xfId="0" applyNumberFormat="1" applyFont="1" applyFill="1" applyBorder="1" applyAlignment="1">
      <alignment vertical="center"/>
    </xf>
    <xf numFmtId="14" fontId="5" fillId="4" borderId="13" xfId="0" applyNumberFormat="1" applyFont="1" applyFill="1" applyBorder="1" applyAlignment="1">
      <alignment vertical="center"/>
    </xf>
    <xf numFmtId="3" fontId="5" fillId="4" borderId="13" xfId="0" applyNumberFormat="1" applyFont="1" applyFill="1" applyBorder="1" applyAlignment="1">
      <alignment horizontal="center" vertical="center"/>
    </xf>
    <xf numFmtId="4" fontId="5" fillId="4" borderId="13" xfId="0" applyNumberFormat="1" applyFont="1" applyFill="1" applyBorder="1" applyAlignment="1">
      <alignment vertical="center"/>
    </xf>
    <xf numFmtId="3" fontId="5" fillId="4" borderId="13" xfId="0" applyNumberFormat="1" applyFont="1" applyFill="1" applyBorder="1" applyAlignment="1">
      <alignment vertical="center"/>
    </xf>
    <xf numFmtId="0" fontId="5" fillId="0" borderId="13" xfId="0" applyFont="1" applyBorder="1" applyAlignment="1">
      <alignment vertical="center" wrapText="1"/>
    </xf>
    <xf numFmtId="3" fontId="5" fillId="4" borderId="13" xfId="0" applyNumberFormat="1" applyFont="1" applyFill="1" applyBorder="1" applyAlignment="1">
      <alignment vertical="center" wrapText="1"/>
    </xf>
    <xf numFmtId="49" fontId="5" fillId="0" borderId="13" xfId="0" applyNumberFormat="1" applyFont="1" applyBorder="1" applyAlignment="1">
      <alignment horizontal="left" vertical="center" wrapText="1"/>
    </xf>
    <xf numFmtId="14" fontId="5" fillId="0" borderId="13" xfId="0" applyNumberFormat="1" applyFont="1" applyBorder="1" applyAlignment="1">
      <alignment horizontal="left" vertical="center"/>
    </xf>
    <xf numFmtId="4" fontId="5" fillId="0" borderId="13" xfId="0" applyNumberFormat="1" applyFont="1" applyBorder="1" applyAlignment="1">
      <alignment vertical="center"/>
    </xf>
    <xf numFmtId="49" fontId="5" fillId="4" borderId="13" xfId="0" applyNumberFormat="1" applyFont="1" applyFill="1" applyBorder="1" applyAlignment="1">
      <alignment vertical="center"/>
    </xf>
    <xf numFmtId="49" fontId="5" fillId="0" borderId="9" xfId="0" applyNumberFormat="1" applyFont="1" applyBorder="1" applyAlignment="1">
      <alignment vertical="center"/>
    </xf>
    <xf numFmtId="14" fontId="5" fillId="0" borderId="13" xfId="0" applyNumberFormat="1" applyFont="1" applyBorder="1" applyAlignment="1">
      <alignment vertical="center"/>
    </xf>
    <xf numFmtId="3" fontId="5" fillId="0" borderId="13" xfId="0" applyNumberFormat="1" applyFont="1" applyBorder="1" applyAlignment="1">
      <alignment horizontal="center" vertical="center"/>
    </xf>
    <xf numFmtId="49" fontId="5" fillId="0" borderId="13" xfId="0" applyNumberFormat="1" applyFont="1" applyBorder="1" applyAlignment="1">
      <alignment vertical="center"/>
    </xf>
    <xf numFmtId="14" fontId="73" fillId="15" borderId="13" xfId="0" applyNumberFormat="1" applyFont="1" applyFill="1" applyBorder="1" applyAlignment="1">
      <alignment horizontal="center" vertical="center" wrapText="1"/>
    </xf>
    <xf numFmtId="43" fontId="10" fillId="0" borderId="0" xfId="0" applyNumberFormat="1" applyFont="1" applyFill="1" applyAlignment="1">
      <alignment vertical="top" wrapText="1"/>
    </xf>
    <xf numFmtId="0" fontId="10" fillId="19" borderId="13" xfId="0" applyFont="1" applyFill="1" applyBorder="1" applyAlignment="1">
      <alignment vertical="top" wrapText="1"/>
    </xf>
    <xf numFmtId="14" fontId="10" fillId="0" borderId="13" xfId="0" applyNumberFormat="1" applyFont="1" applyBorder="1" applyAlignment="1">
      <alignment horizontal="left" vertical="top" wrapText="1"/>
    </xf>
    <xf numFmtId="0" fontId="10" fillId="19" borderId="0" xfId="0" applyFont="1" applyFill="1" applyAlignment="1">
      <alignment vertical="top" wrapText="1"/>
    </xf>
    <xf numFmtId="0" fontId="16" fillId="0" borderId="10" xfId="0" applyFont="1" applyBorder="1" applyAlignment="1">
      <alignment vertical="center" wrapText="1"/>
    </xf>
    <xf numFmtId="0" fontId="16" fillId="0" borderId="10" xfId="0" applyFont="1" applyBorder="1" applyAlignment="1">
      <alignment vertical="center"/>
    </xf>
    <xf numFmtId="3" fontId="16" fillId="0" borderId="10" xfId="0" applyNumberFormat="1" applyFont="1" applyBorder="1" applyAlignment="1">
      <alignment vertical="center"/>
    </xf>
    <xf numFmtId="0" fontId="58" fillId="0" borderId="0" xfId="0" applyFont="1" applyAlignment="1">
      <alignment vertical="top" wrapText="1"/>
    </xf>
    <xf numFmtId="0" fontId="74" fillId="0" borderId="13" xfId="0" applyFont="1" applyBorder="1" applyAlignment="1">
      <alignment vertical="top" wrapText="1"/>
    </xf>
    <xf numFmtId="0" fontId="10" fillId="9" borderId="0" xfId="0" applyFont="1" applyFill="1" applyAlignment="1">
      <alignment vertical="top" wrapText="1"/>
    </xf>
    <xf numFmtId="4" fontId="10" fillId="11" borderId="0" xfId="0" applyNumberFormat="1" applyFont="1" applyFill="1" applyAlignment="1">
      <alignment vertical="top" wrapText="1"/>
    </xf>
    <xf numFmtId="3" fontId="10" fillId="11" borderId="13" xfId="0" applyNumberFormat="1" applyFont="1" applyFill="1" applyBorder="1" applyAlignment="1">
      <alignment vertical="top" wrapText="1"/>
    </xf>
    <xf numFmtId="3" fontId="10" fillId="9" borderId="13" xfId="0" applyNumberFormat="1" applyFont="1" applyFill="1" applyBorder="1" applyAlignment="1">
      <alignment vertical="top" wrapText="1"/>
    </xf>
    <xf numFmtId="0" fontId="10" fillId="0" borderId="13" xfId="0" applyFont="1" applyBorder="1" applyAlignment="1">
      <alignment horizontal="center" vertical="center" wrapText="1"/>
    </xf>
    <xf numFmtId="0" fontId="10" fillId="0" borderId="0" xfId="0" applyFont="1" applyAlignment="1">
      <alignment horizontal="center" vertical="top" wrapText="1"/>
    </xf>
    <xf numFmtId="0" fontId="10" fillId="0" borderId="0" xfId="0" applyFont="1" applyAlignment="1">
      <alignment horizontal="left" vertical="top" wrapText="1"/>
    </xf>
    <xf numFmtId="0" fontId="13" fillId="0" borderId="0" xfId="0" applyFont="1" applyAlignment="1">
      <alignment horizontal="left" vertical="top" wrapText="1"/>
    </xf>
    <xf numFmtId="49" fontId="10" fillId="0" borderId="13" xfId="0" applyNumberFormat="1" applyFont="1" applyBorder="1" applyAlignment="1">
      <alignment horizontal="left"/>
    </xf>
    <xf numFmtId="0" fontId="10" fillId="0" borderId="13" xfId="0" applyFont="1" applyBorder="1" applyAlignment="1">
      <alignment vertical="center"/>
    </xf>
    <xf numFmtId="3" fontId="10" fillId="0" borderId="13" xfId="0" applyNumberFormat="1" applyFont="1" applyBorder="1"/>
    <xf numFmtId="49" fontId="10" fillId="4" borderId="13" xfId="0" applyNumberFormat="1" applyFont="1" applyFill="1" applyBorder="1" applyAlignment="1">
      <alignment horizontal="left"/>
    </xf>
    <xf numFmtId="0" fontId="10" fillId="4" borderId="13" xfId="0" applyFont="1" applyFill="1" applyBorder="1" applyAlignment="1">
      <alignment vertical="center"/>
    </xf>
    <xf numFmtId="3" fontId="10" fillId="4" borderId="13" xfId="0" applyNumberFormat="1" applyFont="1" applyFill="1" applyBorder="1"/>
    <xf numFmtId="49" fontId="10" fillId="0" borderId="10" xfId="0" applyNumberFormat="1" applyFont="1" applyBorder="1" applyAlignment="1">
      <alignment horizontal="left"/>
    </xf>
    <xf numFmtId="0" fontId="10" fillId="0" borderId="10" xfId="0" applyFont="1" applyBorder="1" applyAlignment="1">
      <alignment vertical="center"/>
    </xf>
    <xf numFmtId="0" fontId="14" fillId="0" borderId="13" xfId="0" applyFont="1" applyFill="1" applyBorder="1" applyAlignment="1">
      <alignment horizontal="left" vertical="center" wrapText="1"/>
    </xf>
    <xf numFmtId="0" fontId="14" fillId="0" borderId="13" xfId="0" applyFont="1" applyFill="1" applyBorder="1"/>
    <xf numFmtId="0" fontId="14" fillId="0" borderId="13" xfId="0" applyFont="1" applyFill="1" applyBorder="1" applyAlignment="1">
      <alignment horizontal="right" vertical="center" wrapText="1"/>
    </xf>
    <xf numFmtId="3" fontId="14" fillId="0" borderId="13" xfId="0" applyNumberFormat="1" applyFont="1" applyBorder="1"/>
    <xf numFmtId="0" fontId="14" fillId="0" borderId="13" xfId="0" applyFont="1" applyFill="1" applyBorder="1" applyAlignment="1">
      <alignment horizontal="center" vertical="center" wrapText="1"/>
    </xf>
    <xf numFmtId="49" fontId="14" fillId="0" borderId="13" xfId="0" applyNumberFormat="1" applyFont="1" applyBorder="1" applyAlignment="1">
      <alignment horizontal="left"/>
    </xf>
    <xf numFmtId="0" fontId="14" fillId="0" borderId="13" xfId="0" applyFont="1" applyBorder="1" applyAlignment="1">
      <alignment vertical="center"/>
    </xf>
    <xf numFmtId="0" fontId="75" fillId="0" borderId="0" xfId="0" applyFont="1" applyBorder="1" applyAlignment="1">
      <alignment vertical="top" wrapText="1"/>
    </xf>
    <xf numFmtId="0" fontId="15" fillId="0" borderId="0" xfId="0" applyFont="1" applyAlignment="1">
      <alignment vertical="top" wrapText="1"/>
    </xf>
    <xf numFmtId="0" fontId="23" fillId="0" borderId="0" xfId="0" applyFont="1" applyAlignment="1">
      <alignment horizontal="center" vertical="top" wrapText="1"/>
    </xf>
    <xf numFmtId="2" fontId="23" fillId="0" borderId="0" xfId="0" applyNumberFormat="1" applyFont="1"/>
    <xf numFmtId="49" fontId="23" fillId="0" borderId="0" xfId="0" applyNumberFormat="1" applyFont="1" applyAlignment="1">
      <alignment horizontal="left"/>
    </xf>
    <xf numFmtId="0" fontId="23" fillId="0" borderId="0" xfId="0" applyFont="1"/>
    <xf numFmtId="2" fontId="23" fillId="0" borderId="0" xfId="0" applyNumberFormat="1" applyFont="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vertical="center" wrapText="1"/>
    </xf>
    <xf numFmtId="0" fontId="23" fillId="0" borderId="13" xfId="0" applyFont="1" applyBorder="1" applyAlignment="1">
      <alignment horizontal="center" vertical="top" wrapText="1"/>
    </xf>
    <xf numFmtId="2" fontId="23" fillId="0" borderId="13" xfId="0" applyNumberFormat="1" applyFont="1" applyBorder="1"/>
    <xf numFmtId="49" fontId="23" fillId="0" borderId="13" xfId="0" applyNumberFormat="1" applyFont="1" applyBorder="1" applyAlignment="1">
      <alignment horizontal="left"/>
    </xf>
    <xf numFmtId="0" fontId="76" fillId="0" borderId="13" xfId="0" applyFont="1" applyBorder="1" applyAlignment="1">
      <alignment horizontal="left" vertical="center" wrapText="1"/>
    </xf>
    <xf numFmtId="0" fontId="76" fillId="0" borderId="13" xfId="0" applyFont="1" applyBorder="1" applyAlignment="1">
      <alignment vertical="center" wrapText="1"/>
    </xf>
    <xf numFmtId="2" fontId="23" fillId="0" borderId="10" xfId="0" applyNumberFormat="1" applyFont="1" applyBorder="1"/>
    <xf numFmtId="49" fontId="23" fillId="0" borderId="10" xfId="0" applyNumberFormat="1" applyFont="1" applyBorder="1" applyAlignment="1">
      <alignment horizontal="left"/>
    </xf>
    <xf numFmtId="0" fontId="23" fillId="0" borderId="10" xfId="0" applyFont="1" applyBorder="1"/>
    <xf numFmtId="2" fontId="23" fillId="0" borderId="10" xfId="0" applyNumberFormat="1" applyFont="1" applyBorder="1" applyAlignment="1">
      <alignment horizontal="center" vertical="center" wrapText="1"/>
    </xf>
    <xf numFmtId="0" fontId="23" fillId="0" borderId="10" xfId="0" applyFont="1" applyBorder="1" applyAlignment="1">
      <alignment horizontal="center" vertical="center" wrapText="1"/>
    </xf>
    <xf numFmtId="0" fontId="76" fillId="0" borderId="10" xfId="0" applyFont="1" applyBorder="1" applyAlignment="1">
      <alignment horizontal="left" vertical="center" wrapText="1"/>
    </xf>
    <xf numFmtId="0" fontId="23" fillId="0" borderId="13" xfId="0" applyFont="1" applyBorder="1" applyAlignment="1">
      <alignment horizontal="center"/>
    </xf>
    <xf numFmtId="167" fontId="23" fillId="0" borderId="13" xfId="5" applyNumberFormat="1" applyFont="1" applyFill="1" applyBorder="1" applyAlignment="1">
      <alignment horizontal="center" vertical="center" wrapText="1"/>
    </xf>
    <xf numFmtId="2" fontId="23" fillId="0" borderId="13" xfId="0" applyNumberFormat="1" applyFont="1" applyBorder="1" applyAlignment="1">
      <alignment vertical="center"/>
    </xf>
    <xf numFmtId="49" fontId="23" fillId="0" borderId="13" xfId="0" applyNumberFormat="1" applyFont="1" applyBorder="1" applyAlignment="1">
      <alignment horizontal="left" vertical="center"/>
    </xf>
    <xf numFmtId="0" fontId="41" fillId="0" borderId="13" xfId="0" applyFont="1" applyBorder="1" applyAlignment="1">
      <alignment vertical="top" wrapText="1"/>
    </xf>
    <xf numFmtId="2" fontId="41" fillId="0" borderId="13" xfId="0" applyNumberFormat="1" applyFont="1" applyBorder="1"/>
    <xf numFmtId="49" fontId="41" fillId="0" borderId="13" xfId="0" applyNumberFormat="1" applyFont="1" applyBorder="1" applyAlignment="1">
      <alignment horizontal="left"/>
    </xf>
    <xf numFmtId="2" fontId="41" fillId="0" borderId="13" xfId="0" applyNumberFormat="1" applyFont="1" applyBorder="1" applyAlignment="1">
      <alignment vertical="center" wrapText="1"/>
    </xf>
    <xf numFmtId="0" fontId="77" fillId="0" borderId="13" xfId="0" applyFont="1" applyBorder="1" applyAlignment="1">
      <alignment horizontal="left" vertical="center" wrapText="1"/>
    </xf>
    <xf numFmtId="0" fontId="10" fillId="0" borderId="0" xfId="0" applyFont="1" applyAlignment="1">
      <alignment horizontal="center" vertical="center" wrapText="1"/>
    </xf>
    <xf numFmtId="3" fontId="13" fillId="9" borderId="10" xfId="0" applyNumberFormat="1" applyFont="1" applyFill="1" applyBorder="1" applyAlignment="1">
      <alignment horizontal="center" vertical="center" wrapText="1"/>
    </xf>
    <xf numFmtId="0" fontId="23" fillId="0" borderId="13" xfId="0" applyFont="1" applyBorder="1" applyAlignment="1">
      <alignment horizontal="left" vertical="top" wrapText="1"/>
    </xf>
    <xf numFmtId="0" fontId="23" fillId="0" borderId="10" xfId="0" applyFont="1" applyBorder="1" applyAlignment="1">
      <alignment horizontal="left" vertical="top" wrapText="1"/>
    </xf>
    <xf numFmtId="0" fontId="27" fillId="0" borderId="0" xfId="0" applyFont="1" applyAlignment="1">
      <alignment horizontal="left" vertical="center" wrapText="1"/>
    </xf>
    <xf numFmtId="4" fontId="10" fillId="0" borderId="13" xfId="0" applyNumberFormat="1" applyFont="1" applyBorder="1" applyAlignment="1">
      <alignment vertical="center" wrapText="1"/>
    </xf>
    <xf numFmtId="4" fontId="10" fillId="0" borderId="5" xfId="0" applyNumberFormat="1" applyFont="1" applyBorder="1" applyAlignment="1">
      <alignment vertical="center" wrapText="1"/>
    </xf>
    <xf numFmtId="4" fontId="22" fillId="0" borderId="13" xfId="0" applyNumberFormat="1" applyFont="1" applyBorder="1" applyAlignment="1">
      <alignment vertical="top" wrapText="1"/>
    </xf>
    <xf numFmtId="0" fontId="0" fillId="0" borderId="0" xfId="0" applyAlignment="1">
      <alignment vertical="top"/>
    </xf>
    <xf numFmtId="3" fontId="16" fillId="0" borderId="13" xfId="0" applyNumberFormat="1" applyFont="1" applyBorder="1" applyAlignment="1">
      <alignment vertical="top"/>
    </xf>
    <xf numFmtId="0" fontId="10" fillId="0" borderId="9" xfId="0" applyFont="1" applyBorder="1" applyAlignment="1">
      <alignment wrapText="1"/>
    </xf>
    <xf numFmtId="0" fontId="10" fillId="0" borderId="9" xfId="0" applyFont="1" applyBorder="1" applyAlignment="1">
      <alignment horizontal="center" vertical="top" wrapText="1"/>
    </xf>
    <xf numFmtId="0" fontId="49" fillId="0" borderId="0" xfId="0" applyFont="1" applyBorder="1" applyAlignment="1">
      <alignment vertical="top" wrapText="1"/>
    </xf>
    <xf numFmtId="0" fontId="20" fillId="4" borderId="13" xfId="0" applyFont="1" applyFill="1" applyBorder="1" applyAlignment="1">
      <alignment vertical="top" wrapText="1"/>
    </xf>
    <xf numFmtId="0" fontId="20" fillId="0" borderId="0" xfId="0" applyFont="1" applyFill="1" applyBorder="1" applyAlignment="1">
      <alignment vertical="top" wrapText="1"/>
    </xf>
    <xf numFmtId="4" fontId="10" fillId="0" borderId="0" xfId="0" applyNumberFormat="1" applyFont="1" applyFill="1" applyBorder="1" applyAlignment="1">
      <alignment horizontal="right" vertical="center" wrapText="1"/>
    </xf>
    <xf numFmtId="0" fontId="78" fillId="21" borderId="13" xfId="0" applyFont="1" applyFill="1" applyBorder="1" applyAlignment="1">
      <alignment vertical="center"/>
    </xf>
    <xf numFmtId="0" fontId="16" fillId="21" borderId="13" xfId="0" applyFont="1" applyFill="1" applyBorder="1" applyAlignment="1">
      <alignment horizontal="center" vertical="center"/>
    </xf>
    <xf numFmtId="0" fontId="10" fillId="0" borderId="9" xfId="0" applyFont="1" applyBorder="1" applyAlignment="1">
      <alignment horizontal="right" vertical="top" wrapText="1"/>
    </xf>
    <xf numFmtId="0" fontId="79" fillId="0" borderId="0" xfId="0" applyFont="1" applyAlignment="1">
      <alignment vertical="top" wrapText="1"/>
    </xf>
    <xf numFmtId="0" fontId="1" fillId="11" borderId="1" xfId="0" applyFont="1" applyFill="1" applyBorder="1"/>
    <xf numFmtId="4" fontId="1" fillId="11" borderId="0" xfId="0" applyNumberFormat="1" applyFont="1" applyFill="1"/>
    <xf numFmtId="0" fontId="5" fillId="0" borderId="1" xfId="0" applyFont="1" applyFill="1" applyBorder="1"/>
    <xf numFmtId="0" fontId="68" fillId="0" borderId="1" xfId="0" applyFont="1" applyFill="1" applyBorder="1" applyAlignment="1">
      <alignment wrapText="1"/>
    </xf>
    <xf numFmtId="4" fontId="69" fillId="0" borderId="1" xfId="0" applyNumberFormat="1" applyFont="1" applyFill="1" applyBorder="1" applyAlignment="1">
      <alignment wrapText="1"/>
    </xf>
    <xf numFmtId="3" fontId="69" fillId="0" borderId="1" xfId="0" applyNumberFormat="1" applyFont="1" applyFill="1" applyBorder="1" applyAlignment="1">
      <alignment wrapText="1"/>
    </xf>
    <xf numFmtId="3" fontId="5" fillId="0" borderId="1" xfId="0" applyNumberFormat="1" applyFont="1" applyFill="1" applyBorder="1"/>
    <xf numFmtId="4" fontId="5" fillId="0" borderId="1" xfId="0" applyNumberFormat="1" applyFont="1" applyFill="1" applyBorder="1"/>
    <xf numFmtId="0" fontId="9" fillId="0" borderId="1" xfId="0" applyFont="1" applyFill="1" applyBorder="1" applyAlignment="1">
      <alignment wrapText="1"/>
    </xf>
    <xf numFmtId="0" fontId="0" fillId="0" borderId="22" xfId="0" applyFill="1" applyBorder="1"/>
    <xf numFmtId="0" fontId="42" fillId="0" borderId="0" xfId="0" applyFont="1" applyAlignment="1">
      <alignment horizontal="left" vertical="top" wrapText="1"/>
    </xf>
    <xf numFmtId="0" fontId="42" fillId="0" borderId="0" xfId="0" applyFont="1" applyAlignment="1">
      <alignment vertical="top" wrapText="1"/>
    </xf>
    <xf numFmtId="0" fontId="10" fillId="0" borderId="0" xfId="0" applyFont="1" applyFill="1" applyAlignment="1">
      <alignment vertical="top"/>
    </xf>
    <xf numFmtId="0" fontId="72" fillId="20" borderId="13" xfId="0" applyFont="1" applyFill="1" applyBorder="1" applyAlignment="1">
      <alignment horizontal="right" vertical="center" wrapText="1"/>
    </xf>
    <xf numFmtId="0" fontId="80" fillId="0" borderId="0" xfId="0" applyFont="1" applyAlignment="1">
      <alignment vertical="top"/>
    </xf>
    <xf numFmtId="0" fontId="16" fillId="0" borderId="0" xfId="0" applyFont="1" applyAlignment="1">
      <alignment vertical="center" wrapText="1"/>
    </xf>
    <xf numFmtId="4" fontId="48" fillId="0" borderId="13" xfId="0" applyNumberFormat="1" applyFont="1" applyBorder="1" applyAlignment="1">
      <alignment horizontal="right"/>
    </xf>
    <xf numFmtId="0" fontId="48" fillId="4" borderId="13" xfId="0" applyFont="1" applyFill="1" applyBorder="1" applyAlignment="1">
      <alignment horizontal="right"/>
    </xf>
    <xf numFmtId="4" fontId="48" fillId="4" borderId="13" xfId="0" applyNumberFormat="1" applyFont="1" applyFill="1" applyBorder="1" applyAlignment="1">
      <alignment horizontal="right"/>
    </xf>
    <xf numFmtId="0" fontId="16" fillId="0" borderId="19" xfId="0" applyFont="1" applyBorder="1" applyAlignment="1">
      <alignment horizontal="justify" vertical="center"/>
    </xf>
    <xf numFmtId="0" fontId="16" fillId="0" borderId="20" xfId="0" applyFont="1" applyBorder="1" applyAlignment="1">
      <alignment horizontal="justify" vertical="center" wrapText="1"/>
    </xf>
    <xf numFmtId="0" fontId="16" fillId="9" borderId="19" xfId="0" applyFont="1" applyFill="1" applyBorder="1" applyAlignment="1">
      <alignment horizontal="justify" vertical="center"/>
    </xf>
    <xf numFmtId="0" fontId="16" fillId="9" borderId="20" xfId="0" applyFont="1" applyFill="1" applyBorder="1" applyAlignment="1">
      <alignment horizontal="justify" vertical="center" wrapText="1"/>
    </xf>
    <xf numFmtId="0" fontId="16" fillId="0" borderId="19" xfId="0" applyFont="1" applyBorder="1" applyAlignment="1">
      <alignment horizontal="justify" vertical="center" wrapText="1"/>
    </xf>
    <xf numFmtId="0" fontId="10" fillId="0" borderId="19" xfId="0" applyFont="1" applyBorder="1" applyAlignment="1">
      <alignment horizontal="justify" vertical="center"/>
    </xf>
    <xf numFmtId="0" fontId="10" fillId="0" borderId="20" xfId="0" applyFont="1" applyBorder="1" applyAlignment="1">
      <alignment horizontal="justify" vertical="center" wrapText="1"/>
    </xf>
    <xf numFmtId="3" fontId="81" fillId="0" borderId="20" xfId="0" applyNumberFormat="1" applyFont="1" applyBorder="1" applyAlignment="1">
      <alignment horizontal="justify" vertical="center" wrapText="1"/>
    </xf>
    <xf numFmtId="0" fontId="11" fillId="0" borderId="0" xfId="0" applyFont="1"/>
    <xf numFmtId="0" fontId="7" fillId="23" borderId="1" xfId="0" applyFont="1" applyFill="1" applyBorder="1" applyAlignment="1">
      <alignment horizontal="center" wrapText="1"/>
    </xf>
    <xf numFmtId="0" fontId="0" fillId="23" borderId="1" xfId="0" applyFill="1" applyBorder="1"/>
    <xf numFmtId="3" fontId="0" fillId="23" borderId="1" xfId="0" applyNumberFormat="1" applyFill="1" applyBorder="1"/>
    <xf numFmtId="0" fontId="7" fillId="14" borderId="1" xfId="0" applyFont="1" applyFill="1" applyBorder="1" applyAlignment="1">
      <alignment horizontal="center" wrapText="1"/>
    </xf>
    <xf numFmtId="0" fontId="0" fillId="14" borderId="1" xfId="0" applyFill="1" applyBorder="1"/>
    <xf numFmtId="3" fontId="0" fillId="14" borderId="1" xfId="0" applyNumberFormat="1" applyFill="1" applyBorder="1"/>
    <xf numFmtId="0" fontId="7" fillId="25" borderId="1" xfId="0" applyFont="1" applyFill="1" applyBorder="1" applyAlignment="1">
      <alignment horizontal="center" wrapText="1"/>
    </xf>
    <xf numFmtId="0" fontId="0" fillId="25" borderId="1" xfId="0" applyFill="1" applyBorder="1"/>
    <xf numFmtId="3" fontId="0" fillId="25" borderId="1" xfId="0" applyNumberFormat="1" applyFill="1" applyBorder="1"/>
    <xf numFmtId="0" fontId="10" fillId="0" borderId="0" xfId="0" applyFont="1" applyAlignment="1">
      <alignment horizontal="left" vertical="top" wrapText="1"/>
    </xf>
    <xf numFmtId="0" fontId="1" fillId="2" borderId="1" xfId="0" applyFont="1" applyFill="1" applyBorder="1" applyAlignment="1">
      <alignment horizontal="center" vertical="center" wrapText="1"/>
    </xf>
    <xf numFmtId="0" fontId="36" fillId="11" borderId="1" xfId="0" applyFont="1" applyFill="1" applyBorder="1" applyAlignment="1">
      <alignment horizontal="left" wrapText="1"/>
    </xf>
    <xf numFmtId="0" fontId="36" fillId="11" borderId="1" xfId="0" applyFont="1" applyFill="1" applyBorder="1"/>
    <xf numFmtId="3" fontId="36" fillId="11" borderId="1" xfId="0" applyNumberFormat="1" applyFont="1" applyFill="1" applyBorder="1"/>
    <xf numFmtId="4" fontId="82" fillId="11" borderId="1" xfId="0" applyNumberFormat="1" applyFont="1" applyFill="1" applyBorder="1"/>
    <xf numFmtId="4" fontId="36" fillId="11" borderId="1" xfId="0" applyNumberFormat="1" applyFont="1" applyFill="1" applyBorder="1"/>
    <xf numFmtId="0" fontId="10" fillId="0" borderId="5" xfId="0" applyFont="1" applyFill="1" applyBorder="1" applyAlignment="1">
      <alignment vertical="top" wrapText="1"/>
    </xf>
    <xf numFmtId="2" fontId="10" fillId="0" borderId="13" xfId="0" applyNumberFormat="1" applyFont="1" applyFill="1" applyBorder="1" applyAlignment="1">
      <alignment vertical="top" wrapText="1"/>
    </xf>
    <xf numFmtId="14" fontId="10" fillId="0" borderId="13" xfId="0" applyNumberFormat="1" applyFont="1" applyFill="1" applyBorder="1" applyAlignment="1">
      <alignment vertical="top" wrapText="1"/>
    </xf>
    <xf numFmtId="1" fontId="10" fillId="0" borderId="13" xfId="0" applyNumberFormat="1" applyFont="1" applyFill="1" applyBorder="1" applyAlignment="1">
      <alignment vertical="top" wrapText="1"/>
    </xf>
    <xf numFmtId="0" fontId="14" fillId="0" borderId="5" xfId="0" applyFont="1" applyFill="1" applyBorder="1" applyAlignment="1">
      <alignment vertical="top" wrapText="1"/>
    </xf>
    <xf numFmtId="2" fontId="10" fillId="0" borderId="0" xfId="0" applyNumberFormat="1" applyFont="1" applyFill="1" applyAlignment="1">
      <alignment vertical="top" wrapText="1"/>
    </xf>
    <xf numFmtId="0" fontId="33" fillId="0" borderId="0" xfId="0" applyFont="1" applyAlignment="1">
      <alignment wrapText="1"/>
    </xf>
    <xf numFmtId="0" fontId="1" fillId="0" borderId="13" xfId="0" applyFont="1" applyBorder="1"/>
    <xf numFmtId="0" fontId="10" fillId="0" borderId="13" xfId="7" applyFont="1" applyBorder="1" applyAlignment="1">
      <alignment horizontal="left" vertical="top" wrapText="1"/>
    </xf>
    <xf numFmtId="4" fontId="13" fillId="4" borderId="13" xfId="7" applyNumberFormat="1" applyFont="1" applyFill="1" applyBorder="1" applyAlignment="1">
      <alignment vertical="top" wrapText="1"/>
    </xf>
    <xf numFmtId="0" fontId="11" fillId="0" borderId="13" xfId="7" applyFont="1" applyBorder="1" applyAlignment="1">
      <alignment vertical="top" wrapText="1"/>
    </xf>
    <xf numFmtId="0" fontId="10" fillId="4" borderId="13" xfId="7" applyFont="1" applyFill="1" applyBorder="1" applyAlignment="1">
      <alignment horizontal="center" vertical="center" wrapText="1"/>
    </xf>
    <xf numFmtId="0" fontId="10" fillId="0" borderId="0" xfId="7" applyFont="1" applyAlignment="1">
      <alignment horizontal="left" vertical="top" wrapText="1"/>
    </xf>
    <xf numFmtId="0" fontId="0" fillId="0" borderId="13" xfId="0" applyBorder="1"/>
    <xf numFmtId="3" fontId="0" fillId="0" borderId="13" xfId="0" applyNumberFormat="1" applyBorder="1"/>
    <xf numFmtId="0" fontId="0" fillId="0" borderId="13" xfId="0" applyBorder="1" applyAlignment="1">
      <alignment horizontal="left" wrapText="1"/>
    </xf>
    <xf numFmtId="3" fontId="1" fillId="0" borderId="13" xfId="0" applyNumberFormat="1" applyFont="1" applyBorder="1"/>
    <xf numFmtId="0" fontId="1" fillId="0" borderId="0" xfId="0" applyFont="1"/>
    <xf numFmtId="0" fontId="1" fillId="0" borderId="0" xfId="0" applyFont="1" applyAlignment="1">
      <alignment wrapText="1"/>
    </xf>
    <xf numFmtId="0" fontId="83" fillId="0" borderId="13" xfId="0" applyFont="1" applyBorder="1" applyAlignment="1">
      <alignment horizontal="center" vertical="center" wrapText="1"/>
    </xf>
    <xf numFmtId="3" fontId="16" fillId="0" borderId="13" xfId="0" applyNumberFormat="1" applyFont="1" applyBorder="1" applyAlignment="1">
      <alignment vertical="center" wrapText="1"/>
    </xf>
    <xf numFmtId="4" fontId="16" fillId="0" borderId="13" xfId="0" applyNumberFormat="1" applyFont="1" applyBorder="1" applyAlignment="1">
      <alignment vertical="center" wrapText="1"/>
    </xf>
    <xf numFmtId="4" fontId="16" fillId="0" borderId="13" xfId="0" applyNumberFormat="1" applyFont="1" applyBorder="1" applyAlignment="1">
      <alignment horizontal="right" vertical="center" wrapText="1"/>
    </xf>
    <xf numFmtId="0" fontId="49" fillId="0" borderId="13" xfId="0" applyFont="1" applyBorder="1" applyAlignment="1">
      <alignment vertical="center" wrapText="1"/>
    </xf>
    <xf numFmtId="3" fontId="49" fillId="0" borderId="13" xfId="0" applyNumberFormat="1" applyFont="1" applyBorder="1" applyAlignment="1">
      <alignment vertical="center" wrapText="1"/>
    </xf>
    <xf numFmtId="4" fontId="1" fillId="0" borderId="0" xfId="0" applyNumberFormat="1" applyFont="1"/>
    <xf numFmtId="0" fontId="1" fillId="2" borderId="1" xfId="0" applyFont="1" applyFill="1" applyBorder="1" applyAlignment="1">
      <alignment horizontal="center" vertical="center"/>
    </xf>
    <xf numFmtId="0" fontId="5" fillId="10" borderId="2" xfId="0" applyFont="1" applyFill="1" applyBorder="1" applyAlignment="1">
      <alignment horizontal="center" vertical="center" wrapText="1"/>
    </xf>
    <xf numFmtId="0" fontId="5" fillId="10" borderId="3" xfId="0" applyFont="1" applyFill="1" applyBorder="1" applyAlignment="1">
      <alignment horizontal="center" vertical="center" wrapText="1"/>
    </xf>
    <xf numFmtId="0" fontId="36" fillId="0" borderId="0" xfId="0" applyFont="1" applyAlignment="1">
      <alignment horizont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3" xfId="0"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3" fillId="8" borderId="13" xfId="0" applyFont="1" applyFill="1" applyBorder="1" applyAlignment="1">
      <alignment horizontal="center" vertical="center" wrapText="1"/>
    </xf>
    <xf numFmtId="2" fontId="23" fillId="19" borderId="13" xfId="0" applyNumberFormat="1" applyFont="1" applyFill="1" applyBorder="1" applyAlignment="1">
      <alignment horizontal="center" vertical="center"/>
    </xf>
    <xf numFmtId="0" fontId="23" fillId="14" borderId="13" xfId="0" applyFont="1" applyFill="1" applyBorder="1" applyAlignment="1">
      <alignment horizontal="center" vertical="center" wrapText="1"/>
    </xf>
    <xf numFmtId="0" fontId="23" fillId="19" borderId="13" xfId="0" applyFont="1" applyFill="1" applyBorder="1" applyAlignment="1">
      <alignment horizontal="left" vertical="center" wrapText="1"/>
    </xf>
    <xf numFmtId="0" fontId="23" fillId="19" borderId="13" xfId="0" applyFont="1" applyFill="1" applyBorder="1" applyAlignment="1">
      <alignment horizontal="center" vertical="center"/>
    </xf>
    <xf numFmtId="0" fontId="23" fillId="19" borderId="13" xfId="0" applyFont="1" applyFill="1" applyBorder="1" applyAlignment="1">
      <alignment horizontal="center" vertical="center" wrapText="1"/>
    </xf>
    <xf numFmtId="49" fontId="23" fillId="19" borderId="13" xfId="0" applyNumberFormat="1" applyFont="1" applyFill="1" applyBorder="1" applyAlignment="1">
      <alignment horizontal="center" vertical="center"/>
    </xf>
    <xf numFmtId="2" fontId="23" fillId="19" borderId="13" xfId="0" applyNumberFormat="1" applyFont="1" applyFill="1" applyBorder="1" applyAlignment="1">
      <alignment horizontal="center" vertical="center" wrapText="1"/>
    </xf>
    <xf numFmtId="0" fontId="23" fillId="0" borderId="13" xfId="0" applyFont="1" applyBorder="1" applyAlignment="1">
      <alignment horizontal="center" vertical="center" wrapText="1"/>
    </xf>
    <xf numFmtId="2" fontId="23" fillId="0" borderId="13" xfId="0" applyNumberFormat="1" applyFont="1" applyBorder="1" applyAlignment="1">
      <alignment horizontal="center" vertical="center" wrapText="1"/>
    </xf>
    <xf numFmtId="0" fontId="23" fillId="0" borderId="13" xfId="0" applyFont="1" applyBorder="1" applyAlignment="1">
      <alignment horizontal="left" vertical="center" wrapText="1"/>
    </xf>
    <xf numFmtId="0" fontId="23" fillId="19" borderId="13" xfId="0" applyFont="1" applyFill="1" applyBorder="1" applyAlignment="1">
      <alignment horizontal="left" vertical="center"/>
    </xf>
    <xf numFmtId="0" fontId="50" fillId="14" borderId="13" xfId="0" applyFont="1" applyFill="1" applyBorder="1" applyAlignment="1">
      <alignment horizontal="left" vertical="center" wrapText="1"/>
    </xf>
    <xf numFmtId="0" fontId="23" fillId="14" borderId="13" xfId="0" applyFont="1" applyFill="1" applyBorder="1" applyAlignment="1">
      <alignment horizontal="left" vertical="center"/>
    </xf>
    <xf numFmtId="0" fontId="23" fillId="14" borderId="13" xfId="0" applyFont="1" applyFill="1" applyBorder="1" applyAlignment="1">
      <alignment horizontal="center" vertical="center"/>
    </xf>
    <xf numFmtId="0" fontId="50" fillId="14" borderId="13" xfId="0" applyFont="1" applyFill="1" applyBorder="1" applyAlignment="1">
      <alignment horizontal="center" vertical="center"/>
    </xf>
    <xf numFmtId="49" fontId="50" fillId="14" borderId="13" xfId="0" applyNumberFormat="1" applyFont="1" applyFill="1" applyBorder="1" applyAlignment="1">
      <alignment horizontal="center" vertical="center"/>
    </xf>
    <xf numFmtId="2" fontId="50" fillId="14" borderId="13" xfId="0" applyNumberFormat="1" applyFont="1" applyFill="1" applyBorder="1" applyAlignment="1">
      <alignment horizontal="center" vertical="center" wrapText="1"/>
    </xf>
    <xf numFmtId="0" fontId="10" fillId="0" borderId="0" xfId="0" applyFont="1" applyAlignment="1">
      <alignment horizontal="left" vertical="top" wrapText="1"/>
    </xf>
    <xf numFmtId="0" fontId="13" fillId="8" borderId="8" xfId="0" applyFont="1" applyFill="1" applyBorder="1" applyAlignment="1">
      <alignment horizontal="center" vertical="center" wrapText="1"/>
    </xf>
    <xf numFmtId="0" fontId="13" fillId="8" borderId="9" xfId="0" applyFont="1" applyFill="1" applyBorder="1" applyAlignment="1">
      <alignment horizontal="center" vertical="center" wrapText="1"/>
    </xf>
    <xf numFmtId="0" fontId="13" fillId="8" borderId="7" xfId="0" applyFont="1" applyFill="1" applyBorder="1" applyAlignment="1">
      <alignment horizontal="center" vertical="center" wrapText="1"/>
    </xf>
    <xf numFmtId="0" fontId="13" fillId="8" borderId="10"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13"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2" fillId="0" borderId="14" xfId="0" applyFont="1" applyBorder="1" applyAlignment="1">
      <alignment horizontal="center" vertical="center" wrapText="1"/>
    </xf>
    <xf numFmtId="0" fontId="51" fillId="10" borderId="10" xfId="0" applyFont="1" applyFill="1" applyBorder="1" applyAlignment="1">
      <alignment horizontal="right" vertical="center" wrapText="1"/>
    </xf>
    <xf numFmtId="0" fontId="51" fillId="10" borderId="5" xfId="0" applyFont="1" applyFill="1" applyBorder="1" applyAlignment="1">
      <alignment horizontal="right" vertical="center" wrapText="1"/>
    </xf>
    <xf numFmtId="0" fontId="57" fillId="0" borderId="10" xfId="0" applyFont="1" applyBorder="1" applyAlignment="1">
      <alignment horizontal="left" vertical="center" wrapText="1"/>
    </xf>
    <xf numFmtId="0" fontId="57" fillId="0" borderId="5" xfId="0" applyFont="1" applyBorder="1" applyAlignment="1">
      <alignment horizontal="left" vertical="center" wrapText="1"/>
    </xf>
    <xf numFmtId="0" fontId="57" fillId="0" borderId="10" xfId="0" applyFont="1" applyBorder="1" applyAlignment="1">
      <alignment horizontal="center" vertical="center"/>
    </xf>
    <xf numFmtId="0" fontId="57" fillId="0" borderId="5" xfId="0" applyFont="1" applyBorder="1" applyAlignment="1">
      <alignment horizontal="center" vertical="center"/>
    </xf>
    <xf numFmtId="43" fontId="57" fillId="0" borderId="10" xfId="5" applyFont="1" applyBorder="1" applyAlignment="1">
      <alignment horizontal="center" vertical="center"/>
    </xf>
    <xf numFmtId="43" fontId="57" fillId="0" borderId="5" xfId="5" applyFont="1" applyBorder="1" applyAlignment="1">
      <alignment horizontal="center" vertical="center"/>
    </xf>
    <xf numFmtId="43" fontId="57" fillId="0" borderId="10" xfId="5" applyFont="1" applyFill="1" applyBorder="1" applyAlignment="1">
      <alignment horizontal="center" vertical="center" wrapText="1"/>
    </xf>
    <xf numFmtId="43" fontId="57" fillId="0" borderId="5" xfId="5" applyFont="1" applyFill="1" applyBorder="1" applyAlignment="1">
      <alignment horizontal="center" vertical="center" wrapText="1"/>
    </xf>
    <xf numFmtId="0" fontId="32" fillId="0" borderId="10" xfId="0" applyFont="1" applyBorder="1" applyAlignment="1">
      <alignment horizontal="center" vertical="center" wrapText="1"/>
    </xf>
    <xf numFmtId="0" fontId="32" fillId="0" borderId="5" xfId="0" applyFont="1" applyBorder="1" applyAlignment="1">
      <alignment horizontal="center" vertical="center" wrapText="1"/>
    </xf>
    <xf numFmtId="0" fontId="10" fillId="0" borderId="13" xfId="0" applyFont="1" applyBorder="1" applyAlignment="1">
      <alignment horizontal="center" vertical="center" wrapText="1"/>
    </xf>
    <xf numFmtId="0" fontId="10" fillId="24" borderId="13" xfId="0" applyFont="1" applyFill="1" applyBorder="1" applyAlignment="1">
      <alignment horizontal="right" vertical="center" wrapText="1"/>
    </xf>
    <xf numFmtId="0" fontId="10" fillId="0" borderId="13" xfId="0" applyFont="1" applyBorder="1" applyAlignment="1">
      <alignment horizontal="right" vertical="center" wrapText="1"/>
    </xf>
    <xf numFmtId="0" fontId="56" fillId="4" borderId="10" xfId="0" applyFont="1" applyFill="1" applyBorder="1" applyAlignment="1">
      <alignment horizontal="left" vertical="center" wrapText="1"/>
    </xf>
    <xf numFmtId="0" fontId="56" fillId="4" borderId="5" xfId="0" applyFont="1" applyFill="1" applyBorder="1" applyAlignment="1">
      <alignment horizontal="left" vertical="center" wrapText="1"/>
    </xf>
    <xf numFmtId="0" fontId="31" fillId="4" borderId="10" xfId="0" applyFont="1" applyFill="1" applyBorder="1" applyAlignment="1">
      <alignment horizontal="right" vertical="center" wrapText="1"/>
    </xf>
    <xf numFmtId="0" fontId="31" fillId="4" borderId="5" xfId="0" applyFont="1" applyFill="1" applyBorder="1" applyAlignment="1">
      <alignment horizontal="right" vertical="center" wrapText="1"/>
    </xf>
    <xf numFmtId="43" fontId="11" fillId="0" borderId="10" xfId="5" applyFont="1" applyBorder="1" applyAlignment="1">
      <alignment horizontal="center" vertical="center" wrapText="1"/>
    </xf>
    <xf numFmtId="43" fontId="11" fillId="0" borderId="5" xfId="5" applyFont="1" applyBorder="1" applyAlignment="1">
      <alignment horizontal="center" vertical="center" wrapText="1"/>
    </xf>
    <xf numFmtId="43" fontId="13" fillId="8" borderId="10" xfId="5" applyFont="1" applyFill="1" applyBorder="1" applyAlignment="1">
      <alignment horizontal="center" vertical="center" wrapText="1"/>
    </xf>
    <xf numFmtId="43" fontId="13" fillId="8" borderId="5" xfId="5" applyFont="1" applyFill="1" applyBorder="1" applyAlignment="1">
      <alignment horizontal="center" vertical="center" wrapText="1"/>
    </xf>
    <xf numFmtId="2" fontId="22" fillId="9" borderId="10" xfId="0" applyNumberFormat="1" applyFont="1" applyFill="1" applyBorder="1" applyAlignment="1">
      <alignment horizontal="left" vertical="center"/>
    </xf>
    <xf numFmtId="2" fontId="22" fillId="9" borderId="5" xfId="0" applyNumberFormat="1" applyFont="1" applyFill="1" applyBorder="1" applyAlignment="1">
      <alignment horizontal="left" vertical="center"/>
    </xf>
    <xf numFmtId="0" fontId="22" fillId="9" borderId="10" xfId="0" applyFont="1" applyFill="1" applyBorder="1" applyAlignment="1">
      <alignment horizontal="left" vertical="center" wrapText="1"/>
    </xf>
    <xf numFmtId="0" fontId="22" fillId="9" borderId="5" xfId="0" applyFont="1" applyFill="1" applyBorder="1" applyAlignment="1">
      <alignment horizontal="left" vertical="center" wrapText="1"/>
    </xf>
    <xf numFmtId="0" fontId="32" fillId="9" borderId="10" xfId="0" applyFont="1" applyFill="1" applyBorder="1" applyAlignment="1">
      <alignment horizontal="center" vertical="center"/>
    </xf>
    <xf numFmtId="0" fontId="32" fillId="9" borderId="5" xfId="0" applyFont="1" applyFill="1" applyBorder="1" applyAlignment="1">
      <alignment horizontal="center" vertical="center"/>
    </xf>
    <xf numFmtId="2" fontId="10" fillId="9" borderId="10" xfId="0" applyNumberFormat="1" applyFont="1" applyFill="1" applyBorder="1" applyAlignment="1">
      <alignment horizontal="center" vertical="center" wrapText="1"/>
    </xf>
    <xf numFmtId="2" fontId="10" fillId="9" borderId="5" xfId="0" applyNumberFormat="1" applyFont="1" applyFill="1" applyBorder="1" applyAlignment="1">
      <alignment horizontal="center" vertical="center" wrapText="1"/>
    </xf>
    <xf numFmtId="0" fontId="22" fillId="9" borderId="14" xfId="0" applyFont="1" applyFill="1" applyBorder="1" applyAlignment="1">
      <alignment horizontal="left" vertical="center" wrapText="1"/>
    </xf>
    <xf numFmtId="0" fontId="32" fillId="9" borderId="14" xfId="0" applyFont="1" applyFill="1" applyBorder="1" applyAlignment="1">
      <alignment horizontal="center" vertical="center"/>
    </xf>
    <xf numFmtId="2" fontId="10" fillId="9" borderId="14" xfId="0" applyNumberFormat="1" applyFont="1" applyFill="1" applyBorder="1" applyAlignment="1">
      <alignment horizontal="center" vertical="center" wrapText="1"/>
    </xf>
    <xf numFmtId="0" fontId="12" fillId="0" borderId="16" xfId="0" applyFont="1" applyBorder="1" applyAlignment="1">
      <alignment horizontal="center" vertical="center"/>
    </xf>
    <xf numFmtId="0" fontId="13" fillId="8" borderId="13" xfId="0" applyFont="1" applyFill="1" applyBorder="1" applyAlignment="1">
      <alignment horizontal="center" vertical="center"/>
    </xf>
    <xf numFmtId="0" fontId="24" fillId="8" borderId="13" xfId="0" applyFont="1" applyFill="1" applyBorder="1" applyAlignment="1">
      <alignment horizontal="center" vertical="center" wrapText="1"/>
    </xf>
    <xf numFmtId="0" fontId="24" fillId="15" borderId="7" xfId="0" applyFont="1" applyFill="1" applyBorder="1" applyAlignment="1">
      <alignment horizontal="center" vertical="center" wrapText="1"/>
    </xf>
    <xf numFmtId="0" fontId="24" fillId="15" borderId="8" xfId="0" applyFont="1" applyFill="1" applyBorder="1" applyAlignment="1">
      <alignment horizontal="center" vertical="center" wrapText="1"/>
    </xf>
    <xf numFmtId="0" fontId="24" fillId="15" borderId="9" xfId="0" applyFont="1" applyFill="1" applyBorder="1" applyAlignment="1">
      <alignment horizontal="center" vertical="center" wrapText="1"/>
    </xf>
    <xf numFmtId="0" fontId="41" fillId="15" borderId="7" xfId="0" applyFont="1" applyFill="1" applyBorder="1" applyAlignment="1">
      <alignment horizontal="center" vertical="center" wrapText="1"/>
    </xf>
    <xf numFmtId="0" fontId="41" fillId="15" borderId="8" xfId="0" applyFont="1" applyFill="1" applyBorder="1" applyAlignment="1">
      <alignment horizontal="center" vertical="center" wrapText="1"/>
    </xf>
    <xf numFmtId="0" fontId="41" fillId="15" borderId="9" xfId="0" applyFont="1" applyFill="1" applyBorder="1" applyAlignment="1">
      <alignment horizontal="center" vertical="center" wrapText="1"/>
    </xf>
    <xf numFmtId="0" fontId="41" fillId="15" borderId="11" xfId="0" applyFont="1" applyFill="1" applyBorder="1" applyAlignment="1">
      <alignment horizontal="center" vertical="center" wrapText="1"/>
    </xf>
    <xf numFmtId="0" fontId="41" fillId="15" borderId="15" xfId="0" applyFont="1" applyFill="1" applyBorder="1" applyAlignment="1">
      <alignment horizontal="center" vertical="center" wrapText="1"/>
    </xf>
    <xf numFmtId="0" fontId="41" fillId="15" borderId="12" xfId="0" applyFont="1" applyFill="1" applyBorder="1" applyAlignment="1">
      <alignment horizontal="center" vertical="center" wrapText="1"/>
    </xf>
    <xf numFmtId="0" fontId="16" fillId="0" borderId="10"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 xfId="0" applyFont="1" applyBorder="1" applyAlignment="1">
      <alignment horizontal="center" vertical="center" wrapText="1"/>
    </xf>
    <xf numFmtId="164" fontId="19" fillId="0" borderId="10" xfId="6" applyFont="1" applyBorder="1" applyAlignment="1">
      <alignment horizontal="center" vertical="center" wrapText="1"/>
    </xf>
    <xf numFmtId="164" fontId="19" fillId="0" borderId="14" xfId="6" applyFont="1" applyBorder="1" applyAlignment="1">
      <alignment horizontal="center" vertical="center" wrapText="1"/>
    </xf>
    <xf numFmtId="164" fontId="19" fillId="0" borderId="5" xfId="6" applyFont="1" applyBorder="1" applyAlignment="1">
      <alignment horizontal="center" vertical="center" wrapText="1"/>
    </xf>
    <xf numFmtId="14" fontId="11" fillId="0" borderId="0" xfId="0" applyNumberFormat="1" applyFont="1" applyAlignment="1">
      <alignment horizontal="center" vertical="center" wrapText="1"/>
    </xf>
    <xf numFmtId="0" fontId="11" fillId="0" borderId="0" xfId="0" applyFont="1" applyAlignment="1">
      <alignment horizontal="center" vertical="center" wrapText="1"/>
    </xf>
    <xf numFmtId="14" fontId="32" fillId="0" borderId="0" xfId="0" applyNumberFormat="1" applyFont="1" applyAlignment="1">
      <alignment horizontal="center" vertical="center"/>
    </xf>
    <xf numFmtId="0" fontId="33" fillId="4" borderId="10" xfId="0" applyFont="1" applyFill="1" applyBorder="1" applyAlignment="1">
      <alignment horizontal="left" vertical="center" wrapText="1"/>
    </xf>
    <xf numFmtId="0" fontId="33" fillId="4" borderId="5" xfId="0" applyFont="1" applyFill="1" applyBorder="1" applyAlignment="1">
      <alignment horizontal="left" vertical="center" wrapText="1"/>
    </xf>
    <xf numFmtId="0" fontId="33" fillId="0" borderId="10" xfId="0" applyFont="1" applyBorder="1" applyAlignment="1">
      <alignment horizontal="right" vertical="center" wrapText="1"/>
    </xf>
    <xf numFmtId="0" fontId="33" fillId="0" borderId="5" xfId="0" applyFont="1" applyBorder="1" applyAlignment="1">
      <alignment horizontal="right" vertical="center" wrapText="1"/>
    </xf>
    <xf numFmtId="43" fontId="33" fillId="0" borderId="10" xfId="5" applyFont="1" applyBorder="1" applyAlignment="1">
      <alignment horizontal="center" vertical="center" wrapText="1"/>
    </xf>
    <xf numFmtId="43" fontId="33" fillId="0" borderId="5" xfId="5" applyFont="1" applyBorder="1" applyAlignment="1">
      <alignment horizontal="center" vertical="center" wrapText="1"/>
    </xf>
    <xf numFmtId="0" fontId="33" fillId="0" borderId="10" xfId="0" applyFont="1" applyBorder="1" applyAlignment="1">
      <alignment horizontal="left" vertical="center" wrapText="1"/>
    </xf>
    <xf numFmtId="0" fontId="33" fillId="0" borderId="5" xfId="0" applyFont="1" applyBorder="1" applyAlignment="1">
      <alignment horizontal="left" vertical="center" wrapText="1"/>
    </xf>
    <xf numFmtId="14" fontId="33" fillId="0" borderId="10" xfId="0" applyNumberFormat="1" applyFont="1" applyBorder="1" applyAlignment="1">
      <alignment horizontal="center" vertical="center" wrapText="1"/>
    </xf>
    <xf numFmtId="0" fontId="33" fillId="0" borderId="5" xfId="0" applyFont="1" applyBorder="1" applyAlignment="1">
      <alignment horizontal="center" vertical="center" wrapText="1"/>
    </xf>
    <xf numFmtId="0" fontId="11" fillId="0" borderId="0" xfId="0" applyFont="1" applyAlignment="1">
      <alignment horizontal="left" vertical="center" wrapText="1"/>
    </xf>
    <xf numFmtId="0" fontId="21" fillId="0" borderId="0" xfId="0" applyFont="1" applyAlignment="1">
      <alignment horizontal="left" vertical="center" wrapText="1"/>
    </xf>
    <xf numFmtId="0" fontId="1" fillId="0" borderId="0" xfId="0" applyFont="1" applyAlignment="1">
      <alignment horizontal="left" wrapText="1"/>
    </xf>
    <xf numFmtId="0" fontId="10" fillId="0" borderId="0" xfId="0" applyFont="1" applyAlignment="1">
      <alignment horizontal="center" vertical="top" wrapText="1"/>
    </xf>
    <xf numFmtId="0" fontId="1" fillId="0" borderId="0" xfId="0" applyFont="1" applyAlignment="1">
      <alignment horizontal="center" wrapText="1"/>
    </xf>
    <xf numFmtId="3" fontId="16" fillId="0" borderId="10" xfId="0" applyNumberFormat="1" applyFont="1" applyBorder="1" applyAlignment="1">
      <alignment horizontal="right" vertical="center"/>
    </xf>
    <xf numFmtId="3" fontId="16" fillId="0" borderId="14" xfId="0" applyNumberFormat="1" applyFont="1" applyBorder="1" applyAlignment="1">
      <alignment horizontal="right" vertical="center"/>
    </xf>
    <xf numFmtId="3" fontId="16" fillId="0" borderId="5" xfId="0" applyNumberFormat="1" applyFont="1" applyBorder="1" applyAlignment="1">
      <alignment horizontal="right" vertical="center"/>
    </xf>
    <xf numFmtId="0" fontId="62" fillId="4" borderId="10" xfId="0" applyFont="1" applyFill="1" applyBorder="1" applyAlignment="1">
      <alignment horizontal="center" vertical="center" wrapText="1"/>
    </xf>
    <xf numFmtId="0" fontId="62" fillId="4" borderId="14" xfId="0" applyFont="1" applyFill="1" applyBorder="1" applyAlignment="1">
      <alignment horizontal="center" vertical="center" wrapText="1"/>
    </xf>
    <xf numFmtId="0" fontId="62" fillId="4" borderId="5" xfId="0" applyFont="1" applyFill="1" applyBorder="1" applyAlignment="1">
      <alignment horizontal="center" vertical="center" wrapText="1"/>
    </xf>
    <xf numFmtId="0" fontId="42" fillId="4" borderId="10" xfId="0" applyFont="1" applyFill="1" applyBorder="1" applyAlignment="1">
      <alignment horizontal="center" vertical="center"/>
    </xf>
    <xf numFmtId="0" fontId="42" fillId="4" borderId="14" xfId="0" applyFont="1" applyFill="1" applyBorder="1" applyAlignment="1">
      <alignment horizontal="center" vertical="center"/>
    </xf>
    <xf numFmtId="0" fontId="42" fillId="4" borderId="5" xfId="0" applyFont="1" applyFill="1" applyBorder="1" applyAlignment="1">
      <alignment horizontal="center" vertical="center"/>
    </xf>
    <xf numFmtId="0" fontId="62" fillId="4" borderId="10" xfId="0" applyFont="1" applyFill="1" applyBorder="1" applyAlignment="1">
      <alignment horizontal="right" vertical="center"/>
    </xf>
    <xf numFmtId="0" fontId="62" fillId="4" borderId="14" xfId="0" applyFont="1" applyFill="1" applyBorder="1" applyAlignment="1">
      <alignment horizontal="right" vertical="center"/>
    </xf>
    <xf numFmtId="0" fontId="62" fillId="4" borderId="5" xfId="0" applyFont="1" applyFill="1" applyBorder="1" applyAlignment="1">
      <alignment horizontal="right" vertical="center"/>
    </xf>
    <xf numFmtId="0" fontId="83" fillId="0" borderId="13" xfId="0" applyFont="1" applyBorder="1" applyAlignment="1">
      <alignment horizontal="center" vertical="center" wrapText="1"/>
    </xf>
    <xf numFmtId="0" fontId="13" fillId="0" borderId="0" xfId="0" applyFont="1" applyAlignment="1">
      <alignment horizontal="left" vertical="top" wrapText="1"/>
    </xf>
  </cellXfs>
  <cellStyles count="8">
    <cellStyle name="Comma" xfId="5" builtinId="3"/>
    <cellStyle name="Comma 2" xfId="2" xr:uid="{00000000-0005-0000-0000-000001000000}"/>
    <cellStyle name="Komats 2" xfId="6" xr:uid="{129B082E-402C-4CFB-AF14-A0871F628F6A}"/>
    <cellStyle name="Normal" xfId="0" builtinId="0"/>
    <cellStyle name="Normal 2" xfId="3" xr:uid="{00000000-0005-0000-0000-000003000000}"/>
    <cellStyle name="Normal 3" xfId="1" xr:uid="{00000000-0005-0000-0000-000004000000}"/>
    <cellStyle name="Normal 3 2" xfId="4" xr:uid="{00000000-0005-0000-0000-000005000000}"/>
    <cellStyle name="Normal 3 3" xfId="7" xr:uid="{DC82956A-9840-4942-9EF9-F0A65936CB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48F36-04C3-4AE1-8BA2-ED6EED836AEF}">
  <sheetPr>
    <tabColor rgb="FF00B050"/>
    <pageSetUpPr fitToPage="1"/>
  </sheetPr>
  <dimension ref="A1:L56"/>
  <sheetViews>
    <sheetView tabSelected="1" zoomScale="90" zoomScaleNormal="90" workbookViewId="0">
      <pane xSplit="1" ySplit="7" topLeftCell="C8" activePane="bottomRight" state="frozen"/>
      <selection pane="topRight" activeCell="B1" sqref="B1"/>
      <selection pane="bottomLeft" activeCell="A6" sqref="A6"/>
      <selection pane="bottomRight" activeCell="H41" sqref="H41"/>
    </sheetView>
  </sheetViews>
  <sheetFormatPr defaultRowHeight="15" x14ac:dyDescent="0.25"/>
  <cols>
    <col min="1" max="1" width="42.85546875" customWidth="1"/>
    <col min="2" max="2" width="11.42578125" hidden="1" customWidth="1"/>
    <col min="3" max="3" width="0.28515625" customWidth="1"/>
    <col min="4" max="4" width="16.5703125" customWidth="1"/>
    <col min="5" max="6" width="13.42578125" customWidth="1"/>
    <col min="7" max="10" width="16.28515625" customWidth="1"/>
    <col min="11" max="11" width="25.85546875" customWidth="1"/>
    <col min="12" max="12" width="27.140625" customWidth="1"/>
  </cols>
  <sheetData>
    <row r="1" spans="1:12" ht="15.75" x14ac:dyDescent="0.25">
      <c r="L1" s="9" t="s">
        <v>1177</v>
      </c>
    </row>
    <row r="2" spans="1:12" ht="127.5" customHeight="1" x14ac:dyDescent="0.25">
      <c r="D2" s="209"/>
      <c r="E2" s="209"/>
      <c r="F2" s="209"/>
      <c r="G2" s="209"/>
      <c r="H2" s="209"/>
      <c r="I2" s="209"/>
      <c r="J2" s="209"/>
      <c r="K2" s="209"/>
      <c r="L2" s="9" t="s">
        <v>1178</v>
      </c>
    </row>
    <row r="3" spans="1:12" ht="16.5" customHeight="1" x14ac:dyDescent="0.25">
      <c r="A3" s="657" t="s">
        <v>1176</v>
      </c>
      <c r="B3" s="657"/>
      <c r="C3" s="657"/>
      <c r="D3" s="657"/>
      <c r="E3" s="657"/>
      <c r="F3" s="657"/>
      <c r="G3" s="657"/>
      <c r="H3" s="657"/>
      <c r="I3" s="657"/>
      <c r="J3" s="657"/>
      <c r="K3" s="657"/>
      <c r="L3" s="657"/>
    </row>
    <row r="4" spans="1:12" ht="24.75" customHeight="1" x14ac:dyDescent="0.25">
      <c r="E4" s="163"/>
      <c r="F4" s="163"/>
      <c r="G4" s="163"/>
      <c r="H4" s="163"/>
      <c r="I4" s="163"/>
      <c r="J4" s="163"/>
      <c r="K4" s="163"/>
      <c r="L4" s="163"/>
    </row>
    <row r="5" spans="1:12" ht="35.25" customHeight="1" x14ac:dyDescent="0.25">
      <c r="A5" s="2" t="s">
        <v>9</v>
      </c>
      <c r="B5" s="658" t="s">
        <v>1230</v>
      </c>
      <c r="C5" s="658"/>
      <c r="D5" s="658"/>
      <c r="E5" s="658"/>
      <c r="F5" s="658"/>
      <c r="G5" s="659" t="s">
        <v>1175</v>
      </c>
      <c r="H5" s="659" t="s">
        <v>1269</v>
      </c>
      <c r="I5" s="661" t="s">
        <v>1231</v>
      </c>
      <c r="J5" s="661" t="s">
        <v>1268</v>
      </c>
      <c r="K5" s="663" t="s">
        <v>1232</v>
      </c>
      <c r="L5" s="655" t="s">
        <v>1078</v>
      </c>
    </row>
    <row r="6" spans="1:12" ht="58.5" customHeight="1" x14ac:dyDescent="0.25">
      <c r="A6" s="3"/>
      <c r="B6" s="6" t="s">
        <v>5</v>
      </c>
      <c r="C6" s="6" t="s">
        <v>4</v>
      </c>
      <c r="D6" s="622" t="s">
        <v>1225</v>
      </c>
      <c r="E6" s="622" t="s">
        <v>13</v>
      </c>
      <c r="F6" s="654" t="s">
        <v>0</v>
      </c>
      <c r="G6" s="660"/>
      <c r="H6" s="660"/>
      <c r="I6" s="662"/>
      <c r="J6" s="662"/>
      <c r="K6" s="664"/>
      <c r="L6" s="656"/>
    </row>
    <row r="7" spans="1:12" ht="24.75" customHeight="1" x14ac:dyDescent="0.25">
      <c r="A7" s="584" t="s">
        <v>1226</v>
      </c>
      <c r="B7" s="584"/>
      <c r="C7" s="584"/>
      <c r="D7" s="585">
        <f>D8+D15+D37</f>
        <v>5727448</v>
      </c>
      <c r="E7" s="585">
        <f t="shared" ref="E7:K7" si="0">E8+E15+E37</f>
        <v>6688008</v>
      </c>
      <c r="F7" s="585">
        <f t="shared" si="0"/>
        <v>12415456</v>
      </c>
      <c r="G7" s="585">
        <v>1380010.14</v>
      </c>
      <c r="H7" s="585">
        <f>H8+H15+H37</f>
        <v>5009873.76</v>
      </c>
      <c r="I7" s="585">
        <v>717574.24</v>
      </c>
      <c r="J7" s="585">
        <v>3629863.62</v>
      </c>
      <c r="K7" s="585">
        <f t="shared" si="0"/>
        <v>3385031</v>
      </c>
      <c r="L7" s="585">
        <v>5894005</v>
      </c>
    </row>
    <row r="8" spans="1:12" ht="79.5" customHeight="1" x14ac:dyDescent="0.25">
      <c r="A8" s="201" t="s">
        <v>446</v>
      </c>
      <c r="B8" s="202"/>
      <c r="C8" s="202"/>
      <c r="D8" s="206">
        <f>D9+D10+D11+D12+D13</f>
        <v>1045916</v>
      </c>
      <c r="E8" s="206">
        <f>E9+E10+E11+E12+E13+E14</f>
        <v>4590901</v>
      </c>
      <c r="F8" s="206">
        <f>F9+F10+F11+F12+F13+F14</f>
        <v>5636817</v>
      </c>
      <c r="G8" s="206">
        <v>370182.62</v>
      </c>
      <c r="H8" s="206">
        <f>SUM(H9:H14)</f>
        <v>713629.76</v>
      </c>
      <c r="I8" s="206">
        <v>332286.24</v>
      </c>
      <c r="J8" s="206">
        <v>343447.14</v>
      </c>
      <c r="K8" s="206">
        <f>K9+K10+K11+K12+K13+K14</f>
        <v>345687</v>
      </c>
      <c r="L8" s="206">
        <v>3827310</v>
      </c>
    </row>
    <row r="9" spans="1:12" ht="21.75" customHeight="1" x14ac:dyDescent="0.25">
      <c r="A9" s="586" t="s">
        <v>439</v>
      </c>
      <c r="B9" s="587" t="s">
        <v>41</v>
      </c>
      <c r="C9" s="587" t="s">
        <v>440</v>
      </c>
      <c r="D9" s="588">
        <v>381795</v>
      </c>
      <c r="E9" s="589">
        <v>763591</v>
      </c>
      <c r="F9" s="590">
        <f t="shared" ref="F9:F14" si="1">D9+E9</f>
        <v>1145386</v>
      </c>
      <c r="G9" s="591">
        <f>'R.1.sl._799'!C63</f>
        <v>49508.759999999995</v>
      </c>
      <c r="H9" s="591">
        <f>G9</f>
        <v>49508.759999999995</v>
      </c>
      <c r="I9" s="591">
        <v>332286.24</v>
      </c>
      <c r="J9" s="591"/>
      <c r="K9" s="591">
        <f>'R.1.sl._799'!C64</f>
        <v>3776</v>
      </c>
      <c r="L9" s="591">
        <v>0</v>
      </c>
    </row>
    <row r="10" spans="1:12" ht="18.75" customHeight="1" x14ac:dyDescent="0.25">
      <c r="A10" s="203" t="s">
        <v>11</v>
      </c>
      <c r="B10" s="592" t="s">
        <v>202</v>
      </c>
      <c r="C10" s="592" t="s">
        <v>441</v>
      </c>
      <c r="D10" s="207">
        <v>376625</v>
      </c>
      <c r="E10" s="207">
        <v>753248</v>
      </c>
      <c r="F10" s="208">
        <f>D10+E10</f>
        <v>1129873</v>
      </c>
      <c r="G10" s="591">
        <f>'R.2.sl_02_799'!B91</f>
        <v>34714.6</v>
      </c>
      <c r="H10" s="591">
        <f>D10</f>
        <v>376625</v>
      </c>
      <c r="I10" s="591"/>
      <c r="J10" s="591">
        <v>341910.4</v>
      </c>
      <c r="K10" s="591">
        <f>'R.2.sl_02_799'!B92</f>
        <v>341911</v>
      </c>
      <c r="L10" s="591">
        <v>753248</v>
      </c>
    </row>
    <row r="11" spans="1:12" ht="21.75" customHeight="1" x14ac:dyDescent="0.25">
      <c r="A11" s="586" t="s">
        <v>7</v>
      </c>
      <c r="B11" s="587" t="s">
        <v>442</v>
      </c>
      <c r="C11" s="587" t="s">
        <v>443</v>
      </c>
      <c r="D11" s="589">
        <v>49075</v>
      </c>
      <c r="E11" s="589">
        <v>1190485</v>
      </c>
      <c r="F11" s="590">
        <f t="shared" si="1"/>
        <v>1239560</v>
      </c>
      <c r="G11" s="591">
        <f>Rēzekne_2021_799!B14</f>
        <v>49075</v>
      </c>
      <c r="H11" s="591">
        <f t="shared" ref="H11:H14" si="2">D11</f>
        <v>49075</v>
      </c>
      <c r="I11" s="591"/>
      <c r="J11" s="591">
        <v>0</v>
      </c>
      <c r="K11" s="591">
        <f t="shared" ref="K11" si="3">J11</f>
        <v>0</v>
      </c>
      <c r="L11" s="591">
        <v>1190485</v>
      </c>
    </row>
    <row r="12" spans="1:12" ht="18.75" customHeight="1" x14ac:dyDescent="0.25">
      <c r="A12" s="203" t="s">
        <v>2</v>
      </c>
      <c r="B12" s="592" t="s">
        <v>12</v>
      </c>
      <c r="C12" s="592" t="s">
        <v>444</v>
      </c>
      <c r="D12" s="207">
        <v>175421</v>
      </c>
      <c r="E12" s="207">
        <v>1621775</v>
      </c>
      <c r="F12" s="208">
        <f t="shared" si="1"/>
        <v>1797196</v>
      </c>
      <c r="G12" s="591">
        <f>Jelg_799!B41</f>
        <v>173884.25999999998</v>
      </c>
      <c r="H12" s="591">
        <f t="shared" si="2"/>
        <v>175421</v>
      </c>
      <c r="I12" s="591"/>
      <c r="J12" s="591">
        <v>1536.7400000000198</v>
      </c>
      <c r="K12" s="591">
        <v>0</v>
      </c>
      <c r="L12" s="591">
        <v>1621775</v>
      </c>
    </row>
    <row r="13" spans="1:12" ht="18" customHeight="1" x14ac:dyDescent="0.25">
      <c r="A13" s="586" t="s">
        <v>8</v>
      </c>
      <c r="B13" s="587" t="s">
        <v>41</v>
      </c>
      <c r="C13" s="587" t="s">
        <v>445</v>
      </c>
      <c r="D13" s="589">
        <v>63000</v>
      </c>
      <c r="E13" s="589">
        <v>21000</v>
      </c>
      <c r="F13" s="590">
        <f t="shared" si="1"/>
        <v>84000</v>
      </c>
      <c r="G13" s="591">
        <f>Ziemeļkurz_799!B19</f>
        <v>63000</v>
      </c>
      <c r="H13" s="591">
        <f t="shared" si="2"/>
        <v>63000</v>
      </c>
      <c r="I13" s="591"/>
      <c r="J13" s="591">
        <v>0</v>
      </c>
      <c r="K13" s="591">
        <v>0</v>
      </c>
      <c r="L13" s="591">
        <v>21000</v>
      </c>
    </row>
    <row r="14" spans="1:12" x14ac:dyDescent="0.25">
      <c r="A14" s="593" t="s">
        <v>14</v>
      </c>
      <c r="B14" s="592"/>
      <c r="C14" s="592"/>
      <c r="D14" s="207"/>
      <c r="E14" s="207">
        <v>240802</v>
      </c>
      <c r="F14" s="208">
        <f t="shared" si="1"/>
        <v>240802</v>
      </c>
      <c r="G14" s="591">
        <v>0</v>
      </c>
      <c r="H14" s="591">
        <f t="shared" si="2"/>
        <v>0</v>
      </c>
      <c r="I14" s="591"/>
      <c r="J14" s="591">
        <v>0</v>
      </c>
      <c r="K14" s="214"/>
      <c r="L14" s="591">
        <v>240802</v>
      </c>
    </row>
    <row r="15" spans="1:12" ht="80.25" customHeight="1" x14ac:dyDescent="0.25">
      <c r="A15" s="200" t="s">
        <v>438</v>
      </c>
      <c r="B15" s="4"/>
      <c r="C15" s="4"/>
      <c r="D15" s="8">
        <f>SUM(D16:D36)</f>
        <v>4284321</v>
      </c>
      <c r="E15" s="8">
        <f t="shared" ref="E15:K15" si="4">SUM(E16:E36)</f>
        <v>1976769</v>
      </c>
      <c r="F15" s="5">
        <f t="shared" si="4"/>
        <v>6261090</v>
      </c>
      <c r="G15" s="5">
        <v>906493.49</v>
      </c>
      <c r="H15" s="5">
        <f>SUM(H16:H36)</f>
        <v>4007479</v>
      </c>
      <c r="I15" s="5">
        <v>276842</v>
      </c>
      <c r="J15" s="5">
        <v>3100985.5100000002</v>
      </c>
      <c r="K15" s="5">
        <f t="shared" si="4"/>
        <v>2636940</v>
      </c>
      <c r="L15" s="5">
        <v>1946357</v>
      </c>
    </row>
    <row r="16" spans="1:12" ht="20.25" customHeight="1" x14ac:dyDescent="0.25">
      <c r="A16" s="203" t="s">
        <v>14</v>
      </c>
      <c r="B16" s="592" t="s">
        <v>24</v>
      </c>
      <c r="C16" s="592" t="s">
        <v>25</v>
      </c>
      <c r="D16" s="207">
        <v>399140</v>
      </c>
      <c r="E16" s="207">
        <v>171060</v>
      </c>
      <c r="F16" s="208">
        <f>D16+E16</f>
        <v>570200</v>
      </c>
      <c r="G16" s="591">
        <f>Vidzem_899!B40</f>
        <v>81086.94</v>
      </c>
      <c r="H16" s="591">
        <f>D16-60000</f>
        <v>339140</v>
      </c>
      <c r="I16" s="591">
        <v>60000</v>
      </c>
      <c r="J16" s="591">
        <v>258053.05999999994</v>
      </c>
      <c r="K16" s="7">
        <f>Vidzem_899!B41</f>
        <v>318054</v>
      </c>
      <c r="L16" s="7">
        <v>171060</v>
      </c>
    </row>
    <row r="17" spans="1:12" ht="20.25" customHeight="1" x14ac:dyDescent="0.25">
      <c r="A17" s="203" t="s">
        <v>1</v>
      </c>
      <c r="B17" s="592" t="s">
        <v>29</v>
      </c>
      <c r="C17" s="592" t="s">
        <v>38</v>
      </c>
      <c r="D17" s="207">
        <v>392192</v>
      </c>
      <c r="E17" s="207">
        <v>650000</v>
      </c>
      <c r="F17" s="208">
        <f>D17+E17</f>
        <v>1042192</v>
      </c>
      <c r="G17" s="591">
        <f>JEKABP_899!C27</f>
        <v>41401.360000000001</v>
      </c>
      <c r="H17" s="591">
        <f t="shared" ref="H17:H36" si="5">D17</f>
        <v>392192</v>
      </c>
      <c r="I17" s="591"/>
      <c r="J17" s="591">
        <v>350790.64</v>
      </c>
      <c r="K17" s="7">
        <f>JEKABP_899!C28</f>
        <v>350791</v>
      </c>
      <c r="L17" s="7">
        <v>650000</v>
      </c>
    </row>
    <row r="18" spans="1:12" ht="16.5" customHeight="1" x14ac:dyDescent="0.25">
      <c r="A18" s="203" t="s">
        <v>3</v>
      </c>
      <c r="B18" s="592" t="s">
        <v>24</v>
      </c>
      <c r="C18" s="592" t="s">
        <v>47</v>
      </c>
      <c r="D18" s="207">
        <v>991075</v>
      </c>
      <c r="E18" s="207">
        <v>424746</v>
      </c>
      <c r="F18" s="208">
        <f>D18+E18</f>
        <v>1415821</v>
      </c>
      <c r="G18" s="591">
        <f>Liepāj_899!C37</f>
        <v>11904.22</v>
      </c>
      <c r="H18" s="591">
        <f t="shared" si="5"/>
        <v>991075</v>
      </c>
      <c r="I18" s="591"/>
      <c r="J18" s="591">
        <v>979170.78</v>
      </c>
      <c r="K18" s="7">
        <f>Liepāj_899!C38</f>
        <v>979171</v>
      </c>
      <c r="L18" s="7">
        <v>424746</v>
      </c>
    </row>
    <row r="19" spans="1:12" ht="17.25" customHeight="1" x14ac:dyDescent="0.25">
      <c r="A19" s="203" t="s">
        <v>7</v>
      </c>
      <c r="B19" s="592" t="s">
        <v>29</v>
      </c>
      <c r="C19" s="592" t="s">
        <v>39</v>
      </c>
      <c r="D19" s="207">
        <v>485888</v>
      </c>
      <c r="E19" s="207">
        <v>0</v>
      </c>
      <c r="F19" s="208">
        <f>D19+E19</f>
        <v>485888</v>
      </c>
      <c r="G19" s="591">
        <f>Rēzekn_899!B18</f>
        <v>304459.33999999997</v>
      </c>
      <c r="H19" s="591">
        <f t="shared" si="5"/>
        <v>485888</v>
      </c>
      <c r="I19" s="591"/>
      <c r="J19" s="591">
        <v>181428.66000000003</v>
      </c>
      <c r="K19" s="7">
        <v>0</v>
      </c>
      <c r="L19" s="7">
        <v>0</v>
      </c>
    </row>
    <row r="20" spans="1:12" ht="17.25" customHeight="1" x14ac:dyDescent="0.25">
      <c r="A20" s="203" t="s">
        <v>8</v>
      </c>
      <c r="B20" s="592" t="s">
        <v>31</v>
      </c>
      <c r="C20" s="592" t="s">
        <v>43</v>
      </c>
      <c r="D20" s="207">
        <f>56441+144720</f>
        <v>201161</v>
      </c>
      <c r="E20" s="207">
        <f>8500+32991</f>
        <v>41491</v>
      </c>
      <c r="F20" s="208">
        <f>D20+E20</f>
        <v>242652</v>
      </c>
      <c r="G20" s="591">
        <f>Ziemeļk_899!B41</f>
        <v>187271.5</v>
      </c>
      <c r="H20" s="591">
        <f t="shared" si="5"/>
        <v>201161</v>
      </c>
      <c r="I20" s="591"/>
      <c r="J20" s="591">
        <v>13889.5</v>
      </c>
      <c r="K20" s="7">
        <v>0</v>
      </c>
      <c r="L20" s="7">
        <v>41491</v>
      </c>
    </row>
    <row r="21" spans="1:12" ht="18" customHeight="1" x14ac:dyDescent="0.25">
      <c r="A21" s="203" t="s">
        <v>15</v>
      </c>
      <c r="B21" s="592" t="s">
        <v>12</v>
      </c>
      <c r="C21" s="592" t="s">
        <v>46</v>
      </c>
      <c r="D21" s="207">
        <v>9681</v>
      </c>
      <c r="E21" s="207">
        <v>4149</v>
      </c>
      <c r="F21" s="208">
        <f t="shared" ref="F21:F36" si="6">D21+E21</f>
        <v>13830</v>
      </c>
      <c r="G21" s="591">
        <f>Priek_899!B23</f>
        <v>9681</v>
      </c>
      <c r="H21" s="591">
        <f t="shared" si="5"/>
        <v>9681</v>
      </c>
      <c r="I21" s="591"/>
      <c r="J21" s="591">
        <v>0</v>
      </c>
      <c r="K21" s="7">
        <v>0</v>
      </c>
      <c r="L21" s="7">
        <v>4149</v>
      </c>
    </row>
    <row r="22" spans="1:12" ht="18.75" customHeight="1" x14ac:dyDescent="0.25">
      <c r="A22" s="203" t="s">
        <v>461</v>
      </c>
      <c r="B22" s="592" t="s">
        <v>41</v>
      </c>
      <c r="C22" s="592" t="s">
        <v>45</v>
      </c>
      <c r="D22" s="207">
        <v>126032</v>
      </c>
      <c r="E22" s="207">
        <v>49838</v>
      </c>
      <c r="F22" s="208">
        <f t="shared" si="6"/>
        <v>175870</v>
      </c>
      <c r="G22" s="591">
        <f>Dobele_899!B19</f>
        <v>1498.34</v>
      </c>
      <c r="H22" s="591">
        <f t="shared" si="5"/>
        <v>126032</v>
      </c>
      <c r="I22" s="591"/>
      <c r="J22" s="591">
        <v>124533.66</v>
      </c>
      <c r="K22" s="7">
        <f>Dobele_899!B20</f>
        <v>1902</v>
      </c>
      <c r="L22" s="7">
        <v>49838</v>
      </c>
    </row>
    <row r="23" spans="1:12" ht="19.5" customHeight="1" x14ac:dyDescent="0.25">
      <c r="A23" s="203" t="s">
        <v>16</v>
      </c>
      <c r="B23" s="592" t="s">
        <v>29</v>
      </c>
      <c r="C23" s="592" t="s">
        <v>30</v>
      </c>
      <c r="D23" s="207">
        <v>58783</v>
      </c>
      <c r="E23" s="207">
        <v>25193</v>
      </c>
      <c r="F23" s="208">
        <f t="shared" si="6"/>
        <v>83976</v>
      </c>
      <c r="G23" s="591">
        <f>Alūksn_899!B24</f>
        <v>30951.31</v>
      </c>
      <c r="H23" s="591">
        <f t="shared" si="5"/>
        <v>58783</v>
      </c>
      <c r="I23" s="591"/>
      <c r="J23" s="591">
        <v>27831.689999999995</v>
      </c>
      <c r="K23" s="7">
        <f>Alūksn_899!B25</f>
        <v>7020</v>
      </c>
      <c r="L23" s="7">
        <v>25193</v>
      </c>
    </row>
    <row r="24" spans="1:12" ht="17.25" customHeight="1" x14ac:dyDescent="0.25">
      <c r="A24" s="203" t="s">
        <v>460</v>
      </c>
      <c r="B24" s="592" t="s">
        <v>29</v>
      </c>
      <c r="C24" s="592" t="s">
        <v>40</v>
      </c>
      <c r="D24" s="207">
        <v>179462</v>
      </c>
      <c r="E24" s="207">
        <v>71577</v>
      </c>
      <c r="F24" s="208">
        <f t="shared" si="6"/>
        <v>251039</v>
      </c>
      <c r="G24" s="591">
        <f>Bausk_899!B26</f>
        <v>27026.639999999999</v>
      </c>
      <c r="H24" s="591">
        <f t="shared" si="5"/>
        <v>179462</v>
      </c>
      <c r="I24" s="591"/>
      <c r="J24" s="591">
        <v>152435.35999999999</v>
      </c>
      <c r="K24" s="7">
        <f>Bausk_899!B27</f>
        <v>152435</v>
      </c>
      <c r="L24" s="7">
        <v>71577</v>
      </c>
    </row>
    <row r="25" spans="1:12" ht="18.75" customHeight="1" x14ac:dyDescent="0.25">
      <c r="A25" s="203" t="s">
        <v>17</v>
      </c>
      <c r="B25" s="592" t="s">
        <v>24</v>
      </c>
      <c r="C25" s="592" t="s">
        <v>26</v>
      </c>
      <c r="D25" s="207">
        <v>78855</v>
      </c>
      <c r="E25" s="207">
        <v>33795</v>
      </c>
      <c r="F25" s="208">
        <f t="shared" si="6"/>
        <v>112650</v>
      </c>
      <c r="G25" s="591">
        <f>Cēsis_899!B28</f>
        <v>20072.75</v>
      </c>
      <c r="H25" s="591">
        <f t="shared" si="5"/>
        <v>78855</v>
      </c>
      <c r="I25" s="591"/>
      <c r="J25" s="591">
        <v>58782.249999999993</v>
      </c>
      <c r="K25" s="7">
        <v>0</v>
      </c>
      <c r="L25" s="7">
        <v>33795</v>
      </c>
    </row>
    <row r="26" spans="1:12" s="209" customFormat="1" x14ac:dyDescent="0.25">
      <c r="A26" s="586" t="s">
        <v>18</v>
      </c>
      <c r="B26" s="587"/>
      <c r="C26" s="587"/>
      <c r="D26" s="589">
        <v>145880</v>
      </c>
      <c r="E26" s="589">
        <v>62520</v>
      </c>
      <c r="F26" s="590">
        <f t="shared" si="6"/>
        <v>208400</v>
      </c>
      <c r="G26" s="591">
        <v>0</v>
      </c>
      <c r="H26" s="591">
        <v>0</v>
      </c>
      <c r="I26" s="591">
        <v>145880</v>
      </c>
      <c r="J26" s="591">
        <v>0</v>
      </c>
      <c r="K26" s="591">
        <v>0</v>
      </c>
      <c r="L26" s="591">
        <v>62520</v>
      </c>
    </row>
    <row r="27" spans="1:12" s="209" customFormat="1" x14ac:dyDescent="0.25">
      <c r="A27" s="216" t="s">
        <v>459</v>
      </c>
      <c r="B27" s="211"/>
      <c r="C27" s="211"/>
      <c r="D27" s="212">
        <v>63000</v>
      </c>
      <c r="E27" s="212">
        <v>27000</v>
      </c>
      <c r="F27" s="213">
        <f t="shared" si="6"/>
        <v>90000</v>
      </c>
      <c r="G27" s="214">
        <v>0</v>
      </c>
      <c r="H27" s="214">
        <v>0</v>
      </c>
      <c r="I27" s="214">
        <v>63000</v>
      </c>
      <c r="J27" s="214">
        <v>0</v>
      </c>
      <c r="K27" s="214">
        <v>0</v>
      </c>
      <c r="L27" s="214">
        <v>0</v>
      </c>
    </row>
    <row r="28" spans="1:12" s="209" customFormat="1" ht="18" customHeight="1" x14ac:dyDescent="0.25">
      <c r="A28" s="203" t="s">
        <v>19</v>
      </c>
      <c r="B28" s="592" t="s">
        <v>31</v>
      </c>
      <c r="C28" s="592" t="s">
        <v>32</v>
      </c>
      <c r="D28" s="207">
        <v>108900</v>
      </c>
      <c r="E28" s="207">
        <v>0</v>
      </c>
      <c r="F28" s="208">
        <f t="shared" si="6"/>
        <v>108900</v>
      </c>
      <c r="G28" s="591">
        <v>0</v>
      </c>
      <c r="H28" s="591">
        <f t="shared" si="5"/>
        <v>108900</v>
      </c>
      <c r="I28" s="591"/>
      <c r="J28" s="591">
        <v>108900</v>
      </c>
      <c r="K28" s="7">
        <f t="shared" ref="K28:K30" si="7">J28</f>
        <v>108900</v>
      </c>
      <c r="L28" s="7">
        <v>0</v>
      </c>
    </row>
    <row r="29" spans="1:12" s="209" customFormat="1" ht="18.75" customHeight="1" x14ac:dyDescent="0.25">
      <c r="A29" s="203" t="s">
        <v>462</v>
      </c>
      <c r="B29" s="592" t="s">
        <v>12</v>
      </c>
      <c r="C29" s="592" t="s">
        <v>28</v>
      </c>
      <c r="D29" s="207">
        <v>163450</v>
      </c>
      <c r="E29" s="207">
        <v>70050</v>
      </c>
      <c r="F29" s="208">
        <f t="shared" si="6"/>
        <v>233500</v>
      </c>
      <c r="G29" s="591">
        <v>0</v>
      </c>
      <c r="H29" s="591">
        <f t="shared" si="5"/>
        <v>163450</v>
      </c>
      <c r="I29" s="591"/>
      <c r="J29" s="591">
        <v>163450</v>
      </c>
      <c r="K29" s="7">
        <f t="shared" si="7"/>
        <v>163450</v>
      </c>
      <c r="L29" s="7">
        <v>70050</v>
      </c>
    </row>
    <row r="30" spans="1:12" s="209" customFormat="1" ht="18" customHeight="1" x14ac:dyDescent="0.25">
      <c r="A30" s="203" t="s">
        <v>33</v>
      </c>
      <c r="B30" s="592" t="s">
        <v>29</v>
      </c>
      <c r="C30" s="592" t="s">
        <v>36</v>
      </c>
      <c r="D30" s="207">
        <v>55650</v>
      </c>
      <c r="E30" s="207">
        <v>23850</v>
      </c>
      <c r="F30" s="208">
        <f>D30+E30</f>
        <v>79500</v>
      </c>
      <c r="G30" s="591">
        <v>0</v>
      </c>
      <c r="H30" s="591">
        <f t="shared" si="5"/>
        <v>55650</v>
      </c>
      <c r="I30" s="591"/>
      <c r="J30" s="591">
        <v>55650</v>
      </c>
      <c r="K30" s="7">
        <f t="shared" si="7"/>
        <v>55650</v>
      </c>
      <c r="L30" s="7">
        <v>23850</v>
      </c>
    </row>
    <row r="31" spans="1:12" s="209" customFormat="1" ht="18.75" customHeight="1" x14ac:dyDescent="0.25">
      <c r="A31" s="203" t="s">
        <v>20</v>
      </c>
      <c r="B31" s="592" t="s">
        <v>41</v>
      </c>
      <c r="C31" s="592" t="s">
        <v>42</v>
      </c>
      <c r="D31" s="207">
        <v>2100</v>
      </c>
      <c r="E31" s="207">
        <v>0</v>
      </c>
      <c r="F31" s="208">
        <f t="shared" si="6"/>
        <v>2100</v>
      </c>
      <c r="G31" s="591">
        <f>Aizkr_899!B16</f>
        <v>1858.6200000000001</v>
      </c>
      <c r="H31" s="591">
        <f t="shared" si="5"/>
        <v>2100</v>
      </c>
      <c r="I31" s="591"/>
      <c r="J31" s="591">
        <v>241.37999999999988</v>
      </c>
      <c r="K31" s="7">
        <v>0</v>
      </c>
      <c r="L31" s="7">
        <v>0</v>
      </c>
    </row>
    <row r="32" spans="1:12" s="209" customFormat="1" ht="20.25" customHeight="1" x14ac:dyDescent="0.25">
      <c r="A32" s="203" t="s">
        <v>11</v>
      </c>
      <c r="B32" s="592" t="s">
        <v>12</v>
      </c>
      <c r="C32" s="592" t="s">
        <v>27</v>
      </c>
      <c r="D32" s="207">
        <v>211912</v>
      </c>
      <c r="E32" s="207">
        <v>90819</v>
      </c>
      <c r="F32" s="208">
        <f t="shared" si="6"/>
        <v>302731</v>
      </c>
      <c r="G32" s="591">
        <v>0</v>
      </c>
      <c r="H32" s="591">
        <f t="shared" si="5"/>
        <v>211912</v>
      </c>
      <c r="I32" s="591"/>
      <c r="J32" s="591">
        <v>211912</v>
      </c>
      <c r="K32" s="7">
        <f>J32</f>
        <v>211912</v>
      </c>
      <c r="L32" s="7">
        <v>90819</v>
      </c>
    </row>
    <row r="33" spans="1:12" s="209" customFormat="1" ht="17.25" customHeight="1" x14ac:dyDescent="0.25">
      <c r="A33" s="203" t="s">
        <v>21</v>
      </c>
      <c r="B33" s="592" t="s">
        <v>34</v>
      </c>
      <c r="C33" s="592" t="s">
        <v>35</v>
      </c>
      <c r="D33" s="207">
        <v>173042</v>
      </c>
      <c r="E33" s="207">
        <v>74161</v>
      </c>
      <c r="F33" s="208">
        <f t="shared" si="6"/>
        <v>247203</v>
      </c>
      <c r="G33" s="591">
        <f>Sanare_899!B33</f>
        <v>55420.78</v>
      </c>
      <c r="H33" s="591">
        <f t="shared" si="5"/>
        <v>173042</v>
      </c>
      <c r="I33" s="591"/>
      <c r="J33" s="591">
        <v>117621.22</v>
      </c>
      <c r="K33" s="7">
        <v>0</v>
      </c>
      <c r="L33" s="7">
        <v>74161</v>
      </c>
    </row>
    <row r="34" spans="1:12" s="209" customFormat="1" x14ac:dyDescent="0.25">
      <c r="A34" s="210" t="s">
        <v>22</v>
      </c>
      <c r="B34" s="211"/>
      <c r="C34" s="211"/>
      <c r="D34" s="212">
        <v>7962</v>
      </c>
      <c r="E34" s="212">
        <v>3412</v>
      </c>
      <c r="F34" s="213">
        <f t="shared" si="6"/>
        <v>11374</v>
      </c>
      <c r="G34" s="214">
        <v>0</v>
      </c>
      <c r="H34" s="591">
        <v>0</v>
      </c>
      <c r="I34" s="214">
        <v>7962</v>
      </c>
      <c r="J34" s="214">
        <v>0</v>
      </c>
      <c r="K34" s="214">
        <v>0</v>
      </c>
      <c r="L34" s="214">
        <v>0</v>
      </c>
    </row>
    <row r="35" spans="1:12" ht="15" customHeight="1" x14ac:dyDescent="0.25">
      <c r="A35" s="586" t="s">
        <v>2</v>
      </c>
      <c r="B35" s="587" t="s">
        <v>29</v>
      </c>
      <c r="C35" s="587" t="s">
        <v>37</v>
      </c>
      <c r="D35" s="589">
        <v>118783</v>
      </c>
      <c r="E35" s="589">
        <v>19663</v>
      </c>
      <c r="F35" s="590">
        <f>D35+E35</f>
        <v>138446</v>
      </c>
      <c r="G35" s="591">
        <f>Jelg_899!B19</f>
        <v>110142.14000000001</v>
      </c>
      <c r="H35" s="591">
        <f t="shared" si="5"/>
        <v>118783</v>
      </c>
      <c r="I35" s="591"/>
      <c r="J35" s="591">
        <v>8640.86</v>
      </c>
      <c r="K35" s="591">
        <v>0</v>
      </c>
      <c r="L35" s="591">
        <v>19663</v>
      </c>
    </row>
    <row r="36" spans="1:12" ht="20.25" customHeight="1" x14ac:dyDescent="0.25">
      <c r="A36" s="203" t="s">
        <v>23</v>
      </c>
      <c r="B36" s="592" t="s">
        <v>29</v>
      </c>
      <c r="C36" s="592" t="s">
        <v>44</v>
      </c>
      <c r="D36" s="207">
        <v>311373</v>
      </c>
      <c r="E36" s="207">
        <v>133445</v>
      </c>
      <c r="F36" s="208">
        <f t="shared" si="6"/>
        <v>444818</v>
      </c>
      <c r="G36" s="591">
        <f>Tukums_899!B25</f>
        <v>23718.550000000003</v>
      </c>
      <c r="H36" s="591">
        <f t="shared" si="5"/>
        <v>311373</v>
      </c>
      <c r="I36" s="591"/>
      <c r="J36" s="591">
        <v>287654.45</v>
      </c>
      <c r="K36" s="7">
        <f>Tukums_899!B26</f>
        <v>287655</v>
      </c>
      <c r="L36" s="7">
        <v>133445</v>
      </c>
    </row>
    <row r="37" spans="1:12" ht="73.5" customHeight="1" x14ac:dyDescent="0.25">
      <c r="A37" s="204" t="s">
        <v>447</v>
      </c>
      <c r="B37" s="205"/>
      <c r="C37" s="205"/>
      <c r="D37" s="215">
        <f>D38+D39+D40+D41+D42+D43+D44</f>
        <v>397211</v>
      </c>
      <c r="E37" s="215">
        <f t="shared" ref="E37:K37" si="8">E38+E39+E40+E41+E42+E43+E44</f>
        <v>120338</v>
      </c>
      <c r="F37" s="215">
        <f t="shared" si="8"/>
        <v>517549</v>
      </c>
      <c r="G37" s="215">
        <v>103334.03</v>
      </c>
      <c r="H37" s="215">
        <f>SUM(H38:H44)</f>
        <v>288765</v>
      </c>
      <c r="I37" s="215">
        <v>108446</v>
      </c>
      <c r="J37" s="215">
        <v>185430.96999999997</v>
      </c>
      <c r="K37" s="215">
        <f t="shared" si="8"/>
        <v>402404</v>
      </c>
      <c r="L37" s="215">
        <v>120338</v>
      </c>
    </row>
    <row r="38" spans="1:12" x14ac:dyDescent="0.25">
      <c r="A38" s="203" t="s">
        <v>448</v>
      </c>
      <c r="B38" s="203" t="s">
        <v>31</v>
      </c>
      <c r="C38" s="203" t="s">
        <v>449</v>
      </c>
      <c r="D38" s="208">
        <v>1247</v>
      </c>
      <c r="E38" s="208">
        <v>11223</v>
      </c>
      <c r="F38" s="208">
        <f>D38+E38</f>
        <v>12470</v>
      </c>
      <c r="G38" s="591">
        <f>Saldus_904!B17</f>
        <v>615.39</v>
      </c>
      <c r="H38" s="591">
        <f>D38</f>
        <v>1247</v>
      </c>
      <c r="I38" s="591"/>
      <c r="J38" s="7">
        <v>631.61</v>
      </c>
      <c r="K38" s="7">
        <v>0</v>
      </c>
      <c r="L38" s="7">
        <v>11223</v>
      </c>
    </row>
    <row r="39" spans="1:12" x14ac:dyDescent="0.25">
      <c r="A39" s="203" t="s">
        <v>450</v>
      </c>
      <c r="B39" s="203" t="s">
        <v>31</v>
      </c>
      <c r="C39" s="203" t="s">
        <v>451</v>
      </c>
      <c r="D39" s="208">
        <v>125120</v>
      </c>
      <c r="E39" s="208"/>
      <c r="F39" s="208">
        <f t="shared" ref="F39:F44" si="9">D39+E39</f>
        <v>125120</v>
      </c>
      <c r="G39" s="591">
        <f>Ludza_904!B29</f>
        <v>59608.640000000007</v>
      </c>
      <c r="H39" s="591">
        <f t="shared" ref="H39:H44" si="10">D39</f>
        <v>125120</v>
      </c>
      <c r="I39" s="591"/>
      <c r="J39" s="7">
        <v>65511.359999999993</v>
      </c>
      <c r="K39" s="7">
        <f>Ludza_904!B30</f>
        <v>65512</v>
      </c>
      <c r="L39" s="7">
        <v>0</v>
      </c>
    </row>
    <row r="40" spans="1:12" x14ac:dyDescent="0.25">
      <c r="A40" s="203" t="s">
        <v>452</v>
      </c>
      <c r="B40" s="203" t="s">
        <v>24</v>
      </c>
      <c r="C40" s="203" t="s">
        <v>453</v>
      </c>
      <c r="D40" s="208">
        <v>32110</v>
      </c>
      <c r="E40" s="208">
        <v>17666</v>
      </c>
      <c r="F40" s="208">
        <f t="shared" si="9"/>
        <v>49776</v>
      </c>
      <c r="G40" s="591">
        <f>'Jūras MC_904'!B26</f>
        <v>32110</v>
      </c>
      <c r="H40" s="591">
        <f t="shared" si="10"/>
        <v>32110</v>
      </c>
      <c r="I40" s="591"/>
      <c r="J40" s="7">
        <v>0</v>
      </c>
      <c r="K40" s="7">
        <v>0</v>
      </c>
      <c r="L40" s="7">
        <v>17666</v>
      </c>
    </row>
    <row r="41" spans="1:12" x14ac:dyDescent="0.25">
      <c r="A41" s="210" t="s">
        <v>439</v>
      </c>
      <c r="B41" s="210"/>
      <c r="C41" s="210"/>
      <c r="D41" s="213">
        <v>108446</v>
      </c>
      <c r="E41" s="213">
        <v>0</v>
      </c>
      <c r="F41" s="213">
        <f t="shared" si="9"/>
        <v>108446</v>
      </c>
      <c r="G41" s="214">
        <v>0</v>
      </c>
      <c r="H41" s="214">
        <v>0</v>
      </c>
      <c r="I41" s="214">
        <v>108446</v>
      </c>
      <c r="J41" s="214">
        <v>0</v>
      </c>
      <c r="K41" s="214">
        <v>0</v>
      </c>
      <c r="L41" s="214">
        <v>0</v>
      </c>
    </row>
    <row r="42" spans="1:12" x14ac:dyDescent="0.25">
      <c r="A42" s="203" t="s">
        <v>454</v>
      </c>
      <c r="B42" s="203" t="s">
        <v>41</v>
      </c>
      <c r="C42" s="203" t="s">
        <v>455</v>
      </c>
      <c r="D42" s="208">
        <v>11000</v>
      </c>
      <c r="E42" s="208">
        <v>0</v>
      </c>
      <c r="F42" s="208">
        <f t="shared" si="9"/>
        <v>11000</v>
      </c>
      <c r="G42" s="591">
        <f>Balvi_904!B18</f>
        <v>11000</v>
      </c>
      <c r="H42" s="591">
        <f t="shared" si="10"/>
        <v>11000</v>
      </c>
      <c r="I42" s="591"/>
      <c r="J42" s="7">
        <v>0</v>
      </c>
      <c r="K42" s="7">
        <v>0</v>
      </c>
      <c r="L42" s="7">
        <v>0</v>
      </c>
    </row>
    <row r="43" spans="1:12" x14ac:dyDescent="0.25">
      <c r="A43" s="203" t="s">
        <v>456</v>
      </c>
      <c r="B43" s="203" t="s">
        <v>41</v>
      </c>
      <c r="C43" s="203" t="s">
        <v>457</v>
      </c>
      <c r="D43" s="208">
        <v>119288</v>
      </c>
      <c r="E43" s="208">
        <v>51124</v>
      </c>
      <c r="F43" s="208">
        <f t="shared" si="9"/>
        <v>170412</v>
      </c>
      <c r="G43" s="591">
        <v>0</v>
      </c>
      <c r="H43" s="591">
        <f t="shared" si="10"/>
        <v>119288</v>
      </c>
      <c r="I43" s="591"/>
      <c r="J43" s="7">
        <v>119288</v>
      </c>
      <c r="K43" s="7">
        <f>Dzemd_904!B27+Dzemd_904!B28</f>
        <v>336892</v>
      </c>
      <c r="L43" s="7">
        <v>51124</v>
      </c>
    </row>
    <row r="44" spans="1:12" x14ac:dyDescent="0.25">
      <c r="A44" s="203" t="s">
        <v>458</v>
      </c>
      <c r="B44" s="203"/>
      <c r="C44" s="203"/>
      <c r="D44" s="208"/>
      <c r="E44" s="208">
        <v>40325</v>
      </c>
      <c r="F44" s="208">
        <f t="shared" si="9"/>
        <v>40325</v>
      </c>
      <c r="G44" s="591">
        <v>0</v>
      </c>
      <c r="H44" s="591">
        <f t="shared" si="10"/>
        <v>0</v>
      </c>
      <c r="I44" s="591"/>
      <c r="J44" s="7"/>
      <c r="K44" s="7">
        <f t="shared" ref="K44" si="11">J44</f>
        <v>0</v>
      </c>
      <c r="L44" s="7">
        <v>40325</v>
      </c>
    </row>
    <row r="45" spans="1:12" ht="33" customHeight="1" x14ac:dyDescent="0.25">
      <c r="A45" s="623" t="s">
        <v>1227</v>
      </c>
      <c r="B45" s="624"/>
      <c r="C45" s="624"/>
      <c r="D45" s="625">
        <f>D46+D50+D54</f>
        <v>9933245</v>
      </c>
      <c r="E45" s="625"/>
      <c r="F45" s="625"/>
      <c r="G45" s="626"/>
      <c r="H45" s="626"/>
      <c r="I45" s="626"/>
      <c r="J45" s="627"/>
      <c r="K45" s="627"/>
      <c r="L45" s="627"/>
    </row>
    <row r="46" spans="1:12" ht="60" customHeight="1" x14ac:dyDescent="0.25">
      <c r="A46" s="612" t="s">
        <v>1218</v>
      </c>
      <c r="B46" s="613"/>
      <c r="C46" s="613"/>
      <c r="D46" s="614">
        <f>D47+D48+D49</f>
        <v>9550228</v>
      </c>
      <c r="E46" s="614">
        <f t="shared" ref="E46:K46" si="12">E47+E48+E49+E50+E51+E52+E53</f>
        <v>0</v>
      </c>
      <c r="F46" s="614">
        <f t="shared" si="12"/>
        <v>0</v>
      </c>
      <c r="G46" s="614">
        <v>0</v>
      </c>
      <c r="H46" s="614"/>
      <c r="I46" s="614"/>
      <c r="J46" s="614">
        <v>0</v>
      </c>
      <c r="K46" s="614">
        <f t="shared" si="12"/>
        <v>0</v>
      </c>
      <c r="L46" s="614">
        <v>0</v>
      </c>
    </row>
    <row r="47" spans="1:12" x14ac:dyDescent="0.25">
      <c r="A47" s="203" t="s">
        <v>1215</v>
      </c>
      <c r="B47" s="1"/>
      <c r="C47" s="1"/>
      <c r="D47" s="208">
        <v>7113884</v>
      </c>
      <c r="E47" s="1"/>
      <c r="F47" s="1"/>
      <c r="G47" s="1"/>
      <c r="H47" s="1"/>
      <c r="I47" s="1"/>
      <c r="J47" s="1"/>
      <c r="K47" s="1"/>
      <c r="L47" s="1"/>
    </row>
    <row r="48" spans="1:12" x14ac:dyDescent="0.25">
      <c r="A48" s="203" t="s">
        <v>1216</v>
      </c>
      <c r="B48" s="1"/>
      <c r="C48" s="1"/>
      <c r="D48" s="208">
        <v>2330332</v>
      </c>
      <c r="E48" s="1"/>
      <c r="F48" s="1"/>
      <c r="G48" s="1"/>
      <c r="H48" s="1"/>
      <c r="I48" s="1"/>
      <c r="J48" s="1"/>
      <c r="K48" s="1"/>
      <c r="L48" s="1"/>
    </row>
    <row r="49" spans="1:12" x14ac:dyDescent="0.25">
      <c r="A49" s="203" t="s">
        <v>1217</v>
      </c>
      <c r="B49" s="1"/>
      <c r="C49" s="1"/>
      <c r="D49" s="208">
        <v>106012</v>
      </c>
      <c r="E49" s="1"/>
      <c r="F49" s="1"/>
      <c r="G49" s="1"/>
      <c r="H49" s="1"/>
      <c r="I49" s="1"/>
      <c r="J49" s="1"/>
      <c r="K49" s="1"/>
      <c r="L49" s="1"/>
    </row>
    <row r="50" spans="1:12" ht="60" customHeight="1" x14ac:dyDescent="0.25">
      <c r="A50" s="615" t="s">
        <v>1219</v>
      </c>
      <c r="B50" s="616"/>
      <c r="C50" s="616"/>
      <c r="D50" s="617">
        <f>D51+D52+D53</f>
        <v>163650</v>
      </c>
      <c r="E50" s="617">
        <f t="shared" ref="E50:K50" si="13">E51+E52+E53+E55+E56+E57+E58</f>
        <v>0</v>
      </c>
      <c r="F50" s="617">
        <f t="shared" si="13"/>
        <v>0</v>
      </c>
      <c r="G50" s="617">
        <v>0</v>
      </c>
      <c r="H50" s="617"/>
      <c r="I50" s="617"/>
      <c r="J50" s="617">
        <v>0</v>
      </c>
      <c r="K50" s="617">
        <f t="shared" si="13"/>
        <v>0</v>
      </c>
      <c r="L50" s="617">
        <v>0</v>
      </c>
    </row>
    <row r="51" spans="1:12" x14ac:dyDescent="0.25">
      <c r="A51" s="203" t="s">
        <v>1220</v>
      </c>
      <c r="B51" s="1"/>
      <c r="C51" s="1"/>
      <c r="D51" s="208">
        <v>19200</v>
      </c>
      <c r="E51" s="1"/>
      <c r="F51" s="1"/>
      <c r="G51" s="1"/>
      <c r="H51" s="1"/>
      <c r="I51" s="1"/>
      <c r="J51" s="1"/>
      <c r="K51" s="1"/>
      <c r="L51" s="1"/>
    </row>
    <row r="52" spans="1:12" x14ac:dyDescent="0.25">
      <c r="A52" s="203" t="s">
        <v>1221</v>
      </c>
      <c r="B52" s="1"/>
      <c r="C52" s="1"/>
      <c r="D52" s="208">
        <v>143250</v>
      </c>
      <c r="E52" s="1"/>
      <c r="F52" s="1"/>
      <c r="G52" s="1"/>
      <c r="H52" s="1"/>
      <c r="I52" s="1"/>
      <c r="J52" s="1"/>
      <c r="K52" s="1"/>
      <c r="L52" s="1"/>
    </row>
    <row r="53" spans="1:12" x14ac:dyDescent="0.25">
      <c r="A53" s="203" t="s">
        <v>1222</v>
      </c>
      <c r="B53" s="1"/>
      <c r="C53" s="1"/>
      <c r="D53" s="208">
        <v>1200</v>
      </c>
      <c r="E53" s="1"/>
      <c r="F53" s="1"/>
      <c r="G53" s="1"/>
      <c r="H53" s="1"/>
      <c r="I53" s="1"/>
      <c r="J53" s="1"/>
      <c r="K53" s="1"/>
      <c r="L53" s="1"/>
    </row>
    <row r="54" spans="1:12" ht="60" customHeight="1" x14ac:dyDescent="0.25">
      <c r="A54" s="618" t="s">
        <v>1223</v>
      </c>
      <c r="B54" s="619"/>
      <c r="C54" s="619"/>
      <c r="D54" s="620">
        <f>D55+D56+D57</f>
        <v>219367</v>
      </c>
      <c r="E54" s="620">
        <f t="shared" ref="E54:K54" si="14">E55+E56+E57+E59+E60+E61+E62</f>
        <v>0</v>
      </c>
      <c r="F54" s="620">
        <f t="shared" si="14"/>
        <v>0</v>
      </c>
      <c r="G54" s="620">
        <v>0</v>
      </c>
      <c r="H54" s="620"/>
      <c r="I54" s="620"/>
      <c r="J54" s="620">
        <v>0</v>
      </c>
      <c r="K54" s="620">
        <f t="shared" si="14"/>
        <v>0</v>
      </c>
      <c r="L54" s="620">
        <v>0</v>
      </c>
    </row>
    <row r="55" spans="1:12" x14ac:dyDescent="0.25">
      <c r="A55" s="203" t="s">
        <v>1222</v>
      </c>
      <c r="B55" s="1"/>
      <c r="C55" s="1"/>
      <c r="D55" s="208">
        <v>192865</v>
      </c>
      <c r="E55" s="1"/>
      <c r="F55" s="1"/>
      <c r="G55" s="1"/>
      <c r="H55" s="1"/>
      <c r="I55" s="1"/>
      <c r="J55" s="1"/>
      <c r="K55" s="1"/>
      <c r="L55" s="1"/>
    </row>
    <row r="56" spans="1:12" x14ac:dyDescent="0.25">
      <c r="A56" s="203" t="s">
        <v>1224</v>
      </c>
      <c r="B56" s="1"/>
      <c r="C56" s="1"/>
      <c r="D56" s="208">
        <v>26502</v>
      </c>
      <c r="E56" s="1"/>
      <c r="F56" s="1"/>
      <c r="G56" s="1"/>
      <c r="H56" s="1"/>
      <c r="I56" s="1"/>
      <c r="J56" s="1"/>
      <c r="K56" s="1"/>
      <c r="L56" s="1"/>
    </row>
  </sheetData>
  <autoFilter ref="A6:L6" xr:uid="{00000000-0001-0000-0000-000000000000}"/>
  <mergeCells count="8">
    <mergeCell ref="L5:L6"/>
    <mergeCell ref="A3:L3"/>
    <mergeCell ref="B5:F5"/>
    <mergeCell ref="G5:G6"/>
    <mergeCell ref="J5:J6"/>
    <mergeCell ref="K5:K6"/>
    <mergeCell ref="I5:I6"/>
    <mergeCell ref="H5:H6"/>
  </mergeCells>
  <pageMargins left="0.70866141732283472" right="0.70866141732283472" top="0.74803149606299213" bottom="0.74803149606299213" header="0.31496062992125984" footer="0.31496062992125984"/>
  <pageSetup paperSize="9" scale="4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3F60B-24B4-4C9B-AB7D-DC6F57A9BE67}">
  <sheetPr>
    <tabColor rgb="FFFFC000"/>
  </sheetPr>
  <dimension ref="A1:M64"/>
  <sheetViews>
    <sheetView topLeftCell="B1" workbookViewId="0">
      <selection activeCell="G30" sqref="G30"/>
    </sheetView>
  </sheetViews>
  <sheetFormatPr defaultRowHeight="15" x14ac:dyDescent="0.25"/>
  <cols>
    <col min="1" max="1" width="16.140625" style="12" hidden="1" customWidth="1"/>
    <col min="2" max="2" width="40.140625" style="12" customWidth="1"/>
    <col min="3" max="3" width="14.28515625" style="12" customWidth="1"/>
    <col min="4" max="4" width="16.85546875" style="12" customWidth="1"/>
    <col min="5" max="6" width="14.140625" style="12" customWidth="1"/>
    <col min="7" max="7" width="21" style="12" customWidth="1"/>
    <col min="8" max="8" width="14.28515625" style="12" customWidth="1"/>
    <col min="9" max="9" width="14.5703125" style="12" customWidth="1"/>
    <col min="10" max="10" width="14.140625" style="12" customWidth="1"/>
    <col min="11" max="11" width="32.85546875" style="12" customWidth="1"/>
    <col min="12" max="14" width="10" style="12" bestFit="1" customWidth="1"/>
    <col min="15" max="16384" width="9.140625" style="12"/>
  </cols>
  <sheetData>
    <row r="1" spans="1:13" s="371" customFormat="1" ht="15.75" x14ac:dyDescent="0.25">
      <c r="K1" s="9" t="s">
        <v>1179</v>
      </c>
      <c r="L1" s="595"/>
      <c r="M1" s="595"/>
    </row>
    <row r="2" spans="1:13" s="371" customFormat="1" ht="98.25" customHeight="1" x14ac:dyDescent="0.25">
      <c r="K2" s="9" t="s">
        <v>1178</v>
      </c>
      <c r="L2" s="595"/>
      <c r="M2" s="595"/>
    </row>
    <row r="3" spans="1:13" ht="15.75" x14ac:dyDescent="0.25">
      <c r="B3" s="9" t="s">
        <v>568</v>
      </c>
      <c r="C3" s="9"/>
      <c r="D3" s="9"/>
      <c r="E3" s="9"/>
      <c r="F3" s="9"/>
      <c r="G3" s="9" t="s">
        <v>92</v>
      </c>
      <c r="H3" s="25">
        <f>H11+H13+H14+H22</f>
        <v>49508.759999999995</v>
      </c>
      <c r="I3" s="9"/>
      <c r="J3" s="9"/>
      <c r="K3" s="10"/>
    </row>
    <row r="4" spans="1:13" ht="17.25" customHeight="1" x14ac:dyDescent="0.25">
      <c r="B4" s="9"/>
      <c r="C4" s="9"/>
      <c r="D4" s="9"/>
      <c r="E4" s="9"/>
      <c r="F4" s="9"/>
      <c r="G4" s="9" t="s">
        <v>93</v>
      </c>
      <c r="H4" s="26">
        <f>H24+H25</f>
        <v>3775.2</v>
      </c>
      <c r="I4" s="9"/>
      <c r="J4" s="9"/>
      <c r="K4" s="10"/>
    </row>
    <row r="5" spans="1:13" ht="15.75" x14ac:dyDescent="0.25">
      <c r="C5" s="9"/>
      <c r="D5" s="9"/>
      <c r="E5" s="9"/>
      <c r="F5" s="9"/>
      <c r="G5" s="9"/>
      <c r="H5" s="9"/>
      <c r="I5" s="9"/>
      <c r="J5" s="9"/>
      <c r="K5" s="10"/>
    </row>
    <row r="6" spans="1:13" ht="27" customHeight="1" x14ac:dyDescent="0.25">
      <c r="B6" s="665" t="s">
        <v>49</v>
      </c>
      <c r="C6" s="665"/>
      <c r="D6" s="666"/>
      <c r="E6" s="666"/>
      <c r="F6" s="666"/>
      <c r="G6" s="666"/>
      <c r="H6" s="666"/>
      <c r="I6" s="666"/>
      <c r="J6" s="666"/>
      <c r="K6" s="667"/>
    </row>
    <row r="7" spans="1:13" ht="27.75" customHeight="1" x14ac:dyDescent="0.25">
      <c r="B7" s="668" t="s">
        <v>50</v>
      </c>
      <c r="C7" s="668"/>
      <c r="D7" s="668"/>
      <c r="E7" s="668" t="s">
        <v>49</v>
      </c>
      <c r="F7" s="668"/>
      <c r="G7" s="668"/>
      <c r="H7" s="668"/>
      <c r="I7" s="668"/>
      <c r="J7" s="668"/>
      <c r="K7" s="668"/>
    </row>
    <row r="8" spans="1:13" ht="25.5" customHeight="1" x14ac:dyDescent="0.25">
      <c r="B8" s="668" t="s">
        <v>51</v>
      </c>
      <c r="C8" s="668" t="s">
        <v>52</v>
      </c>
      <c r="D8" s="668" t="s">
        <v>53</v>
      </c>
      <c r="E8" s="668" t="s">
        <v>54</v>
      </c>
      <c r="F8" s="668"/>
      <c r="G8" s="668"/>
      <c r="H8" s="668"/>
      <c r="I8" s="668" t="s">
        <v>55</v>
      </c>
      <c r="J8" s="668"/>
      <c r="K8" s="668" t="s">
        <v>56</v>
      </c>
    </row>
    <row r="9" spans="1:13" ht="30" customHeight="1" x14ac:dyDescent="0.25">
      <c r="B9" s="668"/>
      <c r="C9" s="668"/>
      <c r="D9" s="668"/>
      <c r="E9" s="13" t="s">
        <v>57</v>
      </c>
      <c r="F9" s="13" t="s">
        <v>58</v>
      </c>
      <c r="G9" s="13" t="s">
        <v>59</v>
      </c>
      <c r="H9" s="13" t="s">
        <v>60</v>
      </c>
      <c r="I9" s="13" t="s">
        <v>4</v>
      </c>
      <c r="J9" s="13" t="s">
        <v>0</v>
      </c>
      <c r="K9" s="668"/>
    </row>
    <row r="10" spans="1:13" ht="39" customHeight="1" x14ac:dyDescent="0.25">
      <c r="B10" s="14" t="s">
        <v>6</v>
      </c>
      <c r="C10" s="15">
        <f>SUM(C11:C29)</f>
        <v>686</v>
      </c>
      <c r="D10" s="375">
        <f>SUM(D11:D57)</f>
        <v>1145387</v>
      </c>
      <c r="E10" s="15"/>
      <c r="F10" s="15"/>
      <c r="G10" s="15"/>
      <c r="H10" s="375">
        <f>SUM(H11:H29)</f>
        <v>53283.96</v>
      </c>
      <c r="I10" s="15"/>
      <c r="J10" s="375">
        <f>SUM(J11:J29)</f>
        <v>53283.96</v>
      </c>
      <c r="K10" s="15"/>
    </row>
    <row r="11" spans="1:13" ht="31.5" x14ac:dyDescent="0.25">
      <c r="A11" s="221" t="s">
        <v>567</v>
      </c>
      <c r="B11" s="44" t="s">
        <v>566</v>
      </c>
      <c r="C11" s="223">
        <v>2</v>
      </c>
      <c r="D11" s="223">
        <v>6050</v>
      </c>
      <c r="E11" s="376" t="s">
        <v>557</v>
      </c>
      <c r="F11" s="16" t="s">
        <v>242</v>
      </c>
      <c r="G11" s="16" t="s">
        <v>556</v>
      </c>
      <c r="H11" s="16">
        <v>6050</v>
      </c>
      <c r="I11" s="16">
        <v>3537</v>
      </c>
      <c r="J11" s="16">
        <v>6050</v>
      </c>
      <c r="K11" s="16" t="s">
        <v>555</v>
      </c>
    </row>
    <row r="12" spans="1:13" ht="15.75" x14ac:dyDescent="0.25">
      <c r="A12" s="221" t="s">
        <v>565</v>
      </c>
      <c r="B12" s="44" t="s">
        <v>564</v>
      </c>
      <c r="C12" s="223"/>
      <c r="D12" s="223">
        <v>36300</v>
      </c>
      <c r="E12" s="16"/>
      <c r="F12" s="16"/>
      <c r="G12" s="16"/>
      <c r="H12" s="16"/>
      <c r="I12" s="16"/>
      <c r="J12" s="16"/>
      <c r="K12" s="16" t="s">
        <v>975</v>
      </c>
    </row>
    <row r="13" spans="1:13" ht="15.75" x14ac:dyDescent="0.25">
      <c r="A13" s="221" t="s">
        <v>563</v>
      </c>
      <c r="B13" s="44" t="s">
        <v>562</v>
      </c>
      <c r="C13" s="223">
        <v>1</v>
      </c>
      <c r="D13" s="223">
        <v>36300</v>
      </c>
      <c r="E13" s="376" t="s">
        <v>561</v>
      </c>
      <c r="F13" s="24" t="s">
        <v>431</v>
      </c>
      <c r="G13" s="16" t="s">
        <v>436</v>
      </c>
      <c r="H13" s="16">
        <v>38409.99</v>
      </c>
      <c r="I13" s="16">
        <v>3547</v>
      </c>
      <c r="J13" s="16">
        <v>38409.99</v>
      </c>
      <c r="K13" s="16" t="s">
        <v>560</v>
      </c>
    </row>
    <row r="14" spans="1:13" ht="31.5" x14ac:dyDescent="0.25">
      <c r="A14" s="221" t="s">
        <v>559</v>
      </c>
      <c r="B14" s="44" t="s">
        <v>558</v>
      </c>
      <c r="C14" s="223">
        <v>3</v>
      </c>
      <c r="D14" s="223">
        <v>2541</v>
      </c>
      <c r="E14" s="376" t="s">
        <v>557</v>
      </c>
      <c r="F14" s="16" t="s">
        <v>242</v>
      </c>
      <c r="G14" s="16" t="s">
        <v>556</v>
      </c>
      <c r="H14" s="16">
        <v>4077.7</v>
      </c>
      <c r="I14" s="16">
        <v>3537</v>
      </c>
      <c r="J14" s="16">
        <v>4077.7</v>
      </c>
      <c r="K14" s="16" t="s">
        <v>555</v>
      </c>
    </row>
    <row r="15" spans="1:13" ht="15.75" x14ac:dyDescent="0.25">
      <c r="A15" s="221" t="s">
        <v>554</v>
      </c>
      <c r="B15" s="44" t="s">
        <v>553</v>
      </c>
      <c r="C15" s="223"/>
      <c r="D15" s="223">
        <v>8168</v>
      </c>
      <c r="E15" s="16"/>
      <c r="F15" s="16"/>
      <c r="G15" s="16"/>
      <c r="H15" s="16"/>
      <c r="I15" s="16"/>
      <c r="J15" s="16"/>
      <c r="K15" s="16" t="s">
        <v>975</v>
      </c>
    </row>
    <row r="16" spans="1:13" ht="15.75" x14ac:dyDescent="0.25">
      <c r="A16" s="221" t="s">
        <v>552</v>
      </c>
      <c r="B16" s="44" t="s">
        <v>551</v>
      </c>
      <c r="C16" s="223"/>
      <c r="D16" s="223">
        <v>72600</v>
      </c>
      <c r="E16" s="16"/>
      <c r="F16" s="16"/>
      <c r="G16" s="16"/>
      <c r="H16" s="16"/>
      <c r="I16" s="16"/>
      <c r="J16" s="16"/>
      <c r="K16" s="16" t="s">
        <v>975</v>
      </c>
    </row>
    <row r="17" spans="1:11" ht="21" customHeight="1" x14ac:dyDescent="0.25">
      <c r="A17" s="221" t="s">
        <v>550</v>
      </c>
      <c r="B17" s="44" t="s">
        <v>549</v>
      </c>
      <c r="C17" s="16">
        <v>50</v>
      </c>
      <c r="D17" s="223">
        <v>9075</v>
      </c>
      <c r="E17" s="16"/>
      <c r="F17" s="16"/>
      <c r="G17" s="16"/>
      <c r="H17" s="16"/>
      <c r="I17" s="16"/>
      <c r="J17" s="16"/>
      <c r="K17" s="16" t="s">
        <v>975</v>
      </c>
    </row>
    <row r="18" spans="1:11" ht="31.5" x14ac:dyDescent="0.25">
      <c r="A18" s="221" t="s">
        <v>548</v>
      </c>
      <c r="B18" s="44" t="s">
        <v>547</v>
      </c>
      <c r="C18" s="16">
        <v>2</v>
      </c>
      <c r="D18" s="223">
        <v>14520</v>
      </c>
      <c r="E18" s="16"/>
      <c r="F18" s="16"/>
      <c r="G18" s="16"/>
      <c r="H18" s="16"/>
      <c r="I18" s="16"/>
      <c r="J18" s="16"/>
      <c r="K18" s="16" t="s">
        <v>975</v>
      </c>
    </row>
    <row r="19" spans="1:11" ht="15.75" x14ac:dyDescent="0.25">
      <c r="A19" s="221" t="s">
        <v>546</v>
      </c>
      <c r="B19" s="44" t="s">
        <v>545</v>
      </c>
      <c r="C19" s="16">
        <v>10</v>
      </c>
      <c r="D19" s="223">
        <v>12100</v>
      </c>
      <c r="E19" s="16"/>
      <c r="F19" s="16"/>
      <c r="G19" s="16"/>
      <c r="H19" s="16"/>
      <c r="I19" s="16"/>
      <c r="J19" s="16"/>
      <c r="K19" s="16" t="s">
        <v>975</v>
      </c>
    </row>
    <row r="20" spans="1:11" ht="15.75" x14ac:dyDescent="0.25">
      <c r="A20" s="221" t="s">
        <v>544</v>
      </c>
      <c r="B20" s="44" t="s">
        <v>543</v>
      </c>
      <c r="C20" s="16">
        <v>4</v>
      </c>
      <c r="D20" s="223">
        <v>9680</v>
      </c>
      <c r="E20" s="16"/>
      <c r="F20" s="16"/>
      <c r="G20" s="16"/>
      <c r="H20" s="16"/>
      <c r="I20" s="16"/>
      <c r="J20" s="16"/>
      <c r="K20" s="16" t="s">
        <v>975</v>
      </c>
    </row>
    <row r="21" spans="1:11" ht="15.75" x14ac:dyDescent="0.25">
      <c r="A21" s="221" t="s">
        <v>542</v>
      </c>
      <c r="B21" s="44" t="s">
        <v>541</v>
      </c>
      <c r="C21" s="16"/>
      <c r="D21" s="223">
        <v>1210</v>
      </c>
      <c r="E21" s="16"/>
      <c r="F21" s="16"/>
      <c r="G21" s="16"/>
      <c r="H21" s="16"/>
      <c r="I21" s="16"/>
      <c r="J21" s="16"/>
      <c r="K21" s="16" t="s">
        <v>975</v>
      </c>
    </row>
    <row r="22" spans="1:11" ht="19.5" customHeight="1" x14ac:dyDescent="0.25">
      <c r="A22" s="221" t="s">
        <v>540</v>
      </c>
      <c r="B22" s="44" t="s">
        <v>539</v>
      </c>
      <c r="C22" s="16">
        <v>1</v>
      </c>
      <c r="D22" s="223">
        <v>1452</v>
      </c>
      <c r="E22" s="16" t="s">
        <v>538</v>
      </c>
      <c r="F22" s="24" t="s">
        <v>242</v>
      </c>
      <c r="G22" s="16" t="s">
        <v>537</v>
      </c>
      <c r="H22" s="16">
        <v>971.07</v>
      </c>
      <c r="I22" s="16">
        <v>3504</v>
      </c>
      <c r="J22" s="16">
        <v>971.07</v>
      </c>
      <c r="K22" s="16" t="s">
        <v>536</v>
      </c>
    </row>
    <row r="23" spans="1:11" ht="31.5" x14ac:dyDescent="0.25">
      <c r="A23" s="221" t="s">
        <v>535</v>
      </c>
      <c r="B23" s="44" t="s">
        <v>534</v>
      </c>
      <c r="C23" s="16">
        <v>2</v>
      </c>
      <c r="D23" s="223">
        <v>2420</v>
      </c>
      <c r="E23" s="16"/>
      <c r="F23" s="16"/>
      <c r="G23" s="16"/>
      <c r="H23" s="16"/>
      <c r="I23" s="16"/>
      <c r="J23" s="16"/>
      <c r="K23" s="16" t="s">
        <v>975</v>
      </c>
    </row>
    <row r="24" spans="1:11" ht="31.5" x14ac:dyDescent="0.25">
      <c r="A24" s="221" t="s">
        <v>533</v>
      </c>
      <c r="B24" s="44" t="s">
        <v>532</v>
      </c>
      <c r="C24" s="16">
        <v>240</v>
      </c>
      <c r="D24" s="223">
        <v>5808</v>
      </c>
      <c r="E24" s="16" t="s">
        <v>529</v>
      </c>
      <c r="F24" s="24" t="s">
        <v>528</v>
      </c>
      <c r="G24" s="16" t="s">
        <v>527</v>
      </c>
      <c r="H24" s="16">
        <v>1306.8</v>
      </c>
      <c r="I24" s="16">
        <v>3950</v>
      </c>
      <c r="J24" s="16">
        <v>1306.8</v>
      </c>
      <c r="K24" s="16" t="s">
        <v>518</v>
      </c>
    </row>
    <row r="25" spans="1:11" ht="31.5" x14ac:dyDescent="0.25">
      <c r="A25" s="221" t="s">
        <v>531</v>
      </c>
      <c r="B25" s="44" t="s">
        <v>530</v>
      </c>
      <c r="C25" s="16">
        <v>240</v>
      </c>
      <c r="D25" s="223">
        <v>14520</v>
      </c>
      <c r="E25" s="16" t="s">
        <v>529</v>
      </c>
      <c r="F25" s="24" t="s">
        <v>528</v>
      </c>
      <c r="G25" s="16" t="s">
        <v>527</v>
      </c>
      <c r="H25" s="16">
        <v>2468.4</v>
      </c>
      <c r="I25" s="16">
        <v>3950</v>
      </c>
      <c r="J25" s="16">
        <v>2468.4</v>
      </c>
      <c r="K25" s="16" t="s">
        <v>518</v>
      </c>
    </row>
    <row r="26" spans="1:11" ht="15.75" x14ac:dyDescent="0.25">
      <c r="A26" s="221" t="s">
        <v>526</v>
      </c>
      <c r="B26" s="44" t="s">
        <v>525</v>
      </c>
      <c r="C26" s="16">
        <v>120</v>
      </c>
      <c r="D26" s="223">
        <v>4356</v>
      </c>
      <c r="E26" s="16"/>
      <c r="F26" s="16"/>
      <c r="G26" s="16"/>
      <c r="H26" s="16"/>
      <c r="I26" s="16"/>
      <c r="J26" s="16"/>
      <c r="K26" s="16" t="s">
        <v>975</v>
      </c>
    </row>
    <row r="27" spans="1:11" ht="15.75" x14ac:dyDescent="0.25">
      <c r="A27" s="221" t="s">
        <v>524</v>
      </c>
      <c r="B27" s="44" t="s">
        <v>523</v>
      </c>
      <c r="C27" s="16">
        <v>1</v>
      </c>
      <c r="D27" s="223">
        <v>3025</v>
      </c>
      <c r="E27" s="16"/>
      <c r="F27" s="16"/>
      <c r="G27" s="16"/>
      <c r="H27" s="16"/>
      <c r="I27" s="16"/>
      <c r="J27" s="16"/>
      <c r="K27" s="16" t="s">
        <v>975</v>
      </c>
    </row>
    <row r="28" spans="1:11" ht="15.75" x14ac:dyDescent="0.25">
      <c r="A28" s="221" t="s">
        <v>522</v>
      </c>
      <c r="B28" s="44" t="s">
        <v>521</v>
      </c>
      <c r="C28" s="16">
        <v>4</v>
      </c>
      <c r="D28" s="44">
        <v>726</v>
      </c>
      <c r="E28" s="16"/>
      <c r="F28" s="16"/>
      <c r="G28" s="16"/>
      <c r="H28" s="16"/>
      <c r="I28" s="16"/>
      <c r="J28" s="16"/>
      <c r="K28" s="16" t="s">
        <v>975</v>
      </c>
    </row>
    <row r="29" spans="1:11" ht="15.75" x14ac:dyDescent="0.25">
      <c r="A29" s="221" t="s">
        <v>520</v>
      </c>
      <c r="B29" s="44" t="s">
        <v>519</v>
      </c>
      <c r="C29" s="16">
        <v>6</v>
      </c>
      <c r="D29" s="44">
        <v>726</v>
      </c>
      <c r="E29" s="16"/>
      <c r="F29" s="16"/>
      <c r="G29" s="16"/>
      <c r="H29" s="16"/>
      <c r="I29" s="16"/>
      <c r="J29" s="16"/>
      <c r="K29" s="16" t="s">
        <v>975</v>
      </c>
    </row>
    <row r="30" spans="1:11" ht="15.75" x14ac:dyDescent="0.25">
      <c r="A30" s="221" t="s">
        <v>517</v>
      </c>
      <c r="B30" s="44" t="s">
        <v>516</v>
      </c>
      <c r="C30" s="16">
        <v>20</v>
      </c>
      <c r="D30" s="223">
        <v>14520</v>
      </c>
      <c r="E30" s="16"/>
      <c r="F30" s="16"/>
      <c r="G30" s="16"/>
      <c r="H30" s="16"/>
      <c r="I30" s="16"/>
      <c r="J30" s="16"/>
      <c r="K30" s="16" t="s">
        <v>975</v>
      </c>
    </row>
    <row r="31" spans="1:11" ht="15.75" x14ac:dyDescent="0.25">
      <c r="A31" s="221" t="s">
        <v>515</v>
      </c>
      <c r="B31" s="44" t="s">
        <v>514</v>
      </c>
      <c r="C31" s="16">
        <v>50</v>
      </c>
      <c r="D31" s="223">
        <v>6050</v>
      </c>
      <c r="E31" s="16"/>
      <c r="F31" s="16"/>
      <c r="G31" s="16"/>
      <c r="H31" s="16"/>
      <c r="I31" s="16"/>
      <c r="J31" s="16"/>
      <c r="K31" s="16" t="s">
        <v>975</v>
      </c>
    </row>
    <row r="32" spans="1:11" ht="15.75" x14ac:dyDescent="0.25">
      <c r="A32" s="221" t="s">
        <v>513</v>
      </c>
      <c r="B32" s="44" t="s">
        <v>512</v>
      </c>
      <c r="C32" s="16">
        <v>4</v>
      </c>
      <c r="D32" s="223">
        <v>2904</v>
      </c>
      <c r="E32" s="16"/>
      <c r="F32" s="16"/>
      <c r="G32" s="16"/>
      <c r="H32" s="16"/>
      <c r="I32" s="16"/>
      <c r="J32" s="16"/>
      <c r="K32" s="16" t="s">
        <v>975</v>
      </c>
    </row>
    <row r="33" spans="1:11" ht="15.75" x14ac:dyDescent="0.25">
      <c r="A33" s="221" t="s">
        <v>511</v>
      </c>
      <c r="B33" s="44" t="s">
        <v>510</v>
      </c>
      <c r="C33" s="16">
        <v>2</v>
      </c>
      <c r="D33" s="223">
        <v>14520</v>
      </c>
      <c r="E33" s="16"/>
      <c r="F33" s="16"/>
      <c r="G33" s="16"/>
      <c r="H33" s="16"/>
      <c r="I33" s="16"/>
      <c r="J33" s="16"/>
      <c r="K33" s="16" t="s">
        <v>975</v>
      </c>
    </row>
    <row r="34" spans="1:11" ht="15.75" x14ac:dyDescent="0.25">
      <c r="A34" s="221" t="s">
        <v>509</v>
      </c>
      <c r="B34" s="44" t="s">
        <v>508</v>
      </c>
      <c r="C34" s="16">
        <v>15</v>
      </c>
      <c r="D34" s="223">
        <v>6353</v>
      </c>
      <c r="E34" s="16"/>
      <c r="F34" s="16"/>
      <c r="G34" s="16"/>
      <c r="H34" s="16"/>
      <c r="I34" s="16"/>
      <c r="J34" s="16"/>
      <c r="K34" s="16" t="s">
        <v>975</v>
      </c>
    </row>
    <row r="35" spans="1:11" ht="15.75" x14ac:dyDescent="0.25">
      <c r="A35" s="221" t="s">
        <v>507</v>
      </c>
      <c r="B35" s="44" t="s">
        <v>506</v>
      </c>
      <c r="C35" s="16">
        <v>100</v>
      </c>
      <c r="D35" s="223">
        <v>3630</v>
      </c>
      <c r="E35" s="16"/>
      <c r="F35" s="16"/>
      <c r="G35" s="16"/>
      <c r="H35" s="16"/>
      <c r="I35" s="16"/>
      <c r="J35" s="16"/>
      <c r="K35" s="16" t="s">
        <v>975</v>
      </c>
    </row>
    <row r="36" spans="1:11" ht="15.75" x14ac:dyDescent="0.25">
      <c r="A36" s="221" t="s">
        <v>505</v>
      </c>
      <c r="B36" s="44" t="s">
        <v>504</v>
      </c>
      <c r="C36" s="16">
        <v>4</v>
      </c>
      <c r="D36" s="223">
        <v>2904</v>
      </c>
      <c r="E36" s="16"/>
      <c r="F36" s="16"/>
      <c r="G36" s="16"/>
      <c r="H36" s="16"/>
      <c r="I36" s="16"/>
      <c r="J36" s="16"/>
      <c r="K36" s="16" t="s">
        <v>975</v>
      </c>
    </row>
    <row r="37" spans="1:11" ht="15.75" x14ac:dyDescent="0.25">
      <c r="A37" s="221" t="s">
        <v>503</v>
      </c>
      <c r="B37" s="44" t="s">
        <v>502</v>
      </c>
      <c r="C37" s="16">
        <v>2</v>
      </c>
      <c r="D37" s="223">
        <v>53240</v>
      </c>
      <c r="E37" s="16"/>
      <c r="F37" s="16"/>
      <c r="G37" s="16"/>
      <c r="H37" s="16"/>
      <c r="I37" s="16"/>
      <c r="J37" s="16"/>
      <c r="K37" s="16" t="s">
        <v>975</v>
      </c>
    </row>
    <row r="38" spans="1:11" ht="15.75" x14ac:dyDescent="0.25">
      <c r="A38" s="221" t="s">
        <v>501</v>
      </c>
      <c r="B38" s="44" t="s">
        <v>500</v>
      </c>
      <c r="C38" s="16">
        <v>30</v>
      </c>
      <c r="D38" s="223">
        <v>145200</v>
      </c>
      <c r="E38" s="16"/>
      <c r="F38" s="16"/>
      <c r="G38" s="16"/>
      <c r="H38" s="16"/>
      <c r="I38" s="16"/>
      <c r="J38" s="16"/>
      <c r="K38" s="16" t="s">
        <v>975</v>
      </c>
    </row>
    <row r="39" spans="1:11" ht="15.75" x14ac:dyDescent="0.25">
      <c r="A39" s="221" t="s">
        <v>499</v>
      </c>
      <c r="B39" s="44" t="s">
        <v>498</v>
      </c>
      <c r="C39" s="16">
        <v>4</v>
      </c>
      <c r="D39" s="223">
        <v>29040</v>
      </c>
      <c r="E39" s="16"/>
      <c r="F39" s="16"/>
      <c r="G39" s="16"/>
      <c r="H39" s="16"/>
      <c r="I39" s="16"/>
      <c r="J39" s="16"/>
      <c r="K39" s="16" t="s">
        <v>975</v>
      </c>
    </row>
    <row r="40" spans="1:11" ht="15.75" x14ac:dyDescent="0.25">
      <c r="A40" s="221" t="s">
        <v>497</v>
      </c>
      <c r="B40" s="44" t="s">
        <v>496</v>
      </c>
      <c r="C40" s="16">
        <v>2</v>
      </c>
      <c r="D40" s="223">
        <v>19360</v>
      </c>
      <c r="E40" s="16"/>
      <c r="F40" s="16"/>
      <c r="G40" s="16"/>
      <c r="H40" s="16"/>
      <c r="I40" s="16"/>
      <c r="J40" s="16"/>
      <c r="K40" s="16" t="s">
        <v>975</v>
      </c>
    </row>
    <row r="41" spans="1:11" ht="15.75" x14ac:dyDescent="0.25">
      <c r="A41" s="221" t="s">
        <v>495</v>
      </c>
      <c r="B41" s="44" t="s">
        <v>494</v>
      </c>
      <c r="C41" s="16">
        <v>4</v>
      </c>
      <c r="D41" s="223">
        <v>33880</v>
      </c>
      <c r="E41" s="16"/>
      <c r="F41" s="16"/>
      <c r="G41" s="16"/>
      <c r="H41" s="16"/>
      <c r="I41" s="16"/>
      <c r="J41" s="16"/>
      <c r="K41" s="16" t="s">
        <v>975</v>
      </c>
    </row>
    <row r="42" spans="1:11" ht="15.75" x14ac:dyDescent="0.25">
      <c r="A42" s="221" t="s">
        <v>493</v>
      </c>
      <c r="B42" s="44" t="s">
        <v>492</v>
      </c>
      <c r="C42" s="16">
        <v>15</v>
      </c>
      <c r="D42" s="223">
        <v>21780</v>
      </c>
      <c r="E42" s="16"/>
      <c r="F42" s="16"/>
      <c r="G42" s="16"/>
      <c r="H42" s="16"/>
      <c r="I42" s="16"/>
      <c r="J42" s="16"/>
      <c r="K42" s="16" t="s">
        <v>975</v>
      </c>
    </row>
    <row r="43" spans="1:11" ht="15.75" x14ac:dyDescent="0.25">
      <c r="A43" s="221" t="s">
        <v>491</v>
      </c>
      <c r="B43" s="44" t="s">
        <v>490</v>
      </c>
      <c r="C43" s="16">
        <v>80</v>
      </c>
      <c r="D43" s="223">
        <v>6776</v>
      </c>
      <c r="E43" s="16"/>
      <c r="F43" s="16"/>
      <c r="G43" s="16"/>
      <c r="H43" s="16"/>
      <c r="I43" s="16"/>
      <c r="J43" s="16"/>
      <c r="K43" s="16" t="s">
        <v>975</v>
      </c>
    </row>
    <row r="44" spans="1:11" ht="15.75" x14ac:dyDescent="0.25">
      <c r="A44" s="221" t="s">
        <v>489</v>
      </c>
      <c r="B44" s="44" t="s">
        <v>488</v>
      </c>
      <c r="C44" s="16">
        <v>4</v>
      </c>
      <c r="D44" s="223">
        <v>4356</v>
      </c>
      <c r="E44" s="16"/>
      <c r="F44" s="16"/>
      <c r="G44" s="16"/>
      <c r="H44" s="16"/>
      <c r="I44" s="16"/>
      <c r="J44" s="16"/>
      <c r="K44" s="16" t="s">
        <v>975</v>
      </c>
    </row>
    <row r="45" spans="1:11" ht="15.75" x14ac:dyDescent="0.25">
      <c r="A45" s="221" t="s">
        <v>487</v>
      </c>
      <c r="B45" s="44" t="s">
        <v>486</v>
      </c>
      <c r="C45" s="16">
        <v>20</v>
      </c>
      <c r="D45" s="223">
        <v>29040</v>
      </c>
      <c r="E45" s="16"/>
      <c r="F45" s="16"/>
      <c r="G45" s="16"/>
      <c r="H45" s="16"/>
      <c r="I45" s="16"/>
      <c r="J45" s="16"/>
      <c r="K45" s="16" t="s">
        <v>975</v>
      </c>
    </row>
    <row r="46" spans="1:11" ht="15.75" x14ac:dyDescent="0.25">
      <c r="A46" s="221" t="s">
        <v>485</v>
      </c>
      <c r="B46" s="44" t="s">
        <v>484</v>
      </c>
      <c r="C46" s="16">
        <v>20</v>
      </c>
      <c r="D46" s="223">
        <v>1210</v>
      </c>
      <c r="E46" s="16"/>
      <c r="F46" s="16"/>
      <c r="G46" s="16"/>
      <c r="H46" s="16"/>
      <c r="I46" s="16"/>
      <c r="J46" s="16"/>
      <c r="K46" s="16" t="s">
        <v>975</v>
      </c>
    </row>
    <row r="47" spans="1:11" ht="15.75" x14ac:dyDescent="0.25">
      <c r="A47" s="221" t="s">
        <v>483</v>
      </c>
      <c r="B47" s="44" t="s">
        <v>482</v>
      </c>
      <c r="C47" s="16">
        <v>120</v>
      </c>
      <c r="D47" s="223">
        <v>10164</v>
      </c>
      <c r="E47" s="16"/>
      <c r="F47" s="16"/>
      <c r="G47" s="16"/>
      <c r="H47" s="16"/>
      <c r="I47" s="16"/>
      <c r="J47" s="16"/>
      <c r="K47" s="16" t="s">
        <v>975</v>
      </c>
    </row>
    <row r="48" spans="1:11" ht="15.75" x14ac:dyDescent="0.25">
      <c r="A48" s="221" t="s">
        <v>481</v>
      </c>
      <c r="B48" s="44" t="s">
        <v>480</v>
      </c>
      <c r="C48" s="16">
        <v>1</v>
      </c>
      <c r="D48" s="223">
        <v>54450</v>
      </c>
      <c r="E48" s="16"/>
      <c r="F48" s="16"/>
      <c r="G48" s="16"/>
      <c r="H48" s="16"/>
      <c r="I48" s="16"/>
      <c r="J48" s="16"/>
      <c r="K48" s="16" t="s">
        <v>975</v>
      </c>
    </row>
    <row r="49" spans="1:11" ht="15.75" x14ac:dyDescent="0.25">
      <c r="A49" s="221" t="s">
        <v>479</v>
      </c>
      <c r="B49" s="44" t="s">
        <v>478</v>
      </c>
      <c r="C49" s="16">
        <v>2</v>
      </c>
      <c r="D49" s="223">
        <v>8470</v>
      </c>
      <c r="E49" s="16"/>
      <c r="F49" s="16"/>
      <c r="G49" s="16"/>
      <c r="H49" s="16"/>
      <c r="I49" s="16"/>
      <c r="J49" s="16"/>
      <c r="K49" s="16" t="s">
        <v>975</v>
      </c>
    </row>
    <row r="50" spans="1:11" ht="15.75" x14ac:dyDescent="0.25">
      <c r="A50" s="221" t="s">
        <v>477</v>
      </c>
      <c r="B50" s="44" t="s">
        <v>476</v>
      </c>
      <c r="C50" s="16">
        <v>10</v>
      </c>
      <c r="D50" s="223">
        <v>4235</v>
      </c>
      <c r="E50" s="16"/>
      <c r="F50" s="16"/>
      <c r="G50" s="16"/>
      <c r="H50" s="16"/>
      <c r="I50" s="16"/>
      <c r="J50" s="16"/>
      <c r="K50" s="16" t="s">
        <v>975</v>
      </c>
    </row>
    <row r="51" spans="1:11" ht="15.75" x14ac:dyDescent="0.25">
      <c r="A51" s="221" t="s">
        <v>475</v>
      </c>
      <c r="B51" s="44" t="s">
        <v>474</v>
      </c>
      <c r="C51" s="16">
        <v>140</v>
      </c>
      <c r="D51" s="223">
        <v>338800</v>
      </c>
      <c r="E51" s="16"/>
      <c r="F51" s="16"/>
      <c r="G51" s="16"/>
      <c r="H51" s="16"/>
      <c r="I51" s="16"/>
      <c r="J51" s="16"/>
      <c r="K51" s="16" t="s">
        <v>975</v>
      </c>
    </row>
    <row r="52" spans="1:11" ht="15.75" x14ac:dyDescent="0.25">
      <c r="A52" s="221" t="s">
        <v>473</v>
      </c>
      <c r="B52" s="44" t="s">
        <v>472</v>
      </c>
      <c r="C52" s="16">
        <v>140</v>
      </c>
      <c r="D52" s="223">
        <v>59290</v>
      </c>
      <c r="E52" s="16"/>
      <c r="F52" s="16"/>
      <c r="G52" s="16"/>
      <c r="H52" s="16"/>
      <c r="I52" s="16"/>
      <c r="J52" s="16"/>
      <c r="K52" s="16" t="s">
        <v>975</v>
      </c>
    </row>
    <row r="53" spans="1:11" ht="15.75" x14ac:dyDescent="0.25">
      <c r="A53" s="221" t="s">
        <v>471</v>
      </c>
      <c r="B53" s="44" t="s">
        <v>470</v>
      </c>
      <c r="C53" s="16"/>
      <c r="D53" s="223">
        <v>12100</v>
      </c>
      <c r="E53" s="16"/>
      <c r="F53" s="16"/>
      <c r="G53" s="16"/>
      <c r="H53" s="16"/>
      <c r="I53" s="16"/>
      <c r="J53" s="16"/>
      <c r="K53" s="16" t="s">
        <v>975</v>
      </c>
    </row>
    <row r="54" spans="1:11" ht="15.75" x14ac:dyDescent="0.25">
      <c r="A54" s="221" t="s">
        <v>469</v>
      </c>
      <c r="B54" s="44" t="s">
        <v>356</v>
      </c>
      <c r="C54" s="16"/>
      <c r="D54" s="223">
        <v>4840</v>
      </c>
      <c r="E54" s="16"/>
      <c r="F54" s="16"/>
      <c r="G54" s="16"/>
      <c r="H54" s="16"/>
      <c r="I54" s="16"/>
      <c r="J54" s="16"/>
      <c r="K54" s="16" t="s">
        <v>975</v>
      </c>
    </row>
    <row r="55" spans="1:11" ht="19.5" customHeight="1" x14ac:dyDescent="0.25">
      <c r="A55" s="221" t="s">
        <v>468</v>
      </c>
      <c r="B55" s="44" t="s">
        <v>467</v>
      </c>
      <c r="C55" s="16">
        <v>4</v>
      </c>
      <c r="D55" s="223">
        <v>7260</v>
      </c>
      <c r="E55" s="16"/>
      <c r="F55" s="16"/>
      <c r="G55" s="16"/>
      <c r="H55" s="16"/>
      <c r="I55" s="16"/>
      <c r="J55" s="16"/>
      <c r="K55" s="16" t="s">
        <v>975</v>
      </c>
    </row>
    <row r="56" spans="1:11" ht="15.75" x14ac:dyDescent="0.25">
      <c r="A56" s="221" t="s">
        <v>466</v>
      </c>
      <c r="B56" s="44" t="s">
        <v>465</v>
      </c>
      <c r="C56" s="16">
        <v>3</v>
      </c>
      <c r="D56" s="223">
        <v>7260</v>
      </c>
      <c r="E56" s="16"/>
      <c r="F56" s="16"/>
      <c r="G56" s="16"/>
      <c r="H56" s="16"/>
      <c r="I56" s="16"/>
      <c r="J56" s="16"/>
      <c r="K56" s="16" t="s">
        <v>975</v>
      </c>
    </row>
    <row r="57" spans="1:11" ht="31.5" x14ac:dyDescent="0.25">
      <c r="A57" s="221" t="s">
        <v>464</v>
      </c>
      <c r="B57" s="44" t="s">
        <v>463</v>
      </c>
      <c r="C57" s="16">
        <v>6</v>
      </c>
      <c r="D57" s="223">
        <v>2178</v>
      </c>
      <c r="E57" s="16"/>
      <c r="F57" s="16"/>
      <c r="G57" s="16"/>
      <c r="H57" s="16"/>
      <c r="I57" s="16"/>
      <c r="J57" s="16"/>
      <c r="K57" s="16" t="s">
        <v>975</v>
      </c>
    </row>
    <row r="58" spans="1:11" x14ac:dyDescent="0.25">
      <c r="D58" s="218"/>
      <c r="J58" s="356"/>
    </row>
    <row r="60" spans="1:11" s="362" customFormat="1" x14ac:dyDescent="0.25"/>
    <row r="61" spans="1:11" s="362" customFormat="1" x14ac:dyDescent="0.25">
      <c r="B61" s="362" t="s">
        <v>973</v>
      </c>
      <c r="C61" s="19">
        <f>C63</f>
        <v>49508.759999999995</v>
      </c>
    </row>
    <row r="62" spans="1:11" s="362" customFormat="1" x14ac:dyDescent="0.25">
      <c r="C62" s="19"/>
    </row>
    <row r="63" spans="1:11" x14ac:dyDescent="0.25">
      <c r="B63" s="296" t="s">
        <v>974</v>
      </c>
      <c r="C63" s="373">
        <f>H11+H13+H14+H22</f>
        <v>49508.759999999995</v>
      </c>
    </row>
    <row r="64" spans="1:11" ht="35.25" customHeight="1" x14ac:dyDescent="0.25">
      <c r="B64" s="296" t="s">
        <v>1077</v>
      </c>
      <c r="C64" s="373">
        <f>ROUNDUP(H24+H25,0)</f>
        <v>3776</v>
      </c>
    </row>
  </sheetData>
  <mergeCells count="9">
    <mergeCell ref="B6:K6"/>
    <mergeCell ref="B7:D7"/>
    <mergeCell ref="E7:K7"/>
    <mergeCell ref="B8:B9"/>
    <mergeCell ref="C8:C9"/>
    <mergeCell ref="D8:D9"/>
    <mergeCell ref="E8:H8"/>
    <mergeCell ref="I8:J8"/>
    <mergeCell ref="K8:K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3B0A0-A4D2-41BD-8893-673E9DAE061D}">
  <sheetPr>
    <tabColor rgb="FFFFC000"/>
    <pageSetUpPr fitToPage="1"/>
  </sheetPr>
  <dimension ref="A1:L92"/>
  <sheetViews>
    <sheetView topLeftCell="A67" workbookViewId="0">
      <selection activeCell="B96" sqref="B96"/>
    </sheetView>
  </sheetViews>
  <sheetFormatPr defaultColWidth="9.140625" defaultRowHeight="15" x14ac:dyDescent="0.25"/>
  <cols>
    <col min="1" max="1" width="65.28515625" style="362" bestFit="1" customWidth="1"/>
    <col min="2" max="2" width="14.28515625" style="361" customWidth="1"/>
    <col min="3" max="3" width="16.85546875" style="362" customWidth="1"/>
    <col min="4" max="5" width="14.140625" style="362" customWidth="1"/>
    <col min="6" max="6" width="24.5703125" style="362" customWidth="1"/>
    <col min="7" max="7" width="32" style="139" customWidth="1"/>
    <col min="8" max="8" width="14.5703125" style="362" customWidth="1"/>
    <col min="9" max="9" width="14.140625" style="362" customWidth="1"/>
    <col min="10" max="10" width="36.42578125" style="362" customWidth="1"/>
    <col min="11" max="11" width="31.140625" style="362" customWidth="1"/>
    <col min="12" max="13" width="10" style="362" bestFit="1" customWidth="1"/>
    <col min="14" max="16384" width="9.140625" style="362"/>
  </cols>
  <sheetData>
    <row r="1" spans="1:12" ht="15.75" x14ac:dyDescent="0.25">
      <c r="A1" s="9"/>
      <c r="B1" s="360"/>
      <c r="C1" s="9"/>
      <c r="D1" s="9"/>
      <c r="E1" s="9"/>
      <c r="H1" s="9"/>
      <c r="I1" s="9"/>
      <c r="J1" s="9" t="s">
        <v>1180</v>
      </c>
      <c r="K1" s="595"/>
      <c r="L1" s="595"/>
    </row>
    <row r="2" spans="1:12" ht="99" customHeight="1" x14ac:dyDescent="0.25">
      <c r="A2" s="9" t="s">
        <v>691</v>
      </c>
      <c r="B2" s="360"/>
      <c r="C2" s="9"/>
      <c r="D2" s="9"/>
      <c r="E2" s="9"/>
      <c r="H2" s="9"/>
      <c r="I2" s="9"/>
      <c r="J2" s="9" t="s">
        <v>1178</v>
      </c>
      <c r="K2" s="595"/>
      <c r="L2" s="595"/>
    </row>
    <row r="3" spans="1:12" ht="15.75" x14ac:dyDescent="0.25">
      <c r="A3" s="9"/>
      <c r="B3" s="360"/>
      <c r="C3" s="9"/>
      <c r="D3" s="9"/>
      <c r="E3" s="9"/>
      <c r="F3" s="9" t="s">
        <v>1024</v>
      </c>
      <c r="G3" s="392">
        <f>G13+G14+G29+G30+G31+G60+G64+G65+G67+G68+G70+G71+G72+G73+G75+G76+G77+G78+G79+G80+G81+G83+G15</f>
        <v>34714.6</v>
      </c>
      <c r="H3" s="9"/>
      <c r="I3" s="66"/>
      <c r="J3" s="10"/>
    </row>
    <row r="4" spans="1:12" s="371" customFormat="1" ht="15.75" x14ac:dyDescent="0.25">
      <c r="A4" s="9"/>
      <c r="B4" s="517"/>
      <c r="C4" s="9"/>
      <c r="D4" s="9"/>
      <c r="E4" s="9"/>
      <c r="F4" s="9" t="s">
        <v>690</v>
      </c>
      <c r="G4" s="391">
        <f>G18+G19+G22+G23+G59</f>
        <v>188058.2</v>
      </c>
      <c r="H4" s="9"/>
      <c r="I4" s="66"/>
      <c r="J4" s="10"/>
    </row>
    <row r="5" spans="1:12" s="371" customFormat="1" ht="15.75" x14ac:dyDescent="0.25">
      <c r="A5" s="9"/>
      <c r="B5" s="517"/>
      <c r="C5" s="9"/>
      <c r="D5" s="9"/>
      <c r="E5" s="9"/>
      <c r="F5" s="9" t="s">
        <v>855</v>
      </c>
      <c r="G5" s="390">
        <f>G16+G20+G24+G35+G40+G41+G44+G45+G46+G51+G54+G55+G56+G58+G62+G63+G86</f>
        <v>474509.13</v>
      </c>
      <c r="H5" s="9"/>
      <c r="I5" s="66"/>
      <c r="J5" s="10"/>
    </row>
    <row r="6" spans="1:12" ht="36.75" customHeight="1" x14ac:dyDescent="0.25">
      <c r="A6" s="665" t="s">
        <v>49</v>
      </c>
      <c r="B6" s="665"/>
      <c r="C6" s="666"/>
      <c r="D6" s="666"/>
      <c r="E6" s="666"/>
      <c r="F6" s="666"/>
      <c r="G6" s="666"/>
      <c r="H6" s="666"/>
      <c r="I6" s="666"/>
      <c r="J6" s="667"/>
    </row>
    <row r="7" spans="1:12" ht="24.75" customHeight="1" x14ac:dyDescent="0.25">
      <c r="A7" s="668" t="s">
        <v>50</v>
      </c>
      <c r="B7" s="668"/>
      <c r="C7" s="668"/>
      <c r="D7" s="668" t="s">
        <v>49</v>
      </c>
      <c r="E7" s="668"/>
      <c r="F7" s="668"/>
      <c r="G7" s="668"/>
      <c r="H7" s="668"/>
      <c r="I7" s="668"/>
      <c r="J7" s="668"/>
    </row>
    <row r="8" spans="1:12" ht="22.5" customHeight="1" x14ac:dyDescent="0.25">
      <c r="A8" s="668" t="s">
        <v>51</v>
      </c>
      <c r="B8" s="668" t="s">
        <v>52</v>
      </c>
      <c r="C8" s="668" t="s">
        <v>53</v>
      </c>
      <c r="D8" s="668" t="s">
        <v>54</v>
      </c>
      <c r="E8" s="668"/>
      <c r="F8" s="668"/>
      <c r="G8" s="668"/>
      <c r="H8" s="668" t="s">
        <v>55</v>
      </c>
      <c r="I8" s="668"/>
      <c r="J8" s="668" t="s">
        <v>56</v>
      </c>
    </row>
    <row r="9" spans="1:12" ht="24.75" customHeight="1" x14ac:dyDescent="0.25">
      <c r="A9" s="668"/>
      <c r="B9" s="668"/>
      <c r="C9" s="668"/>
      <c r="D9" s="13" t="s">
        <v>57</v>
      </c>
      <c r="E9" s="13" t="s">
        <v>58</v>
      </c>
      <c r="F9" s="13" t="s">
        <v>59</v>
      </c>
      <c r="G9" s="135" t="s">
        <v>60</v>
      </c>
      <c r="H9" s="13" t="s">
        <v>4</v>
      </c>
      <c r="I9" s="13" t="s">
        <v>0</v>
      </c>
      <c r="J9" s="668"/>
    </row>
    <row r="10" spans="1:12" ht="24" customHeight="1" x14ac:dyDescent="0.25">
      <c r="A10" s="14" t="s">
        <v>6</v>
      </c>
      <c r="B10" s="15"/>
      <c r="C10" s="219">
        <f>SUM(C12:C86)</f>
        <v>1129872.3899999999</v>
      </c>
      <c r="D10" s="219"/>
      <c r="E10" s="219"/>
      <c r="F10" s="219"/>
      <c r="G10" s="219">
        <f>SUM(G13:G86)</f>
        <v>697281.93</v>
      </c>
      <c r="H10" s="219"/>
      <c r="I10" s="219">
        <f>SUM(I13:I86)</f>
        <v>697281.93</v>
      </c>
      <c r="J10" s="15"/>
    </row>
    <row r="11" spans="1:12" ht="21.75" customHeight="1" x14ac:dyDescent="0.25">
      <c r="A11" s="399" t="s">
        <v>673</v>
      </c>
      <c r="B11" s="353"/>
      <c r="C11" s="400"/>
      <c r="D11" s="353"/>
      <c r="E11" s="353"/>
      <c r="F11" s="353"/>
      <c r="G11" s="400"/>
      <c r="H11" s="353"/>
      <c r="I11" s="400"/>
      <c r="J11" s="353"/>
    </row>
    <row r="12" spans="1:12" s="40" customFormat="1" ht="16.5" customHeight="1" x14ac:dyDescent="0.25">
      <c r="A12" s="401" t="s">
        <v>672</v>
      </c>
      <c r="B12" s="402">
        <v>5</v>
      </c>
      <c r="C12" s="403">
        <v>7500</v>
      </c>
      <c r="D12" s="237"/>
      <c r="E12" s="237"/>
      <c r="F12" s="237"/>
      <c r="G12" s="235"/>
      <c r="H12" s="236"/>
      <c r="I12" s="235"/>
      <c r="J12" s="402"/>
    </row>
    <row r="13" spans="1:12" ht="13.9" customHeight="1" x14ac:dyDescent="0.2">
      <c r="A13" s="241" t="s">
        <v>670</v>
      </c>
      <c r="B13" s="239">
        <v>1</v>
      </c>
      <c r="C13" s="238"/>
      <c r="D13" s="398" t="s">
        <v>83</v>
      </c>
      <c r="E13" s="237" t="s">
        <v>83</v>
      </c>
      <c r="F13" s="237" t="s">
        <v>669</v>
      </c>
      <c r="G13" s="380">
        <v>364.34</v>
      </c>
      <c r="H13" s="236" t="s">
        <v>671</v>
      </c>
      <c r="I13" s="235">
        <v>364.34</v>
      </c>
      <c r="J13" s="680"/>
    </row>
    <row r="14" spans="1:12" ht="17.25" customHeight="1" x14ac:dyDescent="0.2">
      <c r="A14" s="241" t="s">
        <v>670</v>
      </c>
      <c r="B14" s="239">
        <v>14</v>
      </c>
      <c r="C14" s="238"/>
      <c r="D14" s="398" t="s">
        <v>328</v>
      </c>
      <c r="E14" s="237" t="s">
        <v>328</v>
      </c>
      <c r="F14" s="237" t="s">
        <v>669</v>
      </c>
      <c r="G14" s="380">
        <v>3084.12</v>
      </c>
      <c r="H14" s="236" t="s">
        <v>668</v>
      </c>
      <c r="I14" s="235">
        <v>3084.12</v>
      </c>
      <c r="J14" s="680"/>
    </row>
    <row r="15" spans="1:12" ht="22.9" customHeight="1" x14ac:dyDescent="0.25">
      <c r="A15" s="681" t="s">
        <v>670</v>
      </c>
      <c r="B15" s="239">
        <v>1</v>
      </c>
      <c r="C15" s="238"/>
      <c r="D15" s="398" t="s">
        <v>24</v>
      </c>
      <c r="E15" s="237" t="s">
        <v>24</v>
      </c>
      <c r="F15" s="237" t="s">
        <v>669</v>
      </c>
      <c r="G15" s="382">
        <v>337.47</v>
      </c>
      <c r="H15" s="236" t="s">
        <v>689</v>
      </c>
      <c r="I15" s="235">
        <v>337.47</v>
      </c>
      <c r="J15" s="240"/>
    </row>
    <row r="16" spans="1:12" ht="25.5" x14ac:dyDescent="0.25">
      <c r="A16" s="681"/>
      <c r="B16" s="396">
        <v>1</v>
      </c>
      <c r="C16" s="404"/>
      <c r="D16" s="396">
        <v>397209521</v>
      </c>
      <c r="E16" s="405" t="s">
        <v>1023</v>
      </c>
      <c r="F16" s="405" t="s">
        <v>1022</v>
      </c>
      <c r="G16" s="406">
        <v>47.51</v>
      </c>
      <c r="H16" s="407" t="s">
        <v>1021</v>
      </c>
      <c r="I16" s="406">
        <v>47.51</v>
      </c>
      <c r="J16" s="397" t="s">
        <v>1020</v>
      </c>
    </row>
    <row r="17" spans="1:11" ht="17.25" customHeight="1" x14ac:dyDescent="0.2">
      <c r="A17" s="234" t="s">
        <v>309</v>
      </c>
      <c r="B17" s="357"/>
      <c r="C17" s="227"/>
      <c r="D17" s="226"/>
      <c r="E17" s="226"/>
      <c r="F17" s="226"/>
      <c r="G17" s="224"/>
      <c r="H17" s="225"/>
      <c r="I17" s="224"/>
      <c r="J17" s="357"/>
    </row>
    <row r="18" spans="1:11" ht="29.25" customHeight="1" x14ac:dyDescent="0.25">
      <c r="A18" s="324" t="s">
        <v>667</v>
      </c>
      <c r="B18" s="239">
        <v>24</v>
      </c>
      <c r="C18" s="325">
        <v>180048</v>
      </c>
      <c r="D18" s="237" t="s">
        <v>688</v>
      </c>
      <c r="E18" s="237" t="s">
        <v>687</v>
      </c>
      <c r="F18" s="237" t="s">
        <v>679</v>
      </c>
      <c r="G18" s="382">
        <v>79279.199999999997</v>
      </c>
      <c r="H18" s="236" t="s">
        <v>686</v>
      </c>
      <c r="I18" s="235">
        <v>79279.199999999997</v>
      </c>
      <c r="J18" s="240"/>
    </row>
    <row r="19" spans="1:11" ht="27" customHeight="1" x14ac:dyDescent="0.25">
      <c r="A19" s="324" t="s">
        <v>666</v>
      </c>
      <c r="B19" s="239">
        <v>4</v>
      </c>
      <c r="C19" s="238">
        <v>72600</v>
      </c>
      <c r="D19" s="237" t="s">
        <v>685</v>
      </c>
      <c r="E19" s="239" t="s">
        <v>684</v>
      </c>
      <c r="F19" s="237" t="s">
        <v>683</v>
      </c>
      <c r="G19" s="382">
        <v>77440</v>
      </c>
      <c r="H19" s="236" t="s">
        <v>682</v>
      </c>
      <c r="I19" s="235">
        <v>77440</v>
      </c>
      <c r="J19" s="240"/>
    </row>
    <row r="20" spans="1:11" ht="26.25" customHeight="1" x14ac:dyDescent="0.25">
      <c r="A20" s="249" t="s">
        <v>665</v>
      </c>
      <c r="B20" s="246">
        <v>1</v>
      </c>
      <c r="C20" s="245">
        <v>114950</v>
      </c>
      <c r="D20" s="244" t="s">
        <v>1019</v>
      </c>
      <c r="E20" s="244" t="s">
        <v>982</v>
      </c>
      <c r="F20" s="246" t="s">
        <v>62</v>
      </c>
      <c r="G20" s="245">
        <v>77682</v>
      </c>
      <c r="H20" s="243" t="s">
        <v>1018</v>
      </c>
      <c r="I20" s="242">
        <v>77682</v>
      </c>
      <c r="J20" s="377" t="s">
        <v>1017</v>
      </c>
    </row>
    <row r="21" spans="1:11" ht="105.6" customHeight="1" x14ac:dyDescent="0.25">
      <c r="A21" s="326" t="s">
        <v>664</v>
      </c>
      <c r="B21" s="357">
        <v>5</v>
      </c>
      <c r="C21" s="227">
        <v>59290</v>
      </c>
      <c r="D21" s="226"/>
      <c r="E21" s="226"/>
      <c r="F21" s="226" t="s">
        <v>866</v>
      </c>
      <c r="G21" s="227"/>
      <c r="H21" s="225"/>
      <c r="I21" s="224"/>
      <c r="J21" s="228" t="s">
        <v>1016</v>
      </c>
    </row>
    <row r="22" spans="1:11" ht="24.75" customHeight="1" x14ac:dyDescent="0.25">
      <c r="A22" s="327" t="s">
        <v>663</v>
      </c>
      <c r="B22" s="239">
        <v>30</v>
      </c>
      <c r="C22" s="238">
        <v>32250</v>
      </c>
      <c r="D22" s="682" t="s">
        <v>681</v>
      </c>
      <c r="E22" s="682" t="s">
        <v>680</v>
      </c>
      <c r="F22" s="683" t="s">
        <v>679</v>
      </c>
      <c r="G22" s="389">
        <f>12140*0.21+12140</f>
        <v>14689.4</v>
      </c>
      <c r="H22" s="684" t="s">
        <v>678</v>
      </c>
      <c r="I22" s="685">
        <v>25531</v>
      </c>
      <c r="J22" s="240"/>
    </row>
    <row r="23" spans="1:11" ht="21.75" customHeight="1" x14ac:dyDescent="0.25">
      <c r="A23" s="327" t="s">
        <v>662</v>
      </c>
      <c r="B23" s="239">
        <v>14</v>
      </c>
      <c r="C23" s="238">
        <v>18634</v>
      </c>
      <c r="D23" s="682"/>
      <c r="E23" s="682"/>
      <c r="F23" s="683"/>
      <c r="G23" s="389">
        <f>9600*0.21+9600-774.4</f>
        <v>10841.6</v>
      </c>
      <c r="H23" s="684"/>
      <c r="I23" s="685"/>
      <c r="J23" s="240"/>
    </row>
    <row r="24" spans="1:11" ht="38.25" x14ac:dyDescent="0.25">
      <c r="A24" s="249" t="s">
        <v>661</v>
      </c>
      <c r="B24" s="246">
        <v>60</v>
      </c>
      <c r="C24" s="245">
        <v>54450</v>
      </c>
      <c r="D24" s="244" t="s">
        <v>1015</v>
      </c>
      <c r="E24" s="244" t="s">
        <v>991</v>
      </c>
      <c r="F24" s="246" t="s">
        <v>867</v>
      </c>
      <c r="G24" s="388">
        <v>36245.550000000003</v>
      </c>
      <c r="H24" s="243" t="s">
        <v>1014</v>
      </c>
      <c r="I24" s="242">
        <v>36245.550000000003</v>
      </c>
      <c r="J24" s="377" t="s">
        <v>1013</v>
      </c>
    </row>
    <row r="25" spans="1:11" ht="38.25" x14ac:dyDescent="0.25">
      <c r="A25" s="326" t="s">
        <v>660</v>
      </c>
      <c r="B25" s="357">
        <v>5</v>
      </c>
      <c r="C25" s="227">
        <v>4915</v>
      </c>
      <c r="D25" s="226"/>
      <c r="E25" s="226"/>
      <c r="F25" s="226"/>
      <c r="G25" s="224"/>
      <c r="H25" s="225"/>
      <c r="I25" s="224"/>
      <c r="J25" s="394" t="s">
        <v>868</v>
      </c>
    </row>
    <row r="26" spans="1:11" ht="54" customHeight="1" x14ac:dyDescent="0.25">
      <c r="A26" s="326" t="s">
        <v>659</v>
      </c>
      <c r="B26" s="357">
        <v>5</v>
      </c>
      <c r="C26" s="227">
        <v>6655</v>
      </c>
      <c r="D26" s="226"/>
      <c r="E26" s="226"/>
      <c r="F26" s="357"/>
      <c r="G26" s="224"/>
      <c r="H26" s="328"/>
      <c r="I26" s="328"/>
      <c r="J26" s="395" t="s">
        <v>869</v>
      </c>
    </row>
    <row r="27" spans="1:11" ht="124.15" customHeight="1" x14ac:dyDescent="0.25">
      <c r="A27" s="326" t="s">
        <v>658</v>
      </c>
      <c r="B27" s="357">
        <v>2</v>
      </c>
      <c r="C27" s="227">
        <v>21780</v>
      </c>
      <c r="D27" s="226"/>
      <c r="E27" s="226"/>
      <c r="F27" s="226" t="s">
        <v>866</v>
      </c>
      <c r="G27" s="227"/>
      <c r="H27" s="225"/>
      <c r="I27" s="224"/>
      <c r="J27" s="394" t="s">
        <v>1012</v>
      </c>
    </row>
    <row r="28" spans="1:11" x14ac:dyDescent="0.2">
      <c r="A28" s="408" t="s">
        <v>657</v>
      </c>
      <c r="B28" s="402">
        <v>60</v>
      </c>
      <c r="C28" s="403">
        <v>2100</v>
      </c>
      <c r="D28" s="409"/>
      <c r="E28" s="237"/>
      <c r="F28" s="237"/>
      <c r="G28" s="235"/>
      <c r="H28" s="236"/>
      <c r="I28" s="235"/>
      <c r="J28" s="410"/>
    </row>
    <row r="29" spans="1:11" x14ac:dyDescent="0.2">
      <c r="A29" s="241" t="s">
        <v>654</v>
      </c>
      <c r="B29" s="239">
        <v>40</v>
      </c>
      <c r="C29" s="238"/>
      <c r="D29" s="237" t="s">
        <v>656</v>
      </c>
      <c r="E29" s="237" t="s">
        <v>652</v>
      </c>
      <c r="F29" s="237" t="s">
        <v>651</v>
      </c>
      <c r="G29" s="380">
        <v>1484.91</v>
      </c>
      <c r="H29" s="236" t="s">
        <v>655</v>
      </c>
      <c r="I29" s="235">
        <v>1484.91</v>
      </c>
      <c r="J29" s="240"/>
    </row>
    <row r="30" spans="1:11" x14ac:dyDescent="0.2">
      <c r="A30" s="241" t="s">
        <v>654</v>
      </c>
      <c r="B30" s="239">
        <v>20</v>
      </c>
      <c r="C30" s="238"/>
      <c r="D30" s="237" t="s">
        <v>653</v>
      </c>
      <c r="E30" s="237" t="s">
        <v>652</v>
      </c>
      <c r="F30" s="237" t="s">
        <v>651</v>
      </c>
      <c r="G30" s="380">
        <v>742.46</v>
      </c>
      <c r="H30" s="236" t="s">
        <v>650</v>
      </c>
      <c r="I30" s="235">
        <v>742.46</v>
      </c>
      <c r="J30" s="240"/>
    </row>
    <row r="31" spans="1:11" x14ac:dyDescent="0.2">
      <c r="A31" s="408" t="s">
        <v>649</v>
      </c>
      <c r="B31" s="402">
        <v>44</v>
      </c>
      <c r="C31" s="403">
        <v>1320</v>
      </c>
      <c r="D31" s="237" t="s">
        <v>648</v>
      </c>
      <c r="E31" s="237" t="s">
        <v>647</v>
      </c>
      <c r="F31" s="237" t="s">
        <v>646</v>
      </c>
      <c r="G31" s="380">
        <v>2395.8000000000002</v>
      </c>
      <c r="H31" s="236" t="s">
        <v>645</v>
      </c>
      <c r="I31" s="235">
        <v>2395.8000000000002</v>
      </c>
      <c r="J31" s="240"/>
    </row>
    <row r="32" spans="1:11" ht="89.25" x14ac:dyDescent="0.25">
      <c r="A32" s="326" t="s">
        <v>644</v>
      </c>
      <c r="B32" s="357">
        <v>4</v>
      </c>
      <c r="C32" s="227">
        <v>14520</v>
      </c>
      <c r="D32" s="226"/>
      <c r="E32" s="226"/>
      <c r="F32" s="357" t="s">
        <v>870</v>
      </c>
      <c r="G32" s="227"/>
      <c r="H32" s="225"/>
      <c r="I32" s="224"/>
      <c r="J32" s="394" t="s">
        <v>1011</v>
      </c>
      <c r="K32" s="329"/>
    </row>
    <row r="33" spans="1:11" ht="38.25" x14ac:dyDescent="0.25">
      <c r="A33" s="326" t="s">
        <v>643</v>
      </c>
      <c r="B33" s="357">
        <v>15</v>
      </c>
      <c r="C33" s="227">
        <v>1611.15</v>
      </c>
      <c r="D33" s="226"/>
      <c r="E33" s="226"/>
      <c r="F33" s="357"/>
      <c r="G33" s="227"/>
      <c r="H33" s="225"/>
      <c r="I33" s="224"/>
      <c r="J33" s="395" t="s">
        <v>642</v>
      </c>
      <c r="K33" s="330"/>
    </row>
    <row r="34" spans="1:11" x14ac:dyDescent="0.2">
      <c r="A34" s="234" t="s">
        <v>641</v>
      </c>
      <c r="B34" s="357"/>
      <c r="C34" s="227"/>
      <c r="D34" s="226"/>
      <c r="E34" s="226"/>
      <c r="F34" s="226"/>
      <c r="G34" s="224"/>
      <c r="H34" s="225"/>
      <c r="I34" s="224"/>
      <c r="J34" s="395"/>
    </row>
    <row r="35" spans="1:11" ht="28.5" customHeight="1" x14ac:dyDescent="0.25">
      <c r="A35" s="249" t="s">
        <v>640</v>
      </c>
      <c r="B35" s="246">
        <v>70</v>
      </c>
      <c r="C35" s="245">
        <v>152460</v>
      </c>
      <c r="D35" s="244" t="s">
        <v>871</v>
      </c>
      <c r="E35" s="244" t="s">
        <v>872</v>
      </c>
      <c r="F35" s="244" t="s">
        <v>646</v>
      </c>
      <c r="G35" s="387">
        <v>228690</v>
      </c>
      <c r="H35" s="243" t="s">
        <v>1006</v>
      </c>
      <c r="I35" s="242">
        <v>228690</v>
      </c>
      <c r="J35" s="393" t="s">
        <v>1005</v>
      </c>
    </row>
    <row r="36" spans="1:11" ht="66" customHeight="1" x14ac:dyDescent="0.25">
      <c r="A36" s="228" t="s">
        <v>639</v>
      </c>
      <c r="B36" s="357">
        <v>70</v>
      </c>
      <c r="C36" s="227">
        <v>38115</v>
      </c>
      <c r="D36" s="226"/>
      <c r="E36" s="226"/>
      <c r="F36" s="676" t="s">
        <v>62</v>
      </c>
      <c r="G36" s="677"/>
      <c r="H36" s="225"/>
      <c r="I36" s="224"/>
      <c r="J36" s="678" t="s">
        <v>1010</v>
      </c>
    </row>
    <row r="37" spans="1:11" ht="25.5" customHeight="1" x14ac:dyDescent="0.25">
      <c r="A37" s="326" t="s">
        <v>638</v>
      </c>
      <c r="B37" s="357">
        <v>7</v>
      </c>
      <c r="C37" s="227">
        <v>18214</v>
      </c>
      <c r="D37" s="226"/>
      <c r="E37" s="226"/>
      <c r="F37" s="676"/>
      <c r="G37" s="677"/>
      <c r="H37" s="225"/>
      <c r="I37" s="224"/>
      <c r="J37" s="678"/>
    </row>
    <row r="38" spans="1:11" ht="24.75" customHeight="1" x14ac:dyDescent="0.25">
      <c r="A38" s="326" t="s">
        <v>637</v>
      </c>
      <c r="B38" s="357">
        <v>2</v>
      </c>
      <c r="C38" s="227">
        <v>6050</v>
      </c>
      <c r="D38" s="226"/>
      <c r="E38" s="226"/>
      <c r="F38" s="676"/>
      <c r="G38" s="677"/>
      <c r="H38" s="225"/>
      <c r="I38" s="224"/>
      <c r="J38" s="678"/>
    </row>
    <row r="39" spans="1:11" ht="43.5" customHeight="1" x14ac:dyDescent="0.25">
      <c r="A39" s="326" t="s">
        <v>636</v>
      </c>
      <c r="B39" s="357">
        <v>5</v>
      </c>
      <c r="C39" s="227">
        <v>11495</v>
      </c>
      <c r="D39" s="226"/>
      <c r="E39" s="226"/>
      <c r="F39" s="676"/>
      <c r="G39" s="677"/>
      <c r="H39" s="225"/>
      <c r="I39" s="224"/>
      <c r="J39" s="678"/>
    </row>
    <row r="40" spans="1:11" ht="25.5" x14ac:dyDescent="0.25">
      <c r="A40" s="249" t="s">
        <v>635</v>
      </c>
      <c r="B40" s="246">
        <v>74</v>
      </c>
      <c r="C40" s="245">
        <v>23880.54</v>
      </c>
      <c r="D40" s="244" t="s">
        <v>1009</v>
      </c>
      <c r="E40" s="244" t="s">
        <v>1008</v>
      </c>
      <c r="F40" s="246" t="s">
        <v>870</v>
      </c>
      <c r="G40" s="245">
        <v>11729.74</v>
      </c>
      <c r="H40" s="243" t="s">
        <v>1007</v>
      </c>
      <c r="I40" s="242">
        <v>11729.74</v>
      </c>
      <c r="J40" s="393" t="s">
        <v>993</v>
      </c>
    </row>
    <row r="41" spans="1:11" ht="18.75" customHeight="1" x14ac:dyDescent="0.25">
      <c r="A41" s="249" t="s">
        <v>634</v>
      </c>
      <c r="B41" s="246">
        <v>10</v>
      </c>
      <c r="C41" s="245">
        <v>16940</v>
      </c>
      <c r="D41" s="244" t="s">
        <v>871</v>
      </c>
      <c r="E41" s="244" t="s">
        <v>872</v>
      </c>
      <c r="F41" s="244" t="s">
        <v>646</v>
      </c>
      <c r="G41" s="387">
        <v>33880</v>
      </c>
      <c r="H41" s="243" t="s">
        <v>1006</v>
      </c>
      <c r="I41" s="242">
        <v>33880</v>
      </c>
      <c r="J41" s="393" t="s">
        <v>1005</v>
      </c>
    </row>
    <row r="42" spans="1:11" ht="38.25" x14ac:dyDescent="0.25">
      <c r="A42" s="326" t="s">
        <v>633</v>
      </c>
      <c r="B42" s="357">
        <v>1</v>
      </c>
      <c r="C42" s="227">
        <v>12100</v>
      </c>
      <c r="D42" s="226"/>
      <c r="E42" s="226"/>
      <c r="F42" s="226"/>
      <c r="G42" s="224"/>
      <c r="H42" s="225"/>
      <c r="I42" s="224"/>
      <c r="J42" s="379" t="s">
        <v>868</v>
      </c>
    </row>
    <row r="43" spans="1:11" ht="102" x14ac:dyDescent="0.25">
      <c r="A43" s="326" t="s">
        <v>632</v>
      </c>
      <c r="B43" s="357">
        <v>40</v>
      </c>
      <c r="C43" s="227">
        <v>32428</v>
      </c>
      <c r="D43" s="226"/>
      <c r="E43" s="226"/>
      <c r="F43" s="226" t="s">
        <v>873</v>
      </c>
      <c r="G43" s="227"/>
      <c r="H43" s="225"/>
      <c r="I43" s="224"/>
      <c r="J43" s="357" t="s">
        <v>1004</v>
      </c>
    </row>
    <row r="44" spans="1:11" x14ac:dyDescent="0.25">
      <c r="A44" s="679" t="s">
        <v>631</v>
      </c>
      <c r="B44" s="673">
        <v>5</v>
      </c>
      <c r="C44" s="675">
        <v>58080</v>
      </c>
      <c r="D44" s="244" t="s">
        <v>1003</v>
      </c>
      <c r="E44" s="244" t="s">
        <v>1002</v>
      </c>
      <c r="F44" s="672" t="s">
        <v>874</v>
      </c>
      <c r="G44" s="245">
        <v>24684</v>
      </c>
      <c r="H44" s="243" t="s">
        <v>1001</v>
      </c>
      <c r="I44" s="242">
        <v>24684</v>
      </c>
      <c r="J44" s="393" t="s">
        <v>997</v>
      </c>
      <c r="K44" s="386"/>
    </row>
    <row r="45" spans="1:11" x14ac:dyDescent="0.25">
      <c r="A45" s="679"/>
      <c r="B45" s="673"/>
      <c r="C45" s="675"/>
      <c r="D45" s="244" t="s">
        <v>1000</v>
      </c>
      <c r="E45" s="244" t="s">
        <v>999</v>
      </c>
      <c r="F45" s="672"/>
      <c r="G45" s="245">
        <v>6171</v>
      </c>
      <c r="H45" s="243" t="s">
        <v>998</v>
      </c>
      <c r="I45" s="242">
        <v>6171</v>
      </c>
      <c r="J45" s="393" t="s">
        <v>997</v>
      </c>
      <c r="K45" s="386"/>
    </row>
    <row r="46" spans="1:11" ht="25.5" x14ac:dyDescent="0.25">
      <c r="A46" s="249" t="s">
        <v>630</v>
      </c>
      <c r="B46" s="246">
        <v>6</v>
      </c>
      <c r="C46" s="245">
        <v>8712</v>
      </c>
      <c r="D46" s="244" t="s">
        <v>996</v>
      </c>
      <c r="E46" s="244" t="s">
        <v>995</v>
      </c>
      <c r="F46" s="246" t="s">
        <v>870</v>
      </c>
      <c r="G46" s="245">
        <v>2221.56</v>
      </c>
      <c r="H46" s="243" t="s">
        <v>994</v>
      </c>
      <c r="I46" s="242">
        <v>2221.56</v>
      </c>
      <c r="J46" s="393" t="s">
        <v>993</v>
      </c>
      <c r="K46" s="84"/>
    </row>
    <row r="47" spans="1:11" ht="30" x14ac:dyDescent="0.2">
      <c r="A47" s="248" t="s">
        <v>629</v>
      </c>
      <c r="B47" s="357">
        <v>62</v>
      </c>
      <c r="C47" s="227">
        <v>2790</v>
      </c>
      <c r="D47" s="226"/>
      <c r="E47" s="226"/>
      <c r="F47" s="357" t="s">
        <v>62</v>
      </c>
      <c r="G47" s="227"/>
      <c r="H47" s="225"/>
      <c r="I47" s="224"/>
      <c r="J47" s="385" t="s">
        <v>875</v>
      </c>
    </row>
    <row r="48" spans="1:11" ht="29.25" customHeight="1" x14ac:dyDescent="0.2">
      <c r="A48" s="248" t="s">
        <v>628</v>
      </c>
      <c r="B48" s="357">
        <v>10</v>
      </c>
      <c r="C48" s="227">
        <v>5500</v>
      </c>
      <c r="D48" s="262"/>
      <c r="E48" s="226"/>
      <c r="F48" s="357" t="s">
        <v>870</v>
      </c>
      <c r="G48" s="227"/>
      <c r="H48" s="332"/>
      <c r="I48" s="262"/>
      <c r="J48" s="384" t="s">
        <v>876</v>
      </c>
      <c r="K48" s="84"/>
    </row>
    <row r="49" spans="1:11" x14ac:dyDescent="0.2">
      <c r="A49" s="248" t="s">
        <v>627</v>
      </c>
      <c r="B49" s="357">
        <v>20</v>
      </c>
      <c r="C49" s="227">
        <v>1380</v>
      </c>
      <c r="D49" s="226"/>
      <c r="E49" s="226"/>
      <c r="F49" s="226"/>
      <c r="G49" s="224"/>
      <c r="H49" s="225"/>
      <c r="I49" s="224"/>
      <c r="J49" s="394" t="s">
        <v>877</v>
      </c>
    </row>
    <row r="50" spans="1:11" x14ac:dyDescent="0.2">
      <c r="A50" s="248" t="s">
        <v>626</v>
      </c>
      <c r="B50" s="357">
        <v>12</v>
      </c>
      <c r="C50" s="227">
        <v>3180</v>
      </c>
      <c r="D50" s="226"/>
      <c r="E50" s="226"/>
      <c r="F50" s="226"/>
      <c r="G50" s="224"/>
      <c r="H50" s="225"/>
      <c r="I50" s="224"/>
      <c r="J50" s="394" t="s">
        <v>877</v>
      </c>
    </row>
    <row r="51" spans="1:11" x14ac:dyDescent="0.2">
      <c r="A51" s="333" t="s">
        <v>625</v>
      </c>
      <c r="B51" s="246">
        <v>12</v>
      </c>
      <c r="C51" s="245">
        <v>960</v>
      </c>
      <c r="D51" s="244" t="s">
        <v>992</v>
      </c>
      <c r="E51" s="244" t="s">
        <v>991</v>
      </c>
      <c r="F51" s="244" t="s">
        <v>990</v>
      </c>
      <c r="G51" s="383">
        <v>682.73</v>
      </c>
      <c r="H51" s="243" t="s">
        <v>989</v>
      </c>
      <c r="I51" s="383">
        <v>682.73</v>
      </c>
      <c r="J51" s="393" t="s">
        <v>988</v>
      </c>
      <c r="K51" s="84"/>
    </row>
    <row r="52" spans="1:11" x14ac:dyDescent="0.2">
      <c r="A52" s="248" t="s">
        <v>624</v>
      </c>
      <c r="B52" s="357">
        <v>6</v>
      </c>
      <c r="C52" s="227">
        <v>800.34</v>
      </c>
      <c r="D52" s="226"/>
      <c r="E52" s="226"/>
      <c r="F52" s="226"/>
      <c r="G52" s="224"/>
      <c r="H52" s="225"/>
      <c r="I52" s="224"/>
      <c r="J52" s="394" t="s">
        <v>877</v>
      </c>
    </row>
    <row r="53" spans="1:11" x14ac:dyDescent="0.2">
      <c r="A53" s="248" t="s">
        <v>623</v>
      </c>
      <c r="B53" s="357">
        <v>2</v>
      </c>
      <c r="C53" s="227">
        <v>114.96</v>
      </c>
      <c r="D53" s="226"/>
      <c r="E53" s="226"/>
      <c r="F53" s="226"/>
      <c r="G53" s="224"/>
      <c r="H53" s="225"/>
      <c r="I53" s="224"/>
      <c r="J53" s="394" t="s">
        <v>877</v>
      </c>
    </row>
    <row r="54" spans="1:11" x14ac:dyDescent="0.25">
      <c r="A54" s="671" t="s">
        <v>622</v>
      </c>
      <c r="B54" s="673">
        <v>150</v>
      </c>
      <c r="C54" s="675">
        <v>5677.5</v>
      </c>
      <c r="D54" s="249" t="s">
        <v>878</v>
      </c>
      <c r="E54" s="244" t="s">
        <v>879</v>
      </c>
      <c r="F54" s="672" t="s">
        <v>621</v>
      </c>
      <c r="G54" s="331">
        <v>8900.76</v>
      </c>
      <c r="H54" s="674" t="s">
        <v>987</v>
      </c>
      <c r="I54" s="669">
        <v>12095.16</v>
      </c>
      <c r="J54" s="671" t="s">
        <v>986</v>
      </c>
    </row>
    <row r="55" spans="1:11" x14ac:dyDescent="0.25">
      <c r="A55" s="671"/>
      <c r="B55" s="673"/>
      <c r="C55" s="675"/>
      <c r="D55" s="249" t="s">
        <v>985</v>
      </c>
      <c r="E55" s="244" t="s">
        <v>984</v>
      </c>
      <c r="F55" s="672"/>
      <c r="G55" s="331">
        <v>1742.4</v>
      </c>
      <c r="H55" s="674"/>
      <c r="I55" s="669"/>
      <c r="J55" s="671"/>
    </row>
    <row r="56" spans="1:11" x14ac:dyDescent="0.2">
      <c r="A56" s="333" t="s">
        <v>620</v>
      </c>
      <c r="B56" s="246">
        <v>150</v>
      </c>
      <c r="C56" s="245">
        <v>960</v>
      </c>
      <c r="D56" s="249" t="s">
        <v>878</v>
      </c>
      <c r="E56" s="244" t="s">
        <v>879</v>
      </c>
      <c r="F56" s="672"/>
      <c r="G56" s="331">
        <v>1452</v>
      </c>
      <c r="H56" s="674"/>
      <c r="I56" s="669"/>
      <c r="J56" s="671"/>
    </row>
    <row r="57" spans="1:11" x14ac:dyDescent="0.2">
      <c r="A57" s="234" t="s">
        <v>619</v>
      </c>
      <c r="B57" s="357"/>
      <c r="C57" s="227"/>
      <c r="D57" s="226"/>
      <c r="E57" s="226"/>
      <c r="F57" s="226"/>
      <c r="G57" s="224"/>
      <c r="H57" s="225"/>
      <c r="I57" s="224"/>
      <c r="J57" s="357"/>
    </row>
    <row r="58" spans="1:11" ht="29.25" customHeight="1" x14ac:dyDescent="0.25">
      <c r="A58" s="249" t="s">
        <v>618</v>
      </c>
      <c r="B58" s="246">
        <v>5</v>
      </c>
      <c r="C58" s="245">
        <v>20000</v>
      </c>
      <c r="D58" s="244" t="s">
        <v>983</v>
      </c>
      <c r="E58" s="244" t="s">
        <v>982</v>
      </c>
      <c r="F58" s="246" t="s">
        <v>880</v>
      </c>
      <c r="G58" s="242">
        <v>29620.560000000001</v>
      </c>
      <c r="H58" s="243" t="s">
        <v>981</v>
      </c>
      <c r="I58" s="242">
        <v>29620.560000000001</v>
      </c>
      <c r="J58" s="393" t="s">
        <v>980</v>
      </c>
    </row>
    <row r="59" spans="1:11" ht="22.5" customHeight="1" x14ac:dyDescent="0.25">
      <c r="A59" s="240" t="s">
        <v>617</v>
      </c>
      <c r="B59" s="239">
        <v>12</v>
      </c>
      <c r="C59" s="238">
        <v>6534</v>
      </c>
      <c r="D59" s="237" t="s">
        <v>677</v>
      </c>
      <c r="E59" s="237" t="s">
        <v>676</v>
      </c>
      <c r="F59" s="237" t="s">
        <v>675</v>
      </c>
      <c r="G59" s="382">
        <v>5808</v>
      </c>
      <c r="H59" s="236" t="s">
        <v>674</v>
      </c>
      <c r="I59" s="235">
        <v>5808</v>
      </c>
      <c r="J59" s="240"/>
    </row>
    <row r="60" spans="1:11" x14ac:dyDescent="0.2">
      <c r="A60" s="408" t="s">
        <v>616</v>
      </c>
      <c r="B60" s="402">
        <v>5</v>
      </c>
      <c r="C60" s="403">
        <v>10000</v>
      </c>
      <c r="D60" s="237" t="s">
        <v>615</v>
      </c>
      <c r="E60" s="237" t="s">
        <v>614</v>
      </c>
      <c r="F60" s="237" t="s">
        <v>613</v>
      </c>
      <c r="G60" s="380">
        <v>9559</v>
      </c>
      <c r="H60" s="236" t="s">
        <v>612</v>
      </c>
      <c r="I60" s="235">
        <v>9559</v>
      </c>
      <c r="J60" s="240"/>
    </row>
    <row r="61" spans="1:11" ht="103.9" customHeight="1" x14ac:dyDescent="0.25">
      <c r="A61" s="228" t="s">
        <v>611</v>
      </c>
      <c r="B61" s="357">
        <v>2</v>
      </c>
      <c r="C61" s="227">
        <v>29550</v>
      </c>
      <c r="D61" s="226"/>
      <c r="E61" s="226"/>
      <c r="F61" s="228" t="s">
        <v>881</v>
      </c>
      <c r="G61" s="381"/>
      <c r="H61" s="225"/>
      <c r="I61" s="224"/>
      <c r="J61" s="228" t="s">
        <v>979</v>
      </c>
    </row>
    <row r="62" spans="1:11" ht="29.25" customHeight="1" x14ac:dyDescent="0.25">
      <c r="A62" s="247" t="s">
        <v>610</v>
      </c>
      <c r="B62" s="246">
        <v>1</v>
      </c>
      <c r="C62" s="245">
        <v>10000</v>
      </c>
      <c r="D62" s="672" t="s">
        <v>978</v>
      </c>
      <c r="E62" s="672" t="s">
        <v>944</v>
      </c>
      <c r="F62" s="673" t="s">
        <v>881</v>
      </c>
      <c r="G62" s="245">
        <v>5552.69</v>
      </c>
      <c r="H62" s="674" t="s">
        <v>977</v>
      </c>
      <c r="I62" s="669">
        <f>G62+G63</f>
        <v>10759.32</v>
      </c>
      <c r="J62" s="671" t="s">
        <v>976</v>
      </c>
    </row>
    <row r="63" spans="1:11" x14ac:dyDescent="0.25">
      <c r="A63" s="247" t="s">
        <v>609</v>
      </c>
      <c r="B63" s="246">
        <v>1</v>
      </c>
      <c r="C63" s="245">
        <v>11300</v>
      </c>
      <c r="D63" s="672"/>
      <c r="E63" s="672"/>
      <c r="F63" s="673"/>
      <c r="G63" s="245">
        <v>5206.63</v>
      </c>
      <c r="H63" s="674"/>
      <c r="I63" s="669"/>
      <c r="J63" s="671"/>
    </row>
    <row r="64" spans="1:11" x14ac:dyDescent="0.2">
      <c r="A64" s="408" t="s">
        <v>608</v>
      </c>
      <c r="B64" s="402">
        <v>5</v>
      </c>
      <c r="C64" s="403">
        <v>4200</v>
      </c>
      <c r="D64" s="237" t="s">
        <v>596</v>
      </c>
      <c r="E64" s="237" t="s">
        <v>583</v>
      </c>
      <c r="F64" s="237" t="s">
        <v>582</v>
      </c>
      <c r="G64" s="380">
        <v>1194.33</v>
      </c>
      <c r="H64" s="236" t="s">
        <v>595</v>
      </c>
      <c r="I64" s="235">
        <v>1194.33</v>
      </c>
      <c r="J64" s="240"/>
    </row>
    <row r="65" spans="1:10" x14ac:dyDescent="0.2">
      <c r="A65" s="408" t="s">
        <v>607</v>
      </c>
      <c r="B65" s="402">
        <v>5</v>
      </c>
      <c r="C65" s="403">
        <v>4908.8999999999996</v>
      </c>
      <c r="D65" s="237" t="s">
        <v>596</v>
      </c>
      <c r="E65" s="237" t="s">
        <v>583</v>
      </c>
      <c r="F65" s="237" t="s">
        <v>582</v>
      </c>
      <c r="G65" s="380">
        <v>4345.47</v>
      </c>
      <c r="H65" s="236" t="s">
        <v>595</v>
      </c>
      <c r="I65" s="235">
        <v>4345.47</v>
      </c>
      <c r="J65" s="240"/>
    </row>
    <row r="66" spans="1:10" s="138" customFormat="1" ht="14.25" x14ac:dyDescent="0.25">
      <c r="A66" s="418" t="s">
        <v>606</v>
      </c>
      <c r="B66" s="402">
        <v>56</v>
      </c>
      <c r="C66" s="403">
        <v>13440</v>
      </c>
      <c r="D66" s="409"/>
      <c r="E66" s="409"/>
      <c r="F66" s="409"/>
      <c r="G66" s="419"/>
      <c r="H66" s="420"/>
      <c r="I66" s="421"/>
      <c r="J66" s="410"/>
    </row>
    <row r="67" spans="1:10" x14ac:dyDescent="0.2">
      <c r="A67" s="241" t="s">
        <v>603</v>
      </c>
      <c r="B67" s="239">
        <v>24</v>
      </c>
      <c r="C67" s="238"/>
      <c r="D67" s="237" t="s">
        <v>605</v>
      </c>
      <c r="E67" s="237" t="s">
        <v>328</v>
      </c>
      <c r="F67" s="237" t="s">
        <v>578</v>
      </c>
      <c r="G67" s="380">
        <v>731.28</v>
      </c>
      <c r="H67" s="236" t="s">
        <v>604</v>
      </c>
      <c r="I67" s="235">
        <v>731.28</v>
      </c>
      <c r="J67" s="670"/>
    </row>
    <row r="68" spans="1:10" x14ac:dyDescent="0.2">
      <c r="A68" s="241" t="s">
        <v>603</v>
      </c>
      <c r="B68" s="239">
        <v>24</v>
      </c>
      <c r="C68" s="238"/>
      <c r="D68" s="237" t="s">
        <v>579</v>
      </c>
      <c r="E68" s="237" t="s">
        <v>242</v>
      </c>
      <c r="F68" s="237" t="s">
        <v>578</v>
      </c>
      <c r="G68" s="380">
        <v>731.28</v>
      </c>
      <c r="H68" s="236" t="s">
        <v>577</v>
      </c>
      <c r="I68" s="235">
        <v>731.28</v>
      </c>
      <c r="J68" s="670"/>
    </row>
    <row r="69" spans="1:10" s="138" customFormat="1" ht="14.25" x14ac:dyDescent="0.25">
      <c r="A69" s="418" t="s">
        <v>602</v>
      </c>
      <c r="B69" s="402">
        <v>30</v>
      </c>
      <c r="C69" s="403">
        <v>12000</v>
      </c>
      <c r="D69" s="409"/>
      <c r="E69" s="409"/>
      <c r="F69" s="409"/>
      <c r="G69" s="419"/>
      <c r="H69" s="420"/>
      <c r="I69" s="421"/>
      <c r="J69" s="410"/>
    </row>
    <row r="70" spans="1:10" x14ac:dyDescent="0.2">
      <c r="A70" s="241" t="s">
        <v>597</v>
      </c>
      <c r="B70" s="239">
        <v>3</v>
      </c>
      <c r="C70" s="239"/>
      <c r="D70" s="237" t="s">
        <v>579</v>
      </c>
      <c r="E70" s="237" t="s">
        <v>242</v>
      </c>
      <c r="F70" s="237" t="s">
        <v>578</v>
      </c>
      <c r="G70" s="380">
        <v>533.61</v>
      </c>
      <c r="H70" s="236" t="s">
        <v>577</v>
      </c>
      <c r="I70" s="235">
        <v>533.61</v>
      </c>
      <c r="J70" s="240"/>
    </row>
    <row r="71" spans="1:10" x14ac:dyDescent="0.2">
      <c r="A71" s="241" t="s">
        <v>597</v>
      </c>
      <c r="B71" s="239">
        <v>3</v>
      </c>
      <c r="C71" s="239"/>
      <c r="D71" s="237" t="s">
        <v>601</v>
      </c>
      <c r="E71" s="237" t="s">
        <v>431</v>
      </c>
      <c r="F71" s="237" t="s">
        <v>578</v>
      </c>
      <c r="G71" s="380">
        <v>705.06</v>
      </c>
      <c r="H71" s="236" t="s">
        <v>600</v>
      </c>
      <c r="I71" s="235">
        <v>705.06</v>
      </c>
      <c r="J71" s="240"/>
    </row>
    <row r="72" spans="1:10" x14ac:dyDescent="0.2">
      <c r="A72" s="241" t="s">
        <v>597</v>
      </c>
      <c r="B72" s="239">
        <v>3</v>
      </c>
      <c r="C72" s="239"/>
      <c r="D72" s="237" t="s">
        <v>599</v>
      </c>
      <c r="E72" s="237" t="s">
        <v>583</v>
      </c>
      <c r="F72" s="237" t="s">
        <v>582</v>
      </c>
      <c r="G72" s="380">
        <v>276.64</v>
      </c>
      <c r="H72" s="236" t="s">
        <v>598</v>
      </c>
      <c r="I72" s="235">
        <v>276.64</v>
      </c>
      <c r="J72" s="240"/>
    </row>
    <row r="73" spans="1:10" x14ac:dyDescent="0.2">
      <c r="A73" s="241" t="s">
        <v>597</v>
      </c>
      <c r="B73" s="239">
        <v>10</v>
      </c>
      <c r="C73" s="239"/>
      <c r="D73" s="237" t="s">
        <v>596</v>
      </c>
      <c r="E73" s="237" t="s">
        <v>583</v>
      </c>
      <c r="F73" s="237" t="s">
        <v>582</v>
      </c>
      <c r="G73" s="380">
        <v>922.16</v>
      </c>
      <c r="H73" s="236" t="s">
        <v>595</v>
      </c>
      <c r="I73" s="235">
        <v>922.16</v>
      </c>
      <c r="J73" s="240"/>
    </row>
    <row r="74" spans="1:10" x14ac:dyDescent="0.2">
      <c r="A74" s="408" t="s">
        <v>594</v>
      </c>
      <c r="B74" s="402">
        <v>14</v>
      </c>
      <c r="C74" s="403">
        <v>6000</v>
      </c>
      <c r="D74" s="237"/>
      <c r="E74" s="237"/>
      <c r="F74" s="237"/>
      <c r="G74" s="380"/>
      <c r="H74" s="236"/>
      <c r="I74" s="235"/>
      <c r="J74" s="410"/>
    </row>
    <row r="75" spans="1:10" ht="15.6" customHeight="1" x14ac:dyDescent="0.2">
      <c r="A75" s="241" t="s">
        <v>593</v>
      </c>
      <c r="B75" s="239">
        <v>1</v>
      </c>
      <c r="C75" s="238"/>
      <c r="D75" s="237" t="s">
        <v>579</v>
      </c>
      <c r="E75" s="237" t="s">
        <v>242</v>
      </c>
      <c r="F75" s="237" t="s">
        <v>578</v>
      </c>
      <c r="G75" s="380">
        <v>261.36</v>
      </c>
      <c r="H75" s="236" t="s">
        <v>577</v>
      </c>
      <c r="I75" s="235">
        <v>261.36</v>
      </c>
      <c r="J75" s="670"/>
    </row>
    <row r="76" spans="1:10" ht="15.6" customHeight="1" x14ac:dyDescent="0.2">
      <c r="A76" s="241" t="s">
        <v>593</v>
      </c>
      <c r="B76" s="239">
        <v>3</v>
      </c>
      <c r="C76" s="238"/>
      <c r="D76" s="237" t="s">
        <v>592</v>
      </c>
      <c r="E76" s="237" t="s">
        <v>591</v>
      </c>
      <c r="F76" s="237" t="s">
        <v>578</v>
      </c>
      <c r="G76" s="380">
        <v>784.08</v>
      </c>
      <c r="H76" s="236" t="s">
        <v>590</v>
      </c>
      <c r="I76" s="235">
        <v>784.08</v>
      </c>
      <c r="J76" s="670"/>
    </row>
    <row r="77" spans="1:10" ht="15.6" customHeight="1" x14ac:dyDescent="0.2">
      <c r="A77" s="241" t="s">
        <v>589</v>
      </c>
      <c r="B77" s="239">
        <v>11</v>
      </c>
      <c r="C77" s="238"/>
      <c r="D77" s="237" t="s">
        <v>584</v>
      </c>
      <c r="E77" s="237" t="s">
        <v>583</v>
      </c>
      <c r="F77" s="237" t="s">
        <v>582</v>
      </c>
      <c r="G77" s="380">
        <v>1157.01</v>
      </c>
      <c r="H77" s="236" t="s">
        <v>581</v>
      </c>
      <c r="I77" s="235">
        <v>1157.01</v>
      </c>
      <c r="J77" s="670"/>
    </row>
    <row r="78" spans="1:10" ht="15.6" customHeight="1" x14ac:dyDescent="0.2">
      <c r="A78" s="241" t="s">
        <v>588</v>
      </c>
      <c r="B78" s="239">
        <v>11</v>
      </c>
      <c r="C78" s="238"/>
      <c r="D78" s="237" t="s">
        <v>584</v>
      </c>
      <c r="E78" s="237" t="s">
        <v>583</v>
      </c>
      <c r="F78" s="237" t="s">
        <v>582</v>
      </c>
      <c r="G78" s="380">
        <v>764.84</v>
      </c>
      <c r="H78" s="236" t="s">
        <v>581</v>
      </c>
      <c r="I78" s="235">
        <v>764.84</v>
      </c>
      <c r="J78" s="670"/>
    </row>
    <row r="79" spans="1:10" ht="15.6" customHeight="1" x14ac:dyDescent="0.2">
      <c r="A79" s="241" t="s">
        <v>587</v>
      </c>
      <c r="B79" s="239">
        <v>7</v>
      </c>
      <c r="C79" s="238"/>
      <c r="D79" s="237">
        <v>395972348</v>
      </c>
      <c r="E79" s="237" t="s">
        <v>242</v>
      </c>
      <c r="F79" s="237" t="s">
        <v>586</v>
      </c>
      <c r="G79" s="380">
        <v>52.43</v>
      </c>
      <c r="H79" s="236" t="s">
        <v>585</v>
      </c>
      <c r="I79" s="235">
        <v>52.43</v>
      </c>
      <c r="J79" s="670"/>
    </row>
    <row r="80" spans="1:10" ht="15.6" customHeight="1" x14ac:dyDescent="0.2">
      <c r="A80" s="241" t="s">
        <v>580</v>
      </c>
      <c r="B80" s="239">
        <v>7</v>
      </c>
      <c r="C80" s="238"/>
      <c r="D80" s="237" t="s">
        <v>584</v>
      </c>
      <c r="E80" s="237" t="s">
        <v>583</v>
      </c>
      <c r="F80" s="237" t="s">
        <v>582</v>
      </c>
      <c r="G80" s="380">
        <v>41.25</v>
      </c>
      <c r="H80" s="236" t="s">
        <v>581</v>
      </c>
      <c r="I80" s="235">
        <v>41.25</v>
      </c>
      <c r="J80" s="670"/>
    </row>
    <row r="81" spans="1:10" ht="15.6" customHeight="1" x14ac:dyDescent="0.2">
      <c r="A81" s="241" t="s">
        <v>580</v>
      </c>
      <c r="B81" s="239">
        <v>10</v>
      </c>
      <c r="C81" s="238"/>
      <c r="D81" s="237" t="s">
        <v>579</v>
      </c>
      <c r="E81" s="237" t="s">
        <v>242</v>
      </c>
      <c r="F81" s="237" t="s">
        <v>578</v>
      </c>
      <c r="G81" s="380">
        <v>11.26</v>
      </c>
      <c r="H81" s="236" t="s">
        <v>577</v>
      </c>
      <c r="I81" s="235">
        <v>11.26</v>
      </c>
      <c r="J81" s="670"/>
    </row>
    <row r="82" spans="1:10" s="138" customFormat="1" ht="14.25" x14ac:dyDescent="0.2">
      <c r="A82" s="234" t="s">
        <v>576</v>
      </c>
      <c r="B82" s="229"/>
      <c r="C82" s="233"/>
      <c r="D82" s="232"/>
      <c r="E82" s="232"/>
      <c r="F82" s="232"/>
      <c r="G82" s="230"/>
      <c r="H82" s="231"/>
      <c r="I82" s="230"/>
      <c r="J82" s="229"/>
    </row>
    <row r="83" spans="1:10" x14ac:dyDescent="0.2">
      <c r="A83" s="408" t="s">
        <v>575</v>
      </c>
      <c r="B83" s="402">
        <v>1</v>
      </c>
      <c r="C83" s="403">
        <v>4235</v>
      </c>
      <c r="D83" s="237" t="s">
        <v>574</v>
      </c>
      <c r="E83" s="237" t="s">
        <v>202</v>
      </c>
      <c r="F83" s="237" t="s">
        <v>573</v>
      </c>
      <c r="G83" s="380">
        <v>4234.4399999999996</v>
      </c>
      <c r="H83" s="237" t="s">
        <v>572</v>
      </c>
      <c r="I83" s="235">
        <v>4234.4399999999996</v>
      </c>
      <c r="J83" s="410"/>
    </row>
    <row r="84" spans="1:10" ht="28.5" customHeight="1" x14ac:dyDescent="0.25">
      <c r="A84" s="228" t="s">
        <v>571</v>
      </c>
      <c r="B84" s="357">
        <v>1</v>
      </c>
      <c r="C84" s="227">
        <v>500</v>
      </c>
      <c r="D84" s="226"/>
      <c r="E84" s="226"/>
      <c r="F84" s="357" t="s">
        <v>882</v>
      </c>
      <c r="G84" s="224"/>
      <c r="H84" s="225"/>
      <c r="I84" s="224"/>
      <c r="J84" s="357" t="s">
        <v>883</v>
      </c>
    </row>
    <row r="85" spans="1:10" ht="42.75" customHeight="1" x14ac:dyDescent="0.25">
      <c r="A85" s="228" t="s">
        <v>570</v>
      </c>
      <c r="B85" s="357">
        <v>1</v>
      </c>
      <c r="C85" s="227">
        <v>4500</v>
      </c>
      <c r="D85" s="226"/>
      <c r="E85" s="226"/>
      <c r="F85" s="226"/>
      <c r="G85" s="224"/>
      <c r="H85" s="225"/>
      <c r="I85" s="224"/>
      <c r="J85" s="379" t="s">
        <v>884</v>
      </c>
    </row>
    <row r="86" spans="1:10" x14ac:dyDescent="0.25">
      <c r="A86" s="247" t="s">
        <v>569</v>
      </c>
      <c r="B86" s="246">
        <v>1</v>
      </c>
      <c r="C86" s="245">
        <v>244</v>
      </c>
      <c r="D86" s="244"/>
      <c r="E86" s="244"/>
      <c r="F86" s="378"/>
      <c r="G86" s="245"/>
      <c r="H86" s="243"/>
      <c r="I86" s="242"/>
      <c r="J86" s="377"/>
    </row>
    <row r="89" spans="1:10" x14ac:dyDescent="0.25">
      <c r="A89" s="362" t="s">
        <v>973</v>
      </c>
      <c r="B89" s="19">
        <v>376625</v>
      </c>
    </row>
    <row r="90" spans="1:10" x14ac:dyDescent="0.25">
      <c r="B90" s="19"/>
    </row>
    <row r="91" spans="1:10" x14ac:dyDescent="0.25">
      <c r="A91" s="296" t="s">
        <v>974</v>
      </c>
      <c r="B91" s="19">
        <f>G3</f>
        <v>34714.6</v>
      </c>
    </row>
    <row r="92" spans="1:10" ht="30" x14ac:dyDescent="0.25">
      <c r="A92" s="296" t="s">
        <v>1077</v>
      </c>
      <c r="B92" s="373">
        <f>ROUNDUP(B89-B91,0)</f>
        <v>341911</v>
      </c>
    </row>
  </sheetData>
  <mergeCells count="38">
    <mergeCell ref="A6:J6"/>
    <mergeCell ref="A7:C7"/>
    <mergeCell ref="D7:J7"/>
    <mergeCell ref="A8:A9"/>
    <mergeCell ref="B8:B9"/>
    <mergeCell ref="C8:C9"/>
    <mergeCell ref="D8:G8"/>
    <mergeCell ref="H8:I8"/>
    <mergeCell ref="J8:J9"/>
    <mergeCell ref="J13:J14"/>
    <mergeCell ref="A15:A16"/>
    <mergeCell ref="D22:D23"/>
    <mergeCell ref="E22:E23"/>
    <mergeCell ref="F22:F23"/>
    <mergeCell ref="H22:H23"/>
    <mergeCell ref="I22:I23"/>
    <mergeCell ref="F36:F39"/>
    <mergeCell ref="G36:G39"/>
    <mergeCell ref="J36:J39"/>
    <mergeCell ref="A44:A45"/>
    <mergeCell ref="B44:B45"/>
    <mergeCell ref="C44:C45"/>
    <mergeCell ref="F44:F45"/>
    <mergeCell ref="A54:A55"/>
    <mergeCell ref="B54:B55"/>
    <mergeCell ref="C54:C55"/>
    <mergeCell ref="F54:F56"/>
    <mergeCell ref="H54:H56"/>
    <mergeCell ref="I54:I56"/>
    <mergeCell ref="J67:J68"/>
    <mergeCell ref="J75:J81"/>
    <mergeCell ref="J54:J56"/>
    <mergeCell ref="D62:D63"/>
    <mergeCell ref="E62:E63"/>
    <mergeCell ref="F62:F63"/>
    <mergeCell ref="H62:H63"/>
    <mergeCell ref="I62:I63"/>
    <mergeCell ref="J62:J63"/>
  </mergeCells>
  <pageMargins left="0.70866141732283472" right="0.70866141732283472" top="0.74803149606299213" bottom="0.74803149606299213" header="0.31496062992125984" footer="0.31496062992125984"/>
  <pageSetup paperSize="9" scale="53" fitToHeight="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B51BC-30AF-415A-810A-FB8B245F7B18}">
  <sheetPr>
    <tabColor rgb="FFFFC000"/>
  </sheetPr>
  <dimension ref="A1:I17"/>
  <sheetViews>
    <sheetView workbookViewId="0">
      <selection activeCell="H1" sqref="H1:I2"/>
    </sheetView>
  </sheetViews>
  <sheetFormatPr defaultRowHeight="15" x14ac:dyDescent="0.25"/>
  <cols>
    <col min="1" max="1" width="40.85546875" style="362" customWidth="1"/>
    <col min="2" max="2" width="14.42578125" style="362" customWidth="1"/>
    <col min="3" max="3" width="17" style="362" customWidth="1"/>
    <col min="4" max="5" width="14.140625" style="362" customWidth="1"/>
    <col min="6" max="6" width="22.85546875" style="362" bestFit="1" customWidth="1"/>
    <col min="7" max="7" width="18" style="362" customWidth="1"/>
    <col min="8" max="8" width="16.7109375" style="362" customWidth="1"/>
    <col min="9" max="9" width="18.140625" style="362" customWidth="1"/>
    <col min="10" max="16384" width="9.140625" style="362"/>
  </cols>
  <sheetData>
    <row r="1" spans="1:9" ht="15.75" x14ac:dyDescent="0.25">
      <c r="A1" s="9"/>
      <c r="B1" s="9"/>
      <c r="C1" s="9"/>
      <c r="D1" s="9"/>
      <c r="E1" s="9"/>
      <c r="F1" s="9"/>
      <c r="G1" s="9"/>
      <c r="H1" s="9" t="s">
        <v>1181</v>
      </c>
      <c r="I1" s="371"/>
    </row>
    <row r="2" spans="1:9" ht="97.5" customHeight="1" x14ac:dyDescent="0.25">
      <c r="B2" s="9"/>
      <c r="C2" s="9"/>
      <c r="D2" s="9"/>
      <c r="E2" s="9"/>
      <c r="H2" s="686" t="s">
        <v>1178</v>
      </c>
      <c r="I2" s="686"/>
    </row>
    <row r="3" spans="1:9" ht="15.75" x14ac:dyDescent="0.25">
      <c r="A3" s="596" t="s">
        <v>107</v>
      </c>
      <c r="B3" s="9"/>
      <c r="C3" s="9"/>
      <c r="D3" s="9"/>
      <c r="E3" s="9"/>
      <c r="F3" s="9" t="s">
        <v>697</v>
      </c>
      <c r="G3" s="133">
        <f>G9-I9</f>
        <v>49075</v>
      </c>
      <c r="H3" s="9"/>
      <c r="I3" s="9"/>
    </row>
    <row r="4" spans="1:9" ht="18.75" x14ac:dyDescent="0.25">
      <c r="A4" s="665"/>
      <c r="B4" s="665"/>
      <c r="C4" s="666"/>
      <c r="D4" s="666"/>
      <c r="E4" s="666"/>
      <c r="F4" s="666"/>
      <c r="G4" s="666"/>
      <c r="H4" s="666"/>
      <c r="I4" s="666"/>
    </row>
    <row r="5" spans="1:9" ht="15.75" x14ac:dyDescent="0.25">
      <c r="A5" s="687"/>
      <c r="B5" s="687"/>
      <c r="C5" s="688"/>
      <c r="D5" s="689" t="s">
        <v>49</v>
      </c>
      <c r="E5" s="687"/>
      <c r="F5" s="687"/>
      <c r="G5" s="687"/>
      <c r="H5" s="687"/>
      <c r="I5" s="687"/>
    </row>
    <row r="6" spans="1:9" ht="15.75" x14ac:dyDescent="0.25">
      <c r="A6" s="690" t="s">
        <v>696</v>
      </c>
      <c r="B6" s="690" t="s">
        <v>52</v>
      </c>
      <c r="C6" s="690" t="s">
        <v>695</v>
      </c>
      <c r="D6" s="689" t="s">
        <v>1025</v>
      </c>
      <c r="E6" s="687"/>
      <c r="F6" s="687"/>
      <c r="G6" s="688"/>
      <c r="H6" s="692" t="s">
        <v>385</v>
      </c>
      <c r="I6" s="693"/>
    </row>
    <row r="7" spans="1:9" ht="31.5" x14ac:dyDescent="0.25">
      <c r="A7" s="691"/>
      <c r="B7" s="691"/>
      <c r="C7" s="691"/>
      <c r="D7" s="13" t="s">
        <v>57</v>
      </c>
      <c r="E7" s="13" t="s">
        <v>58</v>
      </c>
      <c r="F7" s="13" t="s">
        <v>59</v>
      </c>
      <c r="G7" s="13" t="s">
        <v>694</v>
      </c>
      <c r="H7" s="13" t="s">
        <v>4</v>
      </c>
      <c r="I7" s="13" t="s">
        <v>0</v>
      </c>
    </row>
    <row r="8" spans="1:9" ht="15.75" x14ac:dyDescent="0.25">
      <c r="A8" s="137" t="s">
        <v>181</v>
      </c>
      <c r="B8" s="137"/>
      <c r="C8" s="259"/>
      <c r="D8" s="15" t="s">
        <v>181</v>
      </c>
      <c r="E8" s="15" t="s">
        <v>181</v>
      </c>
      <c r="F8" s="15" t="s">
        <v>181</v>
      </c>
      <c r="G8" s="258">
        <f>SUM(G9:G9)</f>
        <v>775924.6</v>
      </c>
      <c r="H8" s="15" t="s">
        <v>181</v>
      </c>
      <c r="I8" s="257">
        <f>SUM(I9:I9)</f>
        <v>726849.6</v>
      </c>
    </row>
    <row r="9" spans="1:9" ht="45" x14ac:dyDescent="0.25">
      <c r="A9" s="422" t="s">
        <v>1026</v>
      </c>
      <c r="B9" s="256">
        <v>1</v>
      </c>
      <c r="C9" s="255">
        <v>49075</v>
      </c>
      <c r="D9" s="30" t="s">
        <v>693</v>
      </c>
      <c r="E9" s="30" t="s">
        <v>428</v>
      </c>
      <c r="F9" s="36" t="s">
        <v>692</v>
      </c>
      <c r="G9" s="254">
        <v>775924.6</v>
      </c>
      <c r="H9" s="30">
        <v>650</v>
      </c>
      <c r="I9" s="253">
        <f>775924.6-49075</f>
        <v>726849.6</v>
      </c>
    </row>
    <row r="12" spans="1:9" x14ac:dyDescent="0.25">
      <c r="A12" s="362" t="s">
        <v>973</v>
      </c>
      <c r="B12" s="19">
        <f>G3</f>
        <v>49075</v>
      </c>
    </row>
    <row r="13" spans="1:9" x14ac:dyDescent="0.25">
      <c r="B13" s="19"/>
    </row>
    <row r="14" spans="1:9" x14ac:dyDescent="0.25">
      <c r="A14" s="296" t="s">
        <v>974</v>
      </c>
      <c r="B14" s="19">
        <f>G3</f>
        <v>49075</v>
      </c>
    </row>
    <row r="15" spans="1:9" ht="30" x14ac:dyDescent="0.25">
      <c r="A15" s="296" t="s">
        <v>1077</v>
      </c>
      <c r="B15" s="373">
        <f>B12-B14</f>
        <v>0</v>
      </c>
    </row>
    <row r="17" spans="9:9" x14ac:dyDescent="0.25">
      <c r="I17" s="37"/>
    </row>
  </sheetData>
  <mergeCells count="9">
    <mergeCell ref="H2:I2"/>
    <mergeCell ref="A4:I4"/>
    <mergeCell ref="A5:C5"/>
    <mergeCell ref="D5:I5"/>
    <mergeCell ref="A6:A7"/>
    <mergeCell ref="B6:B7"/>
    <mergeCell ref="C6:C7"/>
    <mergeCell ref="D6:G6"/>
    <mergeCell ref="H6:I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2355F-EFCA-44BA-9FB8-ED74D0C40FBD}">
  <sheetPr>
    <tabColor rgb="FFFFC000"/>
    <pageSetUpPr fitToPage="1"/>
  </sheetPr>
  <dimension ref="A1:K35"/>
  <sheetViews>
    <sheetView topLeftCell="A25" workbookViewId="0">
      <selection activeCell="J1" sqref="J1:J2"/>
    </sheetView>
  </sheetViews>
  <sheetFormatPr defaultRowHeight="15" x14ac:dyDescent="0.25"/>
  <cols>
    <col min="1" max="1" width="37" style="362" customWidth="1"/>
    <col min="2" max="2" width="14.28515625" style="362" customWidth="1"/>
    <col min="3" max="3" width="16.85546875" style="362" customWidth="1"/>
    <col min="4" max="5" width="14.140625" style="362" customWidth="1"/>
    <col min="6" max="6" width="30" style="362" customWidth="1"/>
    <col min="7" max="7" width="14.28515625" style="362" customWidth="1"/>
    <col min="8" max="8" width="14.5703125" style="362" customWidth="1"/>
    <col min="9" max="9" width="14.140625" style="362" customWidth="1"/>
    <col min="10" max="10" width="41.140625" style="362" customWidth="1"/>
    <col min="11" max="11" width="14.140625" style="11" customWidth="1"/>
    <col min="12" max="13" width="10" style="362" bestFit="1" customWidth="1"/>
    <col min="14" max="16384" width="9.140625" style="362"/>
  </cols>
  <sheetData>
    <row r="1" spans="1:11" ht="15.75" x14ac:dyDescent="0.25">
      <c r="A1" s="9"/>
      <c r="B1" s="9"/>
      <c r="C1" s="9"/>
      <c r="D1" s="9"/>
      <c r="E1" s="9"/>
      <c r="J1" s="9" t="s">
        <v>1182</v>
      </c>
      <c r="K1" s="371"/>
    </row>
    <row r="2" spans="1:11" ht="66" customHeight="1" x14ac:dyDescent="0.25">
      <c r="A2" s="9" t="s">
        <v>767</v>
      </c>
      <c r="B2" s="9"/>
      <c r="C2" s="9"/>
      <c r="D2" s="9"/>
      <c r="E2" s="9"/>
      <c r="J2" s="9" t="s">
        <v>1178</v>
      </c>
      <c r="K2" s="595"/>
    </row>
    <row r="3" spans="1:11" s="371" customFormat="1" ht="15.75" x14ac:dyDescent="0.25">
      <c r="A3" s="9"/>
      <c r="B3" s="9"/>
      <c r="C3" s="9"/>
      <c r="D3" s="9"/>
      <c r="E3" s="9"/>
      <c r="F3" s="9" t="s">
        <v>690</v>
      </c>
      <c r="G3" s="423">
        <f>G22+G30</f>
        <v>256205.4</v>
      </c>
      <c r="H3" s="594"/>
      <c r="I3" s="594"/>
      <c r="J3" s="10"/>
      <c r="K3" s="11"/>
    </row>
    <row r="4" spans="1:11" ht="15.75" x14ac:dyDescent="0.25">
      <c r="A4" s="9"/>
      <c r="B4" s="9"/>
      <c r="C4" s="9"/>
      <c r="D4" s="9"/>
      <c r="E4" s="9"/>
      <c r="F4" s="9" t="s">
        <v>855</v>
      </c>
      <c r="G4" s="291">
        <f>G12+G14+G15+G16+G19+G20+G21+G23+G24+G25+G26+G27+G28+G29+G31+G32</f>
        <v>329373.49999999994</v>
      </c>
      <c r="H4" s="9"/>
      <c r="I4" s="9"/>
      <c r="J4" s="10"/>
    </row>
    <row r="5" spans="1:11" ht="18.75" x14ac:dyDescent="0.25">
      <c r="A5" s="665" t="s">
        <v>49</v>
      </c>
      <c r="B5" s="665"/>
      <c r="C5" s="666"/>
      <c r="D5" s="694"/>
      <c r="E5" s="694"/>
      <c r="F5" s="694"/>
      <c r="G5" s="694"/>
      <c r="H5" s="694"/>
      <c r="I5" s="694"/>
      <c r="J5" s="424"/>
    </row>
    <row r="6" spans="1:11" ht="15.75" x14ac:dyDescent="0.25">
      <c r="A6" s="689" t="s">
        <v>50</v>
      </c>
      <c r="B6" s="687"/>
      <c r="C6" s="688"/>
      <c r="D6" s="689" t="s">
        <v>49</v>
      </c>
      <c r="E6" s="687"/>
      <c r="F6" s="687"/>
      <c r="G6" s="687"/>
      <c r="H6" s="687"/>
      <c r="I6" s="687"/>
      <c r="J6" s="688"/>
    </row>
    <row r="7" spans="1:11" ht="15.75" x14ac:dyDescent="0.25">
      <c r="A7" s="690" t="s">
        <v>51</v>
      </c>
      <c r="B7" s="690" t="s">
        <v>52</v>
      </c>
      <c r="C7" s="690" t="s">
        <v>53</v>
      </c>
      <c r="D7" s="668" t="s">
        <v>54</v>
      </c>
      <c r="E7" s="668"/>
      <c r="F7" s="668"/>
      <c r="G7" s="668"/>
      <c r="H7" s="668" t="s">
        <v>55</v>
      </c>
      <c r="I7" s="668"/>
      <c r="J7" s="668" t="s">
        <v>56</v>
      </c>
    </row>
    <row r="8" spans="1:11" ht="31.5" x14ac:dyDescent="0.25">
      <c r="A8" s="691"/>
      <c r="B8" s="691"/>
      <c r="C8" s="691"/>
      <c r="D8" s="13" t="s">
        <v>57</v>
      </c>
      <c r="E8" s="13" t="s">
        <v>58</v>
      </c>
      <c r="F8" s="13" t="s">
        <v>59</v>
      </c>
      <c r="G8" s="13" t="s">
        <v>60</v>
      </c>
      <c r="H8" s="13" t="s">
        <v>4</v>
      </c>
      <c r="I8" s="13" t="s">
        <v>0</v>
      </c>
      <c r="J8" s="668"/>
    </row>
    <row r="9" spans="1:11" ht="15.75" x14ac:dyDescent="0.25">
      <c r="A9" s="14" t="s">
        <v>6</v>
      </c>
      <c r="B9" s="15">
        <f>SUM(B10:B32)</f>
        <v>127</v>
      </c>
      <c r="C9" s="87">
        <f>SUM(C10:C31)</f>
        <v>1190485</v>
      </c>
      <c r="D9" s="15"/>
      <c r="E9" s="15"/>
      <c r="F9" s="15"/>
      <c r="G9" s="87">
        <f>SUM(G10:G32)</f>
        <v>585578.89999999991</v>
      </c>
      <c r="H9" s="87"/>
      <c r="I9" s="87">
        <f>SUM(I10:I32)</f>
        <v>585578.89999999991</v>
      </c>
      <c r="J9" s="15"/>
    </row>
    <row r="10" spans="1:11" ht="30" x14ac:dyDescent="0.25">
      <c r="A10" s="289" t="s">
        <v>766</v>
      </c>
      <c r="B10" s="288">
        <v>1</v>
      </c>
      <c r="C10" s="287">
        <v>127413</v>
      </c>
      <c r="D10" s="425"/>
      <c r="E10" s="425"/>
      <c r="F10" s="425"/>
      <c r="G10" s="426"/>
      <c r="H10" s="425"/>
      <c r="I10" s="425"/>
      <c r="J10" s="285" t="s">
        <v>919</v>
      </c>
    </row>
    <row r="11" spans="1:11" x14ac:dyDescent="0.25">
      <c r="A11" s="290" t="s">
        <v>765</v>
      </c>
      <c r="B11" s="288">
        <v>1</v>
      </c>
      <c r="C11" s="287">
        <v>5348</v>
      </c>
      <c r="D11" s="425"/>
      <c r="E11" s="425"/>
      <c r="F11" s="425"/>
      <c r="G11" s="426"/>
      <c r="H11" s="425"/>
      <c r="I11" s="425"/>
      <c r="J11" s="285" t="s">
        <v>919</v>
      </c>
    </row>
    <row r="12" spans="1:11" ht="45" x14ac:dyDescent="0.25">
      <c r="A12" s="289" t="s">
        <v>764</v>
      </c>
      <c r="B12" s="288">
        <v>1</v>
      </c>
      <c r="C12" s="287">
        <v>18876</v>
      </c>
      <c r="D12" s="427" t="s">
        <v>1027</v>
      </c>
      <c r="E12" s="427" t="s">
        <v>1028</v>
      </c>
      <c r="F12" s="427" t="s">
        <v>760</v>
      </c>
      <c r="G12" s="428">
        <v>12971.2</v>
      </c>
      <c r="H12" s="427">
        <v>7</v>
      </c>
      <c r="I12" s="427">
        <v>12971.2</v>
      </c>
      <c r="J12" s="429" t="s">
        <v>1029</v>
      </c>
    </row>
    <row r="13" spans="1:11" ht="71.25" x14ac:dyDescent="0.25">
      <c r="A13" s="289" t="s">
        <v>763</v>
      </c>
      <c r="B13" s="288">
        <v>1</v>
      </c>
      <c r="C13" s="287">
        <v>241143</v>
      </c>
      <c r="D13" s="427"/>
      <c r="E13" s="427"/>
      <c r="F13" s="427" t="s">
        <v>747</v>
      </c>
      <c r="G13" s="428"/>
      <c r="H13" s="427"/>
      <c r="I13" s="427"/>
      <c r="J13" s="430" t="s">
        <v>1030</v>
      </c>
    </row>
    <row r="14" spans="1:11" ht="60" x14ac:dyDescent="0.25">
      <c r="A14" s="289" t="s">
        <v>762</v>
      </c>
      <c r="B14" s="288">
        <v>1</v>
      </c>
      <c r="C14" s="287">
        <v>39325</v>
      </c>
      <c r="D14" s="427" t="s">
        <v>1031</v>
      </c>
      <c r="E14" s="427" t="s">
        <v>1028</v>
      </c>
      <c r="F14" s="427" t="s">
        <v>760</v>
      </c>
      <c r="G14" s="428">
        <v>44953.919999999998</v>
      </c>
      <c r="H14" s="427">
        <v>6</v>
      </c>
      <c r="I14" s="427">
        <v>44953.919999999998</v>
      </c>
      <c r="J14" s="429" t="s">
        <v>1032</v>
      </c>
    </row>
    <row r="15" spans="1:11" ht="90" x14ac:dyDescent="0.25">
      <c r="A15" s="289" t="s">
        <v>761</v>
      </c>
      <c r="B15" s="288">
        <v>1</v>
      </c>
      <c r="C15" s="287">
        <v>30615</v>
      </c>
      <c r="D15" s="427" t="s">
        <v>1033</v>
      </c>
      <c r="E15" s="427" t="s">
        <v>1034</v>
      </c>
      <c r="F15" s="431" t="s">
        <v>920</v>
      </c>
      <c r="G15" s="286">
        <f>SUM(2371.6+20846.73)</f>
        <v>23218.329999999998</v>
      </c>
      <c r="H15" s="427" t="s">
        <v>1035</v>
      </c>
      <c r="I15" s="427">
        <f>SUM(2371.6+20846.73)</f>
        <v>23218.329999999998</v>
      </c>
      <c r="J15" s="429" t="s">
        <v>1036</v>
      </c>
    </row>
    <row r="16" spans="1:11" ht="30" x14ac:dyDescent="0.25">
      <c r="A16" s="289" t="s">
        <v>759</v>
      </c>
      <c r="B16" s="288">
        <v>2</v>
      </c>
      <c r="C16" s="287">
        <v>25168</v>
      </c>
      <c r="D16" s="427" t="s">
        <v>1037</v>
      </c>
      <c r="E16" s="427" t="s">
        <v>1028</v>
      </c>
      <c r="F16" s="427" t="s">
        <v>110</v>
      </c>
      <c r="G16" s="428">
        <v>6916.41</v>
      </c>
      <c r="H16" s="427" t="s">
        <v>1038</v>
      </c>
      <c r="I16" s="427">
        <v>6916.41</v>
      </c>
      <c r="J16" s="252" t="s">
        <v>1039</v>
      </c>
    </row>
    <row r="17" spans="1:10" ht="57" x14ac:dyDescent="0.25">
      <c r="A17" s="289" t="s">
        <v>758</v>
      </c>
      <c r="B17" s="288">
        <v>1</v>
      </c>
      <c r="C17" s="287">
        <v>108216</v>
      </c>
      <c r="D17" s="427"/>
      <c r="E17" s="427"/>
      <c r="F17" s="427" t="s">
        <v>747</v>
      </c>
      <c r="G17" s="428"/>
      <c r="H17" s="427"/>
      <c r="I17" s="432"/>
      <c r="J17" s="597" t="s">
        <v>1183</v>
      </c>
    </row>
    <row r="18" spans="1:10" ht="45" x14ac:dyDescent="0.25">
      <c r="A18" s="289" t="s">
        <v>757</v>
      </c>
      <c r="B18" s="288">
        <v>1</v>
      </c>
      <c r="C18" s="287">
        <v>30615</v>
      </c>
      <c r="D18" s="425"/>
      <c r="E18" s="425"/>
      <c r="F18" s="425"/>
      <c r="G18" s="426"/>
      <c r="H18" s="425"/>
      <c r="I18" s="425"/>
      <c r="J18" s="285" t="s">
        <v>919</v>
      </c>
    </row>
    <row r="19" spans="1:10" ht="45" x14ac:dyDescent="0.25">
      <c r="A19" s="289" t="s">
        <v>756</v>
      </c>
      <c r="B19" s="288">
        <v>25</v>
      </c>
      <c r="C19" s="287">
        <v>189069</v>
      </c>
      <c r="D19" s="427" t="s">
        <v>1040</v>
      </c>
      <c r="E19" s="427" t="s">
        <v>982</v>
      </c>
      <c r="F19" s="427" t="s">
        <v>749</v>
      </c>
      <c r="G19" s="433">
        <v>121312.18</v>
      </c>
      <c r="H19" s="427">
        <v>2</v>
      </c>
      <c r="I19" s="427">
        <v>121312.18</v>
      </c>
      <c r="J19" s="252" t="s">
        <v>1041</v>
      </c>
    </row>
    <row r="20" spans="1:10" ht="45" x14ac:dyDescent="0.25">
      <c r="A20" s="289" t="s">
        <v>755</v>
      </c>
      <c r="B20" s="288">
        <v>25</v>
      </c>
      <c r="C20" s="287">
        <v>52042</v>
      </c>
      <c r="D20" s="427" t="s">
        <v>1042</v>
      </c>
      <c r="E20" s="427" t="s">
        <v>995</v>
      </c>
      <c r="F20" s="427" t="s">
        <v>747</v>
      </c>
      <c r="G20" s="428">
        <v>5868.5</v>
      </c>
      <c r="H20" s="427">
        <v>10</v>
      </c>
      <c r="I20" s="427">
        <v>5868.5</v>
      </c>
      <c r="J20" s="252" t="s">
        <v>1043</v>
      </c>
    </row>
    <row r="21" spans="1:10" ht="45" x14ac:dyDescent="0.25">
      <c r="A21" s="289" t="s">
        <v>754</v>
      </c>
      <c r="B21" s="288">
        <v>1</v>
      </c>
      <c r="C21" s="287">
        <v>26597</v>
      </c>
      <c r="D21" s="427" t="s">
        <v>1044</v>
      </c>
      <c r="E21" s="427" t="s">
        <v>991</v>
      </c>
      <c r="F21" s="427" t="s">
        <v>753</v>
      </c>
      <c r="G21" s="428">
        <v>49796.05</v>
      </c>
      <c r="H21" s="427">
        <v>294</v>
      </c>
      <c r="I21" s="427">
        <v>49796.05</v>
      </c>
      <c r="J21" s="252" t="s">
        <v>1045</v>
      </c>
    </row>
    <row r="22" spans="1:10" ht="60" customHeight="1" x14ac:dyDescent="0.25">
      <c r="A22" s="697" t="s">
        <v>326</v>
      </c>
      <c r="B22" s="699">
        <v>7</v>
      </c>
      <c r="C22" s="701">
        <v>245000</v>
      </c>
      <c r="D22" s="703" t="s">
        <v>918</v>
      </c>
      <c r="E22" s="703" t="s">
        <v>917</v>
      </c>
      <c r="F22" s="705" t="s">
        <v>692</v>
      </c>
      <c r="G22" s="434">
        <v>232925</v>
      </c>
      <c r="H22" s="435" t="s">
        <v>1046</v>
      </c>
      <c r="I22" s="434">
        <v>232925</v>
      </c>
      <c r="J22" s="695" t="s">
        <v>1047</v>
      </c>
    </row>
    <row r="23" spans="1:10" x14ac:dyDescent="0.25">
      <c r="A23" s="698"/>
      <c r="B23" s="700"/>
      <c r="C23" s="702"/>
      <c r="D23" s="704"/>
      <c r="E23" s="704"/>
      <c r="F23" s="706"/>
      <c r="G23" s="428">
        <v>13975.5</v>
      </c>
      <c r="H23" s="435">
        <v>114</v>
      </c>
      <c r="I23" s="428">
        <v>13975.5</v>
      </c>
      <c r="J23" s="696"/>
    </row>
    <row r="24" spans="1:10" ht="45" x14ac:dyDescent="0.25">
      <c r="A24" s="289" t="s">
        <v>252</v>
      </c>
      <c r="B24" s="288">
        <v>25</v>
      </c>
      <c r="C24" s="287">
        <v>10648</v>
      </c>
      <c r="D24" s="427" t="s">
        <v>1048</v>
      </c>
      <c r="E24" s="427" t="s">
        <v>995</v>
      </c>
      <c r="F24" s="427" t="s">
        <v>747</v>
      </c>
      <c r="G24" s="428">
        <v>10617.75</v>
      </c>
      <c r="H24" s="427">
        <v>16</v>
      </c>
      <c r="I24" s="427">
        <v>10617.75</v>
      </c>
      <c r="J24" s="252" t="s">
        <v>1049</v>
      </c>
    </row>
    <row r="25" spans="1:10" ht="45" x14ac:dyDescent="0.25">
      <c r="A25" s="289" t="s">
        <v>377</v>
      </c>
      <c r="B25" s="288">
        <v>20</v>
      </c>
      <c r="C25" s="287">
        <v>772</v>
      </c>
      <c r="D25" s="427" t="s">
        <v>1050</v>
      </c>
      <c r="E25" s="427" t="s">
        <v>1051</v>
      </c>
      <c r="F25" s="427" t="s">
        <v>692</v>
      </c>
      <c r="G25" s="428">
        <v>605</v>
      </c>
      <c r="H25" s="427">
        <v>113</v>
      </c>
      <c r="I25" s="427">
        <v>605</v>
      </c>
      <c r="J25" s="252" t="s">
        <v>1052</v>
      </c>
    </row>
    <row r="26" spans="1:10" ht="45" x14ac:dyDescent="0.25">
      <c r="A26" s="289" t="s">
        <v>752</v>
      </c>
      <c r="B26" s="288">
        <v>1</v>
      </c>
      <c r="C26" s="287">
        <v>12645</v>
      </c>
      <c r="D26" s="427" t="s">
        <v>1053</v>
      </c>
      <c r="E26" s="427" t="s">
        <v>991</v>
      </c>
      <c r="F26" s="427" t="s">
        <v>749</v>
      </c>
      <c r="G26" s="433">
        <v>12069.75</v>
      </c>
      <c r="H26" s="427">
        <v>1</v>
      </c>
      <c r="I26" s="427">
        <v>12069.75</v>
      </c>
      <c r="J26" s="252" t="s">
        <v>1054</v>
      </c>
    </row>
    <row r="27" spans="1:10" ht="45" x14ac:dyDescent="0.25">
      <c r="A27" s="289" t="s">
        <v>751</v>
      </c>
      <c r="B27" s="288">
        <v>5</v>
      </c>
      <c r="C27" s="287">
        <v>1026</v>
      </c>
      <c r="D27" s="427" t="s">
        <v>1055</v>
      </c>
      <c r="E27" s="427" t="s">
        <v>1023</v>
      </c>
      <c r="F27" s="427" t="s">
        <v>747</v>
      </c>
      <c r="G27" s="428">
        <v>1827.1</v>
      </c>
      <c r="H27" s="427">
        <v>175</v>
      </c>
      <c r="I27" s="427">
        <v>1827.1</v>
      </c>
      <c r="J27" s="252" t="s">
        <v>1056</v>
      </c>
    </row>
    <row r="28" spans="1:10" ht="45" x14ac:dyDescent="0.25">
      <c r="A28" s="289" t="s">
        <v>750</v>
      </c>
      <c r="B28" s="288">
        <v>2</v>
      </c>
      <c r="C28" s="287">
        <v>6655</v>
      </c>
      <c r="D28" s="427" t="s">
        <v>1057</v>
      </c>
      <c r="E28" s="427" t="s">
        <v>982</v>
      </c>
      <c r="F28" s="427" t="s">
        <v>749</v>
      </c>
      <c r="G28" s="433">
        <v>6413</v>
      </c>
      <c r="H28" s="427">
        <v>3</v>
      </c>
      <c r="I28" s="427">
        <v>6413</v>
      </c>
      <c r="J28" s="252" t="s">
        <v>1058</v>
      </c>
    </row>
    <row r="29" spans="1:10" ht="45" x14ac:dyDescent="0.25">
      <c r="A29" s="289" t="s">
        <v>748</v>
      </c>
      <c r="B29" s="288">
        <v>3</v>
      </c>
      <c r="C29" s="287">
        <v>515</v>
      </c>
      <c r="D29" s="427" t="s">
        <v>1059</v>
      </c>
      <c r="E29" s="427" t="s">
        <v>1023</v>
      </c>
      <c r="F29" s="427" t="s">
        <v>747</v>
      </c>
      <c r="G29" s="428">
        <v>606.21</v>
      </c>
      <c r="H29" s="427">
        <v>176</v>
      </c>
      <c r="I29" s="427">
        <v>606.21</v>
      </c>
      <c r="J29" s="252" t="s">
        <v>1060</v>
      </c>
    </row>
    <row r="30" spans="1:10" ht="30" x14ac:dyDescent="0.25">
      <c r="A30" s="289" t="s">
        <v>746</v>
      </c>
      <c r="B30" s="288">
        <v>1</v>
      </c>
      <c r="C30" s="287">
        <v>9380</v>
      </c>
      <c r="D30" s="427" t="s">
        <v>745</v>
      </c>
      <c r="E30" s="427" t="s">
        <v>744</v>
      </c>
      <c r="F30" s="427" t="s">
        <v>743</v>
      </c>
      <c r="G30" s="434">
        <v>23280.400000000001</v>
      </c>
      <c r="H30" s="427">
        <v>37</v>
      </c>
      <c r="I30" s="427">
        <v>23280.400000000001</v>
      </c>
      <c r="J30" s="251" t="s">
        <v>251</v>
      </c>
    </row>
    <row r="31" spans="1:10" ht="45" x14ac:dyDescent="0.25">
      <c r="A31" s="289" t="s">
        <v>742</v>
      </c>
      <c r="B31" s="288">
        <v>1</v>
      </c>
      <c r="C31" s="286">
        <v>9417</v>
      </c>
      <c r="D31" s="427" t="s">
        <v>1061</v>
      </c>
      <c r="E31" s="427" t="s">
        <v>999</v>
      </c>
      <c r="F31" s="427" t="s">
        <v>741</v>
      </c>
      <c r="G31" s="433">
        <v>13594.35</v>
      </c>
      <c r="H31" s="427">
        <v>5</v>
      </c>
      <c r="I31" s="427">
        <v>13594.35</v>
      </c>
      <c r="J31" s="252" t="s">
        <v>1062</v>
      </c>
    </row>
    <row r="32" spans="1:10" ht="45" x14ac:dyDescent="0.25">
      <c r="A32" s="289" t="s">
        <v>740</v>
      </c>
      <c r="B32" s="288">
        <v>1</v>
      </c>
      <c r="C32" s="287">
        <v>5091</v>
      </c>
      <c r="D32" s="427" t="s">
        <v>1063</v>
      </c>
      <c r="E32" s="427" t="s">
        <v>984</v>
      </c>
      <c r="F32" s="431" t="s">
        <v>692</v>
      </c>
      <c r="G32" s="286">
        <v>4628.25</v>
      </c>
      <c r="H32" s="427">
        <v>4</v>
      </c>
      <c r="I32" s="427">
        <v>4628.25</v>
      </c>
      <c r="J32" s="252" t="s">
        <v>1064</v>
      </c>
    </row>
    <row r="35" spans="1:7" x14ac:dyDescent="0.25">
      <c r="A35" s="362" t="s">
        <v>1065</v>
      </c>
      <c r="B35" s="345">
        <f>C9</f>
        <v>1190485</v>
      </c>
      <c r="G35" s="37"/>
    </row>
  </sheetData>
  <mergeCells count="16">
    <mergeCell ref="J22:J23"/>
    <mergeCell ref="A22:A23"/>
    <mergeCell ref="B22:B23"/>
    <mergeCell ref="C22:C23"/>
    <mergeCell ref="D22:D23"/>
    <mergeCell ref="E22:E23"/>
    <mergeCell ref="F22:F23"/>
    <mergeCell ref="A5:I5"/>
    <mergeCell ref="A6:C6"/>
    <mergeCell ref="D6:J6"/>
    <mergeCell ref="A7:A8"/>
    <mergeCell ref="B7:B8"/>
    <mergeCell ref="C7:C8"/>
    <mergeCell ref="D7:G7"/>
    <mergeCell ref="H7:I7"/>
    <mergeCell ref="J7:J8"/>
  </mergeCells>
  <pageMargins left="0.70866141732283472" right="0.70866141732283472" top="0.74803149606299213" bottom="0.74803149606299213" header="0.31496062992125984" footer="0.31496062992125984"/>
  <pageSetup paperSize="9" scale="52" fitToHeight="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BE4AE-4E73-488F-AD9A-5DC71E698A2E}">
  <sheetPr>
    <tabColor rgb="FFFFC000"/>
    <pageSetUpPr fitToPage="1"/>
  </sheetPr>
  <dimension ref="A1:K43"/>
  <sheetViews>
    <sheetView topLeftCell="A31" workbookViewId="0">
      <selection activeCell="B44" sqref="B44"/>
    </sheetView>
  </sheetViews>
  <sheetFormatPr defaultRowHeight="15" x14ac:dyDescent="0.25"/>
  <cols>
    <col min="1" max="1" width="42.140625" style="362" customWidth="1"/>
    <col min="2" max="2" width="14.28515625" style="362" customWidth="1"/>
    <col min="3" max="3" width="16.85546875" style="362" customWidth="1"/>
    <col min="4" max="5" width="14.140625" style="362" customWidth="1"/>
    <col min="6" max="6" width="21" style="362" customWidth="1"/>
    <col min="7" max="7" width="14.28515625" style="362" customWidth="1"/>
    <col min="8" max="8" width="14.5703125" style="362" customWidth="1"/>
    <col min="9" max="9" width="14.140625" style="362" customWidth="1"/>
    <col min="10" max="10" width="32.85546875" style="362" customWidth="1"/>
    <col min="11" max="11" width="14.140625" style="11" customWidth="1"/>
    <col min="12" max="14" width="10" style="362" bestFit="1" customWidth="1"/>
    <col min="15" max="16384" width="9.140625" style="362"/>
  </cols>
  <sheetData>
    <row r="1" spans="1:11" s="371" customFormat="1" ht="15.75" x14ac:dyDescent="0.25">
      <c r="J1" s="9" t="s">
        <v>1184</v>
      </c>
      <c r="K1" s="11"/>
    </row>
    <row r="2" spans="1:11" s="371" customFormat="1" ht="94.5" x14ac:dyDescent="0.25">
      <c r="J2" s="9" t="s">
        <v>1178</v>
      </c>
      <c r="K2" s="11"/>
    </row>
    <row r="3" spans="1:11" ht="15.75" x14ac:dyDescent="0.25">
      <c r="A3" s="9" t="s">
        <v>158</v>
      </c>
      <c r="B3" s="9"/>
      <c r="C3" s="9"/>
      <c r="D3" s="9"/>
      <c r="E3" s="9"/>
      <c r="F3" s="9" t="s">
        <v>92</v>
      </c>
      <c r="G3" s="436">
        <f>G11+G21+G28+G30</f>
        <v>34818.959999999999</v>
      </c>
      <c r="H3" s="9"/>
      <c r="I3" s="9"/>
      <c r="J3" s="10"/>
    </row>
    <row r="4" spans="1:11" ht="15.75" x14ac:dyDescent="0.25">
      <c r="B4" s="9"/>
      <c r="C4" s="9"/>
      <c r="D4" s="9"/>
      <c r="E4" s="9"/>
      <c r="F4" s="9" t="s">
        <v>93</v>
      </c>
      <c r="G4" s="436">
        <f>G22+G24+G26+G29+G32+G31</f>
        <v>139065.29999999999</v>
      </c>
      <c r="H4" s="9"/>
      <c r="I4" s="9"/>
      <c r="J4" s="10"/>
    </row>
    <row r="5" spans="1:11" ht="15.75" x14ac:dyDescent="0.25">
      <c r="A5" s="9"/>
      <c r="B5" s="9"/>
      <c r="C5" s="9"/>
      <c r="D5" s="9"/>
      <c r="E5" s="9"/>
      <c r="F5" s="9" t="s">
        <v>855</v>
      </c>
      <c r="G5" s="250">
        <f>G27</f>
        <v>14883</v>
      </c>
      <c r="H5" s="9"/>
      <c r="I5" s="9"/>
      <c r="J5" s="10"/>
    </row>
    <row r="6" spans="1:11" ht="18.75" x14ac:dyDescent="0.25">
      <c r="A6" s="665" t="s">
        <v>49</v>
      </c>
      <c r="B6" s="665"/>
      <c r="C6" s="666"/>
      <c r="D6" s="666"/>
      <c r="E6" s="666"/>
      <c r="F6" s="666"/>
      <c r="G6" s="666"/>
      <c r="H6" s="666"/>
      <c r="I6" s="666"/>
      <c r="J6" s="667"/>
    </row>
    <row r="7" spans="1:11" ht="15.75" x14ac:dyDescent="0.25">
      <c r="A7" s="668" t="s">
        <v>50</v>
      </c>
      <c r="B7" s="668"/>
      <c r="C7" s="668"/>
      <c r="D7" s="668" t="s">
        <v>49</v>
      </c>
      <c r="E7" s="668"/>
      <c r="F7" s="668"/>
      <c r="G7" s="668"/>
      <c r="H7" s="668"/>
      <c r="I7" s="668"/>
      <c r="J7" s="668"/>
    </row>
    <row r="8" spans="1:11" ht="15.75" x14ac:dyDescent="0.25">
      <c r="A8" s="668" t="s">
        <v>51</v>
      </c>
      <c r="B8" s="668" t="s">
        <v>52</v>
      </c>
      <c r="C8" s="668" t="s">
        <v>53</v>
      </c>
      <c r="D8" s="668" t="s">
        <v>54</v>
      </c>
      <c r="E8" s="668"/>
      <c r="F8" s="668"/>
      <c r="G8" s="668"/>
      <c r="H8" s="668" t="s">
        <v>55</v>
      </c>
      <c r="I8" s="668"/>
      <c r="J8" s="668" t="s">
        <v>56</v>
      </c>
    </row>
    <row r="9" spans="1:11" ht="31.5" x14ac:dyDescent="0.25">
      <c r="A9" s="668"/>
      <c r="B9" s="668"/>
      <c r="C9" s="668"/>
      <c r="D9" s="13" t="s">
        <v>57</v>
      </c>
      <c r="E9" s="13" t="s">
        <v>58</v>
      </c>
      <c r="F9" s="13" t="s">
        <v>59</v>
      </c>
      <c r="G9" s="13" t="s">
        <v>60</v>
      </c>
      <c r="H9" s="13" t="s">
        <v>4</v>
      </c>
      <c r="I9" s="13" t="s">
        <v>0</v>
      </c>
      <c r="J9" s="668"/>
    </row>
    <row r="10" spans="1:11" ht="15.75" x14ac:dyDescent="0.25">
      <c r="A10" s="14" t="s">
        <v>6</v>
      </c>
      <c r="B10" s="15">
        <f>SUM(B11:B32)</f>
        <v>79</v>
      </c>
      <c r="C10" s="51">
        <f>SUM(C11:C36)</f>
        <v>1797197</v>
      </c>
      <c r="D10" s="15"/>
      <c r="E10" s="15"/>
      <c r="F10" s="15"/>
      <c r="G10" s="51">
        <f>SUM(G11:G36)</f>
        <v>188767.26000000004</v>
      </c>
      <c r="H10" s="15"/>
      <c r="I10" s="51">
        <f>SUM(I11:I36)</f>
        <v>188767.26000000004</v>
      </c>
      <c r="J10" s="15"/>
    </row>
    <row r="11" spans="1:11" ht="47.25" x14ac:dyDescent="0.25">
      <c r="A11" s="266" t="s">
        <v>731</v>
      </c>
      <c r="B11" s="265">
        <v>1</v>
      </c>
      <c r="C11" s="440">
        <v>10648</v>
      </c>
      <c r="D11" s="707">
        <v>6721898937</v>
      </c>
      <c r="E11" s="707" t="s">
        <v>705</v>
      </c>
      <c r="F11" s="707" t="s">
        <v>730</v>
      </c>
      <c r="G11" s="708">
        <v>23505.46</v>
      </c>
      <c r="H11" s="709">
        <v>2584</v>
      </c>
      <c r="I11" s="709">
        <v>23505.46</v>
      </c>
      <c r="J11" s="707" t="s">
        <v>163</v>
      </c>
    </row>
    <row r="12" spans="1:11" ht="47.25" x14ac:dyDescent="0.25">
      <c r="A12" s="266" t="s">
        <v>729</v>
      </c>
      <c r="B12" s="265">
        <v>1</v>
      </c>
      <c r="C12" s="440">
        <v>12857</v>
      </c>
      <c r="D12" s="707"/>
      <c r="E12" s="707"/>
      <c r="F12" s="707"/>
      <c r="G12" s="708"/>
      <c r="H12" s="709"/>
      <c r="I12" s="709"/>
      <c r="J12" s="707"/>
    </row>
    <row r="13" spans="1:11" ht="47.25" x14ac:dyDescent="0.25">
      <c r="A13" s="275" t="s">
        <v>728</v>
      </c>
      <c r="B13" s="273">
        <v>1</v>
      </c>
      <c r="C13" s="442">
        <v>65195</v>
      </c>
      <c r="D13" s="272"/>
      <c r="E13" s="272"/>
      <c r="F13" s="272"/>
      <c r="G13" s="272">
        <v>0</v>
      </c>
      <c r="H13" s="272"/>
      <c r="I13" s="272">
        <v>0</v>
      </c>
      <c r="J13" s="271" t="s">
        <v>726</v>
      </c>
    </row>
    <row r="14" spans="1:11" ht="15.75" x14ac:dyDescent="0.25">
      <c r="A14" s="274" t="s">
        <v>727</v>
      </c>
      <c r="B14" s="273">
        <v>1</v>
      </c>
      <c r="C14" s="442">
        <v>8470</v>
      </c>
      <c r="D14" s="272"/>
      <c r="E14" s="272"/>
      <c r="F14" s="272"/>
      <c r="G14" s="272">
        <v>0</v>
      </c>
      <c r="H14" s="272"/>
      <c r="I14" s="272">
        <v>0</v>
      </c>
      <c r="J14" s="271" t="s">
        <v>726</v>
      </c>
    </row>
    <row r="15" spans="1:11" ht="47.25" x14ac:dyDescent="0.25">
      <c r="A15" s="263" t="s">
        <v>725</v>
      </c>
      <c r="B15" s="270">
        <v>1</v>
      </c>
      <c r="C15" s="443">
        <v>160301</v>
      </c>
      <c r="D15" s="63"/>
      <c r="E15" s="63"/>
      <c r="F15" s="63"/>
      <c r="G15" s="63"/>
      <c r="H15" s="63"/>
      <c r="I15" s="63"/>
      <c r="J15" s="64" t="s">
        <v>1067</v>
      </c>
    </row>
    <row r="16" spans="1:11" ht="31.5" x14ac:dyDescent="0.25">
      <c r="A16" s="263" t="s">
        <v>699</v>
      </c>
      <c r="B16" s="270">
        <v>8</v>
      </c>
      <c r="C16" s="443">
        <v>38720</v>
      </c>
      <c r="D16" s="63"/>
      <c r="E16" s="63"/>
      <c r="F16" s="63"/>
      <c r="G16" s="63"/>
      <c r="H16" s="63"/>
      <c r="I16" s="63"/>
      <c r="J16" s="64" t="s">
        <v>1068</v>
      </c>
    </row>
    <row r="17" spans="1:10" ht="45" x14ac:dyDescent="0.25">
      <c r="A17" s="263" t="s">
        <v>698</v>
      </c>
      <c r="B17" s="270">
        <v>8</v>
      </c>
      <c r="C17" s="443">
        <v>22748</v>
      </c>
      <c r="D17" s="63"/>
      <c r="E17" s="63"/>
      <c r="F17" s="63"/>
      <c r="G17" s="63"/>
      <c r="H17" s="63"/>
      <c r="I17" s="63"/>
      <c r="J17" s="261" t="s">
        <v>1069</v>
      </c>
    </row>
    <row r="18" spans="1:10" ht="47.25" x14ac:dyDescent="0.25">
      <c r="A18" s="263" t="s">
        <v>724</v>
      </c>
      <c r="B18" s="270">
        <v>1</v>
      </c>
      <c r="C18" s="443">
        <v>30250</v>
      </c>
      <c r="D18" s="63"/>
      <c r="E18" s="63"/>
      <c r="F18" s="63"/>
      <c r="G18" s="63"/>
      <c r="H18" s="63"/>
      <c r="I18" s="63"/>
      <c r="J18" s="64" t="s">
        <v>1070</v>
      </c>
    </row>
    <row r="19" spans="1:10" ht="31.5" x14ac:dyDescent="0.25">
      <c r="A19" s="269" t="s">
        <v>723</v>
      </c>
      <c r="B19" s="270">
        <v>1</v>
      </c>
      <c r="C19" s="443">
        <v>726000</v>
      </c>
      <c r="D19" s="63"/>
      <c r="E19" s="63"/>
      <c r="F19" s="63"/>
      <c r="G19" s="63"/>
      <c r="H19" s="63"/>
      <c r="I19" s="63"/>
      <c r="J19" s="64" t="s">
        <v>722</v>
      </c>
    </row>
    <row r="20" spans="1:10" ht="31.5" x14ac:dyDescent="0.25">
      <c r="A20" s="263" t="s">
        <v>721</v>
      </c>
      <c r="B20" s="270">
        <v>1</v>
      </c>
      <c r="C20" s="443">
        <v>15730</v>
      </c>
      <c r="D20" s="63"/>
      <c r="E20" s="63"/>
      <c r="F20" s="63"/>
      <c r="G20" s="63"/>
      <c r="H20" s="63"/>
      <c r="I20" s="63"/>
      <c r="J20" s="271" t="s">
        <v>1071</v>
      </c>
    </row>
    <row r="21" spans="1:10" ht="31.5" x14ac:dyDescent="0.25">
      <c r="A21" s="269" t="s">
        <v>366</v>
      </c>
      <c r="B21" s="265">
        <v>1</v>
      </c>
      <c r="C21" s="440">
        <v>6050</v>
      </c>
      <c r="D21" s="16">
        <v>116739</v>
      </c>
      <c r="E21" s="16" t="s">
        <v>591</v>
      </c>
      <c r="F21" s="16" t="s">
        <v>720</v>
      </c>
      <c r="G21" s="437">
        <v>5892.7</v>
      </c>
      <c r="H21" s="16">
        <v>2582</v>
      </c>
      <c r="I21" s="82">
        <v>5892.7</v>
      </c>
      <c r="J21" s="267" t="s">
        <v>163</v>
      </c>
    </row>
    <row r="22" spans="1:10" ht="15.75" x14ac:dyDescent="0.25">
      <c r="A22" s="268" t="s">
        <v>719</v>
      </c>
      <c r="B22" s="265">
        <v>2</v>
      </c>
      <c r="C22" s="440">
        <v>3630</v>
      </c>
      <c r="D22" s="16">
        <v>211200326</v>
      </c>
      <c r="E22" s="24">
        <v>44546</v>
      </c>
      <c r="F22" s="16" t="s">
        <v>718</v>
      </c>
      <c r="G22" s="437">
        <v>2904</v>
      </c>
      <c r="H22" s="16">
        <v>2712</v>
      </c>
      <c r="I22" s="82">
        <v>2904</v>
      </c>
      <c r="J22" s="267" t="s">
        <v>163</v>
      </c>
    </row>
    <row r="23" spans="1:10" ht="78.75" x14ac:dyDescent="0.25">
      <c r="A23" s="263" t="s">
        <v>717</v>
      </c>
      <c r="B23" s="265">
        <v>1</v>
      </c>
      <c r="C23" s="440">
        <v>242000</v>
      </c>
      <c r="D23" s="16"/>
      <c r="E23" s="16"/>
      <c r="F23" s="16"/>
      <c r="G23" s="82"/>
      <c r="H23" s="16"/>
      <c r="I23" s="82"/>
      <c r="J23" s="267" t="s">
        <v>1072</v>
      </c>
    </row>
    <row r="24" spans="1:10" ht="31.5" x14ac:dyDescent="0.25">
      <c r="A24" s="266" t="s">
        <v>716</v>
      </c>
      <c r="B24" s="265">
        <v>1</v>
      </c>
      <c r="C24" s="440">
        <v>78650</v>
      </c>
      <c r="D24" s="16">
        <v>118105</v>
      </c>
      <c r="E24" s="16" t="s">
        <v>29</v>
      </c>
      <c r="F24" s="16" t="s">
        <v>715</v>
      </c>
      <c r="G24" s="437">
        <v>78650</v>
      </c>
      <c r="H24" s="16">
        <v>2714</v>
      </c>
      <c r="I24" s="82">
        <v>78650</v>
      </c>
      <c r="J24" s="267" t="s">
        <v>163</v>
      </c>
    </row>
    <row r="25" spans="1:10" ht="45" x14ac:dyDescent="0.25">
      <c r="A25" s="268" t="s">
        <v>159</v>
      </c>
      <c r="B25" s="265">
        <v>35</v>
      </c>
      <c r="C25" s="440">
        <v>27528</v>
      </c>
      <c r="D25" s="16"/>
      <c r="E25" s="16"/>
      <c r="F25" s="16"/>
      <c r="G25" s="82"/>
      <c r="H25" s="16"/>
      <c r="I25" s="82"/>
      <c r="J25" s="261" t="s">
        <v>1069</v>
      </c>
    </row>
    <row r="26" spans="1:10" ht="31.5" x14ac:dyDescent="0.25">
      <c r="A26" s="266" t="s">
        <v>714</v>
      </c>
      <c r="B26" s="265">
        <v>1</v>
      </c>
      <c r="C26" s="440">
        <v>36300</v>
      </c>
      <c r="D26" s="16">
        <v>210208</v>
      </c>
      <c r="E26" s="16" t="s">
        <v>713</v>
      </c>
      <c r="F26" s="16" t="s">
        <v>712</v>
      </c>
      <c r="G26" s="437">
        <v>36251.599999999999</v>
      </c>
      <c r="H26" s="16">
        <v>2713</v>
      </c>
      <c r="I26" s="82">
        <v>36251.599999999999</v>
      </c>
      <c r="J26" s="267" t="s">
        <v>163</v>
      </c>
    </row>
    <row r="27" spans="1:10" ht="47.25" x14ac:dyDescent="0.25">
      <c r="A27" s="263" t="s">
        <v>711</v>
      </c>
      <c r="B27" s="265">
        <v>2</v>
      </c>
      <c r="C27" s="440">
        <v>14036</v>
      </c>
      <c r="D27" s="16">
        <v>782</v>
      </c>
      <c r="E27" s="16" t="s">
        <v>1002</v>
      </c>
      <c r="F27" s="16" t="s">
        <v>1073</v>
      </c>
      <c r="G27" s="438">
        <v>14883</v>
      </c>
      <c r="H27" s="16">
        <v>360</v>
      </c>
      <c r="I27" s="82">
        <v>14883</v>
      </c>
      <c r="J27" s="267" t="s">
        <v>1074</v>
      </c>
    </row>
    <row r="28" spans="1:10" ht="15.75" x14ac:dyDescent="0.25">
      <c r="A28" s="266" t="s">
        <v>710</v>
      </c>
      <c r="B28" s="265">
        <v>1</v>
      </c>
      <c r="C28" s="440">
        <v>3630</v>
      </c>
      <c r="D28" s="16">
        <v>22866</v>
      </c>
      <c r="E28" s="16" t="s">
        <v>705</v>
      </c>
      <c r="F28" s="16" t="s">
        <v>175</v>
      </c>
      <c r="G28" s="437">
        <v>3351.7</v>
      </c>
      <c r="H28" s="16">
        <v>2581</v>
      </c>
      <c r="I28" s="82">
        <v>3351.7</v>
      </c>
      <c r="J28" s="267" t="s">
        <v>163</v>
      </c>
    </row>
    <row r="29" spans="1:10" ht="15.75" x14ac:dyDescent="0.25">
      <c r="A29" s="266" t="s">
        <v>709</v>
      </c>
      <c r="B29" s="265">
        <v>1</v>
      </c>
      <c r="C29" s="440">
        <v>1029</v>
      </c>
      <c r="D29" s="16">
        <v>22913</v>
      </c>
      <c r="E29" s="16" t="s">
        <v>708</v>
      </c>
      <c r="F29" s="16" t="s">
        <v>707</v>
      </c>
      <c r="G29" s="437">
        <v>992.2</v>
      </c>
      <c r="H29" s="16">
        <v>2579</v>
      </c>
      <c r="I29" s="82">
        <v>992.2</v>
      </c>
      <c r="J29" s="267" t="s">
        <v>163</v>
      </c>
    </row>
    <row r="30" spans="1:10" ht="15.75" x14ac:dyDescent="0.25">
      <c r="A30" s="266" t="s">
        <v>706</v>
      </c>
      <c r="B30" s="265">
        <v>2</v>
      </c>
      <c r="C30" s="440">
        <v>2904</v>
      </c>
      <c r="D30" s="262">
        <v>22865</v>
      </c>
      <c r="E30" s="262" t="s">
        <v>705</v>
      </c>
      <c r="F30" s="262" t="s">
        <v>175</v>
      </c>
      <c r="G30" s="439">
        <v>2069.1</v>
      </c>
      <c r="H30" s="262">
        <v>2580</v>
      </c>
      <c r="I30" s="264">
        <v>2069.1</v>
      </c>
      <c r="J30" s="261" t="s">
        <v>163</v>
      </c>
    </row>
    <row r="31" spans="1:10" ht="15.75" x14ac:dyDescent="0.25">
      <c r="A31" s="266" t="s">
        <v>174</v>
      </c>
      <c r="B31" s="265">
        <v>3</v>
      </c>
      <c r="C31" s="440">
        <v>9438</v>
      </c>
      <c r="D31" s="262">
        <v>23075</v>
      </c>
      <c r="E31" s="262" t="s">
        <v>34</v>
      </c>
      <c r="F31" s="262" t="s">
        <v>175</v>
      </c>
      <c r="G31" s="439">
        <v>9619.5</v>
      </c>
      <c r="H31" s="262">
        <v>2718</v>
      </c>
      <c r="I31" s="264">
        <v>9619.5</v>
      </c>
      <c r="J31" s="261" t="s">
        <v>163</v>
      </c>
    </row>
    <row r="32" spans="1:10" ht="31.5" x14ac:dyDescent="0.25">
      <c r="A32" s="266" t="s">
        <v>704</v>
      </c>
      <c r="B32" s="265">
        <v>5</v>
      </c>
      <c r="C32" s="444">
        <v>13915</v>
      </c>
      <c r="D32" s="262">
        <v>22907</v>
      </c>
      <c r="E32" s="262" t="s">
        <v>703</v>
      </c>
      <c r="F32" s="262" t="s">
        <v>702</v>
      </c>
      <c r="G32" s="439">
        <v>10648</v>
      </c>
      <c r="H32" s="262">
        <v>2583</v>
      </c>
      <c r="I32" s="264">
        <v>10648</v>
      </c>
      <c r="J32" s="261" t="s">
        <v>163</v>
      </c>
    </row>
    <row r="33" spans="1:10" ht="31.5" customHeight="1" x14ac:dyDescent="0.25">
      <c r="A33" s="263" t="s">
        <v>701</v>
      </c>
      <c r="B33" s="261">
        <v>1</v>
      </c>
      <c r="C33" s="262">
        <v>151250</v>
      </c>
      <c r="D33" s="262"/>
      <c r="E33" s="262"/>
      <c r="F33" s="262"/>
      <c r="G33" s="262"/>
      <c r="H33" s="262"/>
      <c r="I33" s="262"/>
      <c r="J33" s="261" t="s">
        <v>1075</v>
      </c>
    </row>
    <row r="34" spans="1:10" ht="30" x14ac:dyDescent="0.25">
      <c r="A34" s="263" t="s">
        <v>700</v>
      </c>
      <c r="B34" s="261">
        <v>1</v>
      </c>
      <c r="C34" s="262">
        <v>54450</v>
      </c>
      <c r="D34" s="262"/>
      <c r="E34" s="262"/>
      <c r="F34" s="262"/>
      <c r="G34" s="262"/>
      <c r="H34" s="262"/>
      <c r="I34" s="262"/>
      <c r="J34" s="261" t="s">
        <v>1076</v>
      </c>
    </row>
    <row r="35" spans="1:10" ht="30" x14ac:dyDescent="0.25">
      <c r="A35" s="263" t="s">
        <v>699</v>
      </c>
      <c r="B35" s="261">
        <v>8</v>
      </c>
      <c r="C35" s="262">
        <v>38720</v>
      </c>
      <c r="D35" s="262"/>
      <c r="E35" s="262"/>
      <c r="F35" s="262"/>
      <c r="G35" s="262"/>
      <c r="H35" s="262"/>
      <c r="I35" s="262"/>
      <c r="J35" s="261" t="s">
        <v>1068</v>
      </c>
    </row>
    <row r="36" spans="1:10" ht="45" x14ac:dyDescent="0.25">
      <c r="A36" s="263" t="s">
        <v>698</v>
      </c>
      <c r="B36" s="261">
        <v>8</v>
      </c>
      <c r="C36" s="262">
        <v>22748</v>
      </c>
      <c r="D36" s="262"/>
      <c r="E36" s="262"/>
      <c r="F36" s="262"/>
      <c r="G36" s="262"/>
      <c r="H36" s="262"/>
      <c r="I36" s="262"/>
      <c r="J36" s="261" t="s">
        <v>1069</v>
      </c>
    </row>
    <row r="39" spans="1:10" x14ac:dyDescent="0.25">
      <c r="A39" s="362" t="s">
        <v>973</v>
      </c>
      <c r="B39" s="19">
        <v>175421</v>
      </c>
    </row>
    <row r="40" spans="1:10" x14ac:dyDescent="0.25">
      <c r="B40" s="19"/>
    </row>
    <row r="41" spans="1:10" x14ac:dyDescent="0.25">
      <c r="A41" s="296" t="s">
        <v>974</v>
      </c>
      <c r="B41" s="373">
        <f>G3+G4</f>
        <v>173884.25999999998</v>
      </c>
    </row>
    <row r="42" spans="1:10" ht="30" x14ac:dyDescent="0.25">
      <c r="A42" s="296" t="s">
        <v>1077</v>
      </c>
      <c r="B42" s="373">
        <v>0</v>
      </c>
    </row>
    <row r="43" spans="1:10" x14ac:dyDescent="0.25">
      <c r="A43" s="362" t="s">
        <v>1065</v>
      </c>
      <c r="B43" s="220">
        <f>Kopsavilkums!E12</f>
        <v>1621775</v>
      </c>
    </row>
  </sheetData>
  <mergeCells count="16">
    <mergeCell ref="J11:J12"/>
    <mergeCell ref="D11:D12"/>
    <mergeCell ref="E11:E12"/>
    <mergeCell ref="F11:F12"/>
    <mergeCell ref="G11:G12"/>
    <mergeCell ref="H11:H12"/>
    <mergeCell ref="I11:I12"/>
    <mergeCell ref="A6:J6"/>
    <mergeCell ref="A7:C7"/>
    <mergeCell ref="D7:J7"/>
    <mergeCell ref="A8:A9"/>
    <mergeCell ref="B8:B9"/>
    <mergeCell ref="C8:C9"/>
    <mergeCell ref="D8:G8"/>
    <mergeCell ref="H8:I8"/>
    <mergeCell ref="J8:J9"/>
  </mergeCells>
  <pageMargins left="0.70866141732283472" right="0.70866141732283472" top="0.74803149606299213" bottom="0.74803149606299213" header="0.31496062992125984" footer="0.31496062992125984"/>
  <pageSetup paperSize="9" scale="69" fitToHeight="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7CF31-22E9-4BDE-94F7-90AEA79E8A1A}">
  <sheetPr>
    <tabColor rgb="FFFFC000"/>
  </sheetPr>
  <dimension ref="A1:O20"/>
  <sheetViews>
    <sheetView workbookViewId="0">
      <selection activeCell="B20" sqref="B20"/>
    </sheetView>
  </sheetViews>
  <sheetFormatPr defaultColWidth="9.140625" defaultRowHeight="15" x14ac:dyDescent="0.25"/>
  <cols>
    <col min="1" max="1" width="38" style="12" customWidth="1"/>
    <col min="2" max="2" width="14.28515625" style="12" customWidth="1"/>
    <col min="3" max="3" width="16.85546875" style="116" customWidth="1"/>
    <col min="4" max="4" width="15.85546875" style="12" customWidth="1"/>
    <col min="5" max="5" width="14.140625" style="12" customWidth="1"/>
    <col min="6" max="6" width="21" style="12" customWidth="1"/>
    <col min="7" max="7" width="14.28515625" style="116" customWidth="1"/>
    <col min="8" max="8" width="14.5703125" style="12" customWidth="1"/>
    <col min="9" max="9" width="14.140625" style="12" customWidth="1"/>
    <col min="10" max="10" width="27.7109375" style="12" customWidth="1"/>
    <col min="11" max="11" width="14.7109375" style="11" customWidth="1"/>
    <col min="12" max="12" width="12.7109375" style="12" customWidth="1"/>
    <col min="13" max="13" width="10" style="12" bestFit="1" customWidth="1"/>
    <col min="14" max="15" width="13.42578125" style="12" customWidth="1"/>
    <col min="16" max="16" width="16.7109375" style="12" customWidth="1"/>
    <col min="17" max="16384" width="9.140625" style="12"/>
  </cols>
  <sheetData>
    <row r="1" spans="1:15" ht="15.75" x14ac:dyDescent="0.25">
      <c r="A1" s="9"/>
      <c r="B1" s="9"/>
      <c r="C1" s="83"/>
      <c r="D1" s="9"/>
      <c r="E1" s="9"/>
      <c r="H1" s="9"/>
      <c r="I1" s="9"/>
      <c r="J1" s="9" t="s">
        <v>1185</v>
      </c>
    </row>
    <row r="2" spans="1:15" ht="126" x14ac:dyDescent="0.25">
      <c r="A2" s="85" t="s">
        <v>247</v>
      </c>
      <c r="B2" s="9"/>
      <c r="C2" s="83"/>
      <c r="D2" s="9"/>
      <c r="E2" s="9"/>
      <c r="G2" s="12"/>
      <c r="H2" s="9"/>
      <c r="I2" s="9"/>
      <c r="J2" s="9" t="s">
        <v>1178</v>
      </c>
    </row>
    <row r="3" spans="1:15" s="371" customFormat="1" ht="15.75" x14ac:dyDescent="0.25">
      <c r="A3" s="85"/>
      <c r="B3" s="9"/>
      <c r="C3" s="83"/>
      <c r="D3" s="9"/>
      <c r="E3" s="9"/>
      <c r="F3" s="9" t="s">
        <v>92</v>
      </c>
      <c r="G3" s="284">
        <f>G11+G12</f>
        <v>58776.959999999999</v>
      </c>
      <c r="H3" s="9"/>
      <c r="I3" s="9"/>
      <c r="J3" s="9"/>
      <c r="K3" s="11"/>
    </row>
    <row r="4" spans="1:15" s="371" customFormat="1" ht="15.75" x14ac:dyDescent="0.25">
      <c r="A4" s="85"/>
      <c r="B4" s="9"/>
      <c r="C4" s="83"/>
      <c r="D4" s="9"/>
      <c r="E4" s="9"/>
      <c r="F4" s="9" t="s">
        <v>93</v>
      </c>
      <c r="G4" s="132">
        <f>G13+G14</f>
        <v>24478.3</v>
      </c>
      <c r="H4" s="9"/>
      <c r="I4" s="9"/>
      <c r="J4" s="9"/>
      <c r="K4" s="11"/>
    </row>
    <row r="5" spans="1:15" ht="15.75" x14ac:dyDescent="0.25">
      <c r="A5" s="9"/>
      <c r="B5" s="9"/>
      <c r="C5" s="83"/>
      <c r="D5" s="9"/>
      <c r="E5" s="9"/>
      <c r="F5" s="9"/>
      <c r="G5" s="83"/>
      <c r="H5" s="9"/>
      <c r="I5" s="9"/>
      <c r="J5" s="10"/>
    </row>
    <row r="6" spans="1:15" ht="18.75" x14ac:dyDescent="0.25">
      <c r="A6" s="665" t="s">
        <v>49</v>
      </c>
      <c r="B6" s="665"/>
      <c r="C6" s="666"/>
      <c r="D6" s="666"/>
      <c r="E6" s="666"/>
      <c r="F6" s="666"/>
      <c r="G6" s="666"/>
      <c r="H6" s="666"/>
      <c r="I6" s="666"/>
      <c r="J6" s="667"/>
    </row>
    <row r="7" spans="1:15" ht="15.75" x14ac:dyDescent="0.25">
      <c r="A7" s="689" t="s">
        <v>50</v>
      </c>
      <c r="B7" s="687"/>
      <c r="C7" s="688"/>
      <c r="D7" s="689" t="s">
        <v>49</v>
      </c>
      <c r="E7" s="687"/>
      <c r="F7" s="687"/>
      <c r="G7" s="687"/>
      <c r="H7" s="687"/>
      <c r="I7" s="687"/>
      <c r="J7" s="688"/>
    </row>
    <row r="8" spans="1:15" ht="15.75" x14ac:dyDescent="0.25">
      <c r="A8" s="690" t="s">
        <v>51</v>
      </c>
      <c r="B8" s="690" t="s">
        <v>52</v>
      </c>
      <c r="C8" s="716" t="s">
        <v>53</v>
      </c>
      <c r="D8" s="689" t="s">
        <v>54</v>
      </c>
      <c r="E8" s="687"/>
      <c r="F8" s="687"/>
      <c r="G8" s="688"/>
      <c r="H8" s="692" t="s">
        <v>55</v>
      </c>
      <c r="I8" s="693"/>
      <c r="J8" s="690" t="s">
        <v>56</v>
      </c>
    </row>
    <row r="9" spans="1:15" ht="31.5" x14ac:dyDescent="0.25">
      <c r="A9" s="691"/>
      <c r="B9" s="691"/>
      <c r="C9" s="717"/>
      <c r="D9" s="13" t="s">
        <v>57</v>
      </c>
      <c r="E9" s="13" t="s">
        <v>58</v>
      </c>
      <c r="F9" s="13" t="s">
        <v>59</v>
      </c>
      <c r="G9" s="86" t="s">
        <v>60</v>
      </c>
      <c r="H9" s="13" t="s">
        <v>4</v>
      </c>
      <c r="I9" s="13" t="s">
        <v>0</v>
      </c>
      <c r="J9" s="691"/>
    </row>
    <row r="10" spans="1:15" ht="15.75" x14ac:dyDescent="0.25">
      <c r="A10" s="14" t="s">
        <v>6</v>
      </c>
      <c r="B10" s="283">
        <f>SUM(B11:B14)</f>
        <v>10</v>
      </c>
      <c r="C10" s="88">
        <f>SUM(C11:C14)</f>
        <v>84000</v>
      </c>
      <c r="D10" s="15"/>
      <c r="E10" s="15"/>
      <c r="F10" s="15"/>
      <c r="G10" s="88">
        <f>SUM(G11:G14)</f>
        <v>83255.259999999995</v>
      </c>
      <c r="H10" s="15"/>
      <c r="I10" s="88">
        <f>SUM(I11:I14)</f>
        <v>83255.259999999995</v>
      </c>
      <c r="J10" s="15"/>
      <c r="O10" s="89"/>
    </row>
    <row r="11" spans="1:15" ht="30" x14ac:dyDescent="0.25">
      <c r="A11" s="710" t="s">
        <v>336</v>
      </c>
      <c r="B11" s="712">
        <v>8</v>
      </c>
      <c r="C11" s="714">
        <v>60000</v>
      </c>
      <c r="D11" s="93" t="s">
        <v>739</v>
      </c>
      <c r="E11" s="94">
        <v>44509</v>
      </c>
      <c r="F11" s="93" t="s">
        <v>737</v>
      </c>
      <c r="G11" s="276">
        <v>29040</v>
      </c>
      <c r="H11" s="93">
        <v>4532</v>
      </c>
      <c r="I11" s="92">
        <v>29040</v>
      </c>
      <c r="J11" s="93" t="s">
        <v>251</v>
      </c>
      <c r="K11" s="41"/>
      <c r="L11" s="95"/>
      <c r="M11" s="40"/>
      <c r="N11" s="95"/>
      <c r="O11" s="89"/>
    </row>
    <row r="12" spans="1:15" ht="30" x14ac:dyDescent="0.25">
      <c r="A12" s="711"/>
      <c r="B12" s="713"/>
      <c r="C12" s="715"/>
      <c r="D12" s="93" t="s">
        <v>738</v>
      </c>
      <c r="E12" s="94">
        <v>44516</v>
      </c>
      <c r="F12" s="93" t="s">
        <v>737</v>
      </c>
      <c r="G12" s="92">
        <v>29736.959999999999</v>
      </c>
      <c r="H12" s="93">
        <v>1488</v>
      </c>
      <c r="I12" s="92">
        <v>29736.959999999999</v>
      </c>
      <c r="J12" s="93" t="s">
        <v>251</v>
      </c>
      <c r="K12" s="41"/>
      <c r="L12" s="95"/>
      <c r="M12" s="40"/>
      <c r="N12" s="95"/>
      <c r="O12" s="89"/>
    </row>
    <row r="13" spans="1:15" ht="30" x14ac:dyDescent="0.25">
      <c r="A13" s="282" t="s">
        <v>366</v>
      </c>
      <c r="B13" s="91">
        <v>1</v>
      </c>
      <c r="C13" s="92">
        <v>21000</v>
      </c>
      <c r="D13" s="279" t="s">
        <v>736</v>
      </c>
      <c r="E13" s="281">
        <v>44544</v>
      </c>
      <c r="F13" s="279" t="s">
        <v>735</v>
      </c>
      <c r="G13" s="280">
        <v>21598.5</v>
      </c>
      <c r="H13" s="279">
        <v>29</v>
      </c>
      <c r="I13" s="278">
        <v>21598.5</v>
      </c>
      <c r="J13" s="93" t="s">
        <v>251</v>
      </c>
      <c r="K13" s="41"/>
      <c r="L13" s="95"/>
      <c r="M13" s="40"/>
      <c r="N13" s="95"/>
      <c r="O13" s="89"/>
    </row>
    <row r="14" spans="1:15" ht="31.5" x14ac:dyDescent="0.25">
      <c r="A14" s="277" t="s">
        <v>734</v>
      </c>
      <c r="B14" s="98">
        <v>1</v>
      </c>
      <c r="C14" s="92">
        <v>3000</v>
      </c>
      <c r="D14" s="93" t="s">
        <v>733</v>
      </c>
      <c r="E14" s="94">
        <v>44537</v>
      </c>
      <c r="F14" s="93" t="s">
        <v>732</v>
      </c>
      <c r="G14" s="276">
        <v>2879.8</v>
      </c>
      <c r="H14" s="93">
        <v>4857</v>
      </c>
      <c r="I14" s="92">
        <v>2879.8</v>
      </c>
      <c r="J14" s="93" t="s">
        <v>251</v>
      </c>
      <c r="K14" s="41"/>
      <c r="L14" s="198"/>
      <c r="M14" s="199"/>
      <c r="N14" s="95"/>
      <c r="O14" s="89"/>
    </row>
    <row r="17" spans="1:2" x14ac:dyDescent="0.25">
      <c r="A17" s="362" t="s">
        <v>973</v>
      </c>
      <c r="B17" s="19">
        <v>63000</v>
      </c>
    </row>
    <row r="18" spans="1:2" x14ac:dyDescent="0.25">
      <c r="A18" s="362"/>
      <c r="B18" s="19"/>
    </row>
    <row r="19" spans="1:2" x14ac:dyDescent="0.25">
      <c r="A19" s="296" t="s">
        <v>974</v>
      </c>
      <c r="B19" s="373">
        <v>63000</v>
      </c>
    </row>
    <row r="20" spans="1:2" x14ac:dyDescent="0.25">
      <c r="A20" s="362" t="s">
        <v>1065</v>
      </c>
      <c r="B20" s="373">
        <v>21000</v>
      </c>
    </row>
  </sheetData>
  <mergeCells count="12">
    <mergeCell ref="A11:A12"/>
    <mergeCell ref="B11:B12"/>
    <mergeCell ref="C11:C12"/>
    <mergeCell ref="A6:J6"/>
    <mergeCell ref="A7:C7"/>
    <mergeCell ref="D7:J7"/>
    <mergeCell ref="A8:A9"/>
    <mergeCell ref="B8:B9"/>
    <mergeCell ref="C8:C9"/>
    <mergeCell ref="D8:G8"/>
    <mergeCell ref="H8:I8"/>
    <mergeCell ref="J8:J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DBA90-EEF3-4959-BA86-8EF3DD091022}">
  <sheetPr>
    <tabColor rgb="FFFFC000"/>
  </sheetPr>
  <dimension ref="A1:J42"/>
  <sheetViews>
    <sheetView topLeftCell="A28" workbookViewId="0">
      <selection activeCell="B42" sqref="B42"/>
    </sheetView>
  </sheetViews>
  <sheetFormatPr defaultRowHeight="15" x14ac:dyDescent="0.25"/>
  <cols>
    <col min="1" max="1" width="40.140625" style="362" customWidth="1"/>
    <col min="2" max="2" width="14.28515625" style="362" customWidth="1"/>
    <col min="3" max="3" width="16.85546875" style="362" customWidth="1"/>
    <col min="4" max="4" width="21.28515625" style="362" customWidth="1"/>
    <col min="5" max="5" width="14.140625" style="362" customWidth="1"/>
    <col min="6" max="6" width="28.28515625" style="362" customWidth="1"/>
    <col min="7" max="7" width="14.28515625" style="362" customWidth="1"/>
    <col min="8" max="8" width="14.5703125" style="362" customWidth="1"/>
    <col min="9" max="9" width="14.140625" style="362" customWidth="1"/>
    <col min="10" max="10" width="76.5703125" style="362" customWidth="1"/>
    <col min="11" max="16384" width="9.140625" style="362"/>
  </cols>
  <sheetData>
    <row r="1" spans="1:10" ht="15.75" x14ac:dyDescent="0.25">
      <c r="A1" s="9"/>
      <c r="B1" s="9"/>
      <c r="E1" s="9"/>
      <c r="H1" s="9"/>
      <c r="I1" s="9"/>
      <c r="J1" s="9" t="s">
        <v>1186</v>
      </c>
    </row>
    <row r="2" spans="1:10" ht="47.25" x14ac:dyDescent="0.25">
      <c r="A2" s="9"/>
      <c r="B2" s="9"/>
      <c r="C2" s="459"/>
      <c r="E2" s="9"/>
      <c r="H2" s="9"/>
      <c r="I2" s="9"/>
      <c r="J2" s="9" t="s">
        <v>1178</v>
      </c>
    </row>
    <row r="3" spans="1:10" ht="15.75" x14ac:dyDescent="0.25">
      <c r="A3" s="9" t="s">
        <v>317</v>
      </c>
      <c r="B3" s="9"/>
      <c r="C3" s="140"/>
      <c r="D3" s="362" t="s">
        <v>316</v>
      </c>
      <c r="E3" s="9"/>
      <c r="F3" s="9" t="s">
        <v>91</v>
      </c>
      <c r="G3" s="66">
        <f>G13+G31+G18+G35</f>
        <v>15684.02</v>
      </c>
      <c r="H3" s="9"/>
      <c r="I3" s="9"/>
      <c r="J3" s="445"/>
    </row>
    <row r="4" spans="1:10" ht="15.75" x14ac:dyDescent="0.25">
      <c r="A4" s="9"/>
      <c r="B4" s="9"/>
      <c r="C4" s="141"/>
      <c r="D4" s="362" t="s">
        <v>318</v>
      </c>
      <c r="E4" s="9"/>
      <c r="F4" s="9" t="s">
        <v>92</v>
      </c>
      <c r="G4" s="66">
        <f>G16+G19+G25+G32</f>
        <v>43557.58</v>
      </c>
      <c r="H4" s="9"/>
      <c r="I4" s="9"/>
      <c r="J4" s="445"/>
    </row>
    <row r="5" spans="1:10" ht="15.75" x14ac:dyDescent="0.25">
      <c r="A5" s="9"/>
      <c r="B5" s="9"/>
      <c r="C5" s="142"/>
      <c r="D5" s="362" t="s">
        <v>319</v>
      </c>
      <c r="E5" s="9"/>
      <c r="F5" s="362" t="s">
        <v>93</v>
      </c>
      <c r="G5" s="139">
        <f>G17+G30</f>
        <v>21845.34</v>
      </c>
      <c r="H5" s="9"/>
      <c r="I5" s="9"/>
      <c r="J5" s="10"/>
    </row>
    <row r="6" spans="1:10" s="371" customFormat="1" ht="15.75" x14ac:dyDescent="0.25">
      <c r="A6" s="9"/>
      <c r="B6" s="9"/>
      <c r="C6" s="459"/>
      <c r="E6" s="9"/>
      <c r="F6" s="362" t="s">
        <v>690</v>
      </c>
      <c r="G6" s="139">
        <f>G33</f>
        <v>3303.3</v>
      </c>
      <c r="H6" s="9"/>
      <c r="I6" s="9"/>
      <c r="J6" s="10"/>
    </row>
    <row r="7" spans="1:10" s="371" customFormat="1" ht="15.75" x14ac:dyDescent="0.25">
      <c r="A7" s="9"/>
      <c r="B7" s="9"/>
      <c r="C7" s="459"/>
      <c r="E7" s="9"/>
      <c r="F7" s="9"/>
      <c r="G7" s="66"/>
      <c r="H7" s="9"/>
      <c r="I7" s="9"/>
      <c r="J7" s="10"/>
    </row>
    <row r="8" spans="1:10" ht="18.75" x14ac:dyDescent="0.25">
      <c r="A8" s="665" t="s">
        <v>1079</v>
      </c>
      <c r="B8" s="665"/>
      <c r="C8" s="666"/>
      <c r="D8" s="666"/>
      <c r="E8" s="666"/>
      <c r="F8" s="666"/>
      <c r="G8" s="666"/>
      <c r="H8" s="666"/>
      <c r="I8" s="666"/>
      <c r="J8" s="667"/>
    </row>
    <row r="9" spans="1:10" ht="15.75" x14ac:dyDescent="0.25">
      <c r="A9" s="689" t="s">
        <v>50</v>
      </c>
      <c r="B9" s="687"/>
      <c r="C9" s="688"/>
      <c r="D9" s="689" t="s">
        <v>49</v>
      </c>
      <c r="E9" s="687"/>
      <c r="F9" s="687"/>
      <c r="G9" s="687"/>
      <c r="H9" s="687"/>
      <c r="I9" s="687"/>
      <c r="J9" s="688"/>
    </row>
    <row r="10" spans="1:10" ht="15.75" x14ac:dyDescent="0.25">
      <c r="A10" s="690" t="s">
        <v>51</v>
      </c>
      <c r="B10" s="690" t="s">
        <v>52</v>
      </c>
      <c r="C10" s="690" t="s">
        <v>53</v>
      </c>
      <c r="D10" s="689" t="s">
        <v>54</v>
      </c>
      <c r="E10" s="687"/>
      <c r="F10" s="687"/>
      <c r="G10" s="688"/>
      <c r="H10" s="692" t="s">
        <v>55</v>
      </c>
      <c r="I10" s="693"/>
      <c r="J10" s="690" t="s">
        <v>56</v>
      </c>
    </row>
    <row r="11" spans="1:10" ht="31.5" x14ac:dyDescent="0.25">
      <c r="A11" s="691"/>
      <c r="B11" s="691"/>
      <c r="C11" s="691"/>
      <c r="D11" s="13" t="s">
        <v>57</v>
      </c>
      <c r="E11" s="13" t="s">
        <v>58</v>
      </c>
      <c r="F11" s="13" t="s">
        <v>59</v>
      </c>
      <c r="G11" s="13" t="s">
        <v>60</v>
      </c>
      <c r="H11" s="13" t="s">
        <v>4</v>
      </c>
      <c r="I11" s="13" t="s">
        <v>0</v>
      </c>
      <c r="J11" s="691"/>
    </row>
    <row r="12" spans="1:10" ht="15.75" x14ac:dyDescent="0.25">
      <c r="A12" s="14" t="s">
        <v>6</v>
      </c>
      <c r="B12" s="15">
        <f>SUM(B13:B35)</f>
        <v>332</v>
      </c>
      <c r="C12" s="81">
        <f>SUM(C13:C35)</f>
        <v>570200</v>
      </c>
      <c r="D12" s="15"/>
      <c r="E12" s="15"/>
      <c r="F12" s="15"/>
      <c r="G12" s="15">
        <f>SUM(G13:G35)</f>
        <v>84390.24</v>
      </c>
      <c r="H12" s="15"/>
      <c r="I12" s="15">
        <f>SUM(I13:I35)</f>
        <v>83549.819999999992</v>
      </c>
      <c r="J12" s="15"/>
    </row>
    <row r="13" spans="1:10" ht="47.25" x14ac:dyDescent="0.25">
      <c r="A13" s="145" t="s">
        <v>320</v>
      </c>
      <c r="B13" s="143">
        <v>16</v>
      </c>
      <c r="C13" s="144">
        <v>16000</v>
      </c>
      <c r="D13" s="145" t="s">
        <v>321</v>
      </c>
      <c r="E13" s="446" t="s">
        <v>245</v>
      </c>
      <c r="F13" s="145" t="s">
        <v>322</v>
      </c>
      <c r="G13" s="446">
        <v>4842.42</v>
      </c>
      <c r="H13" s="447" t="s">
        <v>323</v>
      </c>
      <c r="I13" s="446">
        <v>4002</v>
      </c>
      <c r="J13" s="145" t="s">
        <v>856</v>
      </c>
    </row>
    <row r="14" spans="1:10" ht="15.75" x14ac:dyDescent="0.25">
      <c r="A14" s="321" t="s">
        <v>324</v>
      </c>
      <c r="B14" s="146">
        <v>30</v>
      </c>
      <c r="C14" s="147">
        <v>120000</v>
      </c>
      <c r="D14" s="16"/>
      <c r="E14" s="16"/>
      <c r="F14" s="16"/>
      <c r="G14" s="16"/>
      <c r="H14" s="16"/>
      <c r="I14" s="16"/>
      <c r="J14" s="148" t="s">
        <v>1080</v>
      </c>
    </row>
    <row r="15" spans="1:10" ht="15.75" x14ac:dyDescent="0.25">
      <c r="A15" s="321" t="s">
        <v>325</v>
      </c>
      <c r="B15" s="146">
        <v>40</v>
      </c>
      <c r="C15" s="147">
        <v>48000</v>
      </c>
      <c r="D15" s="16"/>
      <c r="E15" s="16"/>
      <c r="F15" s="16"/>
      <c r="G15" s="16"/>
      <c r="H15" s="16"/>
      <c r="I15" s="16"/>
      <c r="J15" s="148" t="s">
        <v>1080</v>
      </c>
    </row>
    <row r="16" spans="1:10" ht="63" x14ac:dyDescent="0.25">
      <c r="A16" s="145" t="s">
        <v>326</v>
      </c>
      <c r="B16" s="143">
        <v>5</v>
      </c>
      <c r="C16" s="144">
        <v>75000</v>
      </c>
      <c r="D16" s="145" t="s">
        <v>327</v>
      </c>
      <c r="E16" s="446" t="s">
        <v>328</v>
      </c>
      <c r="F16" s="145" t="s">
        <v>329</v>
      </c>
      <c r="G16" s="446">
        <v>9377.5</v>
      </c>
      <c r="H16" s="448" t="s">
        <v>330</v>
      </c>
      <c r="I16" s="446">
        <v>9377.5</v>
      </c>
      <c r="J16" s="145" t="s">
        <v>857</v>
      </c>
    </row>
    <row r="17" spans="1:10" ht="15.75" x14ac:dyDescent="0.25">
      <c r="A17" s="151" t="s">
        <v>331</v>
      </c>
      <c r="B17" s="149">
        <v>30</v>
      </c>
      <c r="C17" s="150">
        <v>18000</v>
      </c>
      <c r="D17" s="151" t="s">
        <v>332</v>
      </c>
      <c r="E17" s="449" t="s">
        <v>333</v>
      </c>
      <c r="F17" s="151" t="s">
        <v>334</v>
      </c>
      <c r="G17" s="449">
        <v>15500.1</v>
      </c>
      <c r="H17" s="20" t="s">
        <v>335</v>
      </c>
      <c r="I17" s="449">
        <v>15500.1</v>
      </c>
      <c r="J17" s="151" t="s">
        <v>858</v>
      </c>
    </row>
    <row r="18" spans="1:10" ht="15.75" x14ac:dyDescent="0.25">
      <c r="A18" s="720" t="s">
        <v>336</v>
      </c>
      <c r="B18" s="722">
        <v>6</v>
      </c>
      <c r="C18" s="724">
        <v>36000</v>
      </c>
      <c r="D18" s="358" t="s">
        <v>337</v>
      </c>
      <c r="E18" s="450" t="s">
        <v>83</v>
      </c>
      <c r="F18" s="151" t="s">
        <v>338</v>
      </c>
      <c r="G18" s="449">
        <v>60.5</v>
      </c>
      <c r="H18" s="450" t="s">
        <v>339</v>
      </c>
      <c r="I18" s="449">
        <v>60.5</v>
      </c>
      <c r="J18" s="151" t="s">
        <v>859</v>
      </c>
    </row>
    <row r="19" spans="1:10" ht="15.75" x14ac:dyDescent="0.25">
      <c r="A19" s="726"/>
      <c r="B19" s="727"/>
      <c r="C19" s="728"/>
      <c r="D19" s="720" t="s">
        <v>340</v>
      </c>
      <c r="E19" s="718" t="s">
        <v>341</v>
      </c>
      <c r="F19" s="720" t="s">
        <v>338</v>
      </c>
      <c r="G19" s="718">
        <v>27844.52</v>
      </c>
      <c r="H19" s="450" t="s">
        <v>342</v>
      </c>
      <c r="I19" s="449">
        <v>8835.42</v>
      </c>
      <c r="J19" s="720" t="s">
        <v>860</v>
      </c>
    </row>
    <row r="20" spans="1:10" ht="15.75" x14ac:dyDescent="0.25">
      <c r="A20" s="721"/>
      <c r="B20" s="723"/>
      <c r="C20" s="725"/>
      <c r="D20" s="721"/>
      <c r="E20" s="719"/>
      <c r="F20" s="721"/>
      <c r="G20" s="719"/>
      <c r="H20" s="450" t="s">
        <v>343</v>
      </c>
      <c r="I20" s="449">
        <v>19009.099999999999</v>
      </c>
      <c r="J20" s="721"/>
    </row>
    <row r="21" spans="1:10" ht="15.75" x14ac:dyDescent="0.25">
      <c r="A21" s="321" t="s">
        <v>344</v>
      </c>
      <c r="B21" s="146">
        <v>1</v>
      </c>
      <c r="C21" s="147">
        <v>55000</v>
      </c>
      <c r="D21" s="16"/>
      <c r="E21" s="16"/>
      <c r="F21" s="16"/>
      <c r="G21" s="16"/>
      <c r="H21" s="16"/>
      <c r="I21" s="16"/>
      <c r="J21" s="148" t="s">
        <v>1080</v>
      </c>
    </row>
    <row r="22" spans="1:10" ht="31.5" x14ac:dyDescent="0.25">
      <c r="A22" s="321" t="s">
        <v>345</v>
      </c>
      <c r="B22" s="146">
        <v>1</v>
      </c>
      <c r="C22" s="147">
        <v>2800</v>
      </c>
      <c r="D22" s="16"/>
      <c r="E22" s="16"/>
      <c r="F22" s="16"/>
      <c r="G22" s="16"/>
      <c r="H22" s="16"/>
      <c r="I22" s="16"/>
      <c r="J22" s="148" t="s">
        <v>861</v>
      </c>
    </row>
    <row r="23" spans="1:10" ht="31.5" x14ac:dyDescent="0.25">
      <c r="A23" s="321" t="s">
        <v>346</v>
      </c>
      <c r="B23" s="146">
        <v>1</v>
      </c>
      <c r="C23" s="147">
        <v>40000</v>
      </c>
      <c r="D23" s="16"/>
      <c r="E23" s="16"/>
      <c r="F23" s="16"/>
      <c r="G23" s="16"/>
      <c r="H23" s="16"/>
      <c r="I23" s="16"/>
      <c r="J23" s="148" t="s">
        <v>861</v>
      </c>
    </row>
    <row r="24" spans="1:10" ht="31.5" x14ac:dyDescent="0.25">
      <c r="A24" s="322" t="s">
        <v>347</v>
      </c>
      <c r="B24" s="152">
        <v>10</v>
      </c>
      <c r="C24" s="147">
        <v>25000</v>
      </c>
      <c r="D24" s="16"/>
      <c r="E24" s="16"/>
      <c r="F24" s="16"/>
      <c r="G24" s="16"/>
      <c r="H24" s="16"/>
      <c r="I24" s="16"/>
      <c r="J24" s="148" t="s">
        <v>1080</v>
      </c>
    </row>
    <row r="25" spans="1:10" ht="47.25" x14ac:dyDescent="0.25">
      <c r="A25" s="323" t="s">
        <v>348</v>
      </c>
      <c r="B25" s="153">
        <v>10</v>
      </c>
      <c r="C25" s="144">
        <v>8000</v>
      </c>
      <c r="D25" s="323" t="s">
        <v>349</v>
      </c>
      <c r="E25" s="451" t="s">
        <v>350</v>
      </c>
      <c r="F25" s="145" t="s">
        <v>329</v>
      </c>
      <c r="G25" s="446">
        <v>1422.96</v>
      </c>
      <c r="H25" s="447" t="s">
        <v>351</v>
      </c>
      <c r="I25" s="446">
        <v>1422.96</v>
      </c>
      <c r="J25" s="145" t="s">
        <v>862</v>
      </c>
    </row>
    <row r="26" spans="1:10" ht="31.5" x14ac:dyDescent="0.25">
      <c r="A26" s="322" t="s">
        <v>352</v>
      </c>
      <c r="B26" s="152">
        <v>1</v>
      </c>
      <c r="C26" s="147">
        <v>46000</v>
      </c>
      <c r="D26" s="16"/>
      <c r="E26" s="16"/>
      <c r="F26" s="16"/>
      <c r="G26" s="16"/>
      <c r="H26" s="16"/>
      <c r="I26" s="16"/>
      <c r="J26" s="148" t="s">
        <v>861</v>
      </c>
    </row>
    <row r="27" spans="1:10" ht="31.5" x14ac:dyDescent="0.25">
      <c r="A27" s="322" t="s">
        <v>353</v>
      </c>
      <c r="B27" s="152">
        <v>3</v>
      </c>
      <c r="C27" s="147">
        <v>7800</v>
      </c>
      <c r="D27" s="16"/>
      <c r="E27" s="16"/>
      <c r="F27" s="16"/>
      <c r="G27" s="16"/>
      <c r="H27" s="16"/>
      <c r="I27" s="16"/>
      <c r="J27" s="148" t="s">
        <v>861</v>
      </c>
    </row>
    <row r="28" spans="1:10" ht="31.5" x14ac:dyDescent="0.25">
      <c r="A28" s="322" t="s">
        <v>354</v>
      </c>
      <c r="B28" s="152">
        <v>1</v>
      </c>
      <c r="C28" s="147">
        <v>8000</v>
      </c>
      <c r="D28" s="16"/>
      <c r="E28" s="16"/>
      <c r="F28" s="16"/>
      <c r="G28" s="16"/>
      <c r="H28" s="16"/>
      <c r="I28" s="16"/>
      <c r="J28" s="148" t="s">
        <v>861</v>
      </c>
    </row>
    <row r="29" spans="1:10" ht="15.75" x14ac:dyDescent="0.25">
      <c r="A29" s="322" t="s">
        <v>355</v>
      </c>
      <c r="B29" s="152">
        <v>10</v>
      </c>
      <c r="C29" s="147">
        <v>16000</v>
      </c>
      <c r="D29" s="16"/>
      <c r="E29" s="16"/>
      <c r="F29" s="16"/>
      <c r="G29" s="16"/>
      <c r="H29" s="16"/>
      <c r="I29" s="16"/>
      <c r="J29" s="148" t="s">
        <v>1080</v>
      </c>
    </row>
    <row r="30" spans="1:10" ht="15.75" x14ac:dyDescent="0.25">
      <c r="A30" s="358" t="s">
        <v>356</v>
      </c>
      <c r="B30" s="359">
        <v>4</v>
      </c>
      <c r="C30" s="150">
        <v>8000</v>
      </c>
      <c r="D30" s="358" t="s">
        <v>357</v>
      </c>
      <c r="E30" s="450" t="s">
        <v>12</v>
      </c>
      <c r="F30" s="151" t="s">
        <v>338</v>
      </c>
      <c r="G30" s="449">
        <v>6345.24</v>
      </c>
      <c r="H30" s="20" t="s">
        <v>863</v>
      </c>
      <c r="I30" s="449">
        <v>6345.24</v>
      </c>
      <c r="J30" s="151" t="s">
        <v>1081</v>
      </c>
    </row>
    <row r="31" spans="1:10" ht="31.5" x14ac:dyDescent="0.25">
      <c r="A31" s="358" t="s">
        <v>358</v>
      </c>
      <c r="B31" s="359">
        <v>1</v>
      </c>
      <c r="C31" s="150">
        <v>4600</v>
      </c>
      <c r="D31" s="358" t="s">
        <v>359</v>
      </c>
      <c r="E31" s="450" t="s">
        <v>360</v>
      </c>
      <c r="F31" s="151" t="s">
        <v>361</v>
      </c>
      <c r="G31" s="449">
        <v>4222.8999999999996</v>
      </c>
      <c r="H31" s="20" t="s">
        <v>362</v>
      </c>
      <c r="I31" s="449">
        <v>4222.8999999999996</v>
      </c>
      <c r="J31" s="151" t="s">
        <v>864</v>
      </c>
    </row>
    <row r="32" spans="1:10" ht="31.5" x14ac:dyDescent="0.25">
      <c r="A32" s="720" t="s">
        <v>363</v>
      </c>
      <c r="B32" s="722">
        <v>150</v>
      </c>
      <c r="C32" s="724">
        <v>12000</v>
      </c>
      <c r="D32" s="358" t="s">
        <v>364</v>
      </c>
      <c r="E32" s="450" t="s">
        <v>341</v>
      </c>
      <c r="F32" s="151" t="s">
        <v>338</v>
      </c>
      <c r="G32" s="449">
        <v>4912.6000000000004</v>
      </c>
      <c r="H32" s="452" t="s">
        <v>365</v>
      </c>
      <c r="I32" s="449">
        <v>4912.6000000000004</v>
      </c>
      <c r="J32" s="151" t="s">
        <v>1082</v>
      </c>
    </row>
    <row r="33" spans="1:10" ht="31.5" x14ac:dyDescent="0.25">
      <c r="A33" s="721"/>
      <c r="B33" s="723"/>
      <c r="C33" s="725"/>
      <c r="D33" s="453" t="s">
        <v>1083</v>
      </c>
      <c r="E33" s="454" t="s">
        <v>744</v>
      </c>
      <c r="F33" s="455" t="s">
        <v>338</v>
      </c>
      <c r="G33" s="456">
        <v>3303.3</v>
      </c>
      <c r="H33" s="457" t="s">
        <v>1084</v>
      </c>
      <c r="I33" s="456">
        <v>3303.3</v>
      </c>
      <c r="J33" s="455" t="s">
        <v>1085</v>
      </c>
    </row>
    <row r="34" spans="1:10" ht="31.5" x14ac:dyDescent="0.25">
      <c r="A34" s="322" t="s">
        <v>366</v>
      </c>
      <c r="B34" s="152">
        <v>2</v>
      </c>
      <c r="C34" s="147">
        <v>16000</v>
      </c>
      <c r="D34" s="16"/>
      <c r="E34" s="16"/>
      <c r="F34" s="16"/>
      <c r="G34" s="16"/>
      <c r="H34" s="16"/>
      <c r="I34" s="16"/>
      <c r="J34" s="148" t="s">
        <v>861</v>
      </c>
    </row>
    <row r="35" spans="1:10" ht="31.5" x14ac:dyDescent="0.25">
      <c r="A35" s="151" t="s">
        <v>367</v>
      </c>
      <c r="B35" s="149">
        <v>10</v>
      </c>
      <c r="C35" s="154">
        <v>8000</v>
      </c>
      <c r="D35" s="151" t="s">
        <v>368</v>
      </c>
      <c r="E35" s="449" t="s">
        <v>369</v>
      </c>
      <c r="F35" s="151" t="s">
        <v>370</v>
      </c>
      <c r="G35" s="449">
        <v>6558.2</v>
      </c>
      <c r="H35" s="458" t="s">
        <v>371</v>
      </c>
      <c r="I35" s="449">
        <v>6558.2</v>
      </c>
      <c r="J35" s="151" t="s">
        <v>865</v>
      </c>
    </row>
    <row r="38" spans="1:10" x14ac:dyDescent="0.25">
      <c r="A38" s="362" t="s">
        <v>973</v>
      </c>
      <c r="B38" s="19">
        <v>399140</v>
      </c>
    </row>
    <row r="39" spans="1:10" x14ac:dyDescent="0.25">
      <c r="B39" s="19"/>
    </row>
    <row r="40" spans="1:10" x14ac:dyDescent="0.25">
      <c r="A40" s="296" t="s">
        <v>974</v>
      </c>
      <c r="B40" s="373">
        <f>G3+G4+G5</f>
        <v>81086.94</v>
      </c>
    </row>
    <row r="41" spans="1:10" ht="33.75" customHeight="1" x14ac:dyDescent="0.25">
      <c r="A41" s="296" t="s">
        <v>1077</v>
      </c>
      <c r="B41" s="373">
        <f>ROUNDUP(B38-B40,0)</f>
        <v>318054</v>
      </c>
    </row>
    <row r="42" spans="1:10" x14ac:dyDescent="0.25">
      <c r="A42" s="362" t="s">
        <v>1065</v>
      </c>
      <c r="B42" s="373">
        <v>171060</v>
      </c>
    </row>
  </sheetData>
  <mergeCells count="20">
    <mergeCell ref="G19:G20"/>
    <mergeCell ref="J19:J20"/>
    <mergeCell ref="A32:A33"/>
    <mergeCell ref="B32:B33"/>
    <mergeCell ref="C32:C33"/>
    <mergeCell ref="A18:A20"/>
    <mergeCell ref="B18:B20"/>
    <mergeCell ref="C18:C20"/>
    <mergeCell ref="D19:D20"/>
    <mergeCell ref="E19:E20"/>
    <mergeCell ref="F19:F20"/>
    <mergeCell ref="A8:J8"/>
    <mergeCell ref="A9:C9"/>
    <mergeCell ref="D9:J9"/>
    <mergeCell ref="A10:A11"/>
    <mergeCell ref="B10:B11"/>
    <mergeCell ref="C10:C11"/>
    <mergeCell ref="D10:G10"/>
    <mergeCell ref="H10:I10"/>
    <mergeCell ref="J10:J1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7F573-2917-43AA-8CB9-D772A3A5B001}">
  <sheetPr>
    <tabColor rgb="FFFFC000"/>
  </sheetPr>
  <dimension ref="A1:L29"/>
  <sheetViews>
    <sheetView topLeftCell="A7" workbookViewId="0">
      <selection activeCell="F28" sqref="F28"/>
    </sheetView>
  </sheetViews>
  <sheetFormatPr defaultColWidth="9.140625" defaultRowHeight="15" x14ac:dyDescent="0.25"/>
  <cols>
    <col min="1" max="1" width="8" customWidth="1"/>
    <col min="2" max="2" width="28.140625" customWidth="1"/>
    <col min="3" max="3" width="10.140625" bestFit="1" customWidth="1"/>
    <col min="4" max="4" width="12.85546875" customWidth="1"/>
    <col min="5" max="5" width="12.5703125" customWidth="1"/>
    <col min="6" max="6" width="11.28515625" bestFit="1" customWidth="1"/>
    <col min="7" max="7" width="18.28515625" customWidth="1"/>
    <col min="8" max="8" width="13.28515625" customWidth="1"/>
    <col min="11" max="11" width="24.7109375" customWidth="1"/>
    <col min="12" max="12" width="10.5703125" customWidth="1"/>
  </cols>
  <sheetData>
    <row r="1" spans="1:11" ht="15.75" x14ac:dyDescent="0.25">
      <c r="A1" s="67"/>
      <c r="B1" s="67"/>
      <c r="C1" s="67"/>
      <c r="D1" s="67"/>
      <c r="E1" s="67"/>
      <c r="F1" s="67"/>
      <c r="G1" s="67"/>
      <c r="H1" s="67"/>
      <c r="I1" s="67"/>
      <c r="J1" s="9"/>
      <c r="K1" s="9" t="s">
        <v>1187</v>
      </c>
    </row>
    <row r="2" spans="1:11" ht="141.75" x14ac:dyDescent="0.25">
      <c r="A2" s="598" t="s">
        <v>176</v>
      </c>
      <c r="B2" s="67"/>
      <c r="C2" s="67"/>
      <c r="D2" s="67"/>
      <c r="E2" s="67"/>
      <c r="F2" s="67"/>
      <c r="I2" s="67"/>
      <c r="J2" s="9"/>
      <c r="K2" s="9" t="s">
        <v>1178</v>
      </c>
    </row>
    <row r="3" spans="1:11" ht="15.75" x14ac:dyDescent="0.25">
      <c r="A3" s="67"/>
      <c r="B3" s="67"/>
      <c r="C3" s="67"/>
      <c r="D3" s="67"/>
      <c r="E3" s="67"/>
      <c r="F3" s="67"/>
      <c r="G3" s="67" t="s">
        <v>93</v>
      </c>
      <c r="H3" s="67">
        <f>H12</f>
        <v>41401.360000000001</v>
      </c>
      <c r="I3" s="67"/>
      <c r="J3" s="67"/>
      <c r="K3" s="68"/>
    </row>
    <row r="4" spans="1:11" ht="15.75" x14ac:dyDescent="0.25">
      <c r="A4" s="67"/>
      <c r="B4" s="67"/>
      <c r="C4" s="67"/>
      <c r="D4" s="67"/>
      <c r="E4" s="67"/>
      <c r="F4" s="67"/>
      <c r="G4" s="67" t="s">
        <v>690</v>
      </c>
      <c r="H4" s="67">
        <f>H22</f>
        <v>9858.7800000000007</v>
      </c>
      <c r="I4" s="67"/>
      <c r="J4" s="67"/>
      <c r="K4" s="68"/>
    </row>
    <row r="5" spans="1:11" ht="15.75" x14ac:dyDescent="0.25">
      <c r="A5" s="67"/>
      <c r="B5" s="67"/>
      <c r="C5" s="67"/>
      <c r="D5" s="67"/>
      <c r="E5" s="67"/>
      <c r="F5" s="67"/>
      <c r="G5" s="67" t="s">
        <v>855</v>
      </c>
      <c r="H5" s="67">
        <f>H13</f>
        <v>2178</v>
      </c>
      <c r="I5" s="67"/>
      <c r="J5" s="67"/>
      <c r="K5" s="68"/>
    </row>
    <row r="6" spans="1:11" ht="15.75" x14ac:dyDescent="0.25">
      <c r="A6" s="67"/>
      <c r="B6" s="67"/>
      <c r="C6" s="67"/>
      <c r="D6" s="67"/>
      <c r="E6" s="67"/>
      <c r="F6" s="67"/>
      <c r="G6" s="67"/>
      <c r="H6" s="67"/>
      <c r="I6" s="67"/>
      <c r="J6" s="67"/>
      <c r="K6" s="68"/>
    </row>
    <row r="7" spans="1:11" ht="18.75" customHeight="1" x14ac:dyDescent="0.25">
      <c r="A7" s="729" t="s">
        <v>177</v>
      </c>
      <c r="B7" s="729"/>
      <c r="C7" s="729"/>
      <c r="D7" s="729"/>
      <c r="E7" s="729"/>
      <c r="F7" s="729"/>
      <c r="G7" s="729"/>
      <c r="H7" s="729"/>
      <c r="I7" s="729"/>
      <c r="J7" s="729"/>
      <c r="K7" s="729"/>
    </row>
    <row r="8" spans="1:11" ht="15.75" customHeight="1" x14ac:dyDescent="0.25">
      <c r="A8" s="460" t="s">
        <v>1088</v>
      </c>
      <c r="B8" s="460"/>
      <c r="C8" s="460"/>
      <c r="D8" s="460"/>
      <c r="E8" s="730" t="s">
        <v>49</v>
      </c>
      <c r="F8" s="730"/>
      <c r="G8" s="730"/>
      <c r="H8" s="730"/>
      <c r="I8" s="730"/>
      <c r="J8" s="730"/>
      <c r="K8" s="730"/>
    </row>
    <row r="9" spans="1:11" ht="32.25" customHeight="1" x14ac:dyDescent="0.25">
      <c r="A9" s="461" t="s">
        <v>178</v>
      </c>
      <c r="B9" s="461" t="s">
        <v>179</v>
      </c>
      <c r="C9" s="461" t="s">
        <v>52</v>
      </c>
      <c r="D9" s="731" t="s">
        <v>53</v>
      </c>
      <c r="E9" s="731" t="s">
        <v>1025</v>
      </c>
      <c r="F9" s="731"/>
      <c r="G9" s="731"/>
      <c r="H9" s="731"/>
      <c r="I9" s="461" t="s">
        <v>180</v>
      </c>
      <c r="J9" s="461"/>
      <c r="K9" s="731" t="s">
        <v>56</v>
      </c>
    </row>
    <row r="10" spans="1:11" ht="25.5" customHeight="1" x14ac:dyDescent="0.25">
      <c r="A10" s="461"/>
      <c r="B10" s="461"/>
      <c r="C10" s="461"/>
      <c r="D10" s="731"/>
      <c r="E10" s="69" t="s">
        <v>57</v>
      </c>
      <c r="F10" s="70" t="s">
        <v>58</v>
      </c>
      <c r="G10" s="69" t="s">
        <v>59</v>
      </c>
      <c r="H10" s="69" t="s">
        <v>60</v>
      </c>
      <c r="I10" s="70" t="s">
        <v>4</v>
      </c>
      <c r="J10" s="70" t="s">
        <v>0</v>
      </c>
      <c r="K10" s="731"/>
    </row>
    <row r="11" spans="1:11" ht="15.75" x14ac:dyDescent="0.25">
      <c r="A11" s="71" t="s">
        <v>6</v>
      </c>
      <c r="B11" s="72" t="s">
        <v>181</v>
      </c>
      <c r="C11" s="72"/>
      <c r="D11" s="355">
        <f>D21+D22+D23</f>
        <v>1042192</v>
      </c>
      <c r="E11" s="72" t="s">
        <v>181</v>
      </c>
      <c r="F11" s="72" t="s">
        <v>181</v>
      </c>
      <c r="G11" s="72" t="s">
        <v>181</v>
      </c>
      <c r="H11" s="355">
        <f>H12+H13+H14+H17+H18+H19+H20+H21+H22+H23</f>
        <v>191218.42</v>
      </c>
      <c r="I11" s="72" t="s">
        <v>181</v>
      </c>
      <c r="J11" s="72"/>
      <c r="K11" s="72" t="s">
        <v>181</v>
      </c>
    </row>
    <row r="12" spans="1:11" ht="31.5" x14ac:dyDescent="0.25">
      <c r="A12" s="463"/>
      <c r="B12" s="464" t="s">
        <v>182</v>
      </c>
      <c r="C12" s="465">
        <v>4</v>
      </c>
      <c r="D12" s="466">
        <v>30800</v>
      </c>
      <c r="E12" s="467">
        <v>118045</v>
      </c>
      <c r="F12" s="467" t="s">
        <v>183</v>
      </c>
      <c r="G12" s="463" t="s">
        <v>184</v>
      </c>
      <c r="H12" s="463">
        <v>41401.360000000001</v>
      </c>
      <c r="I12" s="463" t="s">
        <v>185</v>
      </c>
      <c r="J12" s="463">
        <f t="shared" ref="J12" si="0">H12</f>
        <v>41401.360000000001</v>
      </c>
      <c r="K12" s="468" t="s">
        <v>186</v>
      </c>
    </row>
    <row r="13" spans="1:11" ht="15.75" x14ac:dyDescent="0.25">
      <c r="A13" s="463"/>
      <c r="B13" s="464" t="s">
        <v>187</v>
      </c>
      <c r="C13" s="465">
        <v>4</v>
      </c>
      <c r="D13" s="466">
        <v>2400</v>
      </c>
      <c r="E13" s="466">
        <v>200134</v>
      </c>
      <c r="F13" s="467" t="s">
        <v>965</v>
      </c>
      <c r="G13" s="463" t="s">
        <v>184</v>
      </c>
      <c r="H13" s="463">
        <v>2178</v>
      </c>
      <c r="I13" s="463"/>
      <c r="J13" s="463"/>
      <c r="K13" s="468" t="s">
        <v>186</v>
      </c>
    </row>
    <row r="14" spans="1:11" ht="15.75" x14ac:dyDescent="0.25">
      <c r="A14" s="463"/>
      <c r="B14" s="464" t="s">
        <v>188</v>
      </c>
      <c r="C14" s="465">
        <v>4</v>
      </c>
      <c r="D14" s="466">
        <v>3000</v>
      </c>
      <c r="E14" s="466"/>
      <c r="F14" s="467"/>
      <c r="G14" s="463" t="s">
        <v>184</v>
      </c>
      <c r="H14" s="463">
        <v>2744.28</v>
      </c>
      <c r="I14" s="463"/>
      <c r="J14" s="463"/>
      <c r="K14" s="468" t="s">
        <v>966</v>
      </c>
    </row>
    <row r="15" spans="1:11" ht="15.75" x14ac:dyDescent="0.25">
      <c r="A15" s="463"/>
      <c r="B15" s="469" t="s">
        <v>189</v>
      </c>
      <c r="C15" s="465">
        <v>1</v>
      </c>
      <c r="D15" s="466">
        <v>5000</v>
      </c>
      <c r="E15" s="470" t="s">
        <v>967</v>
      </c>
      <c r="F15" s="470" t="s">
        <v>967</v>
      </c>
      <c r="G15" s="470" t="s">
        <v>967</v>
      </c>
      <c r="H15" s="470" t="s">
        <v>967</v>
      </c>
      <c r="I15" s="470" t="s">
        <v>967</v>
      </c>
      <c r="J15" s="470" t="s">
        <v>967</v>
      </c>
      <c r="K15" s="468" t="s">
        <v>968</v>
      </c>
    </row>
    <row r="16" spans="1:11" ht="15.75" x14ac:dyDescent="0.25">
      <c r="A16" s="463"/>
      <c r="B16" s="469" t="s">
        <v>190</v>
      </c>
      <c r="C16" s="465">
        <v>2</v>
      </c>
      <c r="D16" s="466">
        <v>3000</v>
      </c>
      <c r="E16" s="470" t="s">
        <v>967</v>
      </c>
      <c r="F16" s="470" t="s">
        <v>967</v>
      </c>
      <c r="G16" s="470" t="s">
        <v>967</v>
      </c>
      <c r="H16" s="470" t="s">
        <v>967</v>
      </c>
      <c r="I16" s="470" t="s">
        <v>967</v>
      </c>
      <c r="J16" s="470" t="s">
        <v>967</v>
      </c>
      <c r="K16" s="468" t="s">
        <v>968</v>
      </c>
    </row>
    <row r="17" spans="1:12" ht="47.25" x14ac:dyDescent="0.25">
      <c r="A17" s="463"/>
      <c r="B17" s="471" t="s">
        <v>191</v>
      </c>
      <c r="C17" s="472">
        <v>4</v>
      </c>
      <c r="D17" s="473">
        <v>132000</v>
      </c>
      <c r="E17" s="473"/>
      <c r="F17" s="473"/>
      <c r="G17" s="474" t="s">
        <v>184</v>
      </c>
      <c r="H17" s="475">
        <v>135036</v>
      </c>
      <c r="I17" s="474"/>
      <c r="J17" s="474"/>
      <c r="K17" s="476" t="s">
        <v>969</v>
      </c>
      <c r="L17" s="462"/>
    </row>
    <row r="18" spans="1:12" ht="15.75" x14ac:dyDescent="0.25">
      <c r="A18" s="463"/>
      <c r="B18" s="471" t="s">
        <v>192</v>
      </c>
      <c r="C18" s="472">
        <v>4</v>
      </c>
      <c r="D18" s="473">
        <v>30000</v>
      </c>
      <c r="E18" s="473"/>
      <c r="F18" s="473"/>
      <c r="G18" s="474"/>
      <c r="H18" s="474"/>
      <c r="I18" s="474"/>
      <c r="J18" s="474"/>
      <c r="K18" s="477" t="s">
        <v>970</v>
      </c>
      <c r="L18" s="462"/>
    </row>
    <row r="19" spans="1:12" ht="15.75" x14ac:dyDescent="0.25">
      <c r="A19" s="463"/>
      <c r="B19" s="478" t="s">
        <v>124</v>
      </c>
      <c r="C19" s="472">
        <v>24</v>
      </c>
      <c r="D19" s="473">
        <v>31992</v>
      </c>
      <c r="E19" s="473"/>
      <c r="F19" s="473"/>
      <c r="G19" s="474"/>
      <c r="H19" s="474"/>
      <c r="I19" s="474"/>
      <c r="J19" s="474"/>
      <c r="K19" s="477" t="s">
        <v>970</v>
      </c>
      <c r="L19" s="462"/>
    </row>
    <row r="20" spans="1:12" ht="15.75" x14ac:dyDescent="0.25">
      <c r="A20" s="463"/>
      <c r="B20" s="478" t="s">
        <v>193</v>
      </c>
      <c r="C20" s="472">
        <v>4</v>
      </c>
      <c r="D20" s="473">
        <v>4000</v>
      </c>
      <c r="E20" s="473"/>
      <c r="F20" s="473"/>
      <c r="G20" s="474"/>
      <c r="H20" s="474"/>
      <c r="I20" s="474"/>
      <c r="J20" s="474"/>
      <c r="K20" s="477" t="s">
        <v>970</v>
      </c>
      <c r="L20" s="462"/>
    </row>
    <row r="21" spans="1:12" ht="15.75" x14ac:dyDescent="0.25">
      <c r="A21" s="463"/>
      <c r="B21" s="464"/>
      <c r="C21" s="479"/>
      <c r="D21" s="480">
        <f>SUM(D12:D20)</f>
        <v>242192</v>
      </c>
      <c r="E21" s="463"/>
      <c r="F21" s="481"/>
      <c r="G21" s="463"/>
      <c r="H21" s="463"/>
      <c r="I21" s="463"/>
      <c r="J21" s="463"/>
      <c r="K21" s="468"/>
    </row>
    <row r="22" spans="1:12" ht="30" x14ac:dyDescent="0.25">
      <c r="A22" s="463"/>
      <c r="B22" s="482" t="s">
        <v>194</v>
      </c>
      <c r="C22" s="469"/>
      <c r="D22" s="469">
        <v>150000</v>
      </c>
      <c r="E22" s="483" t="s">
        <v>1086</v>
      </c>
      <c r="F22" s="467" t="s">
        <v>1087</v>
      </c>
      <c r="G22" s="463" t="s">
        <v>436</v>
      </c>
      <c r="H22" s="463">
        <v>9858.7800000000007</v>
      </c>
      <c r="I22" s="463"/>
      <c r="J22" s="463"/>
      <c r="K22" s="484" t="s">
        <v>971</v>
      </c>
    </row>
    <row r="23" spans="1:12" ht="90" x14ac:dyDescent="0.25">
      <c r="A23" s="463"/>
      <c r="B23" s="482" t="s">
        <v>195</v>
      </c>
      <c r="C23" s="469"/>
      <c r="D23" s="469">
        <v>650000</v>
      </c>
      <c r="E23" s="469"/>
      <c r="F23" s="467"/>
      <c r="G23" s="485"/>
      <c r="H23" s="463"/>
      <c r="I23" s="486"/>
      <c r="J23" s="463"/>
      <c r="K23" s="468" t="s">
        <v>972</v>
      </c>
    </row>
    <row r="24" spans="1:12" ht="19.5" customHeight="1" x14ac:dyDescent="0.25"/>
    <row r="25" spans="1:12" x14ac:dyDescent="0.25">
      <c r="B25" s="362" t="s">
        <v>973</v>
      </c>
      <c r="C25" s="19">
        <v>392192</v>
      </c>
    </row>
    <row r="26" spans="1:12" x14ac:dyDescent="0.25">
      <c r="B26" s="362"/>
      <c r="C26" s="19"/>
    </row>
    <row r="27" spans="1:12" ht="30" x14ac:dyDescent="0.25">
      <c r="B27" s="296" t="s">
        <v>974</v>
      </c>
      <c r="C27" s="373">
        <f>H3</f>
        <v>41401.360000000001</v>
      </c>
    </row>
    <row r="28" spans="1:12" ht="60" x14ac:dyDescent="0.25">
      <c r="B28" s="296" t="s">
        <v>1077</v>
      </c>
      <c r="C28" s="373">
        <f>ROUNDUP(C25-C27,0)</f>
        <v>350791</v>
      </c>
    </row>
    <row r="29" spans="1:12" ht="30" x14ac:dyDescent="0.25">
      <c r="B29" s="362" t="s">
        <v>1065</v>
      </c>
      <c r="C29" s="373">
        <v>650000</v>
      </c>
    </row>
  </sheetData>
  <mergeCells count="5">
    <mergeCell ref="A7:K7"/>
    <mergeCell ref="E8:K8"/>
    <mergeCell ref="D9:D10"/>
    <mergeCell ref="E9:H9"/>
    <mergeCell ref="K9:K10"/>
  </mergeCells>
  <pageMargins left="0.7" right="0.7" top="0.75" bottom="0.75" header="0.3" footer="0.3"/>
  <pageSetup paperSize="9"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96515-B374-4C25-9981-CA1FCD1946DB}">
  <sheetPr>
    <tabColor rgb="FFFFC000"/>
  </sheetPr>
  <dimension ref="A1:N39"/>
  <sheetViews>
    <sheetView topLeftCell="A22" zoomScale="90" zoomScaleNormal="90" workbookViewId="0">
      <selection activeCell="C40" sqref="C40"/>
    </sheetView>
  </sheetViews>
  <sheetFormatPr defaultRowHeight="15" x14ac:dyDescent="0.25"/>
  <cols>
    <col min="1" max="1" width="6.140625" style="193" customWidth="1"/>
    <col min="2" max="2" width="54.42578125" customWidth="1"/>
    <col min="3" max="3" width="9.7109375" style="193" customWidth="1"/>
    <col min="4" max="4" width="11.5703125" style="164" hidden="1" customWidth="1"/>
    <col min="5" max="5" width="13.42578125" style="164" hidden="1" customWidth="1"/>
    <col min="6" max="6" width="15.42578125" style="164" customWidth="1"/>
    <col min="7" max="7" width="12.7109375" style="165" customWidth="1"/>
    <col min="8" max="8" width="11.85546875" style="161" customWidth="1"/>
    <col min="9" max="9" width="18.7109375" style="162" customWidth="1"/>
    <col min="10" max="10" width="12.28515625" style="163" customWidth="1"/>
    <col min="11" max="11" width="9.28515625" style="164" customWidth="1"/>
    <col min="12" max="12" width="11.140625" style="161" customWidth="1"/>
    <col min="13" max="13" width="13.140625" style="163" customWidth="1"/>
    <col min="14" max="14" width="73.28515625" customWidth="1"/>
    <col min="18" max="18" width="49.140625" customWidth="1"/>
  </cols>
  <sheetData>
    <row r="1" spans="1:14" ht="15.75" x14ac:dyDescent="0.25">
      <c r="A1" s="156"/>
      <c r="B1" s="157"/>
      <c r="C1" s="158"/>
      <c r="D1" s="159"/>
      <c r="E1" s="159"/>
      <c r="F1" s="159"/>
      <c r="G1" s="160"/>
      <c r="N1" s="9" t="s">
        <v>1188</v>
      </c>
    </row>
    <row r="2" spans="1:14" ht="47.25" x14ac:dyDescent="0.25">
      <c r="A2" s="156" t="s">
        <v>379</v>
      </c>
      <c r="B2" s="157"/>
      <c r="C2" s="166"/>
      <c r="D2" s="159"/>
      <c r="E2" s="159"/>
      <c r="F2" s="159"/>
      <c r="G2" s="160"/>
      <c r="I2" s="162" t="s">
        <v>93</v>
      </c>
      <c r="J2" s="196">
        <f>J12</f>
        <v>11904.22</v>
      </c>
      <c r="N2" s="9" t="s">
        <v>1178</v>
      </c>
    </row>
    <row r="3" spans="1:14" x14ac:dyDescent="0.25">
      <c r="A3" s="167"/>
      <c r="B3" s="157"/>
      <c r="C3" s="166"/>
      <c r="D3" s="159"/>
      <c r="E3" s="159"/>
      <c r="F3" s="159"/>
      <c r="G3" s="160"/>
    </row>
    <row r="4" spans="1:14" ht="18.75" x14ac:dyDescent="0.25">
      <c r="A4" s="168"/>
      <c r="B4" s="157"/>
      <c r="C4" s="166"/>
      <c r="D4" s="159"/>
      <c r="E4" s="159"/>
      <c r="F4" s="159"/>
      <c r="G4" s="160"/>
      <c r="N4" s="169"/>
    </row>
    <row r="5" spans="1:14" ht="45" x14ac:dyDescent="0.25">
      <c r="A5" s="170" t="s">
        <v>380</v>
      </c>
      <c r="B5" s="170" t="s">
        <v>51</v>
      </c>
      <c r="C5" s="171" t="s">
        <v>52</v>
      </c>
      <c r="D5" s="171" t="s">
        <v>381</v>
      </c>
      <c r="E5" s="171" t="s">
        <v>382</v>
      </c>
      <c r="F5" s="171" t="s">
        <v>383</v>
      </c>
      <c r="G5" s="732" t="s">
        <v>384</v>
      </c>
      <c r="H5" s="733"/>
      <c r="I5" s="733"/>
      <c r="J5" s="733"/>
      <c r="K5" s="733"/>
      <c r="L5" s="733"/>
      <c r="M5" s="734"/>
      <c r="N5" s="172" t="s">
        <v>56</v>
      </c>
    </row>
    <row r="6" spans="1:14" x14ac:dyDescent="0.25">
      <c r="A6" s="170"/>
      <c r="B6" s="170"/>
      <c r="C6" s="171"/>
      <c r="D6" s="171"/>
      <c r="E6" s="171"/>
      <c r="F6" s="171"/>
      <c r="G6" s="735" t="s">
        <v>54</v>
      </c>
      <c r="H6" s="736"/>
      <c r="I6" s="736"/>
      <c r="J6" s="737"/>
      <c r="K6" s="738" t="s">
        <v>385</v>
      </c>
      <c r="L6" s="739"/>
      <c r="M6" s="740"/>
      <c r="N6" s="172"/>
    </row>
    <row r="7" spans="1:14" ht="30" x14ac:dyDescent="0.25">
      <c r="A7" s="170"/>
      <c r="B7" s="170"/>
      <c r="C7" s="171"/>
      <c r="D7" s="171"/>
      <c r="E7" s="171"/>
      <c r="F7" s="171"/>
      <c r="G7" s="173" t="s">
        <v>57</v>
      </c>
      <c r="H7" s="174" t="s">
        <v>58</v>
      </c>
      <c r="I7" s="172" t="s">
        <v>59</v>
      </c>
      <c r="J7" s="175" t="s">
        <v>60</v>
      </c>
      <c r="K7" s="172" t="s">
        <v>4</v>
      </c>
      <c r="L7" s="502" t="s">
        <v>58</v>
      </c>
      <c r="M7" s="175" t="s">
        <v>0</v>
      </c>
      <c r="N7" s="172"/>
    </row>
    <row r="8" spans="1:14" s="134" customFormat="1" x14ac:dyDescent="0.25">
      <c r="A8" s="176"/>
      <c r="B8" s="177"/>
      <c r="C8" s="176"/>
      <c r="D8" s="178">
        <f>SUM(D9:D32)</f>
        <v>537000</v>
      </c>
      <c r="E8" s="178">
        <f>SUM(E9:E32)</f>
        <v>649771</v>
      </c>
      <c r="F8" s="178">
        <f>SUM(F9:F32)</f>
        <v>1415821</v>
      </c>
      <c r="G8" s="180"/>
      <c r="H8" s="181"/>
      <c r="I8" s="182"/>
      <c r="J8" s="179">
        <f>SUM(J9:J32)</f>
        <v>11904.22</v>
      </c>
      <c r="K8" s="183"/>
      <c r="L8" s="181"/>
      <c r="M8" s="179">
        <f>SUM(M9:M32)</f>
        <v>11904.22</v>
      </c>
      <c r="N8" s="183"/>
    </row>
    <row r="9" spans="1:14" s="134" customFormat="1" ht="30" x14ac:dyDescent="0.25">
      <c r="A9" s="184">
        <v>1</v>
      </c>
      <c r="B9" s="185" t="s">
        <v>386</v>
      </c>
      <c r="C9" s="184">
        <v>28</v>
      </c>
      <c r="D9" s="186">
        <v>4000</v>
      </c>
      <c r="E9" s="187">
        <v>4840</v>
      </c>
      <c r="F9" s="187">
        <v>135520</v>
      </c>
      <c r="G9" s="487"/>
      <c r="H9" s="488"/>
      <c r="I9" s="489"/>
      <c r="J9" s="490"/>
      <c r="K9" s="491"/>
      <c r="L9" s="488"/>
      <c r="M9" s="490"/>
      <c r="N9" s="492" t="s">
        <v>926</v>
      </c>
    </row>
    <row r="10" spans="1:14" s="134" customFormat="1" ht="30" x14ac:dyDescent="0.25">
      <c r="A10" s="184">
        <v>2</v>
      </c>
      <c r="B10" s="185" t="s">
        <v>387</v>
      </c>
      <c r="C10" s="184">
        <v>2</v>
      </c>
      <c r="D10" s="186">
        <v>36000</v>
      </c>
      <c r="E10" s="187">
        <v>43560</v>
      </c>
      <c r="F10" s="187">
        <v>87120</v>
      </c>
      <c r="G10" s="487"/>
      <c r="H10" s="488"/>
      <c r="I10" s="489"/>
      <c r="J10" s="490"/>
      <c r="K10" s="493"/>
      <c r="L10" s="488"/>
      <c r="M10" s="490"/>
      <c r="N10" s="492" t="s">
        <v>926</v>
      </c>
    </row>
    <row r="11" spans="1:14" s="134" customFormat="1" ht="30" x14ac:dyDescent="0.25">
      <c r="A11" s="184">
        <v>3</v>
      </c>
      <c r="B11" s="185" t="s">
        <v>207</v>
      </c>
      <c r="C11" s="184">
        <v>3</v>
      </c>
      <c r="D11" s="186">
        <v>34500</v>
      </c>
      <c r="E11" s="187">
        <v>41745</v>
      </c>
      <c r="F11" s="187">
        <v>125235</v>
      </c>
      <c r="G11" s="487"/>
      <c r="H11" s="488"/>
      <c r="I11" s="489"/>
      <c r="J11" s="490"/>
      <c r="K11" s="493"/>
      <c r="L11" s="488"/>
      <c r="M11" s="490"/>
      <c r="N11" s="492" t="s">
        <v>926</v>
      </c>
    </row>
    <row r="12" spans="1:14" s="134" customFormat="1" ht="30" x14ac:dyDescent="0.25">
      <c r="A12" s="184">
        <v>4</v>
      </c>
      <c r="B12" s="185" t="s">
        <v>388</v>
      </c>
      <c r="C12" s="184">
        <v>5</v>
      </c>
      <c r="D12" s="186">
        <v>3200</v>
      </c>
      <c r="E12" s="187">
        <v>3872</v>
      </c>
      <c r="F12" s="187">
        <v>19360</v>
      </c>
      <c r="G12" s="487" t="s">
        <v>389</v>
      </c>
      <c r="H12" s="488" t="s">
        <v>390</v>
      </c>
      <c r="I12" s="489" t="s">
        <v>391</v>
      </c>
      <c r="J12" s="490">
        <v>11904.22</v>
      </c>
      <c r="K12" s="493">
        <v>19194</v>
      </c>
      <c r="L12" s="488" t="s">
        <v>12</v>
      </c>
      <c r="M12" s="490">
        <f>J12</f>
        <v>11904.22</v>
      </c>
      <c r="N12" s="492" t="s">
        <v>928</v>
      </c>
    </row>
    <row r="13" spans="1:14" s="134" customFormat="1" ht="31.5" x14ac:dyDescent="0.25">
      <c r="A13" s="184">
        <v>5</v>
      </c>
      <c r="B13" s="185" t="s">
        <v>392</v>
      </c>
      <c r="C13" s="184">
        <v>5</v>
      </c>
      <c r="D13" s="186">
        <v>7000</v>
      </c>
      <c r="E13" s="187">
        <v>8470</v>
      </c>
      <c r="F13" s="187">
        <v>42350</v>
      </c>
      <c r="G13" s="487"/>
      <c r="H13" s="488"/>
      <c r="I13" s="489"/>
      <c r="J13" s="490"/>
      <c r="K13" s="494"/>
      <c r="L13" s="495"/>
      <c r="M13" s="496"/>
      <c r="N13" s="492" t="s">
        <v>927</v>
      </c>
    </row>
    <row r="14" spans="1:14" s="134" customFormat="1" ht="30" x14ac:dyDescent="0.25">
      <c r="A14" s="184">
        <v>6</v>
      </c>
      <c r="B14" s="185" t="s">
        <v>393</v>
      </c>
      <c r="C14" s="184">
        <v>1</v>
      </c>
      <c r="D14" s="186">
        <v>40000</v>
      </c>
      <c r="E14" s="187">
        <v>48400</v>
      </c>
      <c r="F14" s="187">
        <v>48400</v>
      </c>
      <c r="G14" s="487"/>
      <c r="H14" s="488"/>
      <c r="I14" s="489"/>
      <c r="J14" s="490"/>
      <c r="K14" s="491"/>
      <c r="L14" s="488"/>
      <c r="M14" s="490"/>
      <c r="N14" s="492" t="s">
        <v>926</v>
      </c>
    </row>
    <row r="15" spans="1:14" s="134" customFormat="1" ht="30" x14ac:dyDescent="0.25">
      <c r="A15" s="188">
        <v>7</v>
      </c>
      <c r="B15" s="189" t="s">
        <v>394</v>
      </c>
      <c r="C15" s="188">
        <v>28</v>
      </c>
      <c r="D15" s="190">
        <v>350</v>
      </c>
      <c r="E15" s="191">
        <v>424</v>
      </c>
      <c r="F15" s="187">
        <v>11858</v>
      </c>
      <c r="G15" s="487"/>
      <c r="H15" s="488"/>
      <c r="I15" s="489"/>
      <c r="J15" s="490"/>
      <c r="K15" s="491"/>
      <c r="L15" s="488"/>
      <c r="M15" s="490"/>
      <c r="N15" s="492" t="s">
        <v>926</v>
      </c>
    </row>
    <row r="16" spans="1:14" s="134" customFormat="1" ht="30" x14ac:dyDescent="0.25">
      <c r="A16" s="184">
        <v>8</v>
      </c>
      <c r="B16" s="185" t="s">
        <v>395</v>
      </c>
      <c r="C16" s="184">
        <v>28</v>
      </c>
      <c r="D16" s="186">
        <v>1300</v>
      </c>
      <c r="E16" s="187">
        <v>1573</v>
      </c>
      <c r="F16" s="187">
        <v>44044</v>
      </c>
      <c r="G16" s="487"/>
      <c r="H16" s="488"/>
      <c r="I16" s="489"/>
      <c r="J16" s="490"/>
      <c r="K16" s="491"/>
      <c r="L16" s="488"/>
      <c r="M16" s="490"/>
      <c r="N16" s="492" t="s">
        <v>926</v>
      </c>
    </row>
    <row r="17" spans="1:14" s="134" customFormat="1" ht="30" x14ac:dyDescent="0.25">
      <c r="A17" s="184">
        <v>9</v>
      </c>
      <c r="B17" s="185" t="s">
        <v>396</v>
      </c>
      <c r="C17" s="184">
        <v>28</v>
      </c>
      <c r="D17" s="186">
        <v>1300</v>
      </c>
      <c r="E17" s="187">
        <v>1573</v>
      </c>
      <c r="F17" s="187">
        <v>44044</v>
      </c>
      <c r="G17" s="487"/>
      <c r="H17" s="488"/>
      <c r="I17" s="489"/>
      <c r="J17" s="490"/>
      <c r="K17" s="491"/>
      <c r="L17" s="488"/>
      <c r="M17" s="490"/>
      <c r="N17" s="492" t="s">
        <v>926</v>
      </c>
    </row>
    <row r="18" spans="1:14" s="134" customFormat="1" ht="30" x14ac:dyDescent="0.25">
      <c r="A18" s="184">
        <v>10</v>
      </c>
      <c r="B18" s="185" t="s">
        <v>397</v>
      </c>
      <c r="C18" s="184">
        <v>1</v>
      </c>
      <c r="D18" s="186">
        <v>19000</v>
      </c>
      <c r="E18" s="187">
        <v>22990</v>
      </c>
      <c r="F18" s="187">
        <v>22990</v>
      </c>
      <c r="G18" s="487"/>
      <c r="H18" s="488"/>
      <c r="I18" s="489"/>
      <c r="J18" s="490"/>
      <c r="K18" s="491"/>
      <c r="L18" s="488"/>
      <c r="M18" s="490"/>
      <c r="N18" s="492" t="s">
        <v>926</v>
      </c>
    </row>
    <row r="19" spans="1:14" s="134" customFormat="1" ht="31.5" x14ac:dyDescent="0.25">
      <c r="A19" s="188">
        <v>11</v>
      </c>
      <c r="B19" s="189" t="s">
        <v>398</v>
      </c>
      <c r="C19" s="188">
        <v>1</v>
      </c>
      <c r="D19" s="186">
        <v>170000</v>
      </c>
      <c r="E19" s="187">
        <v>205700</v>
      </c>
      <c r="F19" s="187">
        <v>205700</v>
      </c>
      <c r="G19" s="487"/>
      <c r="H19" s="488"/>
      <c r="I19" s="489"/>
      <c r="J19" s="490"/>
      <c r="K19" s="497"/>
      <c r="L19" s="488"/>
      <c r="M19" s="490"/>
      <c r="N19" s="492" t="s">
        <v>399</v>
      </c>
    </row>
    <row r="20" spans="1:14" s="134" customFormat="1" ht="30" x14ac:dyDescent="0.25">
      <c r="A20" s="184">
        <v>12</v>
      </c>
      <c r="B20" s="185" t="s">
        <v>374</v>
      </c>
      <c r="C20" s="184">
        <v>28</v>
      </c>
      <c r="D20" s="186">
        <v>4200</v>
      </c>
      <c r="E20" s="187">
        <v>5082</v>
      </c>
      <c r="F20" s="187">
        <v>142296</v>
      </c>
      <c r="G20" s="487"/>
      <c r="H20" s="488"/>
      <c r="I20" s="489"/>
      <c r="J20" s="490"/>
      <c r="K20" s="497"/>
      <c r="L20" s="488"/>
      <c r="M20" s="490"/>
      <c r="N20" s="492" t="s">
        <v>926</v>
      </c>
    </row>
    <row r="21" spans="1:14" s="134" customFormat="1" ht="30" x14ac:dyDescent="0.25">
      <c r="A21" s="184">
        <v>13</v>
      </c>
      <c r="B21" s="185" t="s">
        <v>400</v>
      </c>
      <c r="C21" s="184">
        <v>2</v>
      </c>
      <c r="D21" s="192">
        <v>65000</v>
      </c>
      <c r="E21" s="187">
        <v>78650</v>
      </c>
      <c r="F21" s="187">
        <v>157300</v>
      </c>
      <c r="G21" s="487"/>
      <c r="H21" s="488"/>
      <c r="I21" s="489"/>
      <c r="J21" s="490"/>
      <c r="K21" s="497"/>
      <c r="L21" s="488"/>
      <c r="M21" s="490"/>
      <c r="N21" s="492" t="s">
        <v>926</v>
      </c>
    </row>
    <row r="22" spans="1:14" s="134" customFormat="1" ht="30" x14ac:dyDescent="0.25">
      <c r="A22" s="184">
        <v>14</v>
      </c>
      <c r="B22" s="185" t="s">
        <v>401</v>
      </c>
      <c r="C22" s="184">
        <v>2</v>
      </c>
      <c r="D22" s="186">
        <v>13000</v>
      </c>
      <c r="E22" s="187">
        <v>15730</v>
      </c>
      <c r="F22" s="187">
        <v>31460</v>
      </c>
      <c r="G22" s="498"/>
      <c r="H22" s="499"/>
      <c r="I22" s="500"/>
      <c r="J22" s="496"/>
      <c r="K22" s="501"/>
      <c r="L22" s="499"/>
      <c r="M22" s="496"/>
      <c r="N22" s="492" t="s">
        <v>926</v>
      </c>
    </row>
    <row r="23" spans="1:14" s="134" customFormat="1" ht="30" x14ac:dyDescent="0.25">
      <c r="A23" s="188">
        <v>15</v>
      </c>
      <c r="B23" s="189" t="s">
        <v>402</v>
      </c>
      <c r="C23" s="188">
        <v>3</v>
      </c>
      <c r="D23" s="186">
        <v>23000</v>
      </c>
      <c r="E23" s="187">
        <v>27830</v>
      </c>
      <c r="F23" s="187">
        <v>83490</v>
      </c>
      <c r="G23" s="487"/>
      <c r="H23" s="488"/>
      <c r="I23" s="489"/>
      <c r="J23" s="490"/>
      <c r="K23" s="497"/>
      <c r="L23" s="488"/>
      <c r="M23" s="490"/>
      <c r="N23" s="492" t="s">
        <v>926</v>
      </c>
    </row>
    <row r="24" spans="1:14" s="134" customFormat="1" ht="30" x14ac:dyDescent="0.25">
      <c r="A24" s="188">
        <v>16</v>
      </c>
      <c r="B24" s="189" t="s">
        <v>403</v>
      </c>
      <c r="C24" s="188">
        <v>10</v>
      </c>
      <c r="D24" s="190">
        <v>500</v>
      </c>
      <c r="E24" s="191">
        <v>605</v>
      </c>
      <c r="F24" s="187">
        <v>6050</v>
      </c>
      <c r="G24" s="487"/>
      <c r="H24" s="488"/>
      <c r="I24" s="489"/>
      <c r="J24" s="490"/>
      <c r="K24" s="497"/>
      <c r="L24" s="488"/>
      <c r="M24" s="490"/>
      <c r="N24" s="492" t="s">
        <v>926</v>
      </c>
    </row>
    <row r="25" spans="1:14" s="134" customFormat="1" ht="30" x14ac:dyDescent="0.25">
      <c r="A25" s="184">
        <v>17</v>
      </c>
      <c r="B25" s="185" t="s">
        <v>404</v>
      </c>
      <c r="C25" s="184">
        <v>1</v>
      </c>
      <c r="D25" s="186">
        <v>17000</v>
      </c>
      <c r="E25" s="187">
        <v>20570</v>
      </c>
      <c r="F25" s="187">
        <v>20570</v>
      </c>
      <c r="G25" s="487"/>
      <c r="H25" s="488"/>
      <c r="I25" s="489"/>
      <c r="J25" s="490"/>
      <c r="K25" s="491"/>
      <c r="L25" s="488"/>
      <c r="M25" s="490"/>
      <c r="N25" s="492" t="s">
        <v>926</v>
      </c>
    </row>
    <row r="26" spans="1:14" s="134" customFormat="1" ht="30" x14ac:dyDescent="0.25">
      <c r="A26" s="184">
        <v>18</v>
      </c>
      <c r="B26" s="185" t="s">
        <v>405</v>
      </c>
      <c r="C26" s="184">
        <v>1</v>
      </c>
      <c r="D26" s="186">
        <v>23000</v>
      </c>
      <c r="E26" s="187">
        <v>27830</v>
      </c>
      <c r="F26" s="187">
        <v>27830</v>
      </c>
      <c r="G26" s="487"/>
      <c r="H26" s="488"/>
      <c r="I26" s="489"/>
      <c r="J26" s="490"/>
      <c r="K26" s="491"/>
      <c r="L26" s="488"/>
      <c r="M26" s="490"/>
      <c r="N26" s="492" t="s">
        <v>926</v>
      </c>
    </row>
    <row r="27" spans="1:14" s="134" customFormat="1" ht="30" x14ac:dyDescent="0.25">
      <c r="A27" s="188">
        <v>19</v>
      </c>
      <c r="B27" s="189" t="s">
        <v>406</v>
      </c>
      <c r="C27" s="188">
        <v>2</v>
      </c>
      <c r="D27" s="186">
        <v>3000</v>
      </c>
      <c r="E27" s="187">
        <v>3630</v>
      </c>
      <c r="F27" s="187">
        <v>7260</v>
      </c>
      <c r="G27" s="487"/>
      <c r="H27" s="488"/>
      <c r="I27" s="489"/>
      <c r="J27" s="490"/>
      <c r="K27" s="491"/>
      <c r="L27" s="488"/>
      <c r="M27" s="490"/>
      <c r="N27" s="492" t="s">
        <v>926</v>
      </c>
    </row>
    <row r="28" spans="1:14" s="134" customFormat="1" ht="30" x14ac:dyDescent="0.25">
      <c r="A28" s="188">
        <v>20</v>
      </c>
      <c r="B28" s="189" t="s">
        <v>407</v>
      </c>
      <c r="C28" s="188">
        <v>14</v>
      </c>
      <c r="D28" s="190">
        <v>750</v>
      </c>
      <c r="E28" s="191">
        <v>908</v>
      </c>
      <c r="F28" s="187">
        <v>12705</v>
      </c>
      <c r="G28" s="487"/>
      <c r="H28" s="488"/>
      <c r="I28" s="489"/>
      <c r="J28" s="490"/>
      <c r="K28" s="501"/>
      <c r="L28" s="499"/>
      <c r="M28" s="496"/>
      <c r="N28" s="492" t="s">
        <v>926</v>
      </c>
    </row>
    <row r="29" spans="1:14" s="134" customFormat="1" ht="30" x14ac:dyDescent="0.25">
      <c r="A29" s="184">
        <v>21</v>
      </c>
      <c r="B29" s="185" t="s">
        <v>366</v>
      </c>
      <c r="C29" s="184">
        <v>1</v>
      </c>
      <c r="D29" s="186">
        <v>17000</v>
      </c>
      <c r="E29" s="187">
        <v>20570</v>
      </c>
      <c r="F29" s="187">
        <v>20570</v>
      </c>
      <c r="G29" s="487"/>
      <c r="H29" s="488"/>
      <c r="I29" s="489"/>
      <c r="J29" s="490"/>
      <c r="K29" s="491"/>
      <c r="L29" s="488"/>
      <c r="M29" s="490"/>
      <c r="N29" s="492" t="s">
        <v>926</v>
      </c>
    </row>
    <row r="30" spans="1:14" s="134" customFormat="1" ht="30" x14ac:dyDescent="0.25">
      <c r="A30" s="188">
        <v>22</v>
      </c>
      <c r="B30" s="189" t="s">
        <v>408</v>
      </c>
      <c r="C30" s="188">
        <v>1</v>
      </c>
      <c r="D30" s="186">
        <v>5000</v>
      </c>
      <c r="E30" s="187">
        <v>6050</v>
      </c>
      <c r="F30" s="187">
        <v>6050</v>
      </c>
      <c r="G30" s="487"/>
      <c r="H30" s="488"/>
      <c r="I30" s="489"/>
      <c r="J30" s="490"/>
      <c r="K30" s="491"/>
      <c r="L30" s="488"/>
      <c r="M30" s="490"/>
      <c r="N30" s="492" t="s">
        <v>926</v>
      </c>
    </row>
    <row r="31" spans="1:14" s="134" customFormat="1" ht="30" x14ac:dyDescent="0.25">
      <c r="A31" s="188">
        <v>23</v>
      </c>
      <c r="B31" s="189" t="s">
        <v>409</v>
      </c>
      <c r="C31" s="188">
        <v>1</v>
      </c>
      <c r="D31" s="186">
        <v>3900</v>
      </c>
      <c r="E31" s="187">
        <v>4719</v>
      </c>
      <c r="F31" s="187">
        <v>4719</v>
      </c>
      <c r="G31" s="487"/>
      <c r="H31" s="488"/>
      <c r="I31" s="489"/>
      <c r="J31" s="490"/>
      <c r="K31" s="491"/>
      <c r="L31" s="488"/>
      <c r="M31" s="490"/>
      <c r="N31" s="492" t="s">
        <v>926</v>
      </c>
    </row>
    <row r="32" spans="1:14" s="134" customFormat="1" ht="30" x14ac:dyDescent="0.25">
      <c r="A32" s="184">
        <v>24</v>
      </c>
      <c r="B32" s="185" t="s">
        <v>410</v>
      </c>
      <c r="C32" s="184">
        <v>2</v>
      </c>
      <c r="D32" s="186">
        <v>45000</v>
      </c>
      <c r="E32" s="187">
        <v>54450</v>
      </c>
      <c r="F32" s="187">
        <v>108900</v>
      </c>
      <c r="G32" s="487"/>
      <c r="H32" s="488"/>
      <c r="I32" s="489"/>
      <c r="J32" s="490"/>
      <c r="K32" s="491"/>
      <c r="L32" s="488"/>
      <c r="M32" s="490"/>
      <c r="N32" s="492" t="s">
        <v>926</v>
      </c>
    </row>
    <row r="34" spans="2:3" x14ac:dyDescent="0.25">
      <c r="B34" s="194"/>
      <c r="C34" s="195"/>
    </row>
    <row r="35" spans="2:3" x14ac:dyDescent="0.25">
      <c r="B35" s="362" t="s">
        <v>973</v>
      </c>
      <c r="C35" s="19">
        <v>991075</v>
      </c>
    </row>
    <row r="36" spans="2:3" x14ac:dyDescent="0.25">
      <c r="B36" s="362"/>
      <c r="C36" s="19"/>
    </row>
    <row r="37" spans="2:3" x14ac:dyDescent="0.25">
      <c r="B37" s="296" t="s">
        <v>974</v>
      </c>
      <c r="C37" s="373">
        <f>J2</f>
        <v>11904.22</v>
      </c>
    </row>
    <row r="38" spans="2:3" ht="30" x14ac:dyDescent="0.25">
      <c r="B38" s="296" t="s">
        <v>1077</v>
      </c>
      <c r="C38" s="373">
        <f>ROUNDUP(C35-C37,0)</f>
        <v>979171</v>
      </c>
    </row>
    <row r="39" spans="2:3" x14ac:dyDescent="0.25">
      <c r="B39" s="362" t="s">
        <v>1065</v>
      </c>
      <c r="C39" s="373">
        <f>Kopsavilkums!E18</f>
        <v>424746</v>
      </c>
    </row>
  </sheetData>
  <mergeCells count="3">
    <mergeCell ref="G5:M5"/>
    <mergeCell ref="G6:J6"/>
    <mergeCell ref="K6:M6"/>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06129-F60B-4BFE-A78B-9DFE5B802795}">
  <sheetPr>
    <tabColor rgb="FFFFC000"/>
  </sheetPr>
  <dimension ref="A1:M21"/>
  <sheetViews>
    <sheetView topLeftCell="A13" workbookViewId="0">
      <selection activeCell="J1" sqref="J1:J2"/>
    </sheetView>
  </sheetViews>
  <sheetFormatPr defaultRowHeight="15" x14ac:dyDescent="0.25"/>
  <cols>
    <col min="1" max="1" width="33.140625" style="311" customWidth="1"/>
    <col min="2" max="2" width="14.28515625" style="311" customWidth="1"/>
    <col min="3" max="3" width="16.85546875" style="311" customWidth="1"/>
    <col min="4" max="5" width="14.140625" style="311" customWidth="1"/>
    <col min="6" max="6" width="21" style="311" customWidth="1"/>
    <col min="7" max="7" width="14.28515625" style="311" customWidth="1"/>
    <col min="8" max="8" width="14.5703125" style="311" customWidth="1"/>
    <col min="9" max="9" width="14.140625" style="311" customWidth="1"/>
    <col min="10" max="10" width="45" style="311" customWidth="1"/>
    <col min="11" max="11" width="14.140625" style="11" customWidth="1"/>
    <col min="12" max="12" width="10" style="311" bestFit="1" customWidth="1"/>
    <col min="13" max="13" width="12.28515625" style="311" bestFit="1" customWidth="1"/>
    <col min="14" max="14" width="10" style="311" bestFit="1" customWidth="1"/>
    <col min="15" max="16384" width="9.140625" style="311"/>
  </cols>
  <sheetData>
    <row r="1" spans="1:13" ht="15.75" x14ac:dyDescent="0.25">
      <c r="A1" s="9"/>
      <c r="B1" s="9"/>
      <c r="C1" s="9"/>
      <c r="D1" s="9"/>
      <c r="E1" s="9"/>
      <c r="H1" s="9"/>
      <c r="I1" s="9"/>
      <c r="J1" s="9" t="s">
        <v>1189</v>
      </c>
    </row>
    <row r="2" spans="1:13" ht="78.75" x14ac:dyDescent="0.25">
      <c r="A2" s="9" t="s">
        <v>107</v>
      </c>
      <c r="B2" s="9"/>
      <c r="C2" s="9"/>
      <c r="D2" s="9"/>
      <c r="E2" s="9"/>
      <c r="F2" s="9"/>
      <c r="G2" s="9"/>
      <c r="H2" s="9"/>
      <c r="I2" s="9"/>
      <c r="J2" s="9" t="s">
        <v>1178</v>
      </c>
    </row>
    <row r="3" spans="1:13" ht="15.75" x14ac:dyDescent="0.25">
      <c r="A3" s="9"/>
      <c r="B3" s="9"/>
      <c r="C3" s="9"/>
      <c r="D3" s="9"/>
      <c r="E3" s="9"/>
      <c r="F3" s="9" t="s">
        <v>93</v>
      </c>
      <c r="G3" s="38">
        <f>G9+G10+G11+G12+G13</f>
        <v>304459.33999999997</v>
      </c>
      <c r="H3" s="503"/>
      <c r="I3" s="9"/>
      <c r="J3" s="10"/>
    </row>
    <row r="4" spans="1:13" ht="18.75" x14ac:dyDescent="0.25">
      <c r="A4" s="665" t="s">
        <v>49</v>
      </c>
      <c r="B4" s="665"/>
      <c r="C4" s="666"/>
      <c r="D4" s="666"/>
      <c r="E4" s="666"/>
      <c r="F4" s="666"/>
      <c r="G4" s="666"/>
      <c r="H4" s="666"/>
      <c r="I4" s="666"/>
      <c r="J4" s="667"/>
    </row>
    <row r="5" spans="1:13" ht="15.75" x14ac:dyDescent="0.25">
      <c r="A5" s="689" t="s">
        <v>50</v>
      </c>
      <c r="B5" s="687"/>
      <c r="C5" s="688"/>
      <c r="D5" s="689" t="s">
        <v>49</v>
      </c>
      <c r="E5" s="687"/>
      <c r="F5" s="687"/>
      <c r="G5" s="687"/>
      <c r="H5" s="687"/>
      <c r="I5" s="687"/>
      <c r="J5" s="688"/>
    </row>
    <row r="6" spans="1:13" ht="15.75" x14ac:dyDescent="0.25">
      <c r="A6" s="690" t="s">
        <v>51</v>
      </c>
      <c r="B6" s="690" t="s">
        <v>52</v>
      </c>
      <c r="C6" s="690" t="s">
        <v>53</v>
      </c>
      <c r="D6" s="689" t="s">
        <v>54</v>
      </c>
      <c r="E6" s="687"/>
      <c r="F6" s="687"/>
      <c r="G6" s="688"/>
      <c r="H6" s="692" t="s">
        <v>55</v>
      </c>
      <c r="I6" s="693"/>
      <c r="J6" s="690" t="s">
        <v>56</v>
      </c>
    </row>
    <row r="7" spans="1:13" ht="31.5" x14ac:dyDescent="0.25">
      <c r="A7" s="691"/>
      <c r="B7" s="691"/>
      <c r="C7" s="691"/>
      <c r="D7" s="13" t="s">
        <v>57</v>
      </c>
      <c r="E7" s="13" t="s">
        <v>58</v>
      </c>
      <c r="F7" s="13" t="s">
        <v>59</v>
      </c>
      <c r="G7" s="13" t="s">
        <v>60</v>
      </c>
      <c r="H7" s="13" t="s">
        <v>4</v>
      </c>
      <c r="I7" s="13" t="s">
        <v>0</v>
      </c>
      <c r="J7" s="691"/>
    </row>
    <row r="8" spans="1:13" ht="15.75" x14ac:dyDescent="0.25">
      <c r="A8" s="14" t="s">
        <v>6</v>
      </c>
      <c r="B8" s="15">
        <f>SUM(B9:B13)</f>
        <v>3</v>
      </c>
      <c r="C8" s="87">
        <f>SUM(C9:C13)</f>
        <v>485888</v>
      </c>
      <c r="D8" s="15"/>
      <c r="E8" s="15"/>
      <c r="F8" s="15"/>
      <c r="G8" s="87">
        <f>SUM(G9:G13)</f>
        <v>304459.33999999997</v>
      </c>
      <c r="H8" s="15"/>
      <c r="I8" s="15">
        <f>SUM(I9:I13)</f>
        <v>304459.33999999997</v>
      </c>
      <c r="J8" s="15" t="s">
        <v>921</v>
      </c>
      <c r="M8" s="37"/>
    </row>
    <row r="9" spans="1:13" ht="204.75" x14ac:dyDescent="0.25">
      <c r="A9" s="27" t="s">
        <v>108</v>
      </c>
      <c r="B9" s="28">
        <v>1</v>
      </c>
      <c r="C9" s="32">
        <v>209114</v>
      </c>
      <c r="D9" s="29" t="s">
        <v>109</v>
      </c>
      <c r="E9" s="30" t="s">
        <v>24</v>
      </c>
      <c r="F9" s="31" t="s">
        <v>110</v>
      </c>
      <c r="G9" s="32">
        <v>71606.86</v>
      </c>
      <c r="H9" s="30" t="s">
        <v>111</v>
      </c>
      <c r="I9" s="33">
        <v>71606.86</v>
      </c>
      <c r="J9" s="28" t="s">
        <v>112</v>
      </c>
    </row>
    <row r="10" spans="1:13" ht="141.75" x14ac:dyDescent="0.25">
      <c r="A10" s="741" t="s">
        <v>113</v>
      </c>
      <c r="B10" s="744">
        <v>2</v>
      </c>
      <c r="C10" s="747">
        <v>276774</v>
      </c>
      <c r="D10" s="30" t="s">
        <v>925</v>
      </c>
      <c r="E10" s="30" t="s">
        <v>24</v>
      </c>
      <c r="F10" s="31" t="s">
        <v>114</v>
      </c>
      <c r="G10" s="34">
        <v>65110.31</v>
      </c>
      <c r="H10" s="30" t="s">
        <v>1089</v>
      </c>
      <c r="I10" s="33">
        <v>65110.31</v>
      </c>
      <c r="J10" s="28" t="s">
        <v>115</v>
      </c>
    </row>
    <row r="11" spans="1:13" ht="141.75" x14ac:dyDescent="0.25">
      <c r="A11" s="742"/>
      <c r="B11" s="745"/>
      <c r="C11" s="748"/>
      <c r="D11" s="30" t="s">
        <v>924</v>
      </c>
      <c r="E11" s="30" t="s">
        <v>24</v>
      </c>
      <c r="F11" s="31" t="s">
        <v>114</v>
      </c>
      <c r="G11" s="34">
        <v>52726.9</v>
      </c>
      <c r="H11" s="30" t="s">
        <v>1090</v>
      </c>
      <c r="I11" s="33">
        <v>52726.899999999994</v>
      </c>
      <c r="J11" s="28" t="s">
        <v>116</v>
      </c>
    </row>
    <row r="12" spans="1:13" ht="141.75" x14ac:dyDescent="0.25">
      <c r="A12" s="742"/>
      <c r="B12" s="745"/>
      <c r="C12" s="748"/>
      <c r="D12" s="30" t="s">
        <v>923</v>
      </c>
      <c r="E12" s="30" t="s">
        <v>24</v>
      </c>
      <c r="F12" s="31" t="s">
        <v>117</v>
      </c>
      <c r="G12" s="34">
        <v>30853.39</v>
      </c>
      <c r="H12" s="30" t="s">
        <v>1091</v>
      </c>
      <c r="I12" s="33">
        <v>30853.39</v>
      </c>
      <c r="J12" s="28" t="s">
        <v>118</v>
      </c>
    </row>
    <row r="13" spans="1:13" ht="141.75" x14ac:dyDescent="0.25">
      <c r="A13" s="743"/>
      <c r="B13" s="746"/>
      <c r="C13" s="749"/>
      <c r="D13" s="30" t="s">
        <v>922</v>
      </c>
      <c r="E13" s="30" t="s">
        <v>24</v>
      </c>
      <c r="F13" s="36" t="s">
        <v>119</v>
      </c>
      <c r="G13" s="34">
        <v>84161.88</v>
      </c>
      <c r="H13" s="30" t="s">
        <v>1092</v>
      </c>
      <c r="I13" s="33">
        <v>84161.88</v>
      </c>
      <c r="J13" s="28" t="s">
        <v>120</v>
      </c>
    </row>
    <row r="14" spans="1:13" x14ac:dyDescent="0.25">
      <c r="I14" s="37"/>
    </row>
    <row r="15" spans="1:13" x14ac:dyDescent="0.25">
      <c r="I15" s="37"/>
    </row>
    <row r="16" spans="1:13" x14ac:dyDescent="0.25">
      <c r="A16" s="362" t="s">
        <v>973</v>
      </c>
      <c r="B16" s="19">
        <v>485888</v>
      </c>
    </row>
    <row r="17" spans="1:9" x14ac:dyDescent="0.25">
      <c r="A17" s="362"/>
      <c r="B17" s="19"/>
    </row>
    <row r="18" spans="1:9" ht="30" x14ac:dyDescent="0.25">
      <c r="A18" s="296" t="s">
        <v>974</v>
      </c>
      <c r="B18" s="373">
        <f>G3</f>
        <v>304459.33999999997</v>
      </c>
    </row>
    <row r="19" spans="1:9" ht="45" x14ac:dyDescent="0.25">
      <c r="A19" s="296" t="s">
        <v>1077</v>
      </c>
      <c r="B19" s="373">
        <v>0</v>
      </c>
    </row>
    <row r="20" spans="1:9" x14ac:dyDescent="0.25">
      <c r="A20" s="362"/>
      <c r="B20" s="373"/>
      <c r="I20" s="37"/>
    </row>
    <row r="21" spans="1:9" x14ac:dyDescent="0.25">
      <c r="A21"/>
      <c r="B21" s="193"/>
    </row>
  </sheetData>
  <mergeCells count="12">
    <mergeCell ref="A10:A13"/>
    <mergeCell ref="B10:B13"/>
    <mergeCell ref="C10:C13"/>
    <mergeCell ref="A4:J4"/>
    <mergeCell ref="A5:C5"/>
    <mergeCell ref="D5:J5"/>
    <mergeCell ref="A6:A7"/>
    <mergeCell ref="B6:B7"/>
    <mergeCell ref="C6:C7"/>
    <mergeCell ref="D6:G6"/>
    <mergeCell ref="H6:I6"/>
    <mergeCell ref="J6:J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9488B-BF67-43DD-9AC4-2A9F0127CADE}">
  <sheetPr>
    <tabColor rgb="FFFFC000"/>
  </sheetPr>
  <dimension ref="A1:R45"/>
  <sheetViews>
    <sheetView topLeftCell="A28" workbookViewId="0">
      <selection activeCell="G3" sqref="G3:G5"/>
    </sheetView>
  </sheetViews>
  <sheetFormatPr defaultColWidth="9.140625" defaultRowHeight="15" x14ac:dyDescent="0.25"/>
  <cols>
    <col min="1" max="1" width="33.140625" style="311" customWidth="1"/>
    <col min="2" max="2" width="14.28515625" style="311" customWidth="1"/>
    <col min="3" max="3" width="16.85546875" style="116" customWidth="1"/>
    <col min="4" max="4" width="15.85546875" style="311" customWidth="1"/>
    <col min="5" max="5" width="14.140625" style="311" customWidth="1"/>
    <col min="6" max="6" width="21" style="311" customWidth="1"/>
    <col min="7" max="7" width="14.28515625" style="116" customWidth="1"/>
    <col min="8" max="8" width="14.5703125" style="311" customWidth="1"/>
    <col min="9" max="9" width="14.140625" style="116" customWidth="1"/>
    <col min="10" max="10" width="32.85546875" style="311" customWidth="1"/>
    <col min="11" max="11" width="14.7109375" style="11" customWidth="1"/>
    <col min="12" max="12" width="12.7109375" style="311" customWidth="1"/>
    <col min="13" max="13" width="10.28515625" style="311" bestFit="1" customWidth="1"/>
    <col min="14" max="15" width="13.42578125" style="311" customWidth="1"/>
    <col min="16" max="16" width="16.7109375" style="311" customWidth="1"/>
    <col min="17" max="17" width="9.140625" style="84"/>
    <col min="18" max="16384" width="9.140625" style="311"/>
  </cols>
  <sheetData>
    <row r="1" spans="1:17" ht="15.75" x14ac:dyDescent="0.25">
      <c r="A1" s="9"/>
      <c r="B1" s="9"/>
      <c r="C1" s="83"/>
      <c r="D1" s="9"/>
      <c r="E1" s="9"/>
      <c r="H1" s="9"/>
      <c r="I1" s="83"/>
      <c r="J1" s="9" t="s">
        <v>1190</v>
      </c>
    </row>
    <row r="2" spans="1:17" ht="94.5" x14ac:dyDescent="0.25">
      <c r="A2" s="85" t="s">
        <v>247</v>
      </c>
      <c r="B2" s="9"/>
      <c r="C2" s="83"/>
      <c r="D2" s="9"/>
      <c r="E2" s="9"/>
      <c r="H2" s="9"/>
      <c r="I2" s="83"/>
      <c r="J2" s="9" t="s">
        <v>1178</v>
      </c>
    </row>
    <row r="3" spans="1:17" ht="15.75" x14ac:dyDescent="0.25">
      <c r="A3" s="9"/>
      <c r="B3" s="9"/>
      <c r="C3" s="83"/>
      <c r="D3" s="9"/>
      <c r="E3" s="9"/>
      <c r="F3" s="9" t="s">
        <v>91</v>
      </c>
      <c r="G3" s="130">
        <f>G19+G21+G32</f>
        <v>4005.11</v>
      </c>
      <c r="H3" s="133"/>
      <c r="I3" s="83"/>
      <c r="J3" s="10"/>
    </row>
    <row r="4" spans="1:17" ht="15.75" x14ac:dyDescent="0.25">
      <c r="A4" s="9"/>
      <c r="B4" s="9"/>
      <c r="C4" s="83"/>
      <c r="D4" s="9"/>
      <c r="E4" s="9"/>
      <c r="F4" s="9" t="s">
        <v>92</v>
      </c>
      <c r="G4" s="131">
        <f>G12+G18+G20+G22+G23+G24+G25+G26+G29+G34+G35</f>
        <v>90078.920000000013</v>
      </c>
      <c r="H4" s="133"/>
      <c r="I4" s="83"/>
      <c r="J4" s="10"/>
    </row>
    <row r="5" spans="1:17" s="371" customFormat="1" ht="15.75" x14ac:dyDescent="0.25">
      <c r="A5" s="9"/>
      <c r="B5" s="9"/>
      <c r="C5" s="83"/>
      <c r="D5" s="9"/>
      <c r="E5" s="9"/>
      <c r="F5" s="9" t="s">
        <v>93</v>
      </c>
      <c r="G5" s="132">
        <f>G13+G14+G17+G27+G28+G30+G31+G33+G36</f>
        <v>93187.47</v>
      </c>
      <c r="H5" s="133"/>
      <c r="I5" s="83"/>
      <c r="J5" s="10"/>
      <c r="K5" s="11"/>
      <c r="Q5" s="84"/>
    </row>
    <row r="6" spans="1:17" s="371" customFormat="1" ht="15.75" x14ac:dyDescent="0.25">
      <c r="A6" s="9"/>
      <c r="B6" s="9"/>
      <c r="C6" s="83"/>
      <c r="D6" s="9"/>
      <c r="E6" s="9"/>
      <c r="F6" s="9" t="s">
        <v>690</v>
      </c>
      <c r="G6" s="344">
        <f>G15+G16</f>
        <v>33329.449999999997</v>
      </c>
      <c r="H6" s="133"/>
      <c r="I6" s="83"/>
      <c r="J6" s="10"/>
      <c r="K6" s="11"/>
      <c r="Q6" s="84"/>
    </row>
    <row r="7" spans="1:17" ht="18.75" x14ac:dyDescent="0.25">
      <c r="A7" s="665" t="s">
        <v>49</v>
      </c>
      <c r="B7" s="665"/>
      <c r="C7" s="666"/>
      <c r="D7" s="666"/>
      <c r="E7" s="666"/>
      <c r="F7" s="666"/>
      <c r="G7" s="666"/>
      <c r="H7" s="666"/>
      <c r="I7" s="666"/>
      <c r="J7" s="667"/>
    </row>
    <row r="8" spans="1:17" ht="15.75" x14ac:dyDescent="0.25">
      <c r="A8" s="689" t="s">
        <v>50</v>
      </c>
      <c r="B8" s="687"/>
      <c r="C8" s="688"/>
      <c r="D8" s="689" t="s">
        <v>49</v>
      </c>
      <c r="E8" s="687"/>
      <c r="F8" s="687"/>
      <c r="G8" s="687"/>
      <c r="H8" s="687"/>
      <c r="I8" s="687"/>
      <c r="J8" s="688"/>
    </row>
    <row r="9" spans="1:17" ht="15.75" x14ac:dyDescent="0.25">
      <c r="A9" s="690" t="s">
        <v>51</v>
      </c>
      <c r="B9" s="690" t="s">
        <v>52</v>
      </c>
      <c r="C9" s="716" t="s">
        <v>53</v>
      </c>
      <c r="D9" s="689" t="s">
        <v>54</v>
      </c>
      <c r="E9" s="687"/>
      <c r="F9" s="687"/>
      <c r="G9" s="688"/>
      <c r="H9" s="692" t="s">
        <v>55</v>
      </c>
      <c r="I9" s="693"/>
      <c r="J9" s="690" t="s">
        <v>56</v>
      </c>
    </row>
    <row r="10" spans="1:17" ht="31.5" x14ac:dyDescent="0.25">
      <c r="A10" s="691"/>
      <c r="B10" s="691"/>
      <c r="C10" s="717"/>
      <c r="D10" s="13" t="s">
        <v>57</v>
      </c>
      <c r="E10" s="13" t="s">
        <v>58</v>
      </c>
      <c r="F10" s="13" t="s">
        <v>59</v>
      </c>
      <c r="G10" s="86" t="s">
        <v>60</v>
      </c>
      <c r="H10" s="13" t="s">
        <v>4</v>
      </c>
      <c r="I10" s="86" t="s">
        <v>0</v>
      </c>
      <c r="J10" s="691"/>
    </row>
    <row r="11" spans="1:17" ht="15.75" x14ac:dyDescent="0.25">
      <c r="A11" s="14" t="s">
        <v>6</v>
      </c>
      <c r="B11" s="87">
        <f>SUM(B12:B35)</f>
        <v>156</v>
      </c>
      <c r="C11" s="88">
        <f>SUM(C12:C36)</f>
        <v>242651.65</v>
      </c>
      <c r="D11" s="15"/>
      <c r="E11" s="15"/>
      <c r="F11" s="15"/>
      <c r="G11" s="88">
        <f>SUM(G12:G36)</f>
        <v>220600.95</v>
      </c>
      <c r="H11" s="15"/>
      <c r="I11" s="88">
        <f>SUM(I12:I35)</f>
        <v>220181.76000000001</v>
      </c>
      <c r="J11" s="15"/>
      <c r="K11" s="341"/>
      <c r="O11" s="89"/>
    </row>
    <row r="12" spans="1:17" x14ac:dyDescent="0.25">
      <c r="A12" s="90" t="s">
        <v>248</v>
      </c>
      <c r="B12" s="91">
        <v>20</v>
      </c>
      <c r="C12" s="92">
        <v>42000</v>
      </c>
      <c r="D12" s="93" t="s">
        <v>249</v>
      </c>
      <c r="E12" s="94">
        <v>44515</v>
      </c>
      <c r="F12" s="93" t="s">
        <v>250</v>
      </c>
      <c r="G12" s="119">
        <v>39228.199999999997</v>
      </c>
      <c r="H12" s="93">
        <v>4452</v>
      </c>
      <c r="I12" s="92">
        <v>39228.199999999997</v>
      </c>
      <c r="J12" s="93" t="s">
        <v>251</v>
      </c>
      <c r="K12" s="342"/>
      <c r="L12" s="95"/>
      <c r="M12" s="40"/>
      <c r="N12" s="95"/>
      <c r="O12" s="89"/>
    </row>
    <row r="13" spans="1:17" x14ac:dyDescent="0.25">
      <c r="A13" s="90" t="s">
        <v>252</v>
      </c>
      <c r="B13" s="91">
        <v>20</v>
      </c>
      <c r="C13" s="92">
        <v>13000</v>
      </c>
      <c r="D13" s="93" t="s">
        <v>253</v>
      </c>
      <c r="E13" s="94">
        <v>44552</v>
      </c>
      <c r="F13" s="93" t="s">
        <v>254</v>
      </c>
      <c r="G13" s="120">
        <v>13189</v>
      </c>
      <c r="H13" s="93">
        <v>5021</v>
      </c>
      <c r="I13" s="92">
        <v>13189</v>
      </c>
      <c r="J13" s="93" t="s">
        <v>251</v>
      </c>
      <c r="K13" s="41"/>
      <c r="L13" s="95"/>
      <c r="M13" s="40"/>
      <c r="N13" s="96"/>
      <c r="O13" s="89"/>
    </row>
    <row r="14" spans="1:17" ht="30" x14ac:dyDescent="0.25">
      <c r="A14" s="97" t="s">
        <v>255</v>
      </c>
      <c r="B14" s="98">
        <v>20</v>
      </c>
      <c r="C14" s="99">
        <v>1420</v>
      </c>
      <c r="D14" s="100" t="s">
        <v>256</v>
      </c>
      <c r="E14" s="101">
        <v>44540</v>
      </c>
      <c r="F14" s="100" t="s">
        <v>62</v>
      </c>
      <c r="G14" s="121">
        <v>1573</v>
      </c>
      <c r="H14" s="100">
        <v>4832</v>
      </c>
      <c r="I14" s="99">
        <v>1573</v>
      </c>
      <c r="J14" s="100" t="s">
        <v>251</v>
      </c>
      <c r="K14" s="41"/>
      <c r="L14" s="95"/>
      <c r="M14" s="40"/>
      <c r="N14" s="95"/>
      <c r="O14" s="89"/>
    </row>
    <row r="15" spans="1:17" ht="13.15" customHeight="1" x14ac:dyDescent="0.25">
      <c r="A15" s="97" t="s">
        <v>124</v>
      </c>
      <c r="B15" s="98">
        <v>21</v>
      </c>
      <c r="C15" s="99">
        <v>20328</v>
      </c>
      <c r="D15" s="759" t="s">
        <v>916</v>
      </c>
      <c r="E15" s="761">
        <v>44589</v>
      </c>
      <c r="F15" s="759" t="s">
        <v>234</v>
      </c>
      <c r="G15" s="343">
        <v>20582.099999999999</v>
      </c>
      <c r="H15" s="755">
        <v>425</v>
      </c>
      <c r="I15" s="757">
        <v>33329.449999999997</v>
      </c>
      <c r="J15" s="759" t="s">
        <v>251</v>
      </c>
      <c r="K15" s="41"/>
      <c r="L15" s="750"/>
      <c r="M15" s="751"/>
      <c r="N15" s="752"/>
      <c r="O15" s="89"/>
    </row>
    <row r="16" spans="1:17" ht="30" x14ac:dyDescent="0.25">
      <c r="A16" s="90" t="s">
        <v>257</v>
      </c>
      <c r="B16" s="98">
        <v>7</v>
      </c>
      <c r="C16" s="99">
        <v>12662.65</v>
      </c>
      <c r="D16" s="760"/>
      <c r="E16" s="762"/>
      <c r="F16" s="760"/>
      <c r="G16" s="343">
        <v>12747.35</v>
      </c>
      <c r="H16" s="756"/>
      <c r="I16" s="758"/>
      <c r="J16" s="760"/>
      <c r="K16" s="41"/>
      <c r="L16" s="750"/>
      <c r="M16" s="751"/>
      <c r="N16" s="752"/>
      <c r="O16" s="89"/>
    </row>
    <row r="17" spans="1:16" ht="30" x14ac:dyDescent="0.25">
      <c r="A17" s="90" t="s">
        <v>258</v>
      </c>
      <c r="B17" s="98">
        <v>1</v>
      </c>
      <c r="C17" s="99">
        <v>80000</v>
      </c>
      <c r="D17" s="100" t="s">
        <v>259</v>
      </c>
      <c r="E17" s="101">
        <v>44550</v>
      </c>
      <c r="F17" s="100" t="s">
        <v>62</v>
      </c>
      <c r="G17" s="122">
        <v>63113.599999999999</v>
      </c>
      <c r="H17" s="100">
        <v>5017</v>
      </c>
      <c r="I17" s="99">
        <v>63113.599999999999</v>
      </c>
      <c r="J17" s="100" t="s">
        <v>251</v>
      </c>
      <c r="K17" s="41"/>
      <c r="L17" s="95"/>
      <c r="M17" s="89"/>
      <c r="N17" s="96"/>
      <c r="O17" s="89"/>
    </row>
    <row r="18" spans="1:16" ht="30" x14ac:dyDescent="0.25">
      <c r="A18" s="97" t="s">
        <v>260</v>
      </c>
      <c r="B18" s="98">
        <v>20</v>
      </c>
      <c r="C18" s="99">
        <v>8300</v>
      </c>
      <c r="D18" s="100" t="s">
        <v>261</v>
      </c>
      <c r="E18" s="101">
        <v>44517</v>
      </c>
      <c r="F18" s="100" t="s">
        <v>62</v>
      </c>
      <c r="G18" s="122">
        <v>7986</v>
      </c>
      <c r="H18" s="100">
        <v>4556</v>
      </c>
      <c r="I18" s="99">
        <v>7986</v>
      </c>
      <c r="J18" s="100" t="s">
        <v>251</v>
      </c>
      <c r="K18" s="41"/>
      <c r="L18" s="95"/>
      <c r="M18" s="40"/>
      <c r="N18" s="95"/>
      <c r="O18" s="89"/>
    </row>
    <row r="19" spans="1:16" ht="30" x14ac:dyDescent="0.25">
      <c r="A19" s="100" t="s">
        <v>262</v>
      </c>
      <c r="B19" s="100">
        <v>1</v>
      </c>
      <c r="C19" s="99">
        <v>2800</v>
      </c>
      <c r="D19" s="100" t="s">
        <v>263</v>
      </c>
      <c r="E19" s="101">
        <v>44491</v>
      </c>
      <c r="F19" s="100" t="s">
        <v>264</v>
      </c>
      <c r="G19" s="123">
        <v>2758.8</v>
      </c>
      <c r="H19" s="100">
        <v>4008</v>
      </c>
      <c r="I19" s="99">
        <f>G19</f>
        <v>2758.8</v>
      </c>
      <c r="J19" s="100" t="s">
        <v>251</v>
      </c>
      <c r="K19" s="41"/>
      <c r="L19" s="40"/>
      <c r="M19" s="40"/>
      <c r="N19" s="95"/>
      <c r="O19" s="89"/>
    </row>
    <row r="20" spans="1:16" x14ac:dyDescent="0.25">
      <c r="A20" s="100" t="s">
        <v>265</v>
      </c>
      <c r="B20" s="100">
        <v>1</v>
      </c>
      <c r="C20" s="99">
        <v>760</v>
      </c>
      <c r="D20" s="100" t="s">
        <v>266</v>
      </c>
      <c r="E20" s="101">
        <v>44509</v>
      </c>
      <c r="F20" s="100" t="s">
        <v>267</v>
      </c>
      <c r="G20" s="124">
        <f>830.48</f>
        <v>830.48</v>
      </c>
      <c r="H20" s="100">
        <v>1440</v>
      </c>
      <c r="I20" s="99">
        <f t="shared" ref="I20:I26" si="0">G20</f>
        <v>830.48</v>
      </c>
      <c r="J20" s="100" t="s">
        <v>251</v>
      </c>
      <c r="K20" s="41"/>
      <c r="L20" s="40"/>
      <c r="M20" s="40"/>
      <c r="N20" s="95"/>
      <c r="O20" s="89"/>
    </row>
    <row r="21" spans="1:16" x14ac:dyDescent="0.25">
      <c r="A21" s="100" t="s">
        <v>268</v>
      </c>
      <c r="B21" s="100">
        <v>1</v>
      </c>
      <c r="C21" s="99">
        <v>860</v>
      </c>
      <c r="D21" s="100" t="s">
        <v>269</v>
      </c>
      <c r="E21" s="101">
        <v>44497</v>
      </c>
      <c r="F21" s="100" t="s">
        <v>270</v>
      </c>
      <c r="G21" s="123">
        <v>859.75</v>
      </c>
      <c r="H21" s="100">
        <v>1293</v>
      </c>
      <c r="I21" s="99">
        <f t="shared" si="0"/>
        <v>859.75</v>
      </c>
      <c r="J21" s="100" t="s">
        <v>251</v>
      </c>
      <c r="K21" s="41"/>
      <c r="L21" s="40"/>
      <c r="M21" s="40"/>
      <c r="N21" s="95"/>
      <c r="O21" s="89"/>
    </row>
    <row r="22" spans="1:16" x14ac:dyDescent="0.25">
      <c r="A22" s="100" t="s">
        <v>271</v>
      </c>
      <c r="B22" s="100">
        <v>1</v>
      </c>
      <c r="C22" s="99">
        <v>4750</v>
      </c>
      <c r="D22" s="100" t="s">
        <v>272</v>
      </c>
      <c r="E22" s="101">
        <v>44511</v>
      </c>
      <c r="F22" s="100" t="s">
        <v>273</v>
      </c>
      <c r="G22" s="123">
        <v>2740.65</v>
      </c>
      <c r="H22" s="100">
        <v>1401</v>
      </c>
      <c r="I22" s="99">
        <f t="shared" si="0"/>
        <v>2740.65</v>
      </c>
      <c r="J22" s="100" t="s">
        <v>251</v>
      </c>
      <c r="K22" s="41"/>
      <c r="L22" s="40"/>
      <c r="M22" s="40"/>
      <c r="N22" s="95"/>
      <c r="O22" s="89"/>
    </row>
    <row r="23" spans="1:16" x14ac:dyDescent="0.25">
      <c r="A23" s="100" t="s">
        <v>274</v>
      </c>
      <c r="B23" s="100">
        <v>1</v>
      </c>
      <c r="C23" s="99">
        <v>500</v>
      </c>
      <c r="D23" s="100" t="s">
        <v>275</v>
      </c>
      <c r="E23" s="101">
        <v>44508</v>
      </c>
      <c r="F23" s="100" t="s">
        <v>250</v>
      </c>
      <c r="G23" s="123">
        <v>234.74</v>
      </c>
      <c r="H23" s="100">
        <v>1376</v>
      </c>
      <c r="I23" s="99">
        <f t="shared" si="0"/>
        <v>234.74</v>
      </c>
      <c r="J23" s="100" t="s">
        <v>251</v>
      </c>
      <c r="K23" s="41"/>
      <c r="L23" s="40"/>
      <c r="M23" s="40"/>
      <c r="N23" s="95"/>
      <c r="O23" s="89"/>
    </row>
    <row r="24" spans="1:16" x14ac:dyDescent="0.25">
      <c r="A24" s="100" t="s">
        <v>276</v>
      </c>
      <c r="B24" s="100">
        <v>1</v>
      </c>
      <c r="C24" s="99">
        <v>530</v>
      </c>
      <c r="D24" s="100" t="s">
        <v>277</v>
      </c>
      <c r="E24" s="101">
        <v>44504</v>
      </c>
      <c r="F24" s="100" t="s">
        <v>278</v>
      </c>
      <c r="G24" s="124">
        <v>544.5</v>
      </c>
      <c r="H24" s="100">
        <v>4356</v>
      </c>
      <c r="I24" s="99">
        <f t="shared" si="0"/>
        <v>544.5</v>
      </c>
      <c r="J24" s="100" t="s">
        <v>251</v>
      </c>
      <c r="K24" s="41"/>
      <c r="L24" s="95"/>
      <c r="M24" s="40"/>
      <c r="N24" s="95"/>
      <c r="O24" s="89"/>
    </row>
    <row r="25" spans="1:16" ht="30" x14ac:dyDescent="0.25">
      <c r="A25" s="100" t="s">
        <v>279</v>
      </c>
      <c r="B25" s="100">
        <v>1</v>
      </c>
      <c r="C25" s="99">
        <v>1200</v>
      </c>
      <c r="D25" s="100" t="s">
        <v>280</v>
      </c>
      <c r="E25" s="101">
        <v>44503</v>
      </c>
      <c r="F25" s="100" t="s">
        <v>62</v>
      </c>
      <c r="G25" s="123">
        <v>907.5</v>
      </c>
      <c r="H25" s="100">
        <v>4353</v>
      </c>
      <c r="I25" s="99">
        <f t="shared" si="0"/>
        <v>907.5</v>
      </c>
      <c r="J25" s="100" t="s">
        <v>251</v>
      </c>
      <c r="K25" s="41"/>
      <c r="L25" s="40"/>
      <c r="M25" s="40"/>
      <c r="N25" s="95"/>
      <c r="O25" s="89"/>
    </row>
    <row r="26" spans="1:16" ht="30" x14ac:dyDescent="0.25">
      <c r="A26" s="100" t="s">
        <v>281</v>
      </c>
      <c r="B26" s="100">
        <v>1</v>
      </c>
      <c r="C26" s="99">
        <v>5143</v>
      </c>
      <c r="D26" s="100" t="s">
        <v>282</v>
      </c>
      <c r="E26" s="101">
        <v>44505</v>
      </c>
      <c r="F26" s="100" t="s">
        <v>283</v>
      </c>
      <c r="G26" s="123">
        <v>5142.5</v>
      </c>
      <c r="H26" s="100">
        <v>4342</v>
      </c>
      <c r="I26" s="99">
        <f t="shared" si="0"/>
        <v>5142.5</v>
      </c>
      <c r="J26" s="100" t="s">
        <v>251</v>
      </c>
      <c r="K26" s="41"/>
      <c r="L26" s="95"/>
      <c r="M26" s="40"/>
      <c r="N26" s="95"/>
      <c r="O26" s="89"/>
    </row>
    <row r="27" spans="1:16" ht="30" x14ac:dyDescent="0.25">
      <c r="A27" s="100" t="s">
        <v>284</v>
      </c>
      <c r="B27" s="100">
        <v>1</v>
      </c>
      <c r="C27" s="99">
        <v>5000</v>
      </c>
      <c r="D27" s="100" t="s">
        <v>285</v>
      </c>
      <c r="E27" s="101">
        <v>44540</v>
      </c>
      <c r="F27" s="100" t="s">
        <v>62</v>
      </c>
      <c r="G27" s="125">
        <v>5445</v>
      </c>
      <c r="H27" s="102" t="s">
        <v>286</v>
      </c>
      <c r="I27" s="103">
        <v>5445</v>
      </c>
      <c r="J27" s="100" t="s">
        <v>251</v>
      </c>
      <c r="K27" s="41"/>
      <c r="L27" s="95"/>
      <c r="M27" s="40"/>
      <c r="N27" s="96"/>
      <c r="O27" s="89"/>
    </row>
    <row r="28" spans="1:16" ht="30" x14ac:dyDescent="0.25">
      <c r="A28" s="100" t="s">
        <v>287</v>
      </c>
      <c r="B28" s="100">
        <v>2</v>
      </c>
      <c r="C28" s="99">
        <v>1500</v>
      </c>
      <c r="D28" s="100" t="s">
        <v>288</v>
      </c>
      <c r="E28" s="101">
        <v>44536</v>
      </c>
      <c r="F28" s="100" t="s">
        <v>62</v>
      </c>
      <c r="G28" s="126">
        <v>1089</v>
      </c>
      <c r="H28" s="100">
        <v>4780</v>
      </c>
      <c r="I28" s="99">
        <v>1089</v>
      </c>
      <c r="J28" s="100" t="s">
        <v>251</v>
      </c>
      <c r="K28" s="41"/>
      <c r="L28" s="95"/>
      <c r="M28" s="40"/>
      <c r="N28" s="104"/>
      <c r="O28" s="89"/>
      <c r="P28" s="84"/>
    </row>
    <row r="29" spans="1:16" ht="30" x14ac:dyDescent="0.25">
      <c r="A29" s="100" t="s">
        <v>289</v>
      </c>
      <c r="B29" s="100">
        <v>2</v>
      </c>
      <c r="C29" s="99">
        <v>31800</v>
      </c>
      <c r="D29" s="100" t="s">
        <v>290</v>
      </c>
      <c r="E29" s="101">
        <v>44523</v>
      </c>
      <c r="F29" s="100" t="s">
        <v>62</v>
      </c>
      <c r="G29" s="127">
        <v>31460</v>
      </c>
      <c r="H29" s="100">
        <v>4555</v>
      </c>
      <c r="I29" s="99">
        <v>31460</v>
      </c>
      <c r="J29" s="100" t="s">
        <v>251</v>
      </c>
      <c r="K29" s="41"/>
      <c r="L29" s="95"/>
      <c r="M29" s="40"/>
      <c r="N29" s="95"/>
      <c r="O29" s="89"/>
    </row>
    <row r="30" spans="1:16" x14ac:dyDescent="0.25">
      <c r="A30" s="100" t="s">
        <v>291</v>
      </c>
      <c r="B30" s="100">
        <v>3</v>
      </c>
      <c r="C30" s="99">
        <v>2250</v>
      </c>
      <c r="D30" s="100" t="s">
        <v>292</v>
      </c>
      <c r="E30" s="101">
        <v>44533</v>
      </c>
      <c r="F30" s="100" t="s">
        <v>250</v>
      </c>
      <c r="G30" s="121">
        <v>2254.23</v>
      </c>
      <c r="H30" s="105">
        <v>4874</v>
      </c>
      <c r="I30" s="99">
        <v>2254.23</v>
      </c>
      <c r="J30" s="100" t="s">
        <v>251</v>
      </c>
      <c r="K30" s="50"/>
      <c r="L30" s="106"/>
      <c r="M30" s="40"/>
      <c r="N30" s="107"/>
      <c r="O30" s="89"/>
    </row>
    <row r="31" spans="1:16" x14ac:dyDescent="0.25">
      <c r="A31" s="100" t="s">
        <v>293</v>
      </c>
      <c r="B31" s="100">
        <v>3</v>
      </c>
      <c r="C31" s="99">
        <v>5320</v>
      </c>
      <c r="D31" s="100" t="s">
        <v>294</v>
      </c>
      <c r="E31" s="101">
        <v>44532</v>
      </c>
      <c r="F31" s="100" t="s">
        <v>295</v>
      </c>
      <c r="G31" s="128">
        <v>5317.95</v>
      </c>
      <c r="H31" s="100">
        <v>4771</v>
      </c>
      <c r="I31" s="99">
        <v>5317.95</v>
      </c>
      <c r="J31" s="100" t="s">
        <v>251</v>
      </c>
      <c r="K31" s="50"/>
      <c r="L31" s="95"/>
      <c r="M31" s="40"/>
      <c r="N31" s="104"/>
      <c r="O31" s="89"/>
      <c r="P31" s="84"/>
    </row>
    <row r="32" spans="1:16" x14ac:dyDescent="0.25">
      <c r="A32" s="100" t="s">
        <v>190</v>
      </c>
      <c r="B32" s="100">
        <v>1</v>
      </c>
      <c r="C32" s="99">
        <v>380</v>
      </c>
      <c r="D32" s="101" t="s">
        <v>296</v>
      </c>
      <c r="E32" s="101">
        <v>44493</v>
      </c>
      <c r="F32" s="100" t="s">
        <v>86</v>
      </c>
      <c r="G32" s="123">
        <v>386.56</v>
      </c>
      <c r="H32" s="100">
        <v>4135</v>
      </c>
      <c r="I32" s="99">
        <f>G32</f>
        <v>386.56</v>
      </c>
      <c r="J32" s="100" t="s">
        <v>251</v>
      </c>
      <c r="K32" s="41"/>
      <c r="L32" s="40"/>
      <c r="M32" s="40"/>
      <c r="N32" s="107"/>
      <c r="O32" s="89"/>
    </row>
    <row r="33" spans="1:18" ht="30" x14ac:dyDescent="0.25">
      <c r="A33" s="105" t="s">
        <v>297</v>
      </c>
      <c r="B33" s="105">
        <v>10</v>
      </c>
      <c r="C33" s="103">
        <v>710</v>
      </c>
      <c r="D33" s="108" t="s">
        <v>298</v>
      </c>
      <c r="E33" s="109">
        <v>44540</v>
      </c>
      <c r="F33" s="105" t="s">
        <v>62</v>
      </c>
      <c r="G33" s="126">
        <v>786.5</v>
      </c>
      <c r="H33" s="105">
        <v>4873</v>
      </c>
      <c r="I33" s="103">
        <f>G33</f>
        <v>786.5</v>
      </c>
      <c r="J33" s="100" t="s">
        <v>251</v>
      </c>
      <c r="K33" s="41"/>
      <c r="L33" s="95"/>
      <c r="M33" s="40"/>
      <c r="N33" s="110"/>
      <c r="O33" s="89"/>
      <c r="R33" s="311">
        <v>3</v>
      </c>
    </row>
    <row r="34" spans="1:18" x14ac:dyDescent="0.25">
      <c r="A34" s="100" t="s">
        <v>299</v>
      </c>
      <c r="B34" s="100">
        <v>13</v>
      </c>
      <c r="C34" s="99">
        <v>598</v>
      </c>
      <c r="D34" s="105" t="s">
        <v>300</v>
      </c>
      <c r="E34" s="109">
        <v>44515</v>
      </c>
      <c r="F34" s="105" t="s">
        <v>250</v>
      </c>
      <c r="G34" s="128">
        <v>613.47</v>
      </c>
      <c r="H34" s="100">
        <v>4558</v>
      </c>
      <c r="I34" s="99">
        <v>613.47</v>
      </c>
      <c r="J34" s="100" t="s">
        <v>251</v>
      </c>
      <c r="K34" s="111"/>
      <c r="L34" s="110"/>
      <c r="M34" s="111"/>
      <c r="N34" s="110"/>
      <c r="O34" s="89"/>
    </row>
    <row r="35" spans="1:18" ht="30" x14ac:dyDescent="0.25">
      <c r="A35" s="753" t="s">
        <v>301</v>
      </c>
      <c r="B35" s="755">
        <v>4</v>
      </c>
      <c r="C35" s="757">
        <v>840</v>
      </c>
      <c r="D35" s="100" t="s">
        <v>302</v>
      </c>
      <c r="E35" s="101">
        <v>44503</v>
      </c>
      <c r="F35" s="100" t="s">
        <v>62</v>
      </c>
      <c r="G35" s="123">
        <v>390.88</v>
      </c>
      <c r="H35" s="105">
        <v>4357</v>
      </c>
      <c r="I35" s="103">
        <f>G35</f>
        <v>390.88</v>
      </c>
      <c r="J35" s="100" t="s">
        <v>251</v>
      </c>
      <c r="K35" s="50"/>
      <c r="L35" s="40"/>
      <c r="M35" s="40"/>
      <c r="N35" s="40"/>
      <c r="O35" s="89"/>
      <c r="R35" s="311">
        <v>2</v>
      </c>
    </row>
    <row r="36" spans="1:18" ht="30" x14ac:dyDescent="0.25">
      <c r="A36" s="754"/>
      <c r="B36" s="756"/>
      <c r="C36" s="758"/>
      <c r="D36" s="112" t="s">
        <v>303</v>
      </c>
      <c r="E36" s="113">
        <v>44547</v>
      </c>
      <c r="F36" s="100" t="s">
        <v>62</v>
      </c>
      <c r="G36" s="129">
        <v>419.19</v>
      </c>
      <c r="H36" s="115">
        <v>4871</v>
      </c>
      <c r="I36" s="114">
        <v>419.19</v>
      </c>
      <c r="J36" s="100" t="s">
        <v>251</v>
      </c>
      <c r="R36" s="311">
        <v>2</v>
      </c>
    </row>
    <row r="39" spans="1:18" x14ac:dyDescent="0.25">
      <c r="A39" s="362" t="s">
        <v>973</v>
      </c>
      <c r="B39" s="19">
        <v>201161</v>
      </c>
    </row>
    <row r="40" spans="1:18" x14ac:dyDescent="0.25">
      <c r="A40" s="362"/>
      <c r="B40" s="19"/>
    </row>
    <row r="41" spans="1:18" ht="30" x14ac:dyDescent="0.25">
      <c r="A41" s="296" t="s">
        <v>974</v>
      </c>
      <c r="B41" s="373">
        <f>G3+G4+G5</f>
        <v>187271.5</v>
      </c>
    </row>
    <row r="42" spans="1:18" x14ac:dyDescent="0.25">
      <c r="A42" s="362" t="s">
        <v>1065</v>
      </c>
      <c r="B42" s="373">
        <v>41491</v>
      </c>
    </row>
    <row r="43" spans="1:18" x14ac:dyDescent="0.25">
      <c r="D43" s="116"/>
      <c r="E43" s="116"/>
      <c r="F43" s="116"/>
      <c r="H43" s="116"/>
    </row>
    <row r="44" spans="1:18" x14ac:dyDescent="0.25">
      <c r="A44" s="117"/>
      <c r="B44" s="117"/>
      <c r="C44" s="118"/>
      <c r="D44" s="118"/>
      <c r="E44" s="118"/>
      <c r="F44" s="118"/>
      <c r="G44" s="118"/>
      <c r="H44" s="118"/>
      <c r="I44" s="118"/>
    </row>
    <row r="45" spans="1:18" x14ac:dyDescent="0.25">
      <c r="H45" s="117"/>
    </row>
  </sheetData>
  <mergeCells count="21">
    <mergeCell ref="A7:J7"/>
    <mergeCell ref="A8:C8"/>
    <mergeCell ref="D8:J8"/>
    <mergeCell ref="A9:A10"/>
    <mergeCell ref="B9:B10"/>
    <mergeCell ref="C9:C10"/>
    <mergeCell ref="D9:G9"/>
    <mergeCell ref="H9:I9"/>
    <mergeCell ref="J9:J10"/>
    <mergeCell ref="L15:L16"/>
    <mergeCell ref="M15:M16"/>
    <mergeCell ref="N15:N16"/>
    <mergeCell ref="A35:A36"/>
    <mergeCell ref="B35:B36"/>
    <mergeCell ref="C35:C36"/>
    <mergeCell ref="D15:D16"/>
    <mergeCell ref="E15:E16"/>
    <mergeCell ref="F15:F16"/>
    <mergeCell ref="H15:H16"/>
    <mergeCell ref="I15:I16"/>
    <mergeCell ref="J15:J1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014EE-995D-485E-B611-3053ACFA6DCA}">
  <sheetPr>
    <tabColor rgb="FFFFC000"/>
  </sheetPr>
  <dimension ref="A1:K24"/>
  <sheetViews>
    <sheetView topLeftCell="A4" workbookViewId="0">
      <selection activeCell="F28" sqref="F28"/>
    </sheetView>
  </sheetViews>
  <sheetFormatPr defaultRowHeight="15" x14ac:dyDescent="0.25"/>
  <cols>
    <col min="1" max="1" width="33.140625" style="362" customWidth="1"/>
    <col min="2" max="2" width="11.7109375" style="362" customWidth="1"/>
    <col min="3" max="3" width="16.7109375" style="362" customWidth="1"/>
    <col min="4" max="5" width="14.140625" style="362" customWidth="1"/>
    <col min="6" max="6" width="19.28515625" style="362" customWidth="1"/>
    <col min="7" max="7" width="14.28515625" style="362" customWidth="1"/>
    <col min="8" max="8" width="10.7109375" style="362" customWidth="1"/>
    <col min="9" max="9" width="14.140625" style="362" customWidth="1"/>
    <col min="10" max="10" width="36.7109375" style="362" customWidth="1"/>
    <col min="11" max="11" width="14.140625" style="11" customWidth="1"/>
    <col min="12" max="14" width="10" style="362" bestFit="1" customWidth="1"/>
    <col min="15" max="16384" width="9.140625" style="362"/>
  </cols>
  <sheetData>
    <row r="1" spans="1:11" ht="15.75" x14ac:dyDescent="0.25">
      <c r="A1" s="9"/>
      <c r="B1" s="9"/>
      <c r="C1" s="9"/>
      <c r="D1" s="9"/>
      <c r="E1" s="9"/>
      <c r="H1" s="9"/>
      <c r="I1" s="9"/>
      <c r="J1" s="518" t="s">
        <v>1191</v>
      </c>
    </row>
    <row r="2" spans="1:11" ht="94.5" x14ac:dyDescent="0.25">
      <c r="A2" s="9" t="s">
        <v>135</v>
      </c>
      <c r="B2" s="9"/>
      <c r="C2" s="9"/>
      <c r="D2" s="9"/>
      <c r="E2" s="9"/>
      <c r="H2" s="9"/>
      <c r="I2" s="9"/>
      <c r="J2" s="518" t="s">
        <v>1178</v>
      </c>
    </row>
    <row r="3" spans="1:11" ht="15.75" x14ac:dyDescent="0.25">
      <c r="A3" s="9"/>
      <c r="B3" s="9"/>
      <c r="C3" s="9"/>
      <c r="D3" s="9"/>
      <c r="E3" s="9"/>
      <c r="F3" s="9" t="s">
        <v>1099</v>
      </c>
      <c r="G3" s="9">
        <f>G11+G12+G13+G14+G16</f>
        <v>10850.07</v>
      </c>
      <c r="H3" s="9"/>
      <c r="I3" s="9"/>
      <c r="J3" s="10"/>
    </row>
    <row r="4" spans="1:11" s="371" customFormat="1" ht="15.75" x14ac:dyDescent="0.25">
      <c r="A4" s="9"/>
      <c r="B4" s="9"/>
      <c r="C4" s="9"/>
      <c r="D4" s="9"/>
      <c r="E4" s="9"/>
      <c r="F4" s="9" t="s">
        <v>10</v>
      </c>
      <c r="G4" s="260">
        <f>G17</f>
        <v>1022.01</v>
      </c>
      <c r="H4" s="9"/>
      <c r="I4" s="9"/>
      <c r="J4" s="10"/>
      <c r="K4" s="11"/>
    </row>
    <row r="5" spans="1:11" s="371" customFormat="1" ht="15.75" x14ac:dyDescent="0.25">
      <c r="A5" s="9"/>
      <c r="B5" s="9"/>
      <c r="C5" s="9"/>
      <c r="D5" s="9"/>
      <c r="E5" s="9"/>
      <c r="F5" s="9" t="s">
        <v>1066</v>
      </c>
      <c r="G5" s="506">
        <f>G15+G18</f>
        <v>1954.15</v>
      </c>
      <c r="H5" s="9"/>
      <c r="I5" s="9"/>
      <c r="J5" s="10"/>
      <c r="K5" s="11"/>
    </row>
    <row r="6" spans="1:11" ht="18.75" x14ac:dyDescent="0.25">
      <c r="A6" s="665" t="s">
        <v>49</v>
      </c>
      <c r="B6" s="665"/>
      <c r="C6" s="666"/>
      <c r="D6" s="666"/>
      <c r="E6" s="666"/>
      <c r="F6" s="666"/>
      <c r="G6" s="666"/>
      <c r="H6" s="666"/>
      <c r="I6" s="666"/>
      <c r="J6" s="667"/>
    </row>
    <row r="7" spans="1:11" ht="15.75" x14ac:dyDescent="0.25">
      <c r="A7" s="689" t="s">
        <v>50</v>
      </c>
      <c r="B7" s="687"/>
      <c r="C7" s="688"/>
      <c r="D7" s="689" t="s">
        <v>49</v>
      </c>
      <c r="E7" s="687"/>
      <c r="F7" s="687"/>
      <c r="G7" s="687"/>
      <c r="H7" s="687"/>
      <c r="I7" s="687"/>
      <c r="J7" s="688"/>
    </row>
    <row r="8" spans="1:11" ht="15.75" x14ac:dyDescent="0.25">
      <c r="A8" s="690" t="s">
        <v>51</v>
      </c>
      <c r="B8" s="690" t="s">
        <v>52</v>
      </c>
      <c r="C8" s="690" t="s">
        <v>53</v>
      </c>
      <c r="D8" s="689" t="s">
        <v>54</v>
      </c>
      <c r="E8" s="687"/>
      <c r="F8" s="687"/>
      <c r="G8" s="688"/>
      <c r="H8" s="692" t="s">
        <v>55</v>
      </c>
      <c r="I8" s="693"/>
      <c r="J8" s="690" t="s">
        <v>56</v>
      </c>
    </row>
    <row r="9" spans="1:11" ht="31.5" x14ac:dyDescent="0.25">
      <c r="A9" s="691"/>
      <c r="B9" s="691"/>
      <c r="C9" s="691"/>
      <c r="D9" s="13" t="s">
        <v>57</v>
      </c>
      <c r="E9" s="13" t="s">
        <v>58</v>
      </c>
      <c r="F9" s="13" t="s">
        <v>59</v>
      </c>
      <c r="G9" s="13" t="s">
        <v>60</v>
      </c>
      <c r="H9" s="13" t="s">
        <v>4</v>
      </c>
      <c r="I9" s="13" t="s">
        <v>0</v>
      </c>
      <c r="J9" s="691"/>
    </row>
    <row r="10" spans="1:11" ht="15.75" x14ac:dyDescent="0.25">
      <c r="A10" s="14" t="s">
        <v>6</v>
      </c>
      <c r="B10" s="15">
        <f>SUM(B11:B18)</f>
        <v>19</v>
      </c>
      <c r="C10" s="15">
        <f>SUM(C11:C18)</f>
        <v>13830</v>
      </c>
      <c r="D10" s="15"/>
      <c r="E10" s="15"/>
      <c r="F10" s="15"/>
      <c r="G10" s="15">
        <f>SUM(G11:G18)</f>
        <v>13826.23</v>
      </c>
      <c r="H10" s="15"/>
      <c r="I10" s="15">
        <f>SUM(I11:I18)</f>
        <v>13826.23</v>
      </c>
      <c r="J10" s="15"/>
    </row>
    <row r="11" spans="1:11" ht="47.25" x14ac:dyDescent="0.25">
      <c r="A11" s="16" t="s">
        <v>139</v>
      </c>
      <c r="B11" s="16">
        <v>3</v>
      </c>
      <c r="C11" s="16">
        <v>9000</v>
      </c>
      <c r="D11" s="16" t="s">
        <v>136</v>
      </c>
      <c r="E11" s="24" t="s">
        <v>24</v>
      </c>
      <c r="F11" s="16" t="s">
        <v>144</v>
      </c>
      <c r="G11" s="16">
        <v>2420</v>
      </c>
      <c r="H11" s="16">
        <v>41</v>
      </c>
      <c r="I11" s="16">
        <v>2420</v>
      </c>
      <c r="J11" s="16" t="s">
        <v>145</v>
      </c>
    </row>
    <row r="12" spans="1:11" ht="31.5" x14ac:dyDescent="0.25">
      <c r="A12" s="16"/>
      <c r="B12" s="16"/>
      <c r="C12" s="16"/>
      <c r="D12" s="16" t="s">
        <v>136</v>
      </c>
      <c r="E12" s="24" t="s">
        <v>24</v>
      </c>
      <c r="F12" s="16" t="s">
        <v>144</v>
      </c>
      <c r="G12" s="16">
        <v>423.5</v>
      </c>
      <c r="H12" s="16">
        <v>41</v>
      </c>
      <c r="I12" s="16">
        <v>423.5</v>
      </c>
      <c r="J12" s="16" t="s">
        <v>146</v>
      </c>
    </row>
    <row r="13" spans="1:11" ht="15.75" x14ac:dyDescent="0.25">
      <c r="A13" s="16"/>
      <c r="B13" s="16"/>
      <c r="C13" s="16"/>
      <c r="D13" s="16" t="s">
        <v>137</v>
      </c>
      <c r="E13" s="24" t="s">
        <v>24</v>
      </c>
      <c r="F13" s="16" t="s">
        <v>138</v>
      </c>
      <c r="G13" s="16">
        <v>5507.92</v>
      </c>
      <c r="H13" s="16">
        <v>42</v>
      </c>
      <c r="I13" s="16">
        <v>5507.92</v>
      </c>
      <c r="J13" s="16" t="s">
        <v>147</v>
      </c>
    </row>
    <row r="14" spans="1:11" ht="31.5" x14ac:dyDescent="0.25">
      <c r="A14" s="16" t="s">
        <v>140</v>
      </c>
      <c r="B14" s="16">
        <v>2</v>
      </c>
      <c r="C14" s="16">
        <v>1000</v>
      </c>
      <c r="D14" s="16" t="s">
        <v>136</v>
      </c>
      <c r="E14" s="16" t="s">
        <v>24</v>
      </c>
      <c r="F14" s="16" t="s">
        <v>144</v>
      </c>
      <c r="G14" s="16">
        <v>1210</v>
      </c>
      <c r="H14" s="16">
        <v>41</v>
      </c>
      <c r="I14" s="16">
        <v>1210</v>
      </c>
      <c r="J14" s="16" t="s">
        <v>148</v>
      </c>
    </row>
    <row r="15" spans="1:11" ht="31.5" x14ac:dyDescent="0.25">
      <c r="A15" s="16" t="s">
        <v>141</v>
      </c>
      <c r="B15" s="16">
        <v>5</v>
      </c>
      <c r="C15" s="16">
        <v>1250</v>
      </c>
      <c r="D15" s="16" t="s">
        <v>1098</v>
      </c>
      <c r="E15" s="24" t="s">
        <v>991</v>
      </c>
      <c r="F15" s="16" t="s">
        <v>1097</v>
      </c>
      <c r="G15" s="504">
        <v>828.85</v>
      </c>
      <c r="H15" s="16">
        <v>4575</v>
      </c>
      <c r="I15" s="16">
        <v>828.85</v>
      </c>
      <c r="J15" s="16" t="s">
        <v>1096</v>
      </c>
    </row>
    <row r="16" spans="1:11" ht="15.75" x14ac:dyDescent="0.25">
      <c r="A16" s="16" t="s">
        <v>142</v>
      </c>
      <c r="B16" s="16">
        <v>1</v>
      </c>
      <c r="C16" s="16">
        <v>1100</v>
      </c>
      <c r="D16" s="16" t="s">
        <v>137</v>
      </c>
      <c r="E16" s="16" t="s">
        <v>24</v>
      </c>
      <c r="F16" s="16" t="s">
        <v>138</v>
      </c>
      <c r="G16" s="16">
        <v>1288.6500000000001</v>
      </c>
      <c r="H16" s="16">
        <v>42</v>
      </c>
      <c r="I16" s="16">
        <v>1288.6500000000001</v>
      </c>
      <c r="J16" s="16" t="s">
        <v>149</v>
      </c>
    </row>
    <row r="17" spans="1:10" ht="31.5" x14ac:dyDescent="0.25">
      <c r="A17" s="16" t="s">
        <v>143</v>
      </c>
      <c r="B17" s="16">
        <v>2</v>
      </c>
      <c r="C17" s="16">
        <v>1000</v>
      </c>
      <c r="D17" s="505">
        <v>44568</v>
      </c>
      <c r="E17" s="16" t="s">
        <v>962</v>
      </c>
      <c r="F17" s="16" t="s">
        <v>963</v>
      </c>
      <c r="G17" s="16">
        <v>1022.01</v>
      </c>
      <c r="H17" s="16">
        <v>4440</v>
      </c>
      <c r="I17" s="16">
        <v>1022.01</v>
      </c>
      <c r="J17" s="16" t="s">
        <v>964</v>
      </c>
    </row>
    <row r="18" spans="1:10" ht="31.5" x14ac:dyDescent="0.25">
      <c r="A18" s="16" t="s">
        <v>133</v>
      </c>
      <c r="B18" s="16">
        <v>6</v>
      </c>
      <c r="C18" s="16">
        <v>480</v>
      </c>
      <c r="D18" s="16" t="s">
        <v>1095</v>
      </c>
      <c r="E18" s="16" t="s">
        <v>1028</v>
      </c>
      <c r="F18" s="16" t="s">
        <v>1094</v>
      </c>
      <c r="G18" s="504">
        <v>1125.3</v>
      </c>
      <c r="H18" s="16">
        <v>4574</v>
      </c>
      <c r="I18" s="16">
        <v>1125.3</v>
      </c>
      <c r="J18" s="16" t="s">
        <v>1093</v>
      </c>
    </row>
    <row r="21" spans="1:10" x14ac:dyDescent="0.25">
      <c r="A21" s="362" t="s">
        <v>973</v>
      </c>
      <c r="B21" s="19">
        <v>9681</v>
      </c>
    </row>
    <row r="22" spans="1:10" x14ac:dyDescent="0.25">
      <c r="B22" s="19"/>
    </row>
    <row r="23" spans="1:10" ht="30" x14ac:dyDescent="0.25">
      <c r="A23" s="296" t="s">
        <v>974</v>
      </c>
      <c r="B23" s="373">
        <v>9681</v>
      </c>
    </row>
    <row r="24" spans="1:10" x14ac:dyDescent="0.25">
      <c r="A24" s="362" t="s">
        <v>1065</v>
      </c>
      <c r="B24" s="373">
        <v>4149</v>
      </c>
    </row>
  </sheetData>
  <mergeCells count="9">
    <mergeCell ref="A6:J6"/>
    <mergeCell ref="A7:C7"/>
    <mergeCell ref="D7:J7"/>
    <mergeCell ref="A8:A9"/>
    <mergeCell ref="B8:B9"/>
    <mergeCell ref="C8:C9"/>
    <mergeCell ref="D8:G8"/>
    <mergeCell ref="H8:I8"/>
    <mergeCell ref="J8:J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820A0-A4E3-4193-B951-E22DD2B9F079}">
  <sheetPr>
    <tabColor rgb="FFFFC000"/>
    <pageSetUpPr fitToPage="1"/>
  </sheetPr>
  <dimension ref="A1:K21"/>
  <sheetViews>
    <sheetView topLeftCell="A7" zoomScaleNormal="100" workbookViewId="0">
      <selection activeCell="J1" sqref="J1:J2"/>
    </sheetView>
  </sheetViews>
  <sheetFormatPr defaultColWidth="9.140625" defaultRowHeight="15" x14ac:dyDescent="0.25"/>
  <cols>
    <col min="1" max="1" width="35.42578125" style="40" customWidth="1"/>
    <col min="2" max="2" width="14.28515625" style="40" customWidth="1"/>
    <col min="3" max="3" width="16.85546875" style="40" customWidth="1"/>
    <col min="4" max="5" width="14.140625" style="40" customWidth="1"/>
    <col min="6" max="6" width="21" style="40" customWidth="1"/>
    <col min="7" max="7" width="14.28515625" style="40" customWidth="1"/>
    <col min="8" max="8" width="14.42578125" style="40" customWidth="1"/>
    <col min="9" max="9" width="14.140625" style="40" customWidth="1"/>
    <col min="10" max="10" width="32.85546875" style="40" customWidth="1"/>
    <col min="11" max="11" width="14.140625" style="41" customWidth="1"/>
    <col min="12" max="14" width="10" style="319" bestFit="1" customWidth="1"/>
    <col min="15" max="16384" width="9.140625" style="319"/>
  </cols>
  <sheetData>
    <row r="1" spans="1:11" ht="15.75" x14ac:dyDescent="0.25">
      <c r="J1" s="518" t="s">
        <v>1192</v>
      </c>
    </row>
    <row r="2" spans="1:11" ht="94.5" x14ac:dyDescent="0.25">
      <c r="A2" s="42"/>
      <c r="B2" s="42"/>
      <c r="C2" s="42"/>
      <c r="D2" s="42"/>
      <c r="E2" s="42"/>
      <c r="F2" s="347"/>
      <c r="G2" s="347"/>
      <c r="H2" s="42"/>
      <c r="I2" s="42"/>
      <c r="J2" s="518" t="s">
        <v>1178</v>
      </c>
    </row>
    <row r="3" spans="1:11" ht="16.5" customHeight="1" x14ac:dyDescent="0.25">
      <c r="A3" s="764" t="s">
        <v>150</v>
      </c>
      <c r="B3" s="764"/>
      <c r="C3" s="42"/>
      <c r="D3" s="42"/>
      <c r="E3" s="42"/>
      <c r="F3" s="42" t="s">
        <v>92</v>
      </c>
      <c r="G3" s="42">
        <f>G10</f>
        <v>1498.34</v>
      </c>
      <c r="H3" s="42"/>
      <c r="I3" s="42"/>
      <c r="J3" s="43"/>
    </row>
    <row r="4" spans="1:11" ht="15.75" x14ac:dyDescent="0.25">
      <c r="A4" s="42"/>
      <c r="B4" s="42"/>
      <c r="C4" s="42"/>
      <c r="D4" s="42"/>
      <c r="E4" s="42"/>
      <c r="F4" s="42"/>
      <c r="G4" s="42"/>
      <c r="H4" s="42"/>
      <c r="I4" s="42"/>
      <c r="J4" s="43"/>
    </row>
    <row r="5" spans="1:11" ht="36.75" customHeight="1" x14ac:dyDescent="0.25">
      <c r="A5" s="665"/>
      <c r="B5" s="665"/>
      <c r="C5" s="666"/>
      <c r="D5" s="666"/>
      <c r="E5" s="666"/>
      <c r="F5" s="666"/>
      <c r="G5" s="666"/>
      <c r="H5" s="666"/>
      <c r="I5" s="666"/>
      <c r="J5" s="667"/>
    </row>
    <row r="6" spans="1:11" ht="35.25" customHeight="1" x14ac:dyDescent="0.25">
      <c r="A6" s="687"/>
      <c r="B6" s="687"/>
      <c r="C6" s="688"/>
      <c r="D6" s="689" t="s">
        <v>49</v>
      </c>
      <c r="E6" s="687"/>
      <c r="F6" s="687"/>
      <c r="G6" s="687"/>
      <c r="H6" s="687"/>
      <c r="I6" s="687"/>
      <c r="J6" s="688"/>
    </row>
    <row r="7" spans="1:11" ht="43.5" customHeight="1" x14ac:dyDescent="0.25">
      <c r="A7" s="690" t="s">
        <v>51</v>
      </c>
      <c r="B7" s="690" t="s">
        <v>52</v>
      </c>
      <c r="C7" s="690" t="s">
        <v>53</v>
      </c>
      <c r="D7" s="689" t="s">
        <v>54</v>
      </c>
      <c r="E7" s="687"/>
      <c r="F7" s="687"/>
      <c r="G7" s="688"/>
      <c r="H7" s="692" t="s">
        <v>55</v>
      </c>
      <c r="I7" s="693"/>
      <c r="J7" s="690" t="s">
        <v>56</v>
      </c>
    </row>
    <row r="8" spans="1:11" ht="67.5" customHeight="1" x14ac:dyDescent="0.25">
      <c r="A8" s="691"/>
      <c r="B8" s="691"/>
      <c r="C8" s="691"/>
      <c r="D8" s="13" t="s">
        <v>57</v>
      </c>
      <c r="E8" s="13" t="s">
        <v>58</v>
      </c>
      <c r="F8" s="13" t="s">
        <v>59</v>
      </c>
      <c r="G8" s="13" t="s">
        <v>60</v>
      </c>
      <c r="H8" s="13" t="s">
        <v>4</v>
      </c>
      <c r="I8" s="13" t="s">
        <v>0</v>
      </c>
      <c r="J8" s="691"/>
    </row>
    <row r="9" spans="1:11" ht="39" customHeight="1" x14ac:dyDescent="0.25">
      <c r="A9" s="14" t="s">
        <v>6</v>
      </c>
      <c r="B9" s="15">
        <f>SUM(B10:B14)</f>
        <v>35</v>
      </c>
      <c r="C9" s="219">
        <f>SUM(C10:C14)</f>
        <v>175869.08000000002</v>
      </c>
      <c r="D9" s="15"/>
      <c r="E9" s="15"/>
      <c r="F9" s="15"/>
      <c r="G9" s="219">
        <f>SUM(G10:G14)</f>
        <v>53237.94</v>
      </c>
      <c r="H9" s="15"/>
      <c r="I9" s="15"/>
      <c r="J9" s="15"/>
    </row>
    <row r="10" spans="1:11" ht="75" customHeight="1" x14ac:dyDescent="0.25">
      <c r="A10" s="507" t="s">
        <v>151</v>
      </c>
      <c r="B10" s="508">
        <v>1</v>
      </c>
      <c r="C10" s="509">
        <v>9745</v>
      </c>
      <c r="D10" s="44">
        <v>6721895568</v>
      </c>
      <c r="E10" s="45">
        <v>44511</v>
      </c>
      <c r="F10" s="44" t="s">
        <v>152</v>
      </c>
      <c r="G10" s="44">
        <v>1498.34</v>
      </c>
      <c r="H10" s="44">
        <v>2905</v>
      </c>
      <c r="I10" s="44">
        <v>1498.34</v>
      </c>
      <c r="J10" s="44" t="s">
        <v>153</v>
      </c>
    </row>
    <row r="11" spans="1:11" ht="197.25" customHeight="1" x14ac:dyDescent="0.25">
      <c r="A11" s="46" t="s">
        <v>154</v>
      </c>
      <c r="B11" s="47">
        <v>16</v>
      </c>
      <c r="C11" s="48">
        <v>33686.080000000002</v>
      </c>
      <c r="D11" s="44"/>
      <c r="E11" s="44"/>
      <c r="F11" s="44" t="s">
        <v>943</v>
      </c>
      <c r="G11" s="346">
        <v>49888.3</v>
      </c>
      <c r="H11" s="44"/>
      <c r="I11" s="44"/>
      <c r="J11" s="44" t="s">
        <v>1193</v>
      </c>
      <c r="K11" s="50"/>
    </row>
    <row r="12" spans="1:11" ht="39.75" customHeight="1" x14ac:dyDescent="0.25">
      <c r="A12" s="348" t="s">
        <v>124</v>
      </c>
      <c r="B12" s="349">
        <v>16</v>
      </c>
      <c r="C12" s="350">
        <v>15488</v>
      </c>
      <c r="D12" s="351"/>
      <c r="E12" s="351"/>
      <c r="F12" s="351"/>
      <c r="G12" s="351"/>
      <c r="H12" s="351"/>
      <c r="I12" s="351"/>
      <c r="J12" s="352" t="s">
        <v>155</v>
      </c>
    </row>
    <row r="13" spans="1:11" ht="43.5" customHeight="1" x14ac:dyDescent="0.25">
      <c r="A13" s="348" t="s">
        <v>156</v>
      </c>
      <c r="B13" s="349">
        <v>1</v>
      </c>
      <c r="C13" s="350">
        <v>114950</v>
      </c>
      <c r="D13" s="351"/>
      <c r="E13" s="351"/>
      <c r="F13" s="351"/>
      <c r="G13" s="351"/>
      <c r="H13" s="351"/>
      <c r="I13" s="351"/>
      <c r="J13" s="352" t="s">
        <v>942</v>
      </c>
    </row>
    <row r="14" spans="1:11" ht="107.25" customHeight="1" x14ac:dyDescent="0.25">
      <c r="A14" s="46" t="s">
        <v>157</v>
      </c>
      <c r="B14" s="47">
        <v>1</v>
      </c>
      <c r="C14" s="48">
        <v>2000</v>
      </c>
      <c r="D14" s="44"/>
      <c r="E14" s="44"/>
      <c r="F14" s="44" t="s">
        <v>941</v>
      </c>
      <c r="G14" s="346">
        <v>1851.3</v>
      </c>
      <c r="H14" s="44"/>
      <c r="I14" s="44"/>
      <c r="J14" s="44" t="s">
        <v>940</v>
      </c>
    </row>
    <row r="16" spans="1:11" x14ac:dyDescent="0.25">
      <c r="A16" s="763"/>
      <c r="B16" s="763"/>
      <c r="C16" s="763"/>
      <c r="D16" s="763"/>
      <c r="E16" s="763"/>
      <c r="F16" s="763"/>
      <c r="G16" s="763"/>
      <c r="H16" s="763"/>
      <c r="I16" s="763"/>
      <c r="J16" s="763"/>
    </row>
    <row r="17" spans="1:10" ht="30.75" customHeight="1" x14ac:dyDescent="0.25">
      <c r="A17" s="49"/>
      <c r="B17" s="49"/>
      <c r="C17" s="49"/>
      <c r="D17" s="49"/>
      <c r="E17" s="49"/>
      <c r="F17" s="49"/>
      <c r="G17" s="49"/>
      <c r="H17" s="49"/>
      <c r="I17" s="49"/>
      <c r="J17" s="49"/>
    </row>
    <row r="18" spans="1:10" x14ac:dyDescent="0.25">
      <c r="A18" s="362" t="s">
        <v>973</v>
      </c>
      <c r="B18" s="19">
        <v>126032</v>
      </c>
    </row>
    <row r="19" spans="1:10" ht="33" customHeight="1" x14ac:dyDescent="0.25">
      <c r="A19" s="296" t="s">
        <v>974</v>
      </c>
      <c r="B19" s="373">
        <f>G10</f>
        <v>1498.34</v>
      </c>
    </row>
    <row r="20" spans="1:10" ht="45" x14ac:dyDescent="0.25">
      <c r="A20" s="296" t="s">
        <v>1077</v>
      </c>
      <c r="B20" s="19">
        <f>ROUNDUP(G14+G11-B21,0)</f>
        <v>1902</v>
      </c>
    </row>
    <row r="21" spans="1:10" x14ac:dyDescent="0.25">
      <c r="A21" s="362" t="s">
        <v>1065</v>
      </c>
      <c r="B21" s="373">
        <v>49838</v>
      </c>
    </row>
  </sheetData>
  <mergeCells count="11">
    <mergeCell ref="A16:J16"/>
    <mergeCell ref="A3:B3"/>
    <mergeCell ref="A5:J5"/>
    <mergeCell ref="A7:A8"/>
    <mergeCell ref="B7:B8"/>
    <mergeCell ref="C7:C8"/>
    <mergeCell ref="D6:J6"/>
    <mergeCell ref="J7:J8"/>
    <mergeCell ref="D7:G7"/>
    <mergeCell ref="H7:I7"/>
    <mergeCell ref="A6:C6"/>
  </mergeCells>
  <pageMargins left="0.31496062992125984" right="0.31496062992125984" top="0.35433070866141736" bottom="0.35433070866141736" header="0.31496062992125984" footer="0.31496062992125984"/>
  <pageSetup paperSize="9" scale="62"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330CB-E832-48AC-B297-BEC4F50E8FBB}">
  <sheetPr>
    <tabColor rgb="FFFFC000"/>
  </sheetPr>
  <dimension ref="A1:N26"/>
  <sheetViews>
    <sheetView topLeftCell="A4" workbookViewId="0">
      <selection activeCell="G6" sqref="G6:G7"/>
    </sheetView>
  </sheetViews>
  <sheetFormatPr defaultRowHeight="15" x14ac:dyDescent="0.25"/>
  <cols>
    <col min="1" max="1" width="33.140625" style="362" customWidth="1"/>
    <col min="2" max="2" width="14.28515625" style="362" customWidth="1"/>
    <col min="3" max="3" width="16.85546875" style="362" customWidth="1"/>
    <col min="4" max="4" width="18.140625" style="362" customWidth="1"/>
    <col min="5" max="5" width="14.140625" style="362" customWidth="1"/>
    <col min="6" max="6" width="22.7109375" style="362" customWidth="1"/>
    <col min="7" max="7" width="14.28515625" style="362" customWidth="1"/>
    <col min="8" max="8" width="14.5703125" style="362" customWidth="1"/>
    <col min="9" max="9" width="14.140625" style="362" customWidth="1"/>
    <col min="10" max="10" width="32.85546875" style="362" customWidth="1"/>
    <col min="11" max="11" width="14.140625" style="11" customWidth="1"/>
    <col min="12" max="14" width="10" style="362" bestFit="1" customWidth="1"/>
    <col min="15" max="16384" width="9.140625" style="362"/>
  </cols>
  <sheetData>
    <row r="1" spans="1:11" ht="15.75" x14ac:dyDescent="0.25">
      <c r="A1" s="9"/>
      <c r="B1" s="9"/>
      <c r="C1" s="9"/>
      <c r="D1" s="9"/>
      <c r="E1" s="9"/>
      <c r="H1" s="9"/>
      <c r="I1" s="9"/>
      <c r="J1" s="518" t="s">
        <v>1194</v>
      </c>
    </row>
    <row r="2" spans="1:11" ht="94.5" x14ac:dyDescent="0.25">
      <c r="A2" s="510" t="s">
        <v>16</v>
      </c>
      <c r="B2" s="9"/>
      <c r="C2" s="9"/>
      <c r="D2" s="9"/>
      <c r="E2" s="9"/>
      <c r="H2" s="9"/>
      <c r="I2" s="9"/>
      <c r="J2" s="518" t="s">
        <v>1178</v>
      </c>
    </row>
    <row r="3" spans="1:11" ht="15.75" x14ac:dyDescent="0.25">
      <c r="A3" s="9"/>
      <c r="B3" s="9"/>
      <c r="C3" s="9"/>
      <c r="D3" s="9"/>
      <c r="E3" s="9"/>
      <c r="F3" s="9" t="s">
        <v>91</v>
      </c>
      <c r="G3" s="9">
        <f>G20</f>
        <v>676.48</v>
      </c>
      <c r="H3" s="9"/>
      <c r="I3" s="9"/>
      <c r="J3" s="10"/>
    </row>
    <row r="4" spans="1:11" s="371" customFormat="1" ht="15.75" x14ac:dyDescent="0.25">
      <c r="A4" s="9"/>
      <c r="B4" s="9"/>
      <c r="C4" s="9"/>
      <c r="D4" s="9"/>
      <c r="E4" s="9"/>
      <c r="F4" s="9" t="s">
        <v>92</v>
      </c>
      <c r="G4" s="9">
        <f>G19</f>
        <v>6316.83</v>
      </c>
      <c r="H4" s="9"/>
      <c r="I4" s="9"/>
      <c r="J4" s="10"/>
      <c r="K4" s="11"/>
    </row>
    <row r="5" spans="1:11" s="371" customFormat="1" ht="15.75" x14ac:dyDescent="0.25">
      <c r="A5" s="9"/>
      <c r="B5" s="9"/>
      <c r="C5" s="9"/>
      <c r="D5" s="9"/>
      <c r="E5" s="9"/>
      <c r="F5" s="371" t="s">
        <v>93</v>
      </c>
      <c r="G5" s="9">
        <f>G13</f>
        <v>23958</v>
      </c>
      <c r="H5" s="9"/>
      <c r="I5" s="9"/>
      <c r="J5" s="10"/>
      <c r="K5" s="11"/>
    </row>
    <row r="6" spans="1:11" s="371" customFormat="1" ht="15.75" x14ac:dyDescent="0.25">
      <c r="A6" s="9"/>
      <c r="B6" s="9"/>
      <c r="C6" s="9"/>
      <c r="D6" s="9"/>
      <c r="E6" s="9"/>
      <c r="F6" s="9" t="s">
        <v>690</v>
      </c>
      <c r="G6" s="9">
        <f>G14</f>
        <v>9438</v>
      </c>
      <c r="H6" s="9"/>
      <c r="I6" s="9"/>
      <c r="J6" s="10"/>
      <c r="K6" s="11"/>
    </row>
    <row r="7" spans="1:11" s="371" customFormat="1" ht="15.75" x14ac:dyDescent="0.25">
      <c r="A7" s="9"/>
      <c r="B7" s="9"/>
      <c r="C7" s="9"/>
      <c r="D7" s="9"/>
      <c r="E7" s="9"/>
      <c r="F7" s="9" t="s">
        <v>855</v>
      </c>
      <c r="G7" s="9">
        <f>G15+G17</f>
        <v>6774.1900000000005</v>
      </c>
      <c r="H7" s="9"/>
      <c r="I7" s="9"/>
      <c r="J7" s="10"/>
      <c r="K7" s="11"/>
    </row>
    <row r="8" spans="1:11" ht="18.75" x14ac:dyDescent="0.25">
      <c r="A8" s="665" t="s">
        <v>49</v>
      </c>
      <c r="B8" s="665"/>
      <c r="C8" s="666"/>
      <c r="D8" s="666"/>
      <c r="E8" s="666"/>
      <c r="F8" s="666"/>
      <c r="G8" s="666"/>
      <c r="H8" s="666"/>
      <c r="I8" s="666"/>
      <c r="J8" s="667"/>
    </row>
    <row r="9" spans="1:11" ht="15.75" x14ac:dyDescent="0.25">
      <c r="A9" s="689" t="s">
        <v>50</v>
      </c>
      <c r="B9" s="687"/>
      <c r="C9" s="688"/>
      <c r="D9" s="689" t="s">
        <v>49</v>
      </c>
      <c r="E9" s="687"/>
      <c r="F9" s="687"/>
      <c r="G9" s="687"/>
      <c r="H9" s="687"/>
      <c r="I9" s="687"/>
      <c r="J9" s="688"/>
    </row>
    <row r="10" spans="1:11" ht="15.75" x14ac:dyDescent="0.25">
      <c r="A10" s="690" t="s">
        <v>51</v>
      </c>
      <c r="B10" s="690" t="s">
        <v>52</v>
      </c>
      <c r="C10" s="690" t="s">
        <v>53</v>
      </c>
      <c r="D10" s="689" t="s">
        <v>54</v>
      </c>
      <c r="E10" s="687"/>
      <c r="F10" s="687"/>
      <c r="G10" s="688"/>
      <c r="H10" s="692" t="s">
        <v>55</v>
      </c>
      <c r="I10" s="693"/>
      <c r="J10" s="690" t="s">
        <v>56</v>
      </c>
    </row>
    <row r="11" spans="1:11" ht="31.5" x14ac:dyDescent="0.25">
      <c r="A11" s="691"/>
      <c r="B11" s="691"/>
      <c r="C11" s="691"/>
      <c r="D11" s="13" t="s">
        <v>57</v>
      </c>
      <c r="E11" s="13" t="s">
        <v>58</v>
      </c>
      <c r="F11" s="13" t="s">
        <v>59</v>
      </c>
      <c r="G11" s="13" t="s">
        <v>60</v>
      </c>
      <c r="H11" s="13" t="s">
        <v>4</v>
      </c>
      <c r="I11" s="13" t="s">
        <v>0</v>
      </c>
      <c r="J11" s="691"/>
    </row>
    <row r="12" spans="1:11" ht="15.75" x14ac:dyDescent="0.25">
      <c r="A12" s="14" t="s">
        <v>6</v>
      </c>
      <c r="B12" s="15">
        <f>SUM(B13:B20)</f>
        <v>38</v>
      </c>
      <c r="C12" s="219">
        <f>SUM(C13:C20)</f>
        <v>83975.05</v>
      </c>
      <c r="D12" s="15"/>
      <c r="E12" s="15"/>
      <c r="F12" s="15"/>
      <c r="G12" s="219">
        <f>SUM(G13:G20)</f>
        <v>47163.500000000007</v>
      </c>
      <c r="H12" s="15"/>
      <c r="I12" s="219">
        <f>SUM(I13:I20)</f>
        <v>47163.500000000007</v>
      </c>
      <c r="J12" s="15"/>
    </row>
    <row r="13" spans="1:11" ht="15.75" x14ac:dyDescent="0.25">
      <c r="A13" s="16" t="s">
        <v>232</v>
      </c>
      <c r="B13" s="16">
        <v>6</v>
      </c>
      <c r="C13" s="16">
        <v>25300.02</v>
      </c>
      <c r="D13" s="16" t="s">
        <v>233</v>
      </c>
      <c r="E13" s="16" t="s">
        <v>24</v>
      </c>
      <c r="F13" s="16" t="s">
        <v>234</v>
      </c>
      <c r="G13" s="16">
        <v>23958</v>
      </c>
      <c r="H13" s="16">
        <v>220001</v>
      </c>
      <c r="I13" s="16">
        <v>23958</v>
      </c>
      <c r="J13" s="16" t="s">
        <v>235</v>
      </c>
    </row>
    <row r="14" spans="1:11" ht="31.5" x14ac:dyDescent="0.25">
      <c r="A14" s="16" t="s">
        <v>236</v>
      </c>
      <c r="B14" s="16">
        <v>4</v>
      </c>
      <c r="C14" s="16">
        <v>8000</v>
      </c>
      <c r="D14" s="16" t="s">
        <v>889</v>
      </c>
      <c r="E14" s="16" t="s">
        <v>744</v>
      </c>
      <c r="F14" s="16" t="s">
        <v>62</v>
      </c>
      <c r="G14" s="16">
        <v>9438</v>
      </c>
      <c r="H14" s="16">
        <v>220271</v>
      </c>
      <c r="I14" s="16">
        <v>9438</v>
      </c>
      <c r="J14" s="16" t="s">
        <v>235</v>
      </c>
    </row>
    <row r="15" spans="1:11" ht="15.75" x14ac:dyDescent="0.25">
      <c r="A15" s="16" t="s">
        <v>237</v>
      </c>
      <c r="B15" s="16">
        <v>3</v>
      </c>
      <c r="C15" s="16">
        <v>3600</v>
      </c>
      <c r="D15" s="16" t="s">
        <v>1100</v>
      </c>
      <c r="E15" s="16" t="s">
        <v>1101</v>
      </c>
      <c r="F15" s="16" t="s">
        <v>786</v>
      </c>
      <c r="G15" s="16">
        <v>3446.69</v>
      </c>
      <c r="H15" s="16">
        <v>220527</v>
      </c>
      <c r="I15" s="16">
        <v>3446.69</v>
      </c>
      <c r="J15" s="16" t="s">
        <v>235</v>
      </c>
    </row>
    <row r="16" spans="1:11" ht="31.5" x14ac:dyDescent="0.25">
      <c r="A16" s="16" t="s">
        <v>238</v>
      </c>
      <c r="B16" s="16">
        <v>8</v>
      </c>
      <c r="C16" s="16">
        <v>16000</v>
      </c>
      <c r="D16" s="16"/>
      <c r="E16" s="16"/>
      <c r="F16" s="16"/>
      <c r="G16" s="16"/>
      <c r="H16" s="16"/>
      <c r="I16" s="16"/>
      <c r="J16" s="16" t="s">
        <v>890</v>
      </c>
    </row>
    <row r="17" spans="1:14" ht="15.75" x14ac:dyDescent="0.25">
      <c r="A17" s="16" t="s">
        <v>239</v>
      </c>
      <c r="B17" s="16">
        <v>8</v>
      </c>
      <c r="C17" s="16">
        <v>6400</v>
      </c>
      <c r="D17" s="16" t="s">
        <v>1102</v>
      </c>
      <c r="E17" s="16" t="s">
        <v>1101</v>
      </c>
      <c r="F17" s="16" t="s">
        <v>65</v>
      </c>
      <c r="G17" s="16">
        <v>3327.5</v>
      </c>
      <c r="H17" s="16">
        <v>220569</v>
      </c>
      <c r="I17" s="16">
        <v>3327.5</v>
      </c>
      <c r="J17" s="16" t="s">
        <v>235</v>
      </c>
    </row>
    <row r="18" spans="1:14" ht="31.5" x14ac:dyDescent="0.25">
      <c r="A18" s="222" t="s">
        <v>240</v>
      </c>
      <c r="B18" s="222">
        <v>7</v>
      </c>
      <c r="C18" s="222">
        <v>12000</v>
      </c>
      <c r="D18" s="222"/>
      <c r="E18" s="222"/>
      <c r="F18" s="222"/>
      <c r="G18" s="222">
        <v>0</v>
      </c>
      <c r="H18" s="222">
        <v>0</v>
      </c>
      <c r="I18" s="222">
        <v>0</v>
      </c>
      <c r="J18" s="511" t="s">
        <v>891</v>
      </c>
    </row>
    <row r="19" spans="1:14" ht="31.5" x14ac:dyDescent="0.25">
      <c r="A19" s="16" t="s">
        <v>241</v>
      </c>
      <c r="B19" s="16">
        <v>1</v>
      </c>
      <c r="C19" s="16">
        <v>12000.03</v>
      </c>
      <c r="D19" s="16">
        <v>6721895046</v>
      </c>
      <c r="E19" s="16" t="s">
        <v>242</v>
      </c>
      <c r="F19" s="16" t="s">
        <v>152</v>
      </c>
      <c r="G19" s="16">
        <v>6316.83</v>
      </c>
      <c r="H19" s="16">
        <v>217440</v>
      </c>
      <c r="I19" s="16">
        <v>6316.83</v>
      </c>
      <c r="J19" s="16" t="s">
        <v>243</v>
      </c>
    </row>
    <row r="20" spans="1:14" ht="31.5" x14ac:dyDescent="0.25">
      <c r="A20" s="16" t="s">
        <v>244</v>
      </c>
      <c r="B20" s="16">
        <v>1</v>
      </c>
      <c r="C20" s="16">
        <v>675</v>
      </c>
      <c r="D20" s="222" t="s">
        <v>892</v>
      </c>
      <c r="E20" s="16" t="s">
        <v>245</v>
      </c>
      <c r="F20" s="16" t="s">
        <v>1103</v>
      </c>
      <c r="G20" s="16">
        <v>676.48</v>
      </c>
      <c r="H20" s="16">
        <v>217191</v>
      </c>
      <c r="I20" s="16">
        <v>676.48</v>
      </c>
      <c r="J20" s="16" t="s">
        <v>246</v>
      </c>
    </row>
    <row r="23" spans="1:14" x14ac:dyDescent="0.25">
      <c r="A23" s="362" t="s">
        <v>973</v>
      </c>
      <c r="B23" s="19">
        <v>58783</v>
      </c>
    </row>
    <row r="24" spans="1:14" s="11" customFormat="1" ht="30" x14ac:dyDescent="0.25">
      <c r="A24" s="296" t="s">
        <v>974</v>
      </c>
      <c r="B24" s="373">
        <f>G13+G19+G20</f>
        <v>30951.31</v>
      </c>
      <c r="C24" s="362"/>
      <c r="D24" s="362"/>
      <c r="E24" s="362"/>
      <c r="F24" s="362"/>
      <c r="G24" s="362"/>
      <c r="H24" s="362"/>
      <c r="I24" s="362"/>
      <c r="J24" s="362"/>
      <c r="L24" s="362"/>
      <c r="M24" s="362"/>
      <c r="N24" s="362"/>
    </row>
    <row r="25" spans="1:14" s="11" customFormat="1" ht="45" x14ac:dyDescent="0.25">
      <c r="A25" s="296" t="s">
        <v>1077</v>
      </c>
      <c r="B25" s="19">
        <f>ROUNDUP(G6+G7+C16-B26,0)</f>
        <v>7020</v>
      </c>
      <c r="C25" s="362"/>
      <c r="D25" s="362"/>
      <c r="E25" s="362"/>
      <c r="F25" s="362"/>
      <c r="G25" s="362"/>
      <c r="H25" s="362"/>
      <c r="I25" s="362"/>
      <c r="J25" s="362"/>
      <c r="L25" s="362"/>
      <c r="M25" s="362"/>
      <c r="N25" s="362"/>
    </row>
    <row r="26" spans="1:14" x14ac:dyDescent="0.25">
      <c r="A26" s="362" t="s">
        <v>1065</v>
      </c>
      <c r="B26" s="373">
        <v>25193</v>
      </c>
    </row>
  </sheetData>
  <mergeCells count="9">
    <mergeCell ref="A8:J8"/>
    <mergeCell ref="A9:C9"/>
    <mergeCell ref="D9:J9"/>
    <mergeCell ref="A10:A11"/>
    <mergeCell ref="B10:B11"/>
    <mergeCell ref="C10:C11"/>
    <mergeCell ref="D10:G10"/>
    <mergeCell ref="H10:I10"/>
    <mergeCell ref="J10:J1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CA149-D1A0-437C-84AF-8898FFEB72C5}">
  <sheetPr>
    <tabColor rgb="FFFFC000"/>
  </sheetPr>
  <dimension ref="A1:M28"/>
  <sheetViews>
    <sheetView topLeftCell="A16" workbookViewId="0">
      <selection activeCell="J1" sqref="J1:J2"/>
    </sheetView>
  </sheetViews>
  <sheetFormatPr defaultRowHeight="15" x14ac:dyDescent="0.25"/>
  <cols>
    <col min="1" max="1" width="33.140625" style="362" customWidth="1"/>
    <col min="2" max="2" width="14.28515625" style="362" customWidth="1"/>
    <col min="3" max="3" width="16.85546875" style="362" customWidth="1"/>
    <col min="4" max="5" width="14.140625" style="362" customWidth="1"/>
    <col min="6" max="6" width="21" style="362" customWidth="1"/>
    <col min="7" max="7" width="14.28515625" style="362" customWidth="1"/>
    <col min="8" max="8" width="14.5703125" style="362" customWidth="1"/>
    <col min="9" max="9" width="14.140625" style="362" customWidth="1"/>
    <col min="10" max="10" width="32.85546875" style="362" customWidth="1"/>
    <col min="11" max="11" width="14.140625" style="11" customWidth="1"/>
    <col min="12" max="14" width="10" style="362" bestFit="1" customWidth="1"/>
    <col min="15" max="16384" width="9.140625" style="362"/>
  </cols>
  <sheetData>
    <row r="1" spans="1:13" ht="15.75" x14ac:dyDescent="0.25">
      <c r="A1" s="9"/>
      <c r="B1" s="9"/>
      <c r="C1" s="9"/>
      <c r="D1" s="9"/>
      <c r="E1" s="9"/>
      <c r="H1" s="9"/>
      <c r="I1" s="9"/>
      <c r="J1" s="518" t="s">
        <v>1195</v>
      </c>
    </row>
    <row r="2" spans="1:13" ht="94.5" x14ac:dyDescent="0.25">
      <c r="A2" s="9" t="s">
        <v>48</v>
      </c>
      <c r="B2" s="9"/>
      <c r="C2" s="9"/>
      <c r="D2" s="9"/>
      <c r="E2" s="9"/>
      <c r="H2" s="9"/>
      <c r="I2" s="9"/>
      <c r="J2" s="518" t="s">
        <v>1178</v>
      </c>
    </row>
    <row r="3" spans="1:13" s="371" customFormat="1" ht="15.75" x14ac:dyDescent="0.25">
      <c r="A3" s="9"/>
      <c r="B3" s="9"/>
      <c r="C3" s="9"/>
      <c r="D3" s="9"/>
      <c r="E3" s="9"/>
      <c r="F3" s="512" t="s">
        <v>91</v>
      </c>
      <c r="G3" s="22">
        <f>G16+G19+G20+G21</f>
        <v>27026.639999999999</v>
      </c>
      <c r="H3" s="9"/>
      <c r="I3" s="9"/>
      <c r="J3" s="518"/>
      <c r="K3" s="11"/>
    </row>
    <row r="4" spans="1:13" ht="15.75" x14ac:dyDescent="0.25">
      <c r="A4" s="9"/>
      <c r="B4" s="9"/>
      <c r="C4" s="9"/>
      <c r="D4" s="9"/>
      <c r="E4" s="9"/>
      <c r="F4" s="260" t="s">
        <v>855</v>
      </c>
      <c r="G4" s="513">
        <f>G12+G13+G14+G15+G22</f>
        <v>43364.63</v>
      </c>
      <c r="H4" s="9"/>
      <c r="I4" s="9"/>
      <c r="J4" s="10"/>
    </row>
    <row r="5" spans="1:13" ht="18.75" x14ac:dyDescent="0.25">
      <c r="A5" s="665" t="s">
        <v>49</v>
      </c>
      <c r="B5" s="665"/>
      <c r="C5" s="666"/>
      <c r="D5" s="666"/>
      <c r="E5" s="666"/>
      <c r="F5" s="666"/>
      <c r="G5" s="666"/>
      <c r="H5" s="666"/>
      <c r="I5" s="666"/>
      <c r="J5" s="667"/>
    </row>
    <row r="6" spans="1:13" ht="15.75" x14ac:dyDescent="0.25">
      <c r="A6" s="689" t="s">
        <v>50</v>
      </c>
      <c r="B6" s="687"/>
      <c r="C6" s="688"/>
      <c r="D6" s="689" t="s">
        <v>49</v>
      </c>
      <c r="E6" s="687"/>
      <c r="F6" s="687"/>
      <c r="G6" s="687"/>
      <c r="H6" s="687"/>
      <c r="I6" s="687"/>
      <c r="J6" s="688"/>
    </row>
    <row r="7" spans="1:13" ht="15.75" x14ac:dyDescent="0.25">
      <c r="A7" s="690" t="s">
        <v>51</v>
      </c>
      <c r="B7" s="690" t="s">
        <v>52</v>
      </c>
      <c r="C7" s="690" t="s">
        <v>53</v>
      </c>
      <c r="D7" s="689" t="s">
        <v>54</v>
      </c>
      <c r="E7" s="687"/>
      <c r="F7" s="687"/>
      <c r="G7" s="688"/>
      <c r="H7" s="692" t="s">
        <v>55</v>
      </c>
      <c r="I7" s="693"/>
      <c r="J7" s="690" t="s">
        <v>56</v>
      </c>
    </row>
    <row r="8" spans="1:13" ht="31.5" x14ac:dyDescent="0.25">
      <c r="A8" s="691"/>
      <c r="B8" s="691"/>
      <c r="C8" s="691"/>
      <c r="D8" s="13" t="s">
        <v>57</v>
      </c>
      <c r="E8" s="13" t="s">
        <v>58</v>
      </c>
      <c r="F8" s="13" t="s">
        <v>59</v>
      </c>
      <c r="G8" s="13" t="s">
        <v>60</v>
      </c>
      <c r="H8" s="13" t="s">
        <v>4</v>
      </c>
      <c r="I8" s="13" t="s">
        <v>0</v>
      </c>
      <c r="J8" s="691"/>
    </row>
    <row r="9" spans="1:13" ht="15.75" x14ac:dyDescent="0.25">
      <c r="A9" s="14" t="s">
        <v>6</v>
      </c>
      <c r="B9" s="15">
        <f>SUM(B10:B23)</f>
        <v>53</v>
      </c>
      <c r="C9" s="15">
        <f>SUM(C10:C23)</f>
        <v>251038.47</v>
      </c>
      <c r="D9" s="15"/>
      <c r="E9" s="15"/>
      <c r="F9" s="15"/>
      <c r="G9" s="15">
        <f>SUM(G10:G23)</f>
        <v>70391.27</v>
      </c>
      <c r="H9" s="15"/>
      <c r="I9" s="15">
        <f>SUM(I10:I23)</f>
        <v>70391.27</v>
      </c>
      <c r="J9" s="15"/>
    </row>
    <row r="10" spans="1:13" ht="31.5" x14ac:dyDescent="0.25">
      <c r="A10" s="16" t="s">
        <v>61</v>
      </c>
      <c r="B10" s="16">
        <v>1</v>
      </c>
      <c r="C10" s="17">
        <v>140000</v>
      </c>
      <c r="D10" s="16"/>
      <c r="E10" s="16"/>
      <c r="F10" s="16" t="s">
        <v>62</v>
      </c>
      <c r="G10" s="18"/>
      <c r="H10" s="16"/>
      <c r="I10" s="16"/>
      <c r="J10" s="16" t="s">
        <v>63</v>
      </c>
    </row>
    <row r="11" spans="1:13" ht="15.75" x14ac:dyDescent="0.25">
      <c r="A11" s="16" t="s">
        <v>64</v>
      </c>
      <c r="B11" s="16">
        <v>1</v>
      </c>
      <c r="C11" s="17">
        <v>40000</v>
      </c>
      <c r="D11" s="16"/>
      <c r="E11" s="16"/>
      <c r="F11" s="16" t="s">
        <v>65</v>
      </c>
      <c r="G11" s="18"/>
      <c r="H11" s="16"/>
      <c r="I11" s="16"/>
      <c r="J11" s="16" t="s">
        <v>63</v>
      </c>
    </row>
    <row r="12" spans="1:13" ht="31.5" x14ac:dyDescent="0.25">
      <c r="A12" s="76" t="s">
        <v>66</v>
      </c>
      <c r="B12" s="76">
        <v>10</v>
      </c>
      <c r="C12" s="514">
        <v>19360</v>
      </c>
      <c r="D12" s="76" t="s">
        <v>1104</v>
      </c>
      <c r="E12" s="76" t="s">
        <v>944</v>
      </c>
      <c r="F12" s="76" t="s">
        <v>62</v>
      </c>
      <c r="G12" s="335">
        <v>19360</v>
      </c>
      <c r="H12" s="76">
        <v>222682</v>
      </c>
      <c r="I12" s="438">
        <v>19360</v>
      </c>
      <c r="J12" s="76" t="s">
        <v>73</v>
      </c>
    </row>
    <row r="13" spans="1:13" ht="31.5" x14ac:dyDescent="0.25">
      <c r="A13" s="76" t="s">
        <v>67</v>
      </c>
      <c r="B13" s="76">
        <v>10</v>
      </c>
      <c r="C13" s="514">
        <v>2662</v>
      </c>
      <c r="D13" s="76" t="s">
        <v>1104</v>
      </c>
      <c r="E13" s="76" t="s">
        <v>944</v>
      </c>
      <c r="F13" s="76" t="s">
        <v>62</v>
      </c>
      <c r="G13" s="335">
        <v>2662</v>
      </c>
      <c r="H13" s="76">
        <v>222682</v>
      </c>
      <c r="I13" s="438">
        <v>2662</v>
      </c>
      <c r="J13" s="76" t="s">
        <v>73</v>
      </c>
    </row>
    <row r="14" spans="1:13" ht="31.5" x14ac:dyDescent="0.25">
      <c r="A14" s="76" t="s">
        <v>68</v>
      </c>
      <c r="B14" s="76">
        <v>10</v>
      </c>
      <c r="C14" s="514">
        <v>5560</v>
      </c>
      <c r="D14" s="76" t="s">
        <v>1104</v>
      </c>
      <c r="E14" s="76" t="s">
        <v>944</v>
      </c>
      <c r="F14" s="76" t="s">
        <v>62</v>
      </c>
      <c r="G14" s="438">
        <v>5566</v>
      </c>
      <c r="H14" s="76">
        <v>222682</v>
      </c>
      <c r="I14" s="438">
        <v>5566</v>
      </c>
      <c r="J14" s="76" t="s">
        <v>73</v>
      </c>
    </row>
    <row r="15" spans="1:13" ht="31.5" x14ac:dyDescent="0.25">
      <c r="A15" s="76" t="s">
        <v>69</v>
      </c>
      <c r="B15" s="76">
        <v>1</v>
      </c>
      <c r="C15" s="76">
        <v>856</v>
      </c>
      <c r="D15" s="76" t="s">
        <v>1105</v>
      </c>
      <c r="E15" s="76" t="s">
        <v>995</v>
      </c>
      <c r="F15" s="76" t="s">
        <v>62</v>
      </c>
      <c r="G15" s="76">
        <v>853.05</v>
      </c>
      <c r="H15" s="76">
        <v>222693</v>
      </c>
      <c r="I15" s="76">
        <v>853.05</v>
      </c>
      <c r="J15" s="76" t="s">
        <v>73</v>
      </c>
      <c r="M15" s="19"/>
    </row>
    <row r="16" spans="1:13" ht="31.5" x14ac:dyDescent="0.25">
      <c r="A16" s="20" t="s">
        <v>70</v>
      </c>
      <c r="B16" s="20">
        <v>4</v>
      </c>
      <c r="C16" s="20">
        <v>976</v>
      </c>
      <c r="D16" s="20" t="s">
        <v>71</v>
      </c>
      <c r="E16" s="20" t="s">
        <v>72</v>
      </c>
      <c r="F16" s="20" t="s">
        <v>62</v>
      </c>
      <c r="G16" s="20">
        <v>963.16</v>
      </c>
      <c r="H16" s="20">
        <v>212129</v>
      </c>
      <c r="I16" s="20">
        <v>963.16</v>
      </c>
      <c r="J16" s="20" t="s">
        <v>73</v>
      </c>
    </row>
    <row r="17" spans="1:10" ht="78.75" x14ac:dyDescent="0.25">
      <c r="A17" s="16" t="s">
        <v>74</v>
      </c>
      <c r="B17" s="16">
        <v>1</v>
      </c>
      <c r="C17" s="17">
        <v>1331</v>
      </c>
      <c r="D17" s="16" t="s">
        <v>75</v>
      </c>
      <c r="E17" s="16" t="s">
        <v>76</v>
      </c>
      <c r="F17" s="16" t="s">
        <v>77</v>
      </c>
      <c r="G17" s="16"/>
      <c r="H17" s="16"/>
      <c r="I17" s="16"/>
      <c r="J17" s="16" t="s">
        <v>78</v>
      </c>
    </row>
    <row r="18" spans="1:10" ht="78.75" x14ac:dyDescent="0.25">
      <c r="A18" s="16" t="s">
        <v>79</v>
      </c>
      <c r="B18" s="16">
        <v>3</v>
      </c>
      <c r="C18" s="17">
        <v>2400</v>
      </c>
      <c r="D18" s="16" t="s">
        <v>75</v>
      </c>
      <c r="E18" s="16" t="s">
        <v>76</v>
      </c>
      <c r="F18" s="16" t="s">
        <v>77</v>
      </c>
      <c r="G18" s="16"/>
      <c r="H18" s="16"/>
      <c r="I18" s="16"/>
      <c r="J18" s="16" t="s">
        <v>80</v>
      </c>
    </row>
    <row r="19" spans="1:10" ht="31.5" x14ac:dyDescent="0.25">
      <c r="A19" s="20" t="s">
        <v>81</v>
      </c>
      <c r="B19" s="20">
        <v>5</v>
      </c>
      <c r="C19" s="515">
        <v>25446</v>
      </c>
      <c r="D19" s="20" t="s">
        <v>82</v>
      </c>
      <c r="E19" s="20" t="s">
        <v>83</v>
      </c>
      <c r="F19" s="20" t="s">
        <v>62</v>
      </c>
      <c r="G19" s="21">
        <v>24200</v>
      </c>
      <c r="H19" s="20">
        <v>212130</v>
      </c>
      <c r="I19" s="515">
        <v>24200</v>
      </c>
      <c r="J19" s="20" t="s">
        <v>73</v>
      </c>
    </row>
    <row r="20" spans="1:10" ht="63" x14ac:dyDescent="0.25">
      <c r="A20" s="20" t="s">
        <v>84</v>
      </c>
      <c r="B20" s="20">
        <v>2</v>
      </c>
      <c r="C20" s="20">
        <v>791.72</v>
      </c>
      <c r="D20" s="20" t="s">
        <v>1106</v>
      </c>
      <c r="E20" s="20" t="s">
        <v>85</v>
      </c>
      <c r="F20" s="20" t="s">
        <v>86</v>
      </c>
      <c r="G20" s="20">
        <v>791.73</v>
      </c>
      <c r="H20" s="20">
        <v>212143</v>
      </c>
      <c r="I20" s="20">
        <v>791.73</v>
      </c>
      <c r="J20" s="20" t="s">
        <v>73</v>
      </c>
    </row>
    <row r="21" spans="1:10" ht="31.5" x14ac:dyDescent="0.25">
      <c r="A21" s="20" t="s">
        <v>87</v>
      </c>
      <c r="B21" s="20">
        <v>5</v>
      </c>
      <c r="C21" s="20">
        <v>1071.75</v>
      </c>
      <c r="D21" s="20" t="s">
        <v>88</v>
      </c>
      <c r="E21" s="20" t="s">
        <v>89</v>
      </c>
      <c r="F21" s="20" t="s">
        <v>90</v>
      </c>
      <c r="G21" s="21">
        <v>1071.75</v>
      </c>
      <c r="H21" s="20">
        <v>212043</v>
      </c>
      <c r="I21" s="21">
        <v>1071.75</v>
      </c>
      <c r="J21" s="20" t="s">
        <v>73</v>
      </c>
    </row>
    <row r="22" spans="1:10" ht="31.5" x14ac:dyDescent="0.25">
      <c r="A22" s="76" t="s">
        <v>1107</v>
      </c>
      <c r="B22" s="76"/>
      <c r="C22" s="514">
        <v>10584</v>
      </c>
      <c r="D22" s="76" t="s">
        <v>1108</v>
      </c>
      <c r="E22" s="76" t="s">
        <v>982</v>
      </c>
      <c r="F22" s="76" t="s">
        <v>90</v>
      </c>
      <c r="G22" s="335">
        <v>14923.58</v>
      </c>
      <c r="H22" s="76">
        <v>222694</v>
      </c>
      <c r="I22" s="335">
        <v>14923.58</v>
      </c>
      <c r="J22" s="76" t="s">
        <v>73</v>
      </c>
    </row>
    <row r="23" spans="1:10" ht="15.75" x14ac:dyDescent="0.25">
      <c r="A23" s="16"/>
      <c r="B23" s="16"/>
      <c r="C23" s="16"/>
      <c r="D23" s="16"/>
      <c r="E23" s="16"/>
      <c r="F23" s="16"/>
      <c r="G23" s="18"/>
      <c r="H23" s="16"/>
      <c r="I23" s="17"/>
      <c r="J23" s="16"/>
    </row>
    <row r="25" spans="1:10" x14ac:dyDescent="0.25">
      <c r="A25" s="362" t="s">
        <v>973</v>
      </c>
      <c r="B25" s="19">
        <v>179462</v>
      </c>
    </row>
    <row r="26" spans="1:10" ht="15" customHeight="1" x14ac:dyDescent="0.25">
      <c r="A26" s="296" t="s">
        <v>974</v>
      </c>
      <c r="B26" s="373">
        <f>G3</f>
        <v>27026.639999999999</v>
      </c>
    </row>
    <row r="27" spans="1:10" ht="45" x14ac:dyDescent="0.25">
      <c r="A27" s="296" t="s">
        <v>1077</v>
      </c>
      <c r="B27" s="19">
        <f>ROUND(C9-B28-B26,0)</f>
        <v>152435</v>
      </c>
    </row>
    <row r="28" spans="1:10" ht="30" customHeight="1" x14ac:dyDescent="0.25">
      <c r="A28" s="362" t="s">
        <v>1065</v>
      </c>
      <c r="B28" s="373">
        <v>71577</v>
      </c>
    </row>
  </sheetData>
  <mergeCells count="9">
    <mergeCell ref="A5:J5"/>
    <mergeCell ref="A6:C6"/>
    <mergeCell ref="D6:J6"/>
    <mergeCell ref="A7:A8"/>
    <mergeCell ref="B7:B8"/>
    <mergeCell ref="C7:C8"/>
    <mergeCell ref="D7:G7"/>
    <mergeCell ref="H7:I7"/>
    <mergeCell ref="J7:J8"/>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97323-132D-4C06-A3BD-B025E58CCE29}">
  <sheetPr>
    <tabColor rgb="FFFFC000"/>
  </sheetPr>
  <dimension ref="A1:K30"/>
  <sheetViews>
    <sheetView topLeftCell="A16" workbookViewId="0">
      <selection activeCell="J1" sqref="J1:J2"/>
    </sheetView>
  </sheetViews>
  <sheetFormatPr defaultRowHeight="15" x14ac:dyDescent="0.25"/>
  <cols>
    <col min="1" max="1" width="33.140625" style="12" customWidth="1"/>
    <col min="2" max="2" width="11.42578125" style="12" customWidth="1"/>
    <col min="3" max="3" width="16.85546875" style="12" customWidth="1"/>
    <col min="4" max="5" width="14.140625" style="12" customWidth="1"/>
    <col min="6" max="6" width="21" style="12" customWidth="1"/>
    <col min="7" max="7" width="14.28515625" style="12" customWidth="1"/>
    <col min="8" max="8" width="14.5703125" style="12" customWidth="1"/>
    <col min="9" max="9" width="14.140625" style="12" customWidth="1"/>
    <col min="10" max="10" width="32.85546875" style="12" customWidth="1"/>
    <col min="11" max="11" width="14.140625" style="11" customWidth="1"/>
    <col min="12" max="14" width="10" style="12" bestFit="1" customWidth="1"/>
    <col min="15" max="16384" width="9.140625" style="12"/>
  </cols>
  <sheetData>
    <row r="1" spans="1:11" ht="15.75" x14ac:dyDescent="0.25">
      <c r="A1" s="9"/>
      <c r="B1" s="9"/>
      <c r="C1" s="9"/>
      <c r="D1" s="9"/>
      <c r="E1" s="9"/>
      <c r="F1" s="9"/>
      <c r="G1" s="9"/>
      <c r="H1" s="9"/>
      <c r="I1" s="9"/>
      <c r="J1" s="518" t="s">
        <v>1196</v>
      </c>
    </row>
    <row r="2" spans="1:11" s="319" customFormat="1" ht="94.5" x14ac:dyDescent="0.25">
      <c r="A2" s="9" t="s">
        <v>413</v>
      </c>
      <c r="B2" s="9"/>
      <c r="C2" s="9"/>
      <c r="D2" s="9"/>
      <c r="E2" s="9"/>
      <c r="H2" s="9"/>
      <c r="I2" s="9"/>
      <c r="J2" s="518" t="s">
        <v>1178</v>
      </c>
      <c r="K2" s="11"/>
    </row>
    <row r="3" spans="1:11" s="371" customFormat="1" ht="15.75" x14ac:dyDescent="0.25">
      <c r="A3" s="9"/>
      <c r="B3" s="9"/>
      <c r="C3" s="9"/>
      <c r="D3" s="9"/>
      <c r="E3" s="9"/>
      <c r="F3" s="9" t="s">
        <v>91</v>
      </c>
      <c r="G3" s="9">
        <f>G14+G19+G22</f>
        <v>9365.2199999999993</v>
      </c>
      <c r="H3" s="9"/>
      <c r="I3" s="9"/>
      <c r="J3" s="518"/>
      <c r="K3" s="11"/>
    </row>
    <row r="4" spans="1:11" s="319" customFormat="1" ht="15.75" x14ac:dyDescent="0.25">
      <c r="A4" s="9"/>
      <c r="B4" s="9"/>
      <c r="C4" s="9"/>
      <c r="D4" s="9"/>
      <c r="E4" s="9"/>
      <c r="F4" s="9" t="s">
        <v>92</v>
      </c>
      <c r="G4" s="9">
        <f>G17+G18+G21</f>
        <v>1207.8200000000002</v>
      </c>
      <c r="H4" s="9"/>
      <c r="I4" s="9"/>
      <c r="J4" s="10"/>
      <c r="K4" s="11"/>
    </row>
    <row r="5" spans="1:11" ht="15.75" x14ac:dyDescent="0.25">
      <c r="B5" s="9"/>
      <c r="C5" s="9"/>
      <c r="D5" s="9"/>
      <c r="E5" s="9"/>
      <c r="F5" s="9" t="s">
        <v>93</v>
      </c>
      <c r="G5" s="9">
        <f>G13+G24</f>
        <v>9499.7099999999991</v>
      </c>
      <c r="H5" s="9"/>
      <c r="I5" s="9"/>
      <c r="J5" s="10"/>
    </row>
    <row r="6" spans="1:11" ht="15.75" x14ac:dyDescent="0.25">
      <c r="A6" s="9"/>
      <c r="B6" s="9"/>
      <c r="C6" s="9"/>
      <c r="D6" s="295"/>
      <c r="E6" s="9"/>
      <c r="F6" s="9" t="s">
        <v>690</v>
      </c>
      <c r="G6" s="9">
        <f>G16+G23+G20</f>
        <v>2035.99</v>
      </c>
      <c r="H6" s="9"/>
      <c r="I6" s="9"/>
      <c r="J6" s="10"/>
    </row>
    <row r="7" spans="1:11" ht="18.75" customHeight="1" x14ac:dyDescent="0.25">
      <c r="A7" s="665" t="s">
        <v>49</v>
      </c>
      <c r="B7" s="665"/>
      <c r="C7" s="666"/>
      <c r="D7" s="666"/>
      <c r="E7" s="666"/>
      <c r="F7" s="666"/>
      <c r="G7" s="666"/>
      <c r="H7" s="666"/>
      <c r="I7" s="666"/>
      <c r="J7" s="667"/>
    </row>
    <row r="8" spans="1:11" ht="15.75" customHeight="1" x14ac:dyDescent="0.25">
      <c r="A8" s="689" t="s">
        <v>50</v>
      </c>
      <c r="B8" s="687"/>
      <c r="C8" s="688"/>
      <c r="D8" s="689" t="s">
        <v>49</v>
      </c>
      <c r="E8" s="687"/>
      <c r="F8" s="687"/>
      <c r="G8" s="687"/>
      <c r="H8" s="687"/>
      <c r="I8" s="687"/>
      <c r="J8" s="688"/>
    </row>
    <row r="9" spans="1:11" ht="15.75" customHeight="1" x14ac:dyDescent="0.25">
      <c r="A9" s="690" t="s">
        <v>51</v>
      </c>
      <c r="B9" s="690" t="s">
        <v>52</v>
      </c>
      <c r="C9" s="690" t="s">
        <v>53</v>
      </c>
      <c r="D9" s="689" t="s">
        <v>54</v>
      </c>
      <c r="E9" s="687"/>
      <c r="F9" s="687"/>
      <c r="G9" s="688"/>
      <c r="H9" s="692" t="s">
        <v>55</v>
      </c>
      <c r="I9" s="693"/>
      <c r="J9" s="690" t="s">
        <v>56</v>
      </c>
    </row>
    <row r="10" spans="1:11" ht="31.5" x14ac:dyDescent="0.25">
      <c r="A10" s="691"/>
      <c r="B10" s="691"/>
      <c r="C10" s="691"/>
      <c r="D10" s="13" t="s">
        <v>57</v>
      </c>
      <c r="E10" s="13" t="s">
        <v>58</v>
      </c>
      <c r="F10" s="13" t="s">
        <v>59</v>
      </c>
      <c r="G10" s="13" t="s">
        <v>60</v>
      </c>
      <c r="H10" s="13" t="s">
        <v>4</v>
      </c>
      <c r="I10" s="13" t="s">
        <v>0</v>
      </c>
      <c r="J10" s="691"/>
    </row>
    <row r="11" spans="1:11" ht="15.75" x14ac:dyDescent="0.25">
      <c r="A11" s="14" t="s">
        <v>6</v>
      </c>
      <c r="B11" s="15">
        <f>SUM(B12:B24)</f>
        <v>43</v>
      </c>
      <c r="C11" s="219">
        <f>SUM(C12:C24)</f>
        <v>112650</v>
      </c>
      <c r="D11" s="15"/>
      <c r="E11" s="15"/>
      <c r="F11" s="15"/>
      <c r="G11" s="219">
        <f>SUM(G12:G24)</f>
        <v>22108.739999999998</v>
      </c>
      <c r="H11" s="15"/>
      <c r="I11" s="219">
        <f>SUM(I12:I24)</f>
        <v>22108.739999999998</v>
      </c>
      <c r="J11" s="15"/>
    </row>
    <row r="12" spans="1:11" ht="15.75" x14ac:dyDescent="0.25">
      <c r="A12" s="16" t="s">
        <v>414</v>
      </c>
      <c r="B12" s="16">
        <v>1</v>
      </c>
      <c r="C12" s="16">
        <v>76000</v>
      </c>
      <c r="D12" s="16"/>
      <c r="E12" s="16"/>
      <c r="F12" s="16"/>
      <c r="G12" s="16"/>
      <c r="H12" s="16"/>
      <c r="I12" s="16"/>
      <c r="J12" s="16" t="s">
        <v>1118</v>
      </c>
      <c r="K12" s="197"/>
    </row>
    <row r="13" spans="1:11" ht="31.5" x14ac:dyDescent="0.25">
      <c r="A13" s="16" t="s">
        <v>417</v>
      </c>
      <c r="B13" s="16">
        <v>1</v>
      </c>
      <c r="C13" s="16">
        <v>9100</v>
      </c>
      <c r="D13" s="16" t="s">
        <v>418</v>
      </c>
      <c r="E13" s="16" t="s">
        <v>419</v>
      </c>
      <c r="F13" s="16" t="s">
        <v>420</v>
      </c>
      <c r="G13" s="16">
        <v>9075</v>
      </c>
      <c r="H13" s="16" t="s">
        <v>421</v>
      </c>
      <c r="I13" s="16">
        <v>9075</v>
      </c>
      <c r="J13" s="16" t="s">
        <v>416</v>
      </c>
    </row>
    <row r="14" spans="1:11" ht="31.5" x14ac:dyDescent="0.25">
      <c r="A14" s="16" t="s">
        <v>417</v>
      </c>
      <c r="B14" s="16">
        <v>1</v>
      </c>
      <c r="C14" s="16">
        <v>9100</v>
      </c>
      <c r="D14" s="16" t="s">
        <v>1109</v>
      </c>
      <c r="E14" s="16" t="s">
        <v>1110</v>
      </c>
      <c r="F14" s="16" t="s">
        <v>420</v>
      </c>
      <c r="G14" s="16">
        <v>9075</v>
      </c>
      <c r="H14" s="16" t="s">
        <v>1111</v>
      </c>
      <c r="I14" s="16">
        <v>9075</v>
      </c>
      <c r="J14" s="16" t="s">
        <v>416</v>
      </c>
    </row>
    <row r="15" spans="1:11" ht="31.5" x14ac:dyDescent="0.25">
      <c r="A15" s="16" t="s">
        <v>422</v>
      </c>
      <c r="B15" s="16">
        <v>5</v>
      </c>
      <c r="C15" s="16">
        <v>15000</v>
      </c>
      <c r="D15" s="16"/>
      <c r="E15" s="16"/>
      <c r="F15" s="16"/>
      <c r="G15" s="16"/>
      <c r="H15" s="16"/>
      <c r="I15" s="16"/>
      <c r="J15" s="16" t="s">
        <v>426</v>
      </c>
    </row>
    <row r="16" spans="1:11" ht="15.75" x14ac:dyDescent="0.25">
      <c r="A16" s="16" t="s">
        <v>124</v>
      </c>
      <c r="B16" s="16">
        <v>2</v>
      </c>
      <c r="C16" s="16">
        <v>1600</v>
      </c>
      <c r="D16" s="16" t="s">
        <v>1112</v>
      </c>
      <c r="E16" s="16" t="s">
        <v>1113</v>
      </c>
      <c r="F16" s="16" t="s">
        <v>1114</v>
      </c>
      <c r="G16" s="76">
        <v>1936</v>
      </c>
      <c r="H16" s="39" t="s">
        <v>1115</v>
      </c>
      <c r="I16" s="16">
        <v>1936</v>
      </c>
      <c r="J16" s="16" t="s">
        <v>416</v>
      </c>
    </row>
    <row r="17" spans="1:11" ht="31.5" x14ac:dyDescent="0.25">
      <c r="A17" s="16" t="s">
        <v>377</v>
      </c>
      <c r="B17" s="16">
        <v>10</v>
      </c>
      <c r="C17" s="16">
        <v>450</v>
      </c>
      <c r="D17" s="16" t="s">
        <v>427</v>
      </c>
      <c r="E17" s="16" t="s">
        <v>428</v>
      </c>
      <c r="F17" s="16" t="s">
        <v>415</v>
      </c>
      <c r="G17" s="16">
        <v>544.5</v>
      </c>
      <c r="H17" s="16" t="s">
        <v>429</v>
      </c>
      <c r="I17" s="16">
        <v>544.5</v>
      </c>
      <c r="J17" s="16" t="s">
        <v>416</v>
      </c>
    </row>
    <row r="18" spans="1:11" ht="31.5" x14ac:dyDescent="0.25">
      <c r="A18" s="16" t="s">
        <v>423</v>
      </c>
      <c r="B18" s="16">
        <v>5</v>
      </c>
      <c r="C18" s="16">
        <v>65</v>
      </c>
      <c r="D18" s="16" t="s">
        <v>430</v>
      </c>
      <c r="E18" s="16" t="s">
        <v>431</v>
      </c>
      <c r="F18" s="16" t="s">
        <v>415</v>
      </c>
      <c r="G18" s="16">
        <v>106.72</v>
      </c>
      <c r="H18" s="16" t="s">
        <v>432</v>
      </c>
      <c r="I18" s="16">
        <v>106.72</v>
      </c>
      <c r="J18" s="16" t="s">
        <v>416</v>
      </c>
      <c r="K18" s="197"/>
    </row>
    <row r="19" spans="1:11" ht="31.5" x14ac:dyDescent="0.25">
      <c r="A19" s="16" t="s">
        <v>423</v>
      </c>
      <c r="B19" s="16">
        <v>1</v>
      </c>
      <c r="C19" s="16">
        <v>13</v>
      </c>
      <c r="D19" s="16" t="s">
        <v>433</v>
      </c>
      <c r="E19" s="16" t="s">
        <v>89</v>
      </c>
      <c r="F19" s="16" t="s">
        <v>144</v>
      </c>
      <c r="G19" s="16">
        <v>11.92</v>
      </c>
      <c r="H19" s="16" t="s">
        <v>434</v>
      </c>
      <c r="I19" s="16">
        <v>11.92</v>
      </c>
      <c r="J19" s="16" t="s">
        <v>416</v>
      </c>
    </row>
    <row r="20" spans="1:11" ht="31.5" x14ac:dyDescent="0.25">
      <c r="A20" s="16" t="s">
        <v>423</v>
      </c>
      <c r="B20" s="16">
        <v>1</v>
      </c>
      <c r="C20" s="16">
        <v>13</v>
      </c>
      <c r="D20" s="16" t="s">
        <v>1116</v>
      </c>
      <c r="E20" s="16" t="s">
        <v>680</v>
      </c>
      <c r="F20" s="16" t="s">
        <v>144</v>
      </c>
      <c r="G20" s="76">
        <v>21.34</v>
      </c>
      <c r="H20" s="39" t="s">
        <v>1117</v>
      </c>
      <c r="I20" s="16">
        <v>21.34</v>
      </c>
      <c r="J20" s="16" t="s">
        <v>416</v>
      </c>
    </row>
    <row r="21" spans="1:11" ht="31.5" x14ac:dyDescent="0.25">
      <c r="A21" s="16" t="s">
        <v>424</v>
      </c>
      <c r="B21" s="16">
        <v>4</v>
      </c>
      <c r="C21" s="16">
        <v>460</v>
      </c>
      <c r="D21" s="16" t="s">
        <v>427</v>
      </c>
      <c r="E21" s="16" t="s">
        <v>428</v>
      </c>
      <c r="F21" s="16" t="s">
        <v>144</v>
      </c>
      <c r="G21" s="16">
        <v>556.6</v>
      </c>
      <c r="H21" s="16" t="s">
        <v>429</v>
      </c>
      <c r="I21" s="16">
        <v>556.6</v>
      </c>
      <c r="J21" s="16" t="s">
        <v>416</v>
      </c>
      <c r="K21" s="197"/>
    </row>
    <row r="22" spans="1:11" ht="31.5" x14ac:dyDescent="0.25">
      <c r="A22" s="16" t="s">
        <v>424</v>
      </c>
      <c r="B22" s="16">
        <v>2</v>
      </c>
      <c r="C22" s="16">
        <v>230</v>
      </c>
      <c r="D22" s="16" t="s">
        <v>433</v>
      </c>
      <c r="E22" s="16" t="s">
        <v>89</v>
      </c>
      <c r="F22" s="16" t="s">
        <v>144</v>
      </c>
      <c r="G22" s="16">
        <v>278.3</v>
      </c>
      <c r="H22" s="16" t="s">
        <v>434</v>
      </c>
      <c r="I22" s="16">
        <v>278.3</v>
      </c>
      <c r="J22" s="16" t="s">
        <v>416</v>
      </c>
    </row>
    <row r="23" spans="1:11" ht="31.5" x14ac:dyDescent="0.25">
      <c r="A23" s="16" t="s">
        <v>424</v>
      </c>
      <c r="B23" s="16">
        <v>1</v>
      </c>
      <c r="C23" s="16">
        <v>115</v>
      </c>
      <c r="D23" s="16" t="s">
        <v>1116</v>
      </c>
      <c r="E23" s="16" t="s">
        <v>680</v>
      </c>
      <c r="F23" s="16" t="s">
        <v>144</v>
      </c>
      <c r="G23" s="76">
        <v>78.650000000000006</v>
      </c>
      <c r="H23" s="39" t="s">
        <v>1117</v>
      </c>
      <c r="I23" s="16">
        <v>78.650000000000006</v>
      </c>
      <c r="J23" s="16" t="s">
        <v>416</v>
      </c>
    </row>
    <row r="24" spans="1:11" ht="15.75" x14ac:dyDescent="0.25">
      <c r="A24" s="16" t="s">
        <v>425</v>
      </c>
      <c r="B24" s="16">
        <v>9</v>
      </c>
      <c r="C24" s="16">
        <v>504</v>
      </c>
      <c r="D24" s="16" t="s">
        <v>435</v>
      </c>
      <c r="E24" s="16" t="s">
        <v>419</v>
      </c>
      <c r="F24" s="16" t="s">
        <v>436</v>
      </c>
      <c r="G24" s="16">
        <v>424.71</v>
      </c>
      <c r="H24" s="16" t="s">
        <v>437</v>
      </c>
      <c r="I24" s="16">
        <v>424.71</v>
      </c>
      <c r="J24" s="16" t="s">
        <v>416</v>
      </c>
    </row>
    <row r="27" spans="1:11" x14ac:dyDescent="0.25">
      <c r="A27" s="362" t="s">
        <v>973</v>
      </c>
      <c r="B27" s="19">
        <v>78855</v>
      </c>
    </row>
    <row r="28" spans="1:11" ht="30" x14ac:dyDescent="0.25">
      <c r="A28" s="296" t="s">
        <v>974</v>
      </c>
      <c r="B28" s="373">
        <f>G3+G4+G5</f>
        <v>20072.75</v>
      </c>
    </row>
    <row r="29" spans="1:11" x14ac:dyDescent="0.25">
      <c r="A29" s="296"/>
      <c r="B29" s="19"/>
    </row>
    <row r="30" spans="1:11" x14ac:dyDescent="0.25">
      <c r="A30" s="362" t="s">
        <v>1065</v>
      </c>
      <c r="B30" s="373">
        <v>33795</v>
      </c>
    </row>
  </sheetData>
  <mergeCells count="9">
    <mergeCell ref="A7:J7"/>
    <mergeCell ref="A8:C8"/>
    <mergeCell ref="D8:J8"/>
    <mergeCell ref="A9:A10"/>
    <mergeCell ref="B9:B10"/>
    <mergeCell ref="C9:C10"/>
    <mergeCell ref="D9:G9"/>
    <mergeCell ref="H9:I9"/>
    <mergeCell ref="J9:J10"/>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D5257-EC89-45DC-966D-B57E138799A2}">
  <sheetPr>
    <tabColor rgb="FFFFC000"/>
    <pageSetUpPr fitToPage="1"/>
  </sheetPr>
  <dimension ref="A1:L40"/>
  <sheetViews>
    <sheetView topLeftCell="A16" workbookViewId="0">
      <selection activeCell="A26" sqref="A26"/>
    </sheetView>
  </sheetViews>
  <sheetFormatPr defaultColWidth="9.140625" defaultRowHeight="15" x14ac:dyDescent="0.25"/>
  <cols>
    <col min="1" max="1" width="33.140625" style="319" customWidth="1"/>
    <col min="2" max="2" width="35.42578125" style="319" customWidth="1"/>
    <col min="3" max="3" width="14.28515625" style="319" customWidth="1"/>
    <col min="4" max="4" width="16.85546875" style="319" customWidth="1"/>
    <col min="5" max="6" width="14.140625" style="319" customWidth="1"/>
    <col min="7" max="7" width="21" style="319" customWidth="1"/>
    <col min="8" max="8" width="14.28515625" style="319" customWidth="1"/>
    <col min="9" max="9" width="14.42578125" style="319" customWidth="1"/>
    <col min="10" max="10" width="14.140625" style="319" customWidth="1"/>
    <col min="11" max="11" width="34" style="319" customWidth="1"/>
    <col min="12" max="12" width="14.140625" style="11" customWidth="1"/>
    <col min="13" max="15" width="10" style="319" bestFit="1" customWidth="1"/>
    <col min="16" max="16384" width="9.140625" style="319"/>
  </cols>
  <sheetData>
    <row r="1" spans="1:12" ht="15.75" x14ac:dyDescent="0.25">
      <c r="A1" s="9"/>
      <c r="B1" s="9"/>
      <c r="C1" s="9"/>
      <c r="D1" s="9"/>
      <c r="E1" s="9"/>
      <c r="F1" s="9"/>
      <c r="G1" s="9"/>
      <c r="H1" s="9"/>
      <c r="I1" s="9"/>
      <c r="J1" s="9"/>
      <c r="K1" s="518" t="s">
        <v>1197</v>
      </c>
    </row>
    <row r="2" spans="1:12" ht="94.5" x14ac:dyDescent="0.25">
      <c r="A2" s="9" t="s">
        <v>955</v>
      </c>
      <c r="B2" s="9"/>
      <c r="C2" s="9"/>
      <c r="D2" s="9"/>
      <c r="E2" s="9"/>
      <c r="F2" s="9"/>
      <c r="G2" s="9"/>
      <c r="H2" s="9"/>
      <c r="I2" s="9"/>
      <c r="J2" s="9"/>
      <c r="K2" s="518" t="s">
        <v>1178</v>
      </c>
    </row>
    <row r="3" spans="1:12" ht="15.75" x14ac:dyDescent="0.25">
      <c r="A3" s="9"/>
      <c r="B3" s="9"/>
      <c r="C3" s="9"/>
      <c r="D3" s="9"/>
      <c r="E3" s="9"/>
      <c r="F3" s="9"/>
      <c r="G3" s="9"/>
      <c r="H3" s="9"/>
      <c r="I3" s="9"/>
      <c r="J3" s="9"/>
      <c r="K3" s="10"/>
    </row>
    <row r="4" spans="1:12" ht="36.75" customHeight="1" x14ac:dyDescent="0.25">
      <c r="A4" s="665" t="s">
        <v>49</v>
      </c>
      <c r="B4" s="665"/>
      <c r="C4" s="665"/>
      <c r="D4" s="666"/>
      <c r="E4" s="666"/>
      <c r="F4" s="666"/>
      <c r="G4" s="666"/>
      <c r="H4" s="666"/>
      <c r="I4" s="666"/>
      <c r="J4" s="666"/>
      <c r="K4" s="667"/>
    </row>
    <row r="5" spans="1:12" ht="18" customHeight="1" x14ac:dyDescent="0.25">
      <c r="A5" s="689" t="s">
        <v>50</v>
      </c>
      <c r="B5" s="687"/>
      <c r="C5" s="687"/>
      <c r="D5" s="688"/>
      <c r="E5" s="689" t="s">
        <v>49</v>
      </c>
      <c r="F5" s="687"/>
      <c r="G5" s="687"/>
      <c r="H5" s="687"/>
      <c r="I5" s="687"/>
      <c r="J5" s="687"/>
      <c r="K5" s="688"/>
    </row>
    <row r="6" spans="1:12" ht="23.25" customHeight="1" x14ac:dyDescent="0.25">
      <c r="A6" s="690" t="s">
        <v>178</v>
      </c>
      <c r="B6" s="690" t="s">
        <v>179</v>
      </c>
      <c r="C6" s="690" t="s">
        <v>52</v>
      </c>
      <c r="D6" s="690" t="s">
        <v>53</v>
      </c>
      <c r="E6" s="689" t="s">
        <v>54</v>
      </c>
      <c r="F6" s="687"/>
      <c r="G6" s="687"/>
      <c r="H6" s="688"/>
      <c r="I6" s="692" t="s">
        <v>55</v>
      </c>
      <c r="J6" s="693"/>
      <c r="K6" s="690" t="s">
        <v>56</v>
      </c>
    </row>
    <row r="7" spans="1:12" ht="32.25" customHeight="1" x14ac:dyDescent="0.25">
      <c r="A7" s="691"/>
      <c r="B7" s="691"/>
      <c r="C7" s="691"/>
      <c r="D7" s="691"/>
      <c r="E7" s="13" t="s">
        <v>57</v>
      </c>
      <c r="F7" s="13" t="s">
        <v>58</v>
      </c>
      <c r="G7" s="13" t="s">
        <v>59</v>
      </c>
      <c r="H7" s="13" t="s">
        <v>60</v>
      </c>
      <c r="I7" s="13" t="s">
        <v>4</v>
      </c>
      <c r="J7" s="13" t="s">
        <v>0</v>
      </c>
      <c r="K7" s="691"/>
    </row>
    <row r="8" spans="1:12" ht="39" customHeight="1" x14ac:dyDescent="0.25">
      <c r="A8" s="14" t="s">
        <v>6</v>
      </c>
      <c r="B8" s="15"/>
      <c r="C8" s="15"/>
      <c r="D8" s="219">
        <f>SUM(D9:D21)</f>
        <v>61400</v>
      </c>
      <c r="E8" s="15"/>
      <c r="F8" s="15"/>
      <c r="G8" s="15"/>
      <c r="H8" s="15"/>
      <c r="I8" s="15"/>
      <c r="J8" s="15"/>
      <c r="K8" s="15"/>
    </row>
    <row r="9" spans="1:12" s="459" customFormat="1" ht="20.25" customHeight="1" x14ac:dyDescent="0.25">
      <c r="A9" s="528"/>
      <c r="B9" s="529" t="s">
        <v>956</v>
      </c>
      <c r="C9" s="530">
        <v>1</v>
      </c>
      <c r="D9" s="531"/>
      <c r="E9" s="532"/>
      <c r="F9" s="532"/>
      <c r="G9" s="532"/>
      <c r="H9" s="532"/>
      <c r="I9" s="532"/>
      <c r="J9" s="532"/>
      <c r="K9" s="528" t="s">
        <v>1119</v>
      </c>
    </row>
    <row r="10" spans="1:12" s="459" customFormat="1" ht="18.75" customHeight="1" x14ac:dyDescent="0.25">
      <c r="A10" s="528"/>
      <c r="B10" s="529" t="s">
        <v>957</v>
      </c>
      <c r="C10" s="530">
        <v>1</v>
      </c>
      <c r="D10" s="531"/>
      <c r="E10" s="532"/>
      <c r="F10" s="532"/>
      <c r="G10" s="532"/>
      <c r="H10" s="532"/>
      <c r="I10" s="532"/>
      <c r="J10" s="532"/>
      <c r="K10" s="528" t="s">
        <v>1119</v>
      </c>
    </row>
    <row r="11" spans="1:12" s="459" customFormat="1" ht="21" customHeight="1" x14ac:dyDescent="0.25">
      <c r="A11" s="528"/>
      <c r="B11" s="529" t="s">
        <v>958</v>
      </c>
      <c r="C11" s="530">
        <v>2</v>
      </c>
      <c r="D11" s="531"/>
      <c r="E11" s="532"/>
      <c r="F11" s="532"/>
      <c r="G11" s="532"/>
      <c r="H11" s="532"/>
      <c r="I11" s="532"/>
      <c r="J11" s="532"/>
      <c r="K11" s="528" t="s">
        <v>1119</v>
      </c>
    </row>
    <row r="12" spans="1:12" ht="31.5" x14ac:dyDescent="0.25">
      <c r="A12" s="16"/>
      <c r="B12" s="520" t="s">
        <v>954</v>
      </c>
      <c r="C12" s="521">
        <v>10</v>
      </c>
      <c r="D12" s="522">
        <v>6800</v>
      </c>
      <c r="E12" s="16"/>
      <c r="F12" s="16"/>
      <c r="G12" s="16"/>
      <c r="H12" s="16"/>
      <c r="I12" s="16"/>
      <c r="J12" s="16"/>
      <c r="K12" s="79" t="s">
        <v>948</v>
      </c>
    </row>
    <row r="13" spans="1:12" s="371" customFormat="1" ht="15.75" x14ac:dyDescent="0.25">
      <c r="A13" s="217"/>
      <c r="B13" s="533" t="s">
        <v>959</v>
      </c>
      <c r="C13" s="534">
        <v>1</v>
      </c>
      <c r="D13" s="531"/>
      <c r="E13" s="217"/>
      <c r="F13" s="217"/>
      <c r="G13" s="217"/>
      <c r="H13" s="217"/>
      <c r="I13" s="217"/>
      <c r="J13" s="217"/>
      <c r="K13" s="528" t="s">
        <v>1119</v>
      </c>
      <c r="L13" s="11"/>
    </row>
    <row r="14" spans="1:12" ht="31.5" x14ac:dyDescent="0.25">
      <c r="A14" s="16"/>
      <c r="B14" s="520" t="s">
        <v>953</v>
      </c>
      <c r="C14" s="521">
        <v>5</v>
      </c>
      <c r="D14" s="522">
        <v>6000</v>
      </c>
      <c r="E14" s="16"/>
      <c r="F14" s="16"/>
      <c r="G14" s="16"/>
      <c r="H14" s="16"/>
      <c r="I14" s="16"/>
      <c r="J14" s="16"/>
      <c r="K14" s="79" t="s">
        <v>948</v>
      </c>
    </row>
    <row r="15" spans="1:12" s="371" customFormat="1" ht="15.75" x14ac:dyDescent="0.25">
      <c r="A15" s="217"/>
      <c r="B15" s="533" t="s">
        <v>960</v>
      </c>
      <c r="C15" s="534">
        <v>1</v>
      </c>
      <c r="D15" s="531"/>
      <c r="E15" s="217"/>
      <c r="F15" s="217"/>
      <c r="G15" s="217"/>
      <c r="H15" s="217"/>
      <c r="I15" s="217"/>
      <c r="J15" s="217"/>
      <c r="K15" s="528" t="s">
        <v>1119</v>
      </c>
      <c r="L15" s="11"/>
    </row>
    <row r="16" spans="1:12" ht="31.5" x14ac:dyDescent="0.25">
      <c r="A16" s="16"/>
      <c r="B16" s="520" t="s">
        <v>952</v>
      </c>
      <c r="C16" s="521">
        <v>2</v>
      </c>
      <c r="D16" s="522">
        <v>4000</v>
      </c>
      <c r="E16" s="16"/>
      <c r="F16" s="16"/>
      <c r="G16" s="16"/>
      <c r="H16" s="16"/>
      <c r="I16" s="16"/>
      <c r="J16" s="16"/>
      <c r="K16" s="79" t="s">
        <v>948</v>
      </c>
    </row>
    <row r="17" spans="1:12" s="371" customFormat="1" ht="15.75" x14ac:dyDescent="0.25">
      <c r="A17" s="217"/>
      <c r="B17" s="533" t="s">
        <v>961</v>
      </c>
      <c r="C17" s="534">
        <v>2</v>
      </c>
      <c r="D17" s="531"/>
      <c r="E17" s="217"/>
      <c r="F17" s="217"/>
      <c r="G17" s="217"/>
      <c r="H17" s="217"/>
      <c r="I17" s="217"/>
      <c r="J17" s="217"/>
      <c r="K17" s="528" t="s">
        <v>1119</v>
      </c>
      <c r="L17" s="11"/>
    </row>
    <row r="18" spans="1:12" ht="31.5" x14ac:dyDescent="0.25">
      <c r="A18" s="16"/>
      <c r="B18" s="520" t="s">
        <v>951</v>
      </c>
      <c r="C18" s="521">
        <v>3</v>
      </c>
      <c r="D18" s="522">
        <v>3600</v>
      </c>
      <c r="E18" s="16"/>
      <c r="F18" s="16"/>
      <c r="G18" s="16"/>
      <c r="H18" s="16"/>
      <c r="I18" s="16"/>
      <c r="J18" s="16"/>
      <c r="K18" s="79" t="s">
        <v>948</v>
      </c>
    </row>
    <row r="19" spans="1:12" ht="15.75" customHeight="1" x14ac:dyDescent="0.25">
      <c r="A19" s="16"/>
      <c r="B19" s="523" t="s">
        <v>950</v>
      </c>
      <c r="C19" s="524">
        <v>1</v>
      </c>
      <c r="D19" s="525">
        <v>30000</v>
      </c>
      <c r="E19" s="16"/>
      <c r="F19" s="16"/>
      <c r="G19" s="16"/>
      <c r="H19" s="16"/>
      <c r="I19" s="16"/>
      <c r="J19" s="16"/>
      <c r="K19" s="79" t="s">
        <v>948</v>
      </c>
    </row>
    <row r="20" spans="1:12" ht="31.5" x14ac:dyDescent="0.25">
      <c r="A20" s="16"/>
      <c r="B20" s="526" t="s">
        <v>949</v>
      </c>
      <c r="C20" s="527">
        <v>1</v>
      </c>
      <c r="D20" s="522">
        <v>1000</v>
      </c>
      <c r="E20" s="16"/>
      <c r="F20" s="16"/>
      <c r="G20" s="16"/>
      <c r="H20" s="16"/>
      <c r="I20" s="16"/>
      <c r="J20" s="16"/>
      <c r="K20" s="79" t="s">
        <v>948</v>
      </c>
    </row>
    <row r="21" spans="1:12" ht="31.5" x14ac:dyDescent="0.25">
      <c r="A21" s="16"/>
      <c r="B21" s="520" t="s">
        <v>796</v>
      </c>
      <c r="C21" s="521">
        <v>10</v>
      </c>
      <c r="D21" s="522">
        <v>10000</v>
      </c>
      <c r="E21" s="16"/>
      <c r="F21" s="16"/>
      <c r="G21" s="16"/>
      <c r="H21" s="16"/>
      <c r="I21" s="16"/>
      <c r="J21" s="16"/>
      <c r="K21" s="79" t="s">
        <v>948</v>
      </c>
    </row>
    <row r="22" spans="1:12" ht="15.75" x14ac:dyDescent="0.25">
      <c r="A22" s="9"/>
      <c r="B22" s="9"/>
      <c r="C22" s="9"/>
      <c r="D22" s="9"/>
      <c r="E22" s="9"/>
      <c r="F22" s="9"/>
      <c r="G22" s="9"/>
      <c r="H22" s="9"/>
      <c r="I22" s="9"/>
      <c r="J22" s="9"/>
      <c r="K22"/>
    </row>
    <row r="23" spans="1:12" ht="15.75" x14ac:dyDescent="0.25">
      <c r="A23" s="319" t="s">
        <v>973</v>
      </c>
      <c r="B23" s="9">
        <v>0</v>
      </c>
      <c r="C23" s="9"/>
      <c r="D23" s="9"/>
      <c r="E23" s="9"/>
      <c r="F23" s="9"/>
      <c r="G23" s="9"/>
      <c r="H23" s="9"/>
      <c r="I23" s="9"/>
      <c r="J23" s="9"/>
      <c r="K23" s="354"/>
    </row>
    <row r="24" spans="1:12" ht="30" x14ac:dyDescent="0.25">
      <c r="A24" s="319" t="s">
        <v>974</v>
      </c>
      <c r="B24" s="9">
        <v>0</v>
      </c>
      <c r="C24" s="9"/>
      <c r="D24" s="9"/>
      <c r="E24" s="9"/>
      <c r="F24" s="9"/>
      <c r="G24" s="9"/>
      <c r="H24" s="9"/>
      <c r="I24" s="9"/>
      <c r="J24" s="9"/>
      <c r="K24"/>
    </row>
    <row r="25" spans="1:12" ht="15.75" x14ac:dyDescent="0.25">
      <c r="A25" s="9"/>
      <c r="B25" s="9"/>
      <c r="C25" s="9"/>
      <c r="D25" s="9"/>
      <c r="E25" s="9"/>
      <c r="F25" s="9"/>
      <c r="G25" s="9"/>
      <c r="H25" s="9"/>
      <c r="I25" s="9"/>
      <c r="J25" s="9"/>
      <c r="K25"/>
    </row>
    <row r="26" spans="1:12" ht="15.75" x14ac:dyDescent="0.25">
      <c r="A26" s="9" t="s">
        <v>1065</v>
      </c>
      <c r="B26" s="295">
        <v>62520</v>
      </c>
      <c r="C26" s="9"/>
      <c r="D26" s="9"/>
      <c r="E26" s="9"/>
      <c r="F26" s="9"/>
      <c r="G26" s="9"/>
      <c r="H26" s="9"/>
      <c r="I26" s="9"/>
      <c r="J26" s="9"/>
      <c r="K26"/>
    </row>
    <row r="27" spans="1:12" ht="15.75" x14ac:dyDescent="0.25">
      <c r="A27" s="9"/>
      <c r="B27" s="9"/>
      <c r="C27" s="9"/>
      <c r="D27" s="9"/>
      <c r="E27" s="9"/>
      <c r="F27" s="9"/>
      <c r="G27" s="9"/>
      <c r="H27" s="9"/>
      <c r="I27" s="9"/>
      <c r="J27" s="9"/>
      <c r="K27" s="354"/>
    </row>
    <row r="28" spans="1:12" ht="15.75" x14ac:dyDescent="0.25">
      <c r="A28" s="9"/>
      <c r="B28" s="9"/>
      <c r="C28" s="9"/>
      <c r="D28" s="9"/>
      <c r="E28" s="9"/>
      <c r="F28" s="9"/>
      <c r="G28" s="9"/>
      <c r="H28" s="9"/>
      <c r="I28" s="9"/>
      <c r="J28" s="9"/>
      <c r="K28" s="354"/>
    </row>
    <row r="29" spans="1:12" ht="15.75" x14ac:dyDescent="0.25">
      <c r="A29" s="9"/>
      <c r="B29" s="9"/>
      <c r="C29" s="9"/>
      <c r="D29" s="9"/>
      <c r="E29" s="9"/>
      <c r="F29" s="9"/>
      <c r="G29" s="9"/>
      <c r="H29" s="9"/>
      <c r="I29" s="9"/>
      <c r="J29" s="9"/>
      <c r="K29" s="354"/>
    </row>
    <row r="30" spans="1:12" ht="15.75" x14ac:dyDescent="0.25">
      <c r="A30" s="9"/>
      <c r="B30" s="9"/>
      <c r="C30" s="9"/>
      <c r="D30" s="9"/>
      <c r="E30" s="9"/>
      <c r="F30" s="9"/>
      <c r="G30" s="9"/>
      <c r="H30" s="9"/>
      <c r="I30" s="9"/>
      <c r="J30" s="9"/>
      <c r="K30" s="354"/>
    </row>
    <row r="31" spans="1:12" ht="15.75" x14ac:dyDescent="0.25">
      <c r="A31" s="9"/>
      <c r="B31" s="9"/>
      <c r="C31" s="9"/>
      <c r="D31" s="9"/>
      <c r="E31" s="9"/>
      <c r="F31" s="9"/>
      <c r="G31" s="9"/>
      <c r="H31" s="9"/>
      <c r="I31" s="9"/>
      <c r="J31" s="9"/>
      <c r="K31"/>
    </row>
    <row r="32" spans="1:12" ht="15.75" x14ac:dyDescent="0.25">
      <c r="A32" s="9"/>
      <c r="B32" s="9"/>
      <c r="C32" s="9"/>
      <c r="D32" s="9"/>
      <c r="E32" s="9"/>
      <c r="F32" s="9"/>
      <c r="G32" s="9"/>
      <c r="H32" s="9"/>
      <c r="I32" s="9"/>
      <c r="J32" s="9"/>
      <c r="K32"/>
    </row>
    <row r="33" spans="1:11" ht="15.75" x14ac:dyDescent="0.25">
      <c r="A33" s="9"/>
      <c r="B33" s="9"/>
      <c r="C33" s="9"/>
      <c r="D33" s="9"/>
      <c r="E33" s="9"/>
      <c r="F33" s="9"/>
      <c r="G33" s="9"/>
      <c r="H33" s="9"/>
      <c r="I33" s="9"/>
      <c r="J33" s="9"/>
      <c r="K33"/>
    </row>
    <row r="34" spans="1:11" ht="15.75" x14ac:dyDescent="0.25">
      <c r="A34" s="9"/>
      <c r="B34" s="9"/>
      <c r="C34" s="9"/>
      <c r="D34" s="9"/>
      <c r="E34" s="9"/>
      <c r="F34" s="9"/>
      <c r="G34" s="9"/>
      <c r="H34" s="9"/>
      <c r="I34" s="9"/>
      <c r="J34" s="9"/>
      <c r="K34" s="354"/>
    </row>
    <row r="35" spans="1:11" ht="15.75" x14ac:dyDescent="0.25">
      <c r="A35" s="9"/>
      <c r="B35" s="9"/>
      <c r="C35" s="9"/>
      <c r="D35" s="9"/>
      <c r="E35" s="9"/>
      <c r="F35" s="9"/>
      <c r="G35" s="9"/>
      <c r="H35" s="9"/>
      <c r="I35" s="9"/>
      <c r="J35" s="9"/>
      <c r="K35"/>
    </row>
    <row r="36" spans="1:11" ht="15.75" x14ac:dyDescent="0.25">
      <c r="A36" s="9"/>
      <c r="B36" s="9"/>
      <c r="C36" s="9"/>
      <c r="D36" s="9"/>
      <c r="E36" s="9"/>
      <c r="F36" s="9"/>
      <c r="G36" s="9"/>
      <c r="H36" s="9"/>
      <c r="I36" s="9"/>
      <c r="J36" s="9"/>
      <c r="K36" s="354"/>
    </row>
    <row r="37" spans="1:11" ht="15.75" x14ac:dyDescent="0.25">
      <c r="A37" s="9"/>
      <c r="B37" s="9"/>
      <c r="C37" s="9"/>
      <c r="D37" s="9"/>
      <c r="E37" s="9"/>
      <c r="F37" s="9"/>
      <c r="G37" s="9"/>
      <c r="H37" s="9"/>
      <c r="I37" s="9"/>
      <c r="J37" s="9"/>
      <c r="K37"/>
    </row>
    <row r="38" spans="1:11" ht="15.75" x14ac:dyDescent="0.25">
      <c r="A38" s="9"/>
      <c r="B38" s="9"/>
      <c r="C38" s="9"/>
      <c r="D38" s="9"/>
      <c r="E38" s="9"/>
      <c r="F38" s="9"/>
      <c r="G38" s="9"/>
      <c r="H38" s="9"/>
      <c r="I38" s="9"/>
      <c r="J38" s="9"/>
      <c r="K38"/>
    </row>
    <row r="39" spans="1:11" ht="15.75" x14ac:dyDescent="0.25">
      <c r="A39" s="9"/>
      <c r="B39" s="9"/>
      <c r="C39" s="9"/>
      <c r="D39" s="9"/>
      <c r="E39" s="9"/>
      <c r="F39" s="9"/>
      <c r="G39" s="9"/>
      <c r="H39" s="9"/>
      <c r="I39" s="9"/>
      <c r="J39" s="9"/>
      <c r="K39" s="354"/>
    </row>
    <row r="40" spans="1:11" ht="15.75" x14ac:dyDescent="0.25">
      <c r="A40" s="9"/>
      <c r="B40" s="9"/>
      <c r="C40" s="9"/>
      <c r="D40" s="9"/>
      <c r="E40" s="9"/>
      <c r="F40" s="9"/>
      <c r="G40" s="9"/>
      <c r="H40" s="9"/>
      <c r="I40" s="9"/>
      <c r="J40" s="9"/>
      <c r="K40"/>
    </row>
  </sheetData>
  <mergeCells count="10">
    <mergeCell ref="A4:K4"/>
    <mergeCell ref="A5:D5"/>
    <mergeCell ref="E5:K5"/>
    <mergeCell ref="A6:A7"/>
    <mergeCell ref="B6:B7"/>
    <mergeCell ref="C6:C7"/>
    <mergeCell ref="D6:D7"/>
    <mergeCell ref="E6:H6"/>
    <mergeCell ref="I6:J6"/>
    <mergeCell ref="K6:K7"/>
  </mergeCells>
  <pageMargins left="0.31496062992125984" right="0.31496062992125984" top="0.35433070866141736" bottom="0.35433070866141736" header="0.31496062992125984" footer="0.31496062992125984"/>
  <pageSetup paperSize="9" scale="4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DBFAE-AB0D-4ECA-B6A6-EA55BE070B06}">
  <dimension ref="A1:F17"/>
  <sheetViews>
    <sheetView workbookViewId="0">
      <selection activeCell="C16" sqref="C16"/>
    </sheetView>
  </sheetViews>
  <sheetFormatPr defaultRowHeight="15" x14ac:dyDescent="0.25"/>
  <cols>
    <col min="2" max="2" width="21.140625" customWidth="1"/>
    <col min="4" max="4" width="13" customWidth="1"/>
    <col min="5" max="5" width="29" customWidth="1"/>
  </cols>
  <sheetData>
    <row r="1" spans="1:6" ht="21" customHeight="1" x14ac:dyDescent="0.25">
      <c r="E1" s="621" t="s">
        <v>1198</v>
      </c>
      <c r="F1" s="634"/>
    </row>
    <row r="2" spans="1:6" ht="66.75" customHeight="1" x14ac:dyDescent="0.25">
      <c r="A2" s="646"/>
      <c r="B2" s="646"/>
      <c r="C2" s="646"/>
      <c r="D2" s="646"/>
      <c r="E2" s="621" t="s">
        <v>1178</v>
      </c>
    </row>
    <row r="3" spans="1:6" ht="14.25" customHeight="1" x14ac:dyDescent="0.25">
      <c r="A3" s="765" t="s">
        <v>459</v>
      </c>
      <c r="B3" s="765"/>
      <c r="C3" s="646"/>
      <c r="D3" s="646"/>
      <c r="E3" s="621"/>
    </row>
    <row r="4" spans="1:6" ht="23.25" customHeight="1" x14ac:dyDescent="0.25">
      <c r="A4" s="646"/>
      <c r="B4" s="646"/>
      <c r="C4" s="646"/>
      <c r="D4" s="646"/>
      <c r="E4" s="621"/>
    </row>
    <row r="5" spans="1:6" x14ac:dyDescent="0.25">
      <c r="B5" s="635" t="s">
        <v>1233</v>
      </c>
      <c r="C5" s="635" t="s">
        <v>52</v>
      </c>
      <c r="D5" s="635" t="s">
        <v>1234</v>
      </c>
      <c r="E5" s="635" t="s">
        <v>1235</v>
      </c>
    </row>
    <row r="6" spans="1:6" x14ac:dyDescent="0.25">
      <c r="B6" s="641" t="s">
        <v>1238</v>
      </c>
      <c r="C6" s="641">
        <v>1</v>
      </c>
      <c r="D6" s="642">
        <v>20000</v>
      </c>
      <c r="E6" s="642">
        <f t="shared" ref="E6:E11" si="0">D6*C6</f>
        <v>20000</v>
      </c>
    </row>
    <row r="7" spans="1:6" x14ac:dyDescent="0.25">
      <c r="B7" s="641" t="s">
        <v>1239</v>
      </c>
      <c r="C7" s="641">
        <v>10</v>
      </c>
      <c r="D7" s="642">
        <v>4000</v>
      </c>
      <c r="E7" s="642">
        <f t="shared" si="0"/>
        <v>40000</v>
      </c>
    </row>
    <row r="8" spans="1:6" x14ac:dyDescent="0.25">
      <c r="B8" s="641" t="s">
        <v>374</v>
      </c>
      <c r="C8" s="641">
        <v>20</v>
      </c>
      <c r="D8" s="642">
        <v>1200</v>
      </c>
      <c r="E8" s="642">
        <f t="shared" si="0"/>
        <v>24000</v>
      </c>
    </row>
    <row r="9" spans="1:6" x14ac:dyDescent="0.25">
      <c r="B9" s="641" t="s">
        <v>1240</v>
      </c>
      <c r="C9" s="641">
        <v>20</v>
      </c>
      <c r="D9" s="642">
        <v>50</v>
      </c>
      <c r="E9" s="642">
        <f t="shared" si="0"/>
        <v>1000</v>
      </c>
    </row>
    <row r="10" spans="1:6" ht="30" x14ac:dyDescent="0.25">
      <c r="B10" s="643" t="s">
        <v>1241</v>
      </c>
      <c r="C10" s="641">
        <v>1</v>
      </c>
      <c r="D10" s="642">
        <v>3000</v>
      </c>
      <c r="E10" s="642">
        <f t="shared" si="0"/>
        <v>3000</v>
      </c>
    </row>
    <row r="11" spans="1:6" x14ac:dyDescent="0.25">
      <c r="B11" s="643" t="s">
        <v>1242</v>
      </c>
      <c r="C11" s="641">
        <v>2</v>
      </c>
      <c r="D11" s="642">
        <v>1000</v>
      </c>
      <c r="E11" s="642">
        <f t="shared" si="0"/>
        <v>2000</v>
      </c>
    </row>
    <row r="12" spans="1:6" x14ac:dyDescent="0.25">
      <c r="E12" s="644">
        <f>SUM(E6:E11)</f>
        <v>90000</v>
      </c>
    </row>
    <row r="14" spans="1:6" x14ac:dyDescent="0.25">
      <c r="B14" s="645"/>
    </row>
    <row r="16" spans="1:6" ht="30.75" customHeight="1" x14ac:dyDescent="0.25">
      <c r="B16" s="371" t="s">
        <v>973</v>
      </c>
      <c r="C16" s="163">
        <f>E12*0.7</f>
        <v>62999.999999999993</v>
      </c>
    </row>
    <row r="17" spans="2:3" ht="31.5" x14ac:dyDescent="0.25">
      <c r="B17" s="9" t="s">
        <v>1065</v>
      </c>
      <c r="C17" s="163">
        <f>E12*0.3</f>
        <v>27000</v>
      </c>
    </row>
  </sheetData>
  <mergeCells count="1">
    <mergeCell ref="A3:B3"/>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DB73F-4ABE-4B8B-83CE-96F2CE53E168}">
  <sheetPr>
    <tabColor rgb="FFFFC000"/>
    <pageSetUpPr fitToPage="1"/>
  </sheetPr>
  <dimension ref="A1:K34"/>
  <sheetViews>
    <sheetView workbookViewId="0">
      <selection activeCell="J1" sqref="J1"/>
    </sheetView>
  </sheetViews>
  <sheetFormatPr defaultRowHeight="15" x14ac:dyDescent="0.25"/>
  <cols>
    <col min="1" max="1" width="33.140625" style="319" customWidth="1"/>
    <col min="2" max="2" width="14.28515625" style="319" customWidth="1"/>
    <col min="3" max="3" width="16.85546875" style="319" customWidth="1"/>
    <col min="4" max="5" width="14.140625" style="319" customWidth="1"/>
    <col min="6" max="6" width="21" style="319" customWidth="1"/>
    <col min="7" max="7" width="14.28515625" style="319" customWidth="1"/>
    <col min="8" max="8" width="14.5703125" style="319" customWidth="1"/>
    <col min="9" max="9" width="14.140625" style="319" customWidth="1"/>
    <col min="10" max="10" width="32.85546875" style="319" customWidth="1"/>
    <col min="11" max="11" width="14.140625" style="11" customWidth="1"/>
    <col min="12" max="14" width="10" style="319" bestFit="1" customWidth="1"/>
    <col min="15" max="16384" width="9.140625" style="319"/>
  </cols>
  <sheetData>
    <row r="1" spans="1:10" ht="15.75" x14ac:dyDescent="0.25">
      <c r="A1" s="9"/>
      <c r="B1" s="9"/>
      <c r="C1" s="9"/>
      <c r="D1" s="9"/>
      <c r="E1" s="9"/>
      <c r="F1" s="9"/>
      <c r="G1" s="9"/>
      <c r="H1" s="9"/>
      <c r="I1" s="9"/>
      <c r="J1" s="518" t="s">
        <v>1199</v>
      </c>
    </row>
    <row r="2" spans="1:10" ht="94.5" x14ac:dyDescent="0.25">
      <c r="A2" s="9" t="s">
        <v>105</v>
      </c>
      <c r="B2" s="9"/>
      <c r="C2" s="9"/>
      <c r="D2" s="9"/>
      <c r="E2" s="9"/>
      <c r="F2" s="9"/>
      <c r="G2" s="9"/>
      <c r="H2" s="9"/>
      <c r="I2" s="9"/>
      <c r="J2" s="518" t="s">
        <v>1178</v>
      </c>
    </row>
    <row r="3" spans="1:10" ht="15.75" x14ac:dyDescent="0.25">
      <c r="A3" s="9"/>
      <c r="B3" s="9"/>
      <c r="C3" s="9"/>
      <c r="D3" s="9"/>
      <c r="E3" s="9"/>
      <c r="F3" s="9"/>
      <c r="G3" s="9"/>
      <c r="H3" s="9"/>
      <c r="I3" s="9"/>
      <c r="J3" s="10"/>
    </row>
    <row r="4" spans="1:10" ht="18.75" x14ac:dyDescent="0.25">
      <c r="A4" s="665" t="s">
        <v>49</v>
      </c>
      <c r="B4" s="665"/>
      <c r="C4" s="666"/>
      <c r="D4" s="666"/>
      <c r="E4" s="666"/>
      <c r="F4" s="666"/>
      <c r="G4" s="666"/>
      <c r="H4" s="666"/>
      <c r="I4" s="666"/>
      <c r="J4" s="667"/>
    </row>
    <row r="5" spans="1:10" ht="15.75" x14ac:dyDescent="0.25">
      <c r="A5" s="689" t="s">
        <v>50</v>
      </c>
      <c r="B5" s="687"/>
      <c r="C5" s="688"/>
      <c r="D5" s="689" t="s">
        <v>49</v>
      </c>
      <c r="E5" s="687"/>
      <c r="F5" s="687"/>
      <c r="G5" s="687"/>
      <c r="H5" s="687"/>
      <c r="I5" s="687"/>
      <c r="J5" s="688"/>
    </row>
    <row r="6" spans="1:10" ht="15.75" x14ac:dyDescent="0.25">
      <c r="A6" s="690" t="s">
        <v>51</v>
      </c>
      <c r="B6" s="690" t="s">
        <v>52</v>
      </c>
      <c r="C6" s="690" t="s">
        <v>53</v>
      </c>
      <c r="D6" s="689" t="s">
        <v>54</v>
      </c>
      <c r="E6" s="687"/>
      <c r="F6" s="687"/>
      <c r="G6" s="688"/>
      <c r="H6" s="692" t="s">
        <v>55</v>
      </c>
      <c r="I6" s="693"/>
      <c r="J6" s="690" t="s">
        <v>56</v>
      </c>
    </row>
    <row r="7" spans="1:10" ht="31.5" x14ac:dyDescent="0.25">
      <c r="A7" s="691"/>
      <c r="B7" s="691"/>
      <c r="C7" s="691"/>
      <c r="D7" s="13" t="s">
        <v>57</v>
      </c>
      <c r="E7" s="13" t="s">
        <v>58</v>
      </c>
      <c r="F7" s="13" t="s">
        <v>59</v>
      </c>
      <c r="G7" s="13" t="s">
        <v>60</v>
      </c>
      <c r="H7" s="13" t="s">
        <v>4</v>
      </c>
      <c r="I7" s="13" t="s">
        <v>0</v>
      </c>
      <c r="J7" s="691"/>
    </row>
    <row r="8" spans="1:10" ht="15.75" x14ac:dyDescent="0.25">
      <c r="A8" s="14" t="s">
        <v>6</v>
      </c>
      <c r="B8" s="15">
        <f>SUM(B9:B27)</f>
        <v>1</v>
      </c>
      <c r="C8" s="219">
        <f>SUM(C9:C27)</f>
        <v>108900</v>
      </c>
      <c r="D8" s="15"/>
      <c r="E8" s="15"/>
      <c r="F8" s="15"/>
      <c r="G8" s="219">
        <f>SUM(G9:G27)</f>
        <v>112409</v>
      </c>
      <c r="H8" s="15"/>
      <c r="I8" s="219">
        <f>SUM(I9:I27)</f>
        <v>112409</v>
      </c>
      <c r="J8" s="15"/>
    </row>
    <row r="9" spans="1:10" ht="78.75" x14ac:dyDescent="0.25">
      <c r="A9" s="16" t="s">
        <v>106</v>
      </c>
      <c r="B9" s="16">
        <v>1</v>
      </c>
      <c r="C9" s="18">
        <v>108900</v>
      </c>
      <c r="D9" s="16">
        <v>1063019698</v>
      </c>
      <c r="E9" s="16" t="s">
        <v>1120</v>
      </c>
      <c r="F9" s="16" t="s">
        <v>1121</v>
      </c>
      <c r="G9" s="18">
        <v>112409</v>
      </c>
      <c r="H9" s="16">
        <v>20</v>
      </c>
      <c r="I9" s="18">
        <v>112409</v>
      </c>
      <c r="J9" s="16" t="s">
        <v>1122</v>
      </c>
    </row>
    <row r="10" spans="1:10" ht="15.75" hidden="1" x14ac:dyDescent="0.25">
      <c r="A10" s="16"/>
      <c r="B10" s="16"/>
      <c r="C10" s="16"/>
      <c r="D10" s="16"/>
      <c r="E10" s="16"/>
      <c r="F10" s="16"/>
      <c r="G10" s="16"/>
      <c r="H10" s="16"/>
      <c r="I10" s="16"/>
      <c r="J10" s="16"/>
    </row>
    <row r="11" spans="1:10" ht="15.75" hidden="1" x14ac:dyDescent="0.25">
      <c r="A11" s="16"/>
      <c r="B11" s="16"/>
      <c r="C11" s="16"/>
      <c r="D11" s="16"/>
      <c r="E11" s="16"/>
      <c r="F11" s="16"/>
      <c r="G11" s="16"/>
      <c r="H11" s="16"/>
      <c r="I11" s="16"/>
      <c r="J11" s="16"/>
    </row>
    <row r="12" spans="1:10" ht="15.75" hidden="1" x14ac:dyDescent="0.25">
      <c r="A12" s="16"/>
      <c r="B12" s="16"/>
      <c r="C12" s="16"/>
      <c r="D12" s="16"/>
      <c r="E12" s="16"/>
      <c r="F12" s="16"/>
      <c r="G12" s="16"/>
      <c r="H12" s="16"/>
      <c r="I12" s="16"/>
      <c r="J12" s="16"/>
    </row>
    <row r="13" spans="1:10" ht="15.75" hidden="1" x14ac:dyDescent="0.25">
      <c r="A13" s="16"/>
      <c r="B13" s="16"/>
      <c r="C13" s="16"/>
      <c r="D13" s="16"/>
      <c r="E13" s="16"/>
      <c r="F13" s="16"/>
      <c r="G13" s="16"/>
      <c r="H13" s="16"/>
      <c r="I13" s="16"/>
      <c r="J13" s="16"/>
    </row>
    <row r="14" spans="1:10" ht="15.75" hidden="1" x14ac:dyDescent="0.25">
      <c r="A14" s="16"/>
      <c r="B14" s="16"/>
      <c r="C14" s="16"/>
      <c r="D14" s="16"/>
      <c r="E14" s="16"/>
      <c r="F14" s="16"/>
      <c r="G14" s="16"/>
      <c r="H14" s="16"/>
      <c r="I14" s="16"/>
      <c r="J14" s="16"/>
    </row>
    <row r="15" spans="1:10" ht="15.75" hidden="1" x14ac:dyDescent="0.25">
      <c r="A15" s="16"/>
      <c r="B15" s="16"/>
      <c r="C15" s="16"/>
      <c r="D15" s="16"/>
      <c r="E15" s="16"/>
      <c r="F15" s="16"/>
      <c r="G15" s="16"/>
      <c r="H15" s="16"/>
      <c r="I15" s="16"/>
      <c r="J15" s="16"/>
    </row>
    <row r="16" spans="1:10" ht="15.75" hidden="1" x14ac:dyDescent="0.25">
      <c r="A16" s="16"/>
      <c r="B16" s="16"/>
      <c r="C16" s="16"/>
      <c r="D16" s="16"/>
      <c r="E16" s="16"/>
      <c r="F16" s="16"/>
      <c r="G16" s="16"/>
      <c r="H16" s="16"/>
      <c r="I16" s="16"/>
      <c r="J16" s="16"/>
    </row>
    <row r="17" spans="1:10" ht="15.75" hidden="1" x14ac:dyDescent="0.25">
      <c r="A17" s="16"/>
      <c r="B17" s="16"/>
      <c r="C17" s="16"/>
      <c r="D17" s="16"/>
      <c r="E17" s="16"/>
      <c r="F17" s="16"/>
      <c r="G17" s="16"/>
      <c r="H17" s="16"/>
      <c r="I17" s="16"/>
      <c r="J17" s="16"/>
    </row>
    <row r="18" spans="1:10" ht="15.75" hidden="1" x14ac:dyDescent="0.25">
      <c r="A18" s="16"/>
      <c r="B18" s="16"/>
      <c r="C18" s="16"/>
      <c r="D18" s="16"/>
      <c r="E18" s="16"/>
      <c r="F18" s="16"/>
      <c r="G18" s="16"/>
      <c r="H18" s="16"/>
      <c r="I18" s="16"/>
      <c r="J18" s="16"/>
    </row>
    <row r="19" spans="1:10" ht="15.75" hidden="1" x14ac:dyDescent="0.25">
      <c r="A19" s="16"/>
      <c r="B19" s="16"/>
      <c r="C19" s="16"/>
      <c r="D19" s="16"/>
      <c r="E19" s="16"/>
      <c r="F19" s="16"/>
      <c r="G19" s="16"/>
      <c r="H19" s="16"/>
      <c r="I19" s="16"/>
      <c r="J19" s="16"/>
    </row>
    <row r="20" spans="1:10" ht="15.75" hidden="1" x14ac:dyDescent="0.25">
      <c r="A20" s="16"/>
      <c r="B20" s="16"/>
      <c r="C20" s="16"/>
      <c r="D20" s="16"/>
      <c r="E20" s="16"/>
      <c r="F20" s="16"/>
      <c r="G20" s="16"/>
      <c r="H20" s="16"/>
      <c r="I20" s="16"/>
      <c r="J20" s="16"/>
    </row>
    <row r="21" spans="1:10" ht="15.75" hidden="1" x14ac:dyDescent="0.25">
      <c r="A21" s="16"/>
      <c r="B21" s="16"/>
      <c r="C21" s="16"/>
      <c r="D21" s="16"/>
      <c r="E21" s="16"/>
      <c r="F21" s="16"/>
      <c r="G21" s="16"/>
      <c r="H21" s="16"/>
      <c r="I21" s="16"/>
      <c r="J21" s="16"/>
    </row>
    <row r="22" spans="1:10" ht="15.75" hidden="1" x14ac:dyDescent="0.25">
      <c r="A22" s="16"/>
      <c r="B22" s="16"/>
      <c r="C22" s="16"/>
      <c r="D22" s="16"/>
      <c r="E22" s="16"/>
      <c r="F22" s="16"/>
      <c r="G22" s="16"/>
      <c r="H22" s="16"/>
      <c r="I22" s="16"/>
      <c r="J22" s="16"/>
    </row>
    <row r="23" spans="1:10" ht="15.75" hidden="1" x14ac:dyDescent="0.25">
      <c r="A23" s="16"/>
      <c r="B23" s="16"/>
      <c r="C23" s="16"/>
      <c r="D23" s="16"/>
      <c r="E23" s="16"/>
      <c r="F23" s="16"/>
      <c r="G23" s="16"/>
      <c r="H23" s="16"/>
      <c r="I23" s="16"/>
      <c r="J23" s="16"/>
    </row>
    <row r="24" spans="1:10" ht="15.75" hidden="1" x14ac:dyDescent="0.25">
      <c r="A24" s="16"/>
      <c r="B24" s="16"/>
      <c r="C24" s="16"/>
      <c r="D24" s="16"/>
      <c r="E24" s="16"/>
      <c r="F24" s="16"/>
      <c r="G24" s="16"/>
      <c r="H24" s="16"/>
      <c r="I24" s="16"/>
      <c r="J24" s="16"/>
    </row>
    <row r="25" spans="1:10" ht="15.75" hidden="1" x14ac:dyDescent="0.25">
      <c r="A25" s="16"/>
      <c r="B25" s="16"/>
      <c r="C25" s="16"/>
      <c r="D25" s="16"/>
      <c r="E25" s="16"/>
      <c r="F25" s="16"/>
      <c r="G25" s="16"/>
      <c r="H25" s="16"/>
      <c r="I25" s="16"/>
      <c r="J25" s="16"/>
    </row>
    <row r="26" spans="1:10" ht="15.75" hidden="1" x14ac:dyDescent="0.25">
      <c r="A26" s="16"/>
      <c r="B26" s="16"/>
      <c r="C26" s="16"/>
      <c r="D26" s="16"/>
      <c r="E26" s="16"/>
      <c r="F26" s="16"/>
      <c r="G26" s="16"/>
      <c r="H26" s="16"/>
      <c r="I26" s="16"/>
      <c r="J26" s="16"/>
    </row>
    <row r="27" spans="1:10" ht="15.75" hidden="1" x14ac:dyDescent="0.25">
      <c r="A27" s="16"/>
      <c r="B27" s="16"/>
      <c r="C27" s="16"/>
      <c r="D27" s="16"/>
      <c r="E27" s="16"/>
      <c r="F27" s="16"/>
      <c r="G27" s="16"/>
      <c r="H27" s="16"/>
      <c r="I27" s="16"/>
      <c r="J27" s="16"/>
    </row>
    <row r="31" spans="1:10" ht="15.75" x14ac:dyDescent="0.25">
      <c r="A31" s="371" t="s">
        <v>973</v>
      </c>
      <c r="B31" s="295">
        <v>108900</v>
      </c>
    </row>
    <row r="32" spans="1:10" ht="30" x14ac:dyDescent="0.25">
      <c r="A32" s="371" t="s">
        <v>974</v>
      </c>
      <c r="B32" s="9">
        <v>0</v>
      </c>
    </row>
    <row r="33" spans="1:2" ht="45" x14ac:dyDescent="0.25">
      <c r="A33" s="296" t="s">
        <v>1077</v>
      </c>
      <c r="B33" s="295">
        <v>108900</v>
      </c>
    </row>
    <row r="34" spans="1:2" ht="15.75" x14ac:dyDescent="0.25">
      <c r="A34" s="9" t="s">
        <v>1065</v>
      </c>
      <c r="B34" s="295">
        <v>0</v>
      </c>
    </row>
  </sheetData>
  <mergeCells count="9">
    <mergeCell ref="A4:J4"/>
    <mergeCell ref="A5:C5"/>
    <mergeCell ref="D5:J5"/>
    <mergeCell ref="A6:A7"/>
    <mergeCell ref="B6:B7"/>
    <mergeCell ref="C6:C7"/>
    <mergeCell ref="D6:G6"/>
    <mergeCell ref="H6:I6"/>
    <mergeCell ref="J6:J7"/>
  </mergeCells>
  <pageMargins left="0.70866141732283472" right="0.70866141732283472" top="0.74803149606299213" bottom="0.74803149606299213" header="0.31496062992125984" footer="0.31496062992125984"/>
  <pageSetup paperSize="9" scale="64"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88907-73E4-455A-BACD-265C7BC6D785}">
  <sheetPr>
    <tabColor rgb="FFFFC000"/>
  </sheetPr>
  <dimension ref="A1:K24"/>
  <sheetViews>
    <sheetView workbookViewId="0">
      <selection activeCell="J1" sqref="J1"/>
    </sheetView>
  </sheetViews>
  <sheetFormatPr defaultRowHeight="15" x14ac:dyDescent="0.25"/>
  <cols>
    <col min="1" max="1" width="44.85546875" style="371" customWidth="1"/>
    <col min="2" max="2" width="13" style="371" customWidth="1"/>
    <col min="3" max="3" width="16.85546875" style="371" customWidth="1"/>
    <col min="4" max="5" width="14.140625" style="371" customWidth="1"/>
    <col min="6" max="6" width="15.5703125" style="371" customWidth="1"/>
    <col min="7" max="7" width="14.28515625" style="371" customWidth="1"/>
    <col min="8" max="8" width="11.5703125" style="371" customWidth="1"/>
    <col min="9" max="9" width="11.28515625" style="371" customWidth="1"/>
    <col min="10" max="10" width="47" style="371" customWidth="1"/>
    <col min="11" max="11" width="14.140625" style="11" customWidth="1"/>
    <col min="12" max="14" width="10" style="371" bestFit="1" customWidth="1"/>
    <col min="15" max="16384" width="9.140625" style="371"/>
  </cols>
  <sheetData>
    <row r="1" spans="1:11" ht="15.75" x14ac:dyDescent="0.25">
      <c r="A1" s="9"/>
      <c r="B1" s="9"/>
      <c r="C1" s="9"/>
      <c r="D1" s="9"/>
      <c r="E1" s="9"/>
      <c r="H1" s="9"/>
      <c r="I1" s="9"/>
      <c r="J1" s="518" t="s">
        <v>1200</v>
      </c>
    </row>
    <row r="2" spans="1:11" ht="63" x14ac:dyDescent="0.25">
      <c r="A2" s="155" t="s">
        <v>372</v>
      </c>
      <c r="B2" s="9"/>
      <c r="C2" s="9"/>
      <c r="D2" s="9"/>
      <c r="E2" s="9"/>
      <c r="F2" s="9"/>
      <c r="G2" s="9"/>
      <c r="H2" s="9"/>
      <c r="I2" s="9"/>
      <c r="J2" s="518" t="s">
        <v>1178</v>
      </c>
    </row>
    <row r="3" spans="1:11" ht="15.75" x14ac:dyDescent="0.25">
      <c r="A3" s="9"/>
      <c r="B3" s="9"/>
      <c r="C3" s="9"/>
      <c r="D3" s="9"/>
      <c r="E3" s="9"/>
      <c r="F3" s="9" t="s">
        <v>690</v>
      </c>
      <c r="G3" s="9">
        <f>G8</f>
        <v>28097.78</v>
      </c>
      <c r="H3" s="599"/>
      <c r="I3" s="599"/>
      <c r="J3" s="599"/>
    </row>
    <row r="4" spans="1:11" ht="18.75" x14ac:dyDescent="0.25">
      <c r="A4" s="665" t="s">
        <v>49</v>
      </c>
      <c r="B4" s="665"/>
      <c r="C4" s="666"/>
      <c r="D4" s="666"/>
      <c r="E4" s="666"/>
      <c r="F4" s="666"/>
      <c r="G4" s="666"/>
      <c r="H4" s="666"/>
      <c r="I4" s="666"/>
      <c r="J4" s="667"/>
    </row>
    <row r="5" spans="1:11" ht="15.75" x14ac:dyDescent="0.25">
      <c r="A5" s="689" t="s">
        <v>50</v>
      </c>
      <c r="B5" s="687"/>
      <c r="C5" s="688"/>
      <c r="D5" s="689" t="s">
        <v>49</v>
      </c>
      <c r="E5" s="687"/>
      <c r="F5" s="687"/>
      <c r="G5" s="687"/>
      <c r="H5" s="687"/>
      <c r="I5" s="687"/>
      <c r="J5" s="688"/>
    </row>
    <row r="6" spans="1:11" ht="15.75" x14ac:dyDescent="0.25">
      <c r="A6" s="690" t="s">
        <v>51</v>
      </c>
      <c r="B6" s="690" t="s">
        <v>52</v>
      </c>
      <c r="C6" s="690" t="s">
        <v>53</v>
      </c>
      <c r="D6" s="689" t="s">
        <v>54</v>
      </c>
      <c r="E6" s="687"/>
      <c r="F6" s="687"/>
      <c r="G6" s="688"/>
      <c r="H6" s="692" t="s">
        <v>55</v>
      </c>
      <c r="I6" s="693"/>
      <c r="J6" s="690" t="s">
        <v>56</v>
      </c>
    </row>
    <row r="7" spans="1:11" ht="31.5" x14ac:dyDescent="0.25">
      <c r="A7" s="691"/>
      <c r="B7" s="691"/>
      <c r="C7" s="691"/>
      <c r="D7" s="374" t="s">
        <v>57</v>
      </c>
      <c r="E7" s="374" t="s">
        <v>58</v>
      </c>
      <c r="F7" s="374" t="s">
        <v>59</v>
      </c>
      <c r="G7" s="374" t="s">
        <v>60</v>
      </c>
      <c r="H7" s="374" t="s">
        <v>4</v>
      </c>
      <c r="I7" s="374" t="s">
        <v>0</v>
      </c>
      <c r="J7" s="691"/>
      <c r="K7" s="197"/>
    </row>
    <row r="8" spans="1:11" ht="15.75" x14ac:dyDescent="0.25">
      <c r="A8" s="136" t="s">
        <v>6</v>
      </c>
      <c r="B8" s="137">
        <f>SUM(B9:B18)</f>
        <v>112</v>
      </c>
      <c r="C8" s="334">
        <f>SUM(C9:C18)</f>
        <v>233500</v>
      </c>
      <c r="D8" s="334"/>
      <c r="E8" s="334"/>
      <c r="F8" s="334"/>
      <c r="G8" s="334">
        <f>SUM(G9:G18)</f>
        <v>28097.78</v>
      </c>
      <c r="H8" s="334"/>
      <c r="I8" s="334">
        <f>SUM(I9:I18)</f>
        <v>28097.78</v>
      </c>
      <c r="J8" s="137"/>
    </row>
    <row r="9" spans="1:11" ht="31.5" x14ac:dyDescent="0.25">
      <c r="A9" s="44" t="s">
        <v>373</v>
      </c>
      <c r="B9" s="366">
        <v>3</v>
      </c>
      <c r="C9" s="48">
        <v>52200</v>
      </c>
      <c r="D9" s="16"/>
      <c r="E9" s="16"/>
      <c r="F9" s="16"/>
      <c r="G9" s="16"/>
      <c r="H9" s="16"/>
      <c r="I9" s="16"/>
      <c r="J9" s="16" t="s">
        <v>1128</v>
      </c>
    </row>
    <row r="10" spans="1:11" ht="47.25" x14ac:dyDescent="0.25">
      <c r="A10" s="44" t="s">
        <v>929</v>
      </c>
      <c r="B10" s="366">
        <v>1</v>
      </c>
      <c r="C10" s="48">
        <v>30000</v>
      </c>
      <c r="D10" s="16">
        <v>6721924357</v>
      </c>
      <c r="E10" s="24">
        <v>44585</v>
      </c>
      <c r="F10" s="16" t="s">
        <v>930</v>
      </c>
      <c r="G10" s="16">
        <v>7176.88</v>
      </c>
      <c r="H10" s="16" t="s">
        <v>931</v>
      </c>
      <c r="I10" s="16">
        <v>7176.88</v>
      </c>
      <c r="J10" s="16" t="s">
        <v>1127</v>
      </c>
    </row>
    <row r="11" spans="1:11" ht="15.75" x14ac:dyDescent="0.25">
      <c r="A11" s="44" t="s">
        <v>374</v>
      </c>
      <c r="B11" s="366">
        <v>20</v>
      </c>
      <c r="C11" s="48">
        <v>40000</v>
      </c>
      <c r="D11" s="16"/>
      <c r="E11" s="16"/>
      <c r="F11" s="16"/>
      <c r="G11" s="16"/>
      <c r="H11" s="16"/>
      <c r="I11" s="16"/>
      <c r="J11" s="16" t="s">
        <v>1123</v>
      </c>
    </row>
    <row r="12" spans="1:11" ht="15.75" x14ac:dyDescent="0.25">
      <c r="A12" s="44" t="s">
        <v>141</v>
      </c>
      <c r="B12" s="366">
        <v>20</v>
      </c>
      <c r="C12" s="48">
        <v>20000</v>
      </c>
      <c r="D12" s="16"/>
      <c r="E12" s="16"/>
      <c r="F12" s="16"/>
      <c r="G12" s="16"/>
      <c r="H12" s="16"/>
      <c r="I12" s="16"/>
      <c r="J12" s="16" t="s">
        <v>1123</v>
      </c>
    </row>
    <row r="13" spans="1:11" ht="31.5" x14ac:dyDescent="0.25">
      <c r="A13" s="44" t="s">
        <v>124</v>
      </c>
      <c r="B13" s="366">
        <v>20</v>
      </c>
      <c r="C13" s="48">
        <v>24000</v>
      </c>
      <c r="D13" s="16"/>
      <c r="E13" s="16"/>
      <c r="F13" s="16"/>
      <c r="G13" s="16"/>
      <c r="H13" s="16"/>
      <c r="I13" s="16"/>
      <c r="J13" s="16" t="s">
        <v>1126</v>
      </c>
    </row>
    <row r="14" spans="1:11" ht="94.5" x14ac:dyDescent="0.25">
      <c r="A14" s="521" t="s">
        <v>375</v>
      </c>
      <c r="B14" s="366">
        <v>5</v>
      </c>
      <c r="C14" s="48">
        <v>11500</v>
      </c>
      <c r="D14" s="16" t="s">
        <v>932</v>
      </c>
      <c r="E14" s="24">
        <v>44580</v>
      </c>
      <c r="F14" s="16" t="s">
        <v>679</v>
      </c>
      <c r="G14" s="16">
        <v>15699.75</v>
      </c>
      <c r="H14" s="16" t="s">
        <v>933</v>
      </c>
      <c r="I14" s="16">
        <v>15699.75</v>
      </c>
      <c r="J14" s="16" t="s">
        <v>1125</v>
      </c>
    </row>
    <row r="15" spans="1:11" ht="94.5" x14ac:dyDescent="0.25">
      <c r="A15" s="521" t="s">
        <v>376</v>
      </c>
      <c r="B15" s="366">
        <v>2</v>
      </c>
      <c r="C15" s="48">
        <v>2400</v>
      </c>
      <c r="D15" s="16" t="s">
        <v>934</v>
      </c>
      <c r="E15" s="24">
        <v>44588</v>
      </c>
      <c r="F15" s="16" t="s">
        <v>436</v>
      </c>
      <c r="G15" s="16">
        <v>4495.1499999999996</v>
      </c>
      <c r="H15" s="82" t="s">
        <v>935</v>
      </c>
      <c r="I15" s="16">
        <v>4495.1499999999996</v>
      </c>
      <c r="J15" s="16" t="s">
        <v>1124</v>
      </c>
    </row>
    <row r="16" spans="1:11" ht="94.5" x14ac:dyDescent="0.25">
      <c r="A16" s="521" t="s">
        <v>377</v>
      </c>
      <c r="B16" s="366">
        <v>20</v>
      </c>
      <c r="C16" s="48">
        <v>10000</v>
      </c>
      <c r="D16" s="16" t="s">
        <v>936</v>
      </c>
      <c r="E16" s="24">
        <v>44588</v>
      </c>
      <c r="F16" s="16" t="s">
        <v>436</v>
      </c>
      <c r="G16" s="16">
        <v>726</v>
      </c>
      <c r="H16" s="16" t="s">
        <v>937</v>
      </c>
      <c r="I16" s="16">
        <v>726</v>
      </c>
      <c r="J16" s="16" t="s">
        <v>1124</v>
      </c>
    </row>
    <row r="17" spans="1:10" ht="15.75" x14ac:dyDescent="0.25">
      <c r="A17" s="521" t="s">
        <v>252</v>
      </c>
      <c r="B17" s="366">
        <v>20</v>
      </c>
      <c r="C17" s="48">
        <v>3400</v>
      </c>
      <c r="D17" s="16"/>
      <c r="E17" s="16"/>
      <c r="F17" s="16"/>
      <c r="G17" s="16"/>
      <c r="H17" s="16"/>
      <c r="I17" s="16"/>
      <c r="J17" s="16" t="s">
        <v>1123</v>
      </c>
    </row>
    <row r="18" spans="1:10" ht="15.75" x14ac:dyDescent="0.25">
      <c r="A18" s="521" t="s">
        <v>378</v>
      </c>
      <c r="B18" s="366">
        <v>1</v>
      </c>
      <c r="C18" s="48">
        <v>40000</v>
      </c>
      <c r="D18" s="16"/>
      <c r="E18" s="16"/>
      <c r="F18" s="16"/>
      <c r="G18" s="16"/>
      <c r="H18" s="16"/>
      <c r="I18" s="16"/>
      <c r="J18" s="16" t="s">
        <v>1123</v>
      </c>
    </row>
    <row r="21" spans="1:10" ht="15.75" x14ac:dyDescent="0.25">
      <c r="A21" s="371" t="s">
        <v>973</v>
      </c>
      <c r="B21" s="295">
        <v>163450</v>
      </c>
    </row>
    <row r="22" spans="1:10" ht="15.75" x14ac:dyDescent="0.25">
      <c r="A22" s="371" t="s">
        <v>974</v>
      </c>
      <c r="B22" s="9">
        <v>0</v>
      </c>
    </row>
    <row r="23" spans="1:10" ht="30" x14ac:dyDescent="0.25">
      <c r="A23" s="296" t="s">
        <v>1077</v>
      </c>
      <c r="B23" s="295">
        <v>163450</v>
      </c>
      <c r="J23" s="535"/>
    </row>
    <row r="24" spans="1:10" ht="15.75" x14ac:dyDescent="0.25">
      <c r="A24" s="9" t="s">
        <v>1065</v>
      </c>
      <c r="B24" s="295">
        <v>70050</v>
      </c>
    </row>
  </sheetData>
  <mergeCells count="9">
    <mergeCell ref="H6:I6"/>
    <mergeCell ref="J6:J7"/>
    <mergeCell ref="A4:J4"/>
    <mergeCell ref="A5:C5"/>
    <mergeCell ref="D5:J5"/>
    <mergeCell ref="A6:A7"/>
    <mergeCell ref="B6:B7"/>
    <mergeCell ref="C6:C7"/>
    <mergeCell ref="D6:G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0A6EC-0EAC-42E3-A8E2-FCF96DC752BB}">
  <sheetPr>
    <tabColor rgb="FFFFC000"/>
    <pageSetUpPr fitToPage="1"/>
  </sheetPr>
  <dimension ref="A1:K29"/>
  <sheetViews>
    <sheetView topLeftCell="A10" workbookViewId="0">
      <selection activeCell="J1" sqref="J1"/>
    </sheetView>
  </sheetViews>
  <sheetFormatPr defaultRowHeight="15" x14ac:dyDescent="0.25"/>
  <cols>
    <col min="1" max="1" width="33.140625" style="371" customWidth="1"/>
    <col min="2" max="2" width="14.28515625" style="371" customWidth="1"/>
    <col min="3" max="3" width="16.85546875" style="371" customWidth="1"/>
    <col min="4" max="5" width="14.140625" style="371" customWidth="1"/>
    <col min="6" max="6" width="21" style="371" customWidth="1"/>
    <col min="7" max="7" width="14.28515625" style="371" customWidth="1"/>
    <col min="8" max="8" width="14.5703125" style="371" customWidth="1"/>
    <col min="9" max="9" width="14.140625" style="371" customWidth="1"/>
    <col min="10" max="10" width="32.85546875" style="371" customWidth="1"/>
    <col min="11" max="11" width="14.140625" style="11" customWidth="1"/>
    <col min="12" max="14" width="10" style="371" bestFit="1" customWidth="1"/>
    <col min="15" max="16384" width="9.140625" style="371"/>
  </cols>
  <sheetData>
    <row r="1" spans="1:10" ht="15.75" x14ac:dyDescent="0.25">
      <c r="A1" s="9"/>
      <c r="B1" s="9"/>
      <c r="C1" s="9"/>
      <c r="D1" s="9"/>
      <c r="E1" s="9"/>
      <c r="H1" s="9"/>
      <c r="I1" s="9"/>
      <c r="J1" s="518" t="s">
        <v>1201</v>
      </c>
    </row>
    <row r="2" spans="1:10" ht="94.5" x14ac:dyDescent="0.25">
      <c r="A2" s="766" t="s">
        <v>121</v>
      </c>
      <c r="B2" s="766"/>
      <c r="C2" s="9"/>
      <c r="D2" s="9"/>
      <c r="E2" s="9"/>
      <c r="H2" s="9"/>
      <c r="I2" s="9"/>
      <c r="J2" s="518" t="s">
        <v>1178</v>
      </c>
    </row>
    <row r="3" spans="1:10" ht="15.75" x14ac:dyDescent="0.25">
      <c r="A3" s="517"/>
      <c r="B3" s="517"/>
      <c r="C3" s="9"/>
      <c r="D3" s="9"/>
      <c r="E3" s="9"/>
      <c r="F3" s="9" t="s">
        <v>690</v>
      </c>
      <c r="G3" s="9">
        <f>G15+G16+G17+G21+G22</f>
        <v>8028.1399999999994</v>
      </c>
      <c r="H3" s="9"/>
      <c r="I3" s="9"/>
      <c r="J3" s="518"/>
    </row>
    <row r="4" spans="1:10" ht="15.75" x14ac:dyDescent="0.25">
      <c r="A4" s="9"/>
      <c r="B4" s="9"/>
      <c r="C4" s="9"/>
      <c r="D4" s="9"/>
      <c r="E4" s="9"/>
      <c r="F4" s="9" t="s">
        <v>855</v>
      </c>
      <c r="G4" s="260">
        <f>G12+G13</f>
        <v>10672.2</v>
      </c>
      <c r="H4" s="9"/>
      <c r="I4" s="9"/>
      <c r="J4" s="10"/>
    </row>
    <row r="5" spans="1:10" ht="18.75" x14ac:dyDescent="0.25">
      <c r="A5" s="665" t="s">
        <v>49</v>
      </c>
      <c r="B5" s="665"/>
      <c r="C5" s="666"/>
      <c r="D5" s="666"/>
      <c r="E5" s="666"/>
      <c r="F5" s="666"/>
      <c r="G5" s="666"/>
      <c r="H5" s="666"/>
      <c r="I5" s="666"/>
      <c r="J5" s="667"/>
    </row>
    <row r="6" spans="1:10" ht="15.75" x14ac:dyDescent="0.25">
      <c r="A6" s="689" t="s">
        <v>50</v>
      </c>
      <c r="B6" s="687"/>
      <c r="C6" s="688"/>
      <c r="D6" s="689" t="s">
        <v>49</v>
      </c>
      <c r="E6" s="687"/>
      <c r="F6" s="687"/>
      <c r="G6" s="687"/>
      <c r="H6" s="687"/>
      <c r="I6" s="687"/>
      <c r="J6" s="688"/>
    </row>
    <row r="7" spans="1:10" ht="15.75" x14ac:dyDescent="0.25">
      <c r="A7" s="690" t="s">
        <v>51</v>
      </c>
      <c r="B7" s="690" t="s">
        <v>52</v>
      </c>
      <c r="C7" s="690" t="s">
        <v>53</v>
      </c>
      <c r="D7" s="689" t="s">
        <v>54</v>
      </c>
      <c r="E7" s="687"/>
      <c r="F7" s="687"/>
      <c r="G7" s="688"/>
      <c r="H7" s="692" t="s">
        <v>55</v>
      </c>
      <c r="I7" s="693"/>
      <c r="J7" s="690" t="s">
        <v>56</v>
      </c>
    </row>
    <row r="8" spans="1:10" ht="31.5" x14ac:dyDescent="0.25">
      <c r="A8" s="691"/>
      <c r="B8" s="691"/>
      <c r="C8" s="691"/>
      <c r="D8" s="374" t="s">
        <v>57</v>
      </c>
      <c r="E8" s="374" t="s">
        <v>58</v>
      </c>
      <c r="F8" s="374" t="s">
        <v>59</v>
      </c>
      <c r="G8" s="374" t="s">
        <v>60</v>
      </c>
      <c r="H8" s="374" t="s">
        <v>4</v>
      </c>
      <c r="I8" s="374" t="s">
        <v>0</v>
      </c>
      <c r="J8" s="691"/>
    </row>
    <row r="9" spans="1:10" ht="15.75" x14ac:dyDescent="0.25">
      <c r="A9" s="14" t="s">
        <v>6</v>
      </c>
      <c r="B9" s="15">
        <f>SUM(B10:B23)</f>
        <v>146</v>
      </c>
      <c r="C9" s="15">
        <f>SUM(C10:C23)</f>
        <v>79500</v>
      </c>
      <c r="D9" s="15"/>
      <c r="E9" s="15"/>
      <c r="F9" s="15"/>
      <c r="G9" s="15">
        <f>SUM(G10:G23)</f>
        <v>18700.34</v>
      </c>
      <c r="H9" s="15"/>
      <c r="I9" s="15">
        <f>SUM(I10:I23)</f>
        <v>18700.34</v>
      </c>
      <c r="J9" s="15"/>
    </row>
    <row r="10" spans="1:10" ht="47.25" x14ac:dyDescent="0.25">
      <c r="A10" s="16" t="s">
        <v>122</v>
      </c>
      <c r="B10" s="16">
        <v>4</v>
      </c>
      <c r="C10" s="16">
        <v>12000</v>
      </c>
      <c r="D10" s="16"/>
      <c r="E10" s="16"/>
      <c r="F10" s="16"/>
      <c r="G10" s="16"/>
      <c r="H10" s="16"/>
      <c r="I10" s="16"/>
      <c r="J10" s="16" t="s">
        <v>123</v>
      </c>
    </row>
    <row r="11" spans="1:10" ht="47.25" x14ac:dyDescent="0.25">
      <c r="A11" s="16" t="s">
        <v>124</v>
      </c>
      <c r="B11" s="16">
        <v>8</v>
      </c>
      <c r="C11" s="16">
        <v>8000</v>
      </c>
      <c r="D11" s="16"/>
      <c r="E11" s="16"/>
      <c r="F11" s="16"/>
      <c r="G11" s="16"/>
      <c r="H11" s="16"/>
      <c r="I11" s="16"/>
      <c r="J11" s="16" t="s">
        <v>123</v>
      </c>
    </row>
    <row r="12" spans="1:10" ht="31.5" x14ac:dyDescent="0.25">
      <c r="A12" s="16" t="s">
        <v>125</v>
      </c>
      <c r="B12" s="16">
        <v>10</v>
      </c>
      <c r="C12" s="16">
        <v>8000</v>
      </c>
      <c r="D12" s="16" t="s">
        <v>1129</v>
      </c>
      <c r="E12" s="16" t="s">
        <v>999</v>
      </c>
      <c r="F12" s="16" t="s">
        <v>1130</v>
      </c>
      <c r="G12" s="76">
        <v>7695.6</v>
      </c>
      <c r="H12" s="16">
        <v>686</v>
      </c>
      <c r="I12" s="16">
        <v>7695.6</v>
      </c>
      <c r="J12" s="16" t="s">
        <v>1131</v>
      </c>
    </row>
    <row r="13" spans="1:10" ht="31.5" x14ac:dyDescent="0.25">
      <c r="A13" s="16" t="s">
        <v>1132</v>
      </c>
      <c r="B13" s="16">
        <v>6</v>
      </c>
      <c r="C13" s="16">
        <v>3600</v>
      </c>
      <c r="D13" s="16" t="s">
        <v>1133</v>
      </c>
      <c r="E13" s="16" t="s">
        <v>999</v>
      </c>
      <c r="F13" s="16" t="s">
        <v>1130</v>
      </c>
      <c r="G13" s="76">
        <v>2976.6</v>
      </c>
      <c r="H13" s="16">
        <v>686</v>
      </c>
      <c r="I13" s="16">
        <v>2976.6</v>
      </c>
      <c r="J13" s="16" t="s">
        <v>1134</v>
      </c>
    </row>
    <row r="14" spans="1:10" ht="47.25" x14ac:dyDescent="0.25">
      <c r="A14" s="16" t="s">
        <v>126</v>
      </c>
      <c r="B14" s="16">
        <v>10</v>
      </c>
      <c r="C14" s="16">
        <v>3000</v>
      </c>
      <c r="D14" s="16"/>
      <c r="E14" s="16"/>
      <c r="F14" s="16"/>
      <c r="G14" s="16"/>
      <c r="H14" s="16"/>
      <c r="I14" s="16"/>
      <c r="J14" s="16" t="s">
        <v>123</v>
      </c>
    </row>
    <row r="15" spans="1:10" ht="31.5" x14ac:dyDescent="0.25">
      <c r="A15" s="16" t="s">
        <v>1135</v>
      </c>
      <c r="B15" s="16">
        <v>2</v>
      </c>
      <c r="C15" s="16">
        <v>400</v>
      </c>
      <c r="D15" s="16" t="s">
        <v>1136</v>
      </c>
      <c r="E15" s="16" t="s">
        <v>1137</v>
      </c>
      <c r="F15" s="16" t="s">
        <v>144</v>
      </c>
      <c r="G15" s="16">
        <v>1028.5</v>
      </c>
      <c r="H15" s="16">
        <v>282</v>
      </c>
      <c r="I15" s="16">
        <v>1028.5</v>
      </c>
      <c r="J15" s="16" t="s">
        <v>1138</v>
      </c>
    </row>
    <row r="16" spans="1:10" ht="31.5" x14ac:dyDescent="0.25">
      <c r="A16" s="16" t="s">
        <v>127</v>
      </c>
      <c r="B16" s="16">
        <v>15</v>
      </c>
      <c r="C16" s="16">
        <v>3000</v>
      </c>
      <c r="D16" s="16" t="s">
        <v>1139</v>
      </c>
      <c r="E16" s="16" t="s">
        <v>1140</v>
      </c>
      <c r="F16" s="16" t="s">
        <v>1141</v>
      </c>
      <c r="G16" s="16">
        <v>1075.1199999999999</v>
      </c>
      <c r="H16" s="16">
        <v>281</v>
      </c>
      <c r="I16" s="16">
        <v>3508.79</v>
      </c>
      <c r="J16" s="16" t="s">
        <v>1142</v>
      </c>
    </row>
    <row r="17" spans="1:10" ht="31.5" x14ac:dyDescent="0.25">
      <c r="A17" s="16" t="s">
        <v>128</v>
      </c>
      <c r="B17" s="16">
        <v>25</v>
      </c>
      <c r="C17" s="16">
        <v>2500</v>
      </c>
      <c r="D17" s="16" t="s">
        <v>1143</v>
      </c>
      <c r="E17" s="16" t="s">
        <v>1144</v>
      </c>
      <c r="F17" s="16" t="s">
        <v>1145</v>
      </c>
      <c r="G17" s="16">
        <v>3490.85</v>
      </c>
      <c r="H17" s="16">
        <v>325</v>
      </c>
      <c r="I17" s="16">
        <v>3490.85</v>
      </c>
      <c r="J17" s="16" t="s">
        <v>1146</v>
      </c>
    </row>
    <row r="18" spans="1:10" ht="47.25" x14ac:dyDescent="0.25">
      <c r="A18" s="16" t="s">
        <v>129</v>
      </c>
      <c r="B18" s="16">
        <v>25</v>
      </c>
      <c r="C18" s="16">
        <v>2500</v>
      </c>
      <c r="D18" s="16"/>
      <c r="E18" s="16"/>
      <c r="F18" s="16"/>
      <c r="G18" s="16"/>
      <c r="H18" s="16"/>
      <c r="I18" s="16"/>
      <c r="J18" s="16" t="s">
        <v>123</v>
      </c>
    </row>
    <row r="19" spans="1:10" ht="47.25" x14ac:dyDescent="0.25">
      <c r="A19" s="16" t="s">
        <v>130</v>
      </c>
      <c r="B19" s="16">
        <v>2</v>
      </c>
      <c r="C19" s="16">
        <v>4000</v>
      </c>
      <c r="D19" s="16"/>
      <c r="E19" s="16"/>
      <c r="F19" s="16"/>
      <c r="G19" s="16"/>
      <c r="H19" s="16"/>
      <c r="I19" s="16"/>
      <c r="J19" s="16" t="s">
        <v>123</v>
      </c>
    </row>
    <row r="20" spans="1:10" ht="47.25" x14ac:dyDescent="0.25">
      <c r="A20" s="16" t="s">
        <v>131</v>
      </c>
      <c r="B20" s="16">
        <v>4</v>
      </c>
      <c r="C20" s="16">
        <v>6000</v>
      </c>
      <c r="D20" s="16"/>
      <c r="E20" s="16"/>
      <c r="F20" s="16"/>
      <c r="G20" s="16"/>
      <c r="H20" s="16"/>
      <c r="I20" s="16"/>
      <c r="J20" s="16" t="s">
        <v>123</v>
      </c>
    </row>
    <row r="21" spans="1:10" ht="31.5" x14ac:dyDescent="0.25">
      <c r="A21" s="16" t="s">
        <v>132</v>
      </c>
      <c r="B21" s="16">
        <v>15</v>
      </c>
      <c r="C21" s="16">
        <v>4500</v>
      </c>
      <c r="D21" s="16" t="s">
        <v>1139</v>
      </c>
      <c r="E21" s="16" t="s">
        <v>1140</v>
      </c>
      <c r="F21" s="16" t="s">
        <v>1141</v>
      </c>
      <c r="G21" s="16">
        <v>860.67</v>
      </c>
      <c r="H21" s="16"/>
      <c r="I21" s="16"/>
      <c r="J21" s="16" t="s">
        <v>1147</v>
      </c>
    </row>
    <row r="22" spans="1:10" ht="31.5" x14ac:dyDescent="0.25">
      <c r="A22" s="16" t="s">
        <v>133</v>
      </c>
      <c r="B22" s="16">
        <v>10</v>
      </c>
      <c r="C22" s="16">
        <v>2000</v>
      </c>
      <c r="D22" s="16" t="s">
        <v>1139</v>
      </c>
      <c r="E22" s="16" t="s">
        <v>1140</v>
      </c>
      <c r="F22" s="16" t="s">
        <v>1141</v>
      </c>
      <c r="G22" s="16">
        <v>1573</v>
      </c>
      <c r="H22" s="16"/>
      <c r="I22" s="16"/>
      <c r="J22" s="16" t="s">
        <v>1131</v>
      </c>
    </row>
    <row r="23" spans="1:10" ht="47.25" x14ac:dyDescent="0.25">
      <c r="A23" s="16" t="s">
        <v>134</v>
      </c>
      <c r="B23" s="16">
        <v>10</v>
      </c>
      <c r="C23" s="16">
        <v>20000</v>
      </c>
      <c r="D23" s="16"/>
      <c r="E23" s="16"/>
      <c r="F23" s="16"/>
      <c r="G23" s="16"/>
      <c r="H23" s="16"/>
      <c r="I23" s="16"/>
      <c r="J23" s="16" t="s">
        <v>123</v>
      </c>
    </row>
    <row r="25" spans="1:10" ht="45" customHeight="1" x14ac:dyDescent="0.25"/>
    <row r="26" spans="1:10" ht="15.75" x14ac:dyDescent="0.25">
      <c r="A26" s="371" t="s">
        <v>973</v>
      </c>
      <c r="B26" s="295">
        <v>55650</v>
      </c>
    </row>
    <row r="27" spans="1:10" ht="30" x14ac:dyDescent="0.25">
      <c r="A27" s="371" t="s">
        <v>974</v>
      </c>
      <c r="B27" s="9">
        <v>0</v>
      </c>
    </row>
    <row r="28" spans="1:10" ht="45" x14ac:dyDescent="0.25">
      <c r="A28" s="296" t="s">
        <v>1077</v>
      </c>
      <c r="B28" s="295">
        <v>55650</v>
      </c>
    </row>
    <row r="29" spans="1:10" ht="15.75" x14ac:dyDescent="0.25">
      <c r="A29" s="9" t="s">
        <v>1065</v>
      </c>
      <c r="B29" s="295">
        <v>23850</v>
      </c>
    </row>
  </sheetData>
  <mergeCells count="10">
    <mergeCell ref="A2:B2"/>
    <mergeCell ref="A5:J5"/>
    <mergeCell ref="A6:C6"/>
    <mergeCell ref="D6:J6"/>
    <mergeCell ref="A7:A8"/>
    <mergeCell ref="B7:B8"/>
    <mergeCell ref="C7:C8"/>
    <mergeCell ref="D7:G7"/>
    <mergeCell ref="H7:I7"/>
    <mergeCell ref="J7:J8"/>
  </mergeCells>
  <pageMargins left="0.70866141732283472" right="0.70866141732283472" top="0.74803149606299213" bottom="0.74803149606299213" header="0.31496062992125984" footer="0.31496062992125984"/>
  <pageSetup paperSize="9" scale="6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0CE51-C9C4-4F7A-B1B4-38FAA991D9DD}">
  <sheetPr>
    <tabColor rgb="FFFFC000"/>
  </sheetPr>
  <dimension ref="A1:K17"/>
  <sheetViews>
    <sheetView workbookViewId="0">
      <selection activeCell="J1" sqref="J1"/>
    </sheetView>
  </sheetViews>
  <sheetFormatPr defaultColWidth="9.140625" defaultRowHeight="15" x14ac:dyDescent="0.25"/>
  <cols>
    <col min="1" max="1" width="33.140625" style="12" customWidth="1"/>
    <col min="2" max="2" width="14.28515625" style="12" customWidth="1"/>
    <col min="3" max="3" width="16.85546875" style="12" customWidth="1"/>
    <col min="4" max="5" width="14.140625" style="12" customWidth="1"/>
    <col min="6" max="6" width="21" style="12" customWidth="1"/>
    <col min="7" max="7" width="14.28515625" style="12" customWidth="1"/>
    <col min="8" max="8" width="14.5703125" style="12" customWidth="1"/>
    <col min="9" max="9" width="14.140625" style="12" customWidth="1"/>
    <col min="10" max="10" width="32.85546875" style="12" customWidth="1"/>
    <col min="11" max="11" width="14.140625" style="11" customWidth="1"/>
    <col min="12" max="14" width="10" style="12" bestFit="1" customWidth="1"/>
    <col min="15" max="16384" width="9.140625" style="12"/>
  </cols>
  <sheetData>
    <row r="1" spans="1:11" ht="15.75" x14ac:dyDescent="0.25">
      <c r="A1" s="9"/>
      <c r="B1" s="9"/>
      <c r="C1" s="9"/>
      <c r="D1" s="9"/>
      <c r="E1" s="9"/>
      <c r="H1" s="9"/>
      <c r="I1" s="9"/>
      <c r="J1" s="518" t="s">
        <v>1202</v>
      </c>
    </row>
    <row r="2" spans="1:11" ht="94.5" x14ac:dyDescent="0.25">
      <c r="A2" s="9" t="s">
        <v>94</v>
      </c>
      <c r="B2" s="9"/>
      <c r="C2" s="9"/>
      <c r="D2" s="9"/>
      <c r="E2" s="9"/>
      <c r="H2" s="9"/>
      <c r="I2" s="9"/>
      <c r="J2" s="518" t="s">
        <v>1178</v>
      </c>
    </row>
    <row r="3" spans="1:11" s="371" customFormat="1" ht="15.75" x14ac:dyDescent="0.25">
      <c r="A3" s="9"/>
      <c r="B3" s="9"/>
      <c r="C3" s="9"/>
      <c r="D3" s="9"/>
      <c r="E3" s="9"/>
      <c r="F3" s="9" t="s">
        <v>92</v>
      </c>
      <c r="G3" s="25">
        <f>G10+G11</f>
        <v>1486.64</v>
      </c>
      <c r="H3" s="9"/>
      <c r="I3" s="9"/>
      <c r="J3" s="518"/>
      <c r="K3" s="11"/>
    </row>
    <row r="4" spans="1:11" ht="15.75" x14ac:dyDescent="0.25">
      <c r="A4" s="9"/>
      <c r="B4" s="9"/>
      <c r="C4" s="9"/>
      <c r="D4" s="9"/>
      <c r="E4" s="9"/>
      <c r="F4" s="9" t="s">
        <v>93</v>
      </c>
      <c r="G4" s="26">
        <f>G12</f>
        <v>371.98</v>
      </c>
      <c r="H4" s="9"/>
      <c r="I4" s="9"/>
      <c r="J4" s="10"/>
    </row>
    <row r="5" spans="1:11" ht="18.75" x14ac:dyDescent="0.25">
      <c r="A5" s="665" t="s">
        <v>49</v>
      </c>
      <c r="B5" s="665"/>
      <c r="C5" s="666"/>
      <c r="D5" s="666"/>
      <c r="E5" s="666"/>
      <c r="F5" s="666"/>
      <c r="G5" s="666"/>
      <c r="H5" s="666"/>
      <c r="I5" s="666"/>
      <c r="J5" s="667"/>
    </row>
    <row r="6" spans="1:11" ht="15.75" x14ac:dyDescent="0.25">
      <c r="A6" s="689" t="s">
        <v>50</v>
      </c>
      <c r="B6" s="687"/>
      <c r="C6" s="688"/>
      <c r="D6" s="689" t="s">
        <v>49</v>
      </c>
      <c r="E6" s="687"/>
      <c r="F6" s="687"/>
      <c r="G6" s="687"/>
      <c r="H6" s="687"/>
      <c r="I6" s="687"/>
      <c r="J6" s="688"/>
    </row>
    <row r="7" spans="1:11" ht="15.75" x14ac:dyDescent="0.25">
      <c r="A7" s="690" t="s">
        <v>51</v>
      </c>
      <c r="B7" s="690" t="s">
        <v>52</v>
      </c>
      <c r="C7" s="690" t="s">
        <v>53</v>
      </c>
      <c r="D7" s="689" t="s">
        <v>54</v>
      </c>
      <c r="E7" s="687"/>
      <c r="F7" s="687"/>
      <c r="G7" s="688"/>
      <c r="H7" s="692" t="s">
        <v>55</v>
      </c>
      <c r="I7" s="693"/>
      <c r="J7" s="690" t="s">
        <v>56</v>
      </c>
    </row>
    <row r="8" spans="1:11" ht="31.5" x14ac:dyDescent="0.25">
      <c r="A8" s="691"/>
      <c r="B8" s="691"/>
      <c r="C8" s="691"/>
      <c r="D8" s="13" t="s">
        <v>57</v>
      </c>
      <c r="E8" s="13" t="s">
        <v>58</v>
      </c>
      <c r="F8" s="13" t="s">
        <v>59</v>
      </c>
      <c r="G8" s="13" t="s">
        <v>60</v>
      </c>
      <c r="H8" s="13" t="s">
        <v>4</v>
      </c>
      <c r="I8" s="13" t="s">
        <v>0</v>
      </c>
      <c r="J8" s="691"/>
    </row>
    <row r="9" spans="1:11" ht="15.75" x14ac:dyDescent="0.25">
      <c r="A9" s="14" t="s">
        <v>6</v>
      </c>
      <c r="B9" s="15">
        <f>SUM(B10:B12)</f>
        <v>15</v>
      </c>
      <c r="C9" s="15">
        <f>SUM(C10:C12)</f>
        <v>2100</v>
      </c>
      <c r="D9" s="15"/>
      <c r="E9" s="15"/>
      <c r="F9" s="15"/>
      <c r="G9" s="15">
        <f>SUM(G10:G12)</f>
        <v>1858.6200000000001</v>
      </c>
      <c r="H9" s="15"/>
      <c r="I9" s="15">
        <f>SUM(I10:I12)</f>
        <v>1858.6200000000001</v>
      </c>
      <c r="J9" s="15"/>
    </row>
    <row r="10" spans="1:11" ht="15.75" x14ac:dyDescent="0.25">
      <c r="A10" s="16" t="s">
        <v>95</v>
      </c>
      <c r="B10" s="16">
        <v>10</v>
      </c>
      <c r="C10" s="16">
        <v>1000</v>
      </c>
      <c r="D10" s="16" t="s">
        <v>96</v>
      </c>
      <c r="E10" s="24">
        <v>44501</v>
      </c>
      <c r="F10" s="16" t="s">
        <v>97</v>
      </c>
      <c r="G10" s="16">
        <v>931.7</v>
      </c>
      <c r="H10" s="16" t="s">
        <v>98</v>
      </c>
      <c r="I10" s="16">
        <v>931.7</v>
      </c>
      <c r="J10" s="16"/>
    </row>
    <row r="11" spans="1:11" ht="15.75" x14ac:dyDescent="0.25">
      <c r="A11" s="16" t="s">
        <v>99</v>
      </c>
      <c r="B11" s="16">
        <v>5</v>
      </c>
      <c r="C11" s="16">
        <v>1100</v>
      </c>
      <c r="D11" s="16" t="s">
        <v>100</v>
      </c>
      <c r="E11" s="24">
        <v>44512</v>
      </c>
      <c r="F11" s="16" t="s">
        <v>101</v>
      </c>
      <c r="G11" s="16">
        <v>554.94000000000005</v>
      </c>
      <c r="H11" s="16" t="s">
        <v>102</v>
      </c>
      <c r="I11" s="16">
        <v>554.94000000000005</v>
      </c>
      <c r="J11" s="16"/>
    </row>
    <row r="12" spans="1:11" ht="15.75" x14ac:dyDescent="0.25">
      <c r="A12" s="16"/>
      <c r="B12" s="16"/>
      <c r="C12" s="16"/>
      <c r="D12" s="16" t="s">
        <v>103</v>
      </c>
      <c r="E12" s="24">
        <v>44537</v>
      </c>
      <c r="F12" s="16" t="s">
        <v>101</v>
      </c>
      <c r="G12" s="16">
        <v>371.98</v>
      </c>
      <c r="H12" s="16" t="s">
        <v>104</v>
      </c>
      <c r="I12" s="16">
        <v>371.98</v>
      </c>
      <c r="J12" s="16"/>
    </row>
    <row r="15" spans="1:11" ht="15.75" x14ac:dyDescent="0.25">
      <c r="A15" s="371" t="s">
        <v>973</v>
      </c>
      <c r="B15" s="295">
        <v>2100</v>
      </c>
    </row>
    <row r="16" spans="1:11" ht="14.45" customHeight="1" x14ac:dyDescent="0.25">
      <c r="A16" s="371" t="s">
        <v>974</v>
      </c>
      <c r="B16" s="295">
        <f>G9</f>
        <v>1858.6200000000001</v>
      </c>
      <c r="C16" s="536"/>
      <c r="D16" s="536"/>
      <c r="E16" s="536"/>
      <c r="F16" s="536"/>
      <c r="G16" s="536"/>
      <c r="H16" s="536"/>
      <c r="I16" s="536"/>
    </row>
    <row r="17" spans="1:9" x14ac:dyDescent="0.25">
      <c r="A17" s="536"/>
      <c r="B17" s="536"/>
      <c r="C17" s="536"/>
      <c r="D17" s="536"/>
      <c r="E17" s="536"/>
      <c r="F17" s="536"/>
      <c r="G17" s="536"/>
      <c r="H17" s="536"/>
      <c r="I17" s="536"/>
    </row>
  </sheetData>
  <mergeCells count="9">
    <mergeCell ref="A5:J5"/>
    <mergeCell ref="A6:C6"/>
    <mergeCell ref="D6:J6"/>
    <mergeCell ref="A7:A8"/>
    <mergeCell ref="B7:B8"/>
    <mergeCell ref="C7:C8"/>
    <mergeCell ref="D7:G7"/>
    <mergeCell ref="H7:I7"/>
    <mergeCell ref="J7:J8"/>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86BA9-A45B-4A22-BAEB-162B4E40FA8F}">
  <sheetPr>
    <tabColor rgb="FFFFC000"/>
  </sheetPr>
  <dimension ref="A1:J25"/>
  <sheetViews>
    <sheetView topLeftCell="A4" workbookViewId="0">
      <selection activeCell="J1" sqref="J1"/>
    </sheetView>
  </sheetViews>
  <sheetFormatPr defaultColWidth="9.140625" defaultRowHeight="15" x14ac:dyDescent="0.25"/>
  <cols>
    <col min="1" max="1" width="65.28515625" style="371" bestFit="1" customWidth="1"/>
    <col min="2" max="2" width="14.28515625" style="365" customWidth="1"/>
    <col min="3" max="3" width="16.85546875" style="371" customWidth="1"/>
    <col min="4" max="5" width="14.140625" style="371" customWidth="1"/>
    <col min="6" max="6" width="15.28515625" style="371" customWidth="1"/>
    <col min="7" max="7" width="14.28515625" style="139" customWidth="1"/>
    <col min="8" max="8" width="11.42578125" style="371" customWidth="1"/>
    <col min="9" max="9" width="14.140625" style="371" customWidth="1"/>
    <col min="10" max="10" width="59.5703125" style="371" customWidth="1"/>
    <col min="11" max="13" width="10" style="371" bestFit="1" customWidth="1"/>
    <col min="14" max="16384" width="9.140625" style="371"/>
  </cols>
  <sheetData>
    <row r="1" spans="1:10" ht="15.75" x14ac:dyDescent="0.25">
      <c r="A1" s="9"/>
      <c r="B1" s="564"/>
      <c r="C1" s="9"/>
      <c r="D1" s="9"/>
      <c r="E1" s="9"/>
      <c r="H1" s="9"/>
      <c r="I1" s="9"/>
      <c r="J1" s="518" t="s">
        <v>1203</v>
      </c>
    </row>
    <row r="2" spans="1:10" ht="63" x14ac:dyDescent="0.25">
      <c r="A2" s="9" t="s">
        <v>691</v>
      </c>
      <c r="B2" s="564"/>
      <c r="C2" s="9"/>
      <c r="D2" s="9"/>
      <c r="E2" s="9"/>
      <c r="F2" s="9"/>
      <c r="G2" s="66"/>
      <c r="H2" s="9"/>
      <c r="I2" s="9"/>
      <c r="J2" s="518" t="s">
        <v>1178</v>
      </c>
    </row>
    <row r="3" spans="1:10" ht="15.75" x14ac:dyDescent="0.25">
      <c r="A3" s="9"/>
      <c r="B3" s="564"/>
      <c r="C3" s="9"/>
      <c r="D3" s="9"/>
      <c r="E3" s="9"/>
      <c r="F3" s="9" t="s">
        <v>855</v>
      </c>
      <c r="G3" s="66">
        <f>G12</f>
        <v>11331.24</v>
      </c>
      <c r="H3" s="9"/>
      <c r="I3" s="9"/>
      <c r="J3" s="10"/>
    </row>
    <row r="4" spans="1:10" ht="18.75" x14ac:dyDescent="0.25">
      <c r="A4" s="665" t="s">
        <v>304</v>
      </c>
      <c r="B4" s="665"/>
      <c r="C4" s="666"/>
      <c r="D4" s="666"/>
      <c r="E4" s="666"/>
      <c r="F4" s="666"/>
      <c r="G4" s="666"/>
      <c r="H4" s="666"/>
      <c r="I4" s="666"/>
      <c r="J4" s="667"/>
    </row>
    <row r="5" spans="1:10" ht="15.75" x14ac:dyDescent="0.25">
      <c r="A5" s="689" t="s">
        <v>50</v>
      </c>
      <c r="B5" s="687"/>
      <c r="C5" s="688"/>
      <c r="D5" s="689" t="s">
        <v>49</v>
      </c>
      <c r="E5" s="687"/>
      <c r="F5" s="687"/>
      <c r="G5" s="687"/>
      <c r="H5" s="687"/>
      <c r="I5" s="687"/>
      <c r="J5" s="688"/>
    </row>
    <row r="6" spans="1:10" ht="15.75" x14ac:dyDescent="0.25">
      <c r="A6" s="690" t="s">
        <v>51</v>
      </c>
      <c r="B6" s="690" t="s">
        <v>52</v>
      </c>
      <c r="C6" s="690" t="s">
        <v>53</v>
      </c>
      <c r="D6" s="689" t="s">
        <v>54</v>
      </c>
      <c r="E6" s="687"/>
      <c r="F6" s="687"/>
      <c r="G6" s="688"/>
      <c r="H6" s="692" t="s">
        <v>55</v>
      </c>
      <c r="I6" s="693"/>
      <c r="J6" s="690" t="s">
        <v>56</v>
      </c>
    </row>
    <row r="7" spans="1:10" ht="31.5" x14ac:dyDescent="0.25">
      <c r="A7" s="691"/>
      <c r="B7" s="691"/>
      <c r="C7" s="691"/>
      <c r="D7" s="374" t="s">
        <v>57</v>
      </c>
      <c r="E7" s="374" t="s">
        <v>58</v>
      </c>
      <c r="F7" s="374" t="s">
        <v>59</v>
      </c>
      <c r="G7" s="135" t="s">
        <v>60</v>
      </c>
      <c r="H7" s="374" t="s">
        <v>4</v>
      </c>
      <c r="I7" s="374" t="s">
        <v>0</v>
      </c>
      <c r="J7" s="691"/>
    </row>
    <row r="8" spans="1:10" ht="15.75" x14ac:dyDescent="0.25">
      <c r="A8" s="136" t="s">
        <v>6</v>
      </c>
      <c r="B8" s="137"/>
      <c r="C8" s="565">
        <f>SUM(C9:C20)</f>
        <v>302730.2</v>
      </c>
      <c r="D8" s="137"/>
      <c r="E8" s="137"/>
      <c r="F8" s="137"/>
      <c r="G8" s="565">
        <f>SUM(G12:G20)</f>
        <v>11331.24</v>
      </c>
      <c r="H8" s="137"/>
      <c r="I8" s="565">
        <f>SUM(I12:I20)</f>
        <v>11331.24</v>
      </c>
      <c r="J8" s="137"/>
    </row>
    <row r="9" spans="1:10" s="138" customFormat="1" ht="14.25" x14ac:dyDescent="0.2">
      <c r="A9" s="563" t="s">
        <v>305</v>
      </c>
      <c r="B9" s="229"/>
      <c r="C9" s="562"/>
      <c r="D9" s="234"/>
      <c r="E9" s="234"/>
      <c r="F9" s="234"/>
      <c r="G9" s="560"/>
      <c r="H9" s="561"/>
      <c r="I9" s="560"/>
      <c r="J9" s="559"/>
    </row>
    <row r="10" spans="1:10" s="138" customFormat="1" ht="51" x14ac:dyDescent="0.25">
      <c r="A10" s="394" t="s">
        <v>306</v>
      </c>
      <c r="B10" s="364">
        <v>1</v>
      </c>
      <c r="C10" s="411">
        <v>166950</v>
      </c>
      <c r="D10" s="364"/>
      <c r="E10" s="364"/>
      <c r="F10" s="364"/>
      <c r="G10" s="411"/>
      <c r="H10" s="364"/>
      <c r="I10" s="411"/>
      <c r="J10" s="412" t="s">
        <v>1153</v>
      </c>
    </row>
    <row r="11" spans="1:10" s="40" customFormat="1" ht="63.75" x14ac:dyDescent="0.25">
      <c r="A11" s="394" t="s">
        <v>307</v>
      </c>
      <c r="B11" s="364">
        <v>1</v>
      </c>
      <c r="C11" s="411">
        <v>45560</v>
      </c>
      <c r="D11" s="326"/>
      <c r="E11" s="326"/>
      <c r="F11" s="326" t="s">
        <v>1145</v>
      </c>
      <c r="G11" s="557"/>
      <c r="H11" s="558"/>
      <c r="I11" s="557"/>
      <c r="J11" s="412" t="s">
        <v>1152</v>
      </c>
    </row>
    <row r="12" spans="1:10" x14ac:dyDescent="0.25">
      <c r="A12" s="393" t="s">
        <v>308</v>
      </c>
      <c r="B12" s="413">
        <v>150</v>
      </c>
      <c r="C12" s="414">
        <v>22800</v>
      </c>
      <c r="D12" s="415" t="s">
        <v>1151</v>
      </c>
      <c r="E12" s="415" t="s">
        <v>991</v>
      </c>
      <c r="F12" s="415" t="s">
        <v>1150</v>
      </c>
      <c r="G12" s="417">
        <v>11331.24</v>
      </c>
      <c r="H12" s="416" t="s">
        <v>1149</v>
      </c>
      <c r="I12" s="417">
        <v>11331.24</v>
      </c>
      <c r="J12" s="393" t="s">
        <v>1148</v>
      </c>
    </row>
    <row r="13" spans="1:10" x14ac:dyDescent="0.2">
      <c r="A13" s="548" t="s">
        <v>309</v>
      </c>
      <c r="B13" s="364"/>
      <c r="C13" s="411"/>
      <c r="D13" s="248"/>
      <c r="E13" s="248"/>
      <c r="F13" s="248"/>
      <c r="G13" s="545"/>
      <c r="H13" s="546"/>
      <c r="I13" s="545"/>
      <c r="J13" s="544"/>
    </row>
    <row r="14" spans="1:10" x14ac:dyDescent="0.2">
      <c r="A14" s="547" t="s">
        <v>310</v>
      </c>
      <c r="B14" s="364">
        <v>1</v>
      </c>
      <c r="C14" s="556">
        <v>6050</v>
      </c>
      <c r="D14" s="248"/>
      <c r="E14" s="248"/>
      <c r="F14" s="248"/>
      <c r="G14" s="545"/>
      <c r="H14" s="546"/>
      <c r="I14" s="545"/>
      <c r="J14" s="566" t="s">
        <v>885</v>
      </c>
    </row>
    <row r="15" spans="1:10" x14ac:dyDescent="0.2">
      <c r="A15" s="547" t="s">
        <v>311</v>
      </c>
      <c r="B15" s="364">
        <v>6</v>
      </c>
      <c r="C15" s="411">
        <v>3630</v>
      </c>
      <c r="D15" s="248"/>
      <c r="E15" s="248"/>
      <c r="F15" s="555" t="s">
        <v>886</v>
      </c>
      <c r="G15" s="545"/>
      <c r="H15" s="546"/>
      <c r="I15" s="545"/>
      <c r="J15" s="566" t="s">
        <v>887</v>
      </c>
    </row>
    <row r="16" spans="1:10" x14ac:dyDescent="0.2">
      <c r="A16" s="554" t="s">
        <v>312</v>
      </c>
      <c r="B16" s="553">
        <v>3</v>
      </c>
      <c r="C16" s="552">
        <v>3630</v>
      </c>
      <c r="D16" s="551"/>
      <c r="E16" s="551"/>
      <c r="F16" s="551"/>
      <c r="G16" s="549"/>
      <c r="H16" s="550"/>
      <c r="I16" s="549"/>
      <c r="J16" s="567" t="s">
        <v>885</v>
      </c>
    </row>
    <row r="17" spans="1:10" x14ac:dyDescent="0.2">
      <c r="A17" s="547" t="s">
        <v>313</v>
      </c>
      <c r="B17" s="364">
        <v>5</v>
      </c>
      <c r="C17" s="411">
        <v>2540</v>
      </c>
      <c r="D17" s="248"/>
      <c r="E17" s="248"/>
      <c r="F17" s="248"/>
      <c r="G17" s="545"/>
      <c r="H17" s="546"/>
      <c r="I17" s="545"/>
      <c r="J17" s="566" t="s">
        <v>885</v>
      </c>
    </row>
    <row r="18" spans="1:10" x14ac:dyDescent="0.2">
      <c r="A18" s="548" t="s">
        <v>314</v>
      </c>
      <c r="B18" s="364"/>
      <c r="C18" s="411"/>
      <c r="D18" s="248"/>
      <c r="E18" s="248"/>
      <c r="F18" s="248"/>
      <c r="G18" s="545"/>
      <c r="H18" s="546"/>
      <c r="I18" s="545"/>
      <c r="J18" s="566"/>
    </row>
    <row r="19" spans="1:10" ht="38.25" x14ac:dyDescent="0.2">
      <c r="A19" s="547" t="s">
        <v>315</v>
      </c>
      <c r="B19" s="364">
        <v>1</v>
      </c>
      <c r="C19" s="411">
        <v>51570.2</v>
      </c>
      <c r="D19" s="248"/>
      <c r="E19" s="248"/>
      <c r="F19" s="248"/>
      <c r="G19" s="545"/>
      <c r="H19" s="546"/>
      <c r="I19" s="545"/>
      <c r="J19" s="566" t="s">
        <v>888</v>
      </c>
    </row>
    <row r="20" spans="1:10" x14ac:dyDescent="0.2">
      <c r="A20" s="543"/>
      <c r="B20" s="542"/>
      <c r="C20" s="541"/>
      <c r="D20" s="540"/>
      <c r="E20" s="540"/>
      <c r="F20" s="540"/>
      <c r="G20" s="538"/>
      <c r="H20" s="539"/>
      <c r="I20" s="538"/>
      <c r="J20" s="537"/>
    </row>
    <row r="22" spans="1:10" ht="15.75" x14ac:dyDescent="0.25">
      <c r="A22" s="371" t="s">
        <v>973</v>
      </c>
      <c r="B22" s="295">
        <v>211912</v>
      </c>
    </row>
    <row r="23" spans="1:10" ht="15.75" x14ac:dyDescent="0.25">
      <c r="A23" s="371" t="s">
        <v>974</v>
      </c>
      <c r="B23" s="9">
        <v>0</v>
      </c>
    </row>
    <row r="24" spans="1:10" ht="30" x14ac:dyDescent="0.25">
      <c r="A24" s="296" t="s">
        <v>1077</v>
      </c>
      <c r="B24" s="295">
        <v>211912</v>
      </c>
    </row>
    <row r="25" spans="1:10" ht="15.75" x14ac:dyDescent="0.25">
      <c r="A25" s="9" t="s">
        <v>1065</v>
      </c>
      <c r="B25" s="295">
        <v>90819</v>
      </c>
    </row>
  </sheetData>
  <mergeCells count="9">
    <mergeCell ref="A4:J4"/>
    <mergeCell ref="A5:C5"/>
    <mergeCell ref="D5:J5"/>
    <mergeCell ref="A6:A7"/>
    <mergeCell ref="B6:B7"/>
    <mergeCell ref="C6:C7"/>
    <mergeCell ref="D6:G6"/>
    <mergeCell ref="H6:I6"/>
    <mergeCell ref="J6:J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700FF-577B-4E8E-8BE1-191C9070638B}">
  <sheetPr>
    <tabColor rgb="FFFFC000"/>
  </sheetPr>
  <dimension ref="A1:K34"/>
  <sheetViews>
    <sheetView topLeftCell="A13" workbookViewId="0">
      <selection activeCell="A34" sqref="A34"/>
    </sheetView>
  </sheetViews>
  <sheetFormatPr defaultRowHeight="15" x14ac:dyDescent="0.25"/>
  <cols>
    <col min="1" max="1" width="52.85546875" style="371" customWidth="1"/>
    <col min="2" max="2" width="14.28515625" style="371" customWidth="1"/>
    <col min="3" max="3" width="16.85546875" style="371" customWidth="1"/>
    <col min="4" max="5" width="14.140625" style="371" customWidth="1"/>
    <col min="6" max="6" width="21" style="371" customWidth="1"/>
    <col min="7" max="7" width="14.28515625" style="371" customWidth="1"/>
    <col min="8" max="8" width="14.5703125" style="371" customWidth="1"/>
    <col min="9" max="9" width="14.140625" style="371" customWidth="1"/>
    <col min="10" max="10" width="32.85546875" style="371" customWidth="1"/>
    <col min="11" max="11" width="14.140625" style="11" customWidth="1"/>
    <col min="12" max="12" width="10" style="371" bestFit="1" customWidth="1"/>
    <col min="13" max="254" width="9.140625" style="371"/>
    <col min="255" max="255" width="52.85546875" style="371" customWidth="1"/>
    <col min="256" max="256" width="14.28515625" style="371" customWidth="1"/>
    <col min="257" max="257" width="16.85546875" style="371" customWidth="1"/>
    <col min="258" max="259" width="14.140625" style="371" customWidth="1"/>
    <col min="260" max="260" width="21" style="371" customWidth="1"/>
    <col min="261" max="261" width="14.28515625" style="371" customWidth="1"/>
    <col min="262" max="262" width="14.5703125" style="371" customWidth="1"/>
    <col min="263" max="263" width="14.140625" style="371" customWidth="1"/>
    <col min="264" max="264" width="32.85546875" style="371" customWidth="1"/>
    <col min="265" max="265" width="14.140625" style="371" customWidth="1"/>
    <col min="266" max="268" width="10" style="371" bestFit="1" customWidth="1"/>
    <col min="269" max="510" width="9.140625" style="371"/>
    <col min="511" max="511" width="52.85546875" style="371" customWidth="1"/>
    <col min="512" max="512" width="14.28515625" style="371" customWidth="1"/>
    <col min="513" max="513" width="16.85546875" style="371" customWidth="1"/>
    <col min="514" max="515" width="14.140625" style="371" customWidth="1"/>
    <col min="516" max="516" width="21" style="371" customWidth="1"/>
    <col min="517" max="517" width="14.28515625" style="371" customWidth="1"/>
    <col min="518" max="518" width="14.5703125" style="371" customWidth="1"/>
    <col min="519" max="519" width="14.140625" style="371" customWidth="1"/>
    <col min="520" max="520" width="32.85546875" style="371" customWidth="1"/>
    <col min="521" max="521" width="14.140625" style="371" customWidth="1"/>
    <col min="522" max="524" width="10" style="371" bestFit="1" customWidth="1"/>
    <col min="525" max="766" width="9.140625" style="371"/>
    <col min="767" max="767" width="52.85546875" style="371" customWidth="1"/>
    <col min="768" max="768" width="14.28515625" style="371" customWidth="1"/>
    <col min="769" max="769" width="16.85546875" style="371" customWidth="1"/>
    <col min="770" max="771" width="14.140625" style="371" customWidth="1"/>
    <col min="772" max="772" width="21" style="371" customWidth="1"/>
    <col min="773" max="773" width="14.28515625" style="371" customWidth="1"/>
    <col min="774" max="774" width="14.5703125" style="371" customWidth="1"/>
    <col min="775" max="775" width="14.140625" style="371" customWidth="1"/>
    <col min="776" max="776" width="32.85546875" style="371" customWidth="1"/>
    <col min="777" max="777" width="14.140625" style="371" customWidth="1"/>
    <col min="778" max="780" width="10" style="371" bestFit="1" customWidth="1"/>
    <col min="781" max="1022" width="9.140625" style="371"/>
    <col min="1023" max="1023" width="52.85546875" style="371" customWidth="1"/>
    <col min="1024" max="1024" width="14.28515625" style="371" customWidth="1"/>
    <col min="1025" max="1025" width="16.85546875" style="371" customWidth="1"/>
    <col min="1026" max="1027" width="14.140625" style="371" customWidth="1"/>
    <col min="1028" max="1028" width="21" style="371" customWidth="1"/>
    <col min="1029" max="1029" width="14.28515625" style="371" customWidth="1"/>
    <col min="1030" max="1030" width="14.5703125" style="371" customWidth="1"/>
    <col min="1031" max="1031" width="14.140625" style="371" customWidth="1"/>
    <col min="1032" max="1032" width="32.85546875" style="371" customWidth="1"/>
    <col min="1033" max="1033" width="14.140625" style="371" customWidth="1"/>
    <col min="1034" max="1036" width="10" style="371" bestFit="1" customWidth="1"/>
    <col min="1037" max="1278" width="9.140625" style="371"/>
    <col min="1279" max="1279" width="52.85546875" style="371" customWidth="1"/>
    <col min="1280" max="1280" width="14.28515625" style="371" customWidth="1"/>
    <col min="1281" max="1281" width="16.85546875" style="371" customWidth="1"/>
    <col min="1282" max="1283" width="14.140625" style="371" customWidth="1"/>
    <col min="1284" max="1284" width="21" style="371" customWidth="1"/>
    <col min="1285" max="1285" width="14.28515625" style="371" customWidth="1"/>
    <col min="1286" max="1286" width="14.5703125" style="371" customWidth="1"/>
    <col min="1287" max="1287" width="14.140625" style="371" customWidth="1"/>
    <col min="1288" max="1288" width="32.85546875" style="371" customWidth="1"/>
    <col min="1289" max="1289" width="14.140625" style="371" customWidth="1"/>
    <col min="1290" max="1292" width="10" style="371" bestFit="1" customWidth="1"/>
    <col min="1293" max="1534" width="9.140625" style="371"/>
    <col min="1535" max="1535" width="52.85546875" style="371" customWidth="1"/>
    <col min="1536" max="1536" width="14.28515625" style="371" customWidth="1"/>
    <col min="1537" max="1537" width="16.85546875" style="371" customWidth="1"/>
    <col min="1538" max="1539" width="14.140625" style="371" customWidth="1"/>
    <col min="1540" max="1540" width="21" style="371" customWidth="1"/>
    <col min="1541" max="1541" width="14.28515625" style="371" customWidth="1"/>
    <col min="1542" max="1542" width="14.5703125" style="371" customWidth="1"/>
    <col min="1543" max="1543" width="14.140625" style="371" customWidth="1"/>
    <col min="1544" max="1544" width="32.85546875" style="371" customWidth="1"/>
    <col min="1545" max="1545" width="14.140625" style="371" customWidth="1"/>
    <col min="1546" max="1548" width="10" style="371" bestFit="1" customWidth="1"/>
    <col min="1549" max="1790" width="9.140625" style="371"/>
    <col min="1791" max="1791" width="52.85546875" style="371" customWidth="1"/>
    <col min="1792" max="1792" width="14.28515625" style="371" customWidth="1"/>
    <col min="1793" max="1793" width="16.85546875" style="371" customWidth="1"/>
    <col min="1794" max="1795" width="14.140625" style="371" customWidth="1"/>
    <col min="1796" max="1796" width="21" style="371" customWidth="1"/>
    <col min="1797" max="1797" width="14.28515625" style="371" customWidth="1"/>
    <col min="1798" max="1798" width="14.5703125" style="371" customWidth="1"/>
    <col min="1799" max="1799" width="14.140625" style="371" customWidth="1"/>
    <col min="1800" max="1800" width="32.85546875" style="371" customWidth="1"/>
    <col min="1801" max="1801" width="14.140625" style="371" customWidth="1"/>
    <col min="1802" max="1804" width="10" style="371" bestFit="1" customWidth="1"/>
    <col min="1805" max="2046" width="9.140625" style="371"/>
    <col min="2047" max="2047" width="52.85546875" style="371" customWidth="1"/>
    <col min="2048" max="2048" width="14.28515625" style="371" customWidth="1"/>
    <col min="2049" max="2049" width="16.85546875" style="371" customWidth="1"/>
    <col min="2050" max="2051" width="14.140625" style="371" customWidth="1"/>
    <col min="2052" max="2052" width="21" style="371" customWidth="1"/>
    <col min="2053" max="2053" width="14.28515625" style="371" customWidth="1"/>
    <col min="2054" max="2054" width="14.5703125" style="371" customWidth="1"/>
    <col min="2055" max="2055" width="14.140625" style="371" customWidth="1"/>
    <col min="2056" max="2056" width="32.85546875" style="371" customWidth="1"/>
    <col min="2057" max="2057" width="14.140625" style="371" customWidth="1"/>
    <col min="2058" max="2060" width="10" style="371" bestFit="1" customWidth="1"/>
    <col min="2061" max="2302" width="9.140625" style="371"/>
    <col min="2303" max="2303" width="52.85546875" style="371" customWidth="1"/>
    <col min="2304" max="2304" width="14.28515625" style="371" customWidth="1"/>
    <col min="2305" max="2305" width="16.85546875" style="371" customWidth="1"/>
    <col min="2306" max="2307" width="14.140625" style="371" customWidth="1"/>
    <col min="2308" max="2308" width="21" style="371" customWidth="1"/>
    <col min="2309" max="2309" width="14.28515625" style="371" customWidth="1"/>
    <col min="2310" max="2310" width="14.5703125" style="371" customWidth="1"/>
    <col min="2311" max="2311" width="14.140625" style="371" customWidth="1"/>
    <col min="2312" max="2312" width="32.85546875" style="371" customWidth="1"/>
    <col min="2313" max="2313" width="14.140625" style="371" customWidth="1"/>
    <col min="2314" max="2316" width="10" style="371" bestFit="1" customWidth="1"/>
    <col min="2317" max="2558" width="9.140625" style="371"/>
    <col min="2559" max="2559" width="52.85546875" style="371" customWidth="1"/>
    <col min="2560" max="2560" width="14.28515625" style="371" customWidth="1"/>
    <col min="2561" max="2561" width="16.85546875" style="371" customWidth="1"/>
    <col min="2562" max="2563" width="14.140625" style="371" customWidth="1"/>
    <col min="2564" max="2564" width="21" style="371" customWidth="1"/>
    <col min="2565" max="2565" width="14.28515625" style="371" customWidth="1"/>
    <col min="2566" max="2566" width="14.5703125" style="371" customWidth="1"/>
    <col min="2567" max="2567" width="14.140625" style="371" customWidth="1"/>
    <col min="2568" max="2568" width="32.85546875" style="371" customWidth="1"/>
    <col min="2569" max="2569" width="14.140625" style="371" customWidth="1"/>
    <col min="2570" max="2572" width="10" style="371" bestFit="1" customWidth="1"/>
    <col min="2573" max="2814" width="9.140625" style="371"/>
    <col min="2815" max="2815" width="52.85546875" style="371" customWidth="1"/>
    <col min="2816" max="2816" width="14.28515625" style="371" customWidth="1"/>
    <col min="2817" max="2817" width="16.85546875" style="371" customWidth="1"/>
    <col min="2818" max="2819" width="14.140625" style="371" customWidth="1"/>
    <col min="2820" max="2820" width="21" style="371" customWidth="1"/>
    <col min="2821" max="2821" width="14.28515625" style="371" customWidth="1"/>
    <col min="2822" max="2822" width="14.5703125" style="371" customWidth="1"/>
    <col min="2823" max="2823" width="14.140625" style="371" customWidth="1"/>
    <col min="2824" max="2824" width="32.85546875" style="371" customWidth="1"/>
    <col min="2825" max="2825" width="14.140625" style="371" customWidth="1"/>
    <col min="2826" max="2828" width="10" style="371" bestFit="1" customWidth="1"/>
    <col min="2829" max="3070" width="9.140625" style="371"/>
    <col min="3071" max="3071" width="52.85546875" style="371" customWidth="1"/>
    <col min="3072" max="3072" width="14.28515625" style="371" customWidth="1"/>
    <col min="3073" max="3073" width="16.85546875" style="371" customWidth="1"/>
    <col min="3074" max="3075" width="14.140625" style="371" customWidth="1"/>
    <col min="3076" max="3076" width="21" style="371" customWidth="1"/>
    <col min="3077" max="3077" width="14.28515625" style="371" customWidth="1"/>
    <col min="3078" max="3078" width="14.5703125" style="371" customWidth="1"/>
    <col min="3079" max="3079" width="14.140625" style="371" customWidth="1"/>
    <col min="3080" max="3080" width="32.85546875" style="371" customWidth="1"/>
    <col min="3081" max="3081" width="14.140625" style="371" customWidth="1"/>
    <col min="3082" max="3084" width="10" style="371" bestFit="1" customWidth="1"/>
    <col min="3085" max="3326" width="9.140625" style="371"/>
    <col min="3327" max="3327" width="52.85546875" style="371" customWidth="1"/>
    <col min="3328" max="3328" width="14.28515625" style="371" customWidth="1"/>
    <col min="3329" max="3329" width="16.85546875" style="371" customWidth="1"/>
    <col min="3330" max="3331" width="14.140625" style="371" customWidth="1"/>
    <col min="3332" max="3332" width="21" style="371" customWidth="1"/>
    <col min="3333" max="3333" width="14.28515625" style="371" customWidth="1"/>
    <col min="3334" max="3334" width="14.5703125" style="371" customWidth="1"/>
    <col min="3335" max="3335" width="14.140625" style="371" customWidth="1"/>
    <col min="3336" max="3336" width="32.85546875" style="371" customWidth="1"/>
    <col min="3337" max="3337" width="14.140625" style="371" customWidth="1"/>
    <col min="3338" max="3340" width="10" style="371" bestFit="1" customWidth="1"/>
    <col min="3341" max="3582" width="9.140625" style="371"/>
    <col min="3583" max="3583" width="52.85546875" style="371" customWidth="1"/>
    <col min="3584" max="3584" width="14.28515625" style="371" customWidth="1"/>
    <col min="3585" max="3585" width="16.85546875" style="371" customWidth="1"/>
    <col min="3586" max="3587" width="14.140625" style="371" customWidth="1"/>
    <col min="3588" max="3588" width="21" style="371" customWidth="1"/>
    <col min="3589" max="3589" width="14.28515625" style="371" customWidth="1"/>
    <col min="3590" max="3590" width="14.5703125" style="371" customWidth="1"/>
    <col min="3591" max="3591" width="14.140625" style="371" customWidth="1"/>
    <col min="3592" max="3592" width="32.85546875" style="371" customWidth="1"/>
    <col min="3593" max="3593" width="14.140625" style="371" customWidth="1"/>
    <col min="3594" max="3596" width="10" style="371" bestFit="1" customWidth="1"/>
    <col min="3597" max="3838" width="9.140625" style="371"/>
    <col min="3839" max="3839" width="52.85546875" style="371" customWidth="1"/>
    <col min="3840" max="3840" width="14.28515625" style="371" customWidth="1"/>
    <col min="3841" max="3841" width="16.85546875" style="371" customWidth="1"/>
    <col min="3842" max="3843" width="14.140625" style="371" customWidth="1"/>
    <col min="3844" max="3844" width="21" style="371" customWidth="1"/>
    <col min="3845" max="3845" width="14.28515625" style="371" customWidth="1"/>
    <col min="3846" max="3846" width="14.5703125" style="371" customWidth="1"/>
    <col min="3847" max="3847" width="14.140625" style="371" customWidth="1"/>
    <col min="3848" max="3848" width="32.85546875" style="371" customWidth="1"/>
    <col min="3849" max="3849" width="14.140625" style="371" customWidth="1"/>
    <col min="3850" max="3852" width="10" style="371" bestFit="1" customWidth="1"/>
    <col min="3853" max="4094" width="9.140625" style="371"/>
    <col min="4095" max="4095" width="52.85546875" style="371" customWidth="1"/>
    <col min="4096" max="4096" width="14.28515625" style="371" customWidth="1"/>
    <col min="4097" max="4097" width="16.85546875" style="371" customWidth="1"/>
    <col min="4098" max="4099" width="14.140625" style="371" customWidth="1"/>
    <col min="4100" max="4100" width="21" style="371" customWidth="1"/>
    <col min="4101" max="4101" width="14.28515625" style="371" customWidth="1"/>
    <col min="4102" max="4102" width="14.5703125" style="371" customWidth="1"/>
    <col min="4103" max="4103" width="14.140625" style="371" customWidth="1"/>
    <col min="4104" max="4104" width="32.85546875" style="371" customWidth="1"/>
    <col min="4105" max="4105" width="14.140625" style="371" customWidth="1"/>
    <col min="4106" max="4108" width="10" style="371" bestFit="1" customWidth="1"/>
    <col min="4109" max="4350" width="9.140625" style="371"/>
    <col min="4351" max="4351" width="52.85546875" style="371" customWidth="1"/>
    <col min="4352" max="4352" width="14.28515625" style="371" customWidth="1"/>
    <col min="4353" max="4353" width="16.85546875" style="371" customWidth="1"/>
    <col min="4354" max="4355" width="14.140625" style="371" customWidth="1"/>
    <col min="4356" max="4356" width="21" style="371" customWidth="1"/>
    <col min="4357" max="4357" width="14.28515625" style="371" customWidth="1"/>
    <col min="4358" max="4358" width="14.5703125" style="371" customWidth="1"/>
    <col min="4359" max="4359" width="14.140625" style="371" customWidth="1"/>
    <col min="4360" max="4360" width="32.85546875" style="371" customWidth="1"/>
    <col min="4361" max="4361" width="14.140625" style="371" customWidth="1"/>
    <col min="4362" max="4364" width="10" style="371" bestFit="1" customWidth="1"/>
    <col min="4365" max="4606" width="9.140625" style="371"/>
    <col min="4607" max="4607" width="52.85546875" style="371" customWidth="1"/>
    <col min="4608" max="4608" width="14.28515625" style="371" customWidth="1"/>
    <col min="4609" max="4609" width="16.85546875" style="371" customWidth="1"/>
    <col min="4610" max="4611" width="14.140625" style="371" customWidth="1"/>
    <col min="4612" max="4612" width="21" style="371" customWidth="1"/>
    <col min="4613" max="4613" width="14.28515625" style="371" customWidth="1"/>
    <col min="4614" max="4614" width="14.5703125" style="371" customWidth="1"/>
    <col min="4615" max="4615" width="14.140625" style="371" customWidth="1"/>
    <col min="4616" max="4616" width="32.85546875" style="371" customWidth="1"/>
    <col min="4617" max="4617" width="14.140625" style="371" customWidth="1"/>
    <col min="4618" max="4620" width="10" style="371" bestFit="1" customWidth="1"/>
    <col min="4621" max="4862" width="9.140625" style="371"/>
    <col min="4863" max="4863" width="52.85546875" style="371" customWidth="1"/>
    <col min="4864" max="4864" width="14.28515625" style="371" customWidth="1"/>
    <col min="4865" max="4865" width="16.85546875" style="371" customWidth="1"/>
    <col min="4866" max="4867" width="14.140625" style="371" customWidth="1"/>
    <col min="4868" max="4868" width="21" style="371" customWidth="1"/>
    <col min="4869" max="4869" width="14.28515625" style="371" customWidth="1"/>
    <col min="4870" max="4870" width="14.5703125" style="371" customWidth="1"/>
    <col min="4871" max="4871" width="14.140625" style="371" customWidth="1"/>
    <col min="4872" max="4872" width="32.85546875" style="371" customWidth="1"/>
    <col min="4873" max="4873" width="14.140625" style="371" customWidth="1"/>
    <col min="4874" max="4876" width="10" style="371" bestFit="1" customWidth="1"/>
    <col min="4877" max="5118" width="9.140625" style="371"/>
    <col min="5119" max="5119" width="52.85546875" style="371" customWidth="1"/>
    <col min="5120" max="5120" width="14.28515625" style="371" customWidth="1"/>
    <col min="5121" max="5121" width="16.85546875" style="371" customWidth="1"/>
    <col min="5122" max="5123" width="14.140625" style="371" customWidth="1"/>
    <col min="5124" max="5124" width="21" style="371" customWidth="1"/>
    <col min="5125" max="5125" width="14.28515625" style="371" customWidth="1"/>
    <col min="5126" max="5126" width="14.5703125" style="371" customWidth="1"/>
    <col min="5127" max="5127" width="14.140625" style="371" customWidth="1"/>
    <col min="5128" max="5128" width="32.85546875" style="371" customWidth="1"/>
    <col min="5129" max="5129" width="14.140625" style="371" customWidth="1"/>
    <col min="5130" max="5132" width="10" style="371" bestFit="1" customWidth="1"/>
    <col min="5133" max="5374" width="9.140625" style="371"/>
    <col min="5375" max="5375" width="52.85546875" style="371" customWidth="1"/>
    <col min="5376" max="5376" width="14.28515625" style="371" customWidth="1"/>
    <col min="5377" max="5377" width="16.85546875" style="371" customWidth="1"/>
    <col min="5378" max="5379" width="14.140625" style="371" customWidth="1"/>
    <col min="5380" max="5380" width="21" style="371" customWidth="1"/>
    <col min="5381" max="5381" width="14.28515625" style="371" customWidth="1"/>
    <col min="5382" max="5382" width="14.5703125" style="371" customWidth="1"/>
    <col min="5383" max="5383" width="14.140625" style="371" customWidth="1"/>
    <col min="5384" max="5384" width="32.85546875" style="371" customWidth="1"/>
    <col min="5385" max="5385" width="14.140625" style="371" customWidth="1"/>
    <col min="5386" max="5388" width="10" style="371" bestFit="1" customWidth="1"/>
    <col min="5389" max="5630" width="9.140625" style="371"/>
    <col min="5631" max="5631" width="52.85546875" style="371" customWidth="1"/>
    <col min="5632" max="5632" width="14.28515625" style="371" customWidth="1"/>
    <col min="5633" max="5633" width="16.85546875" style="371" customWidth="1"/>
    <col min="5634" max="5635" width="14.140625" style="371" customWidth="1"/>
    <col min="5636" max="5636" width="21" style="371" customWidth="1"/>
    <col min="5637" max="5637" width="14.28515625" style="371" customWidth="1"/>
    <col min="5638" max="5638" width="14.5703125" style="371" customWidth="1"/>
    <col min="5639" max="5639" width="14.140625" style="371" customWidth="1"/>
    <col min="5640" max="5640" width="32.85546875" style="371" customWidth="1"/>
    <col min="5641" max="5641" width="14.140625" style="371" customWidth="1"/>
    <col min="5642" max="5644" width="10" style="371" bestFit="1" customWidth="1"/>
    <col min="5645" max="5886" width="9.140625" style="371"/>
    <col min="5887" max="5887" width="52.85546875" style="371" customWidth="1"/>
    <col min="5888" max="5888" width="14.28515625" style="371" customWidth="1"/>
    <col min="5889" max="5889" width="16.85546875" style="371" customWidth="1"/>
    <col min="5890" max="5891" width="14.140625" style="371" customWidth="1"/>
    <col min="5892" max="5892" width="21" style="371" customWidth="1"/>
    <col min="5893" max="5893" width="14.28515625" style="371" customWidth="1"/>
    <col min="5894" max="5894" width="14.5703125" style="371" customWidth="1"/>
    <col min="5895" max="5895" width="14.140625" style="371" customWidth="1"/>
    <col min="5896" max="5896" width="32.85546875" style="371" customWidth="1"/>
    <col min="5897" max="5897" width="14.140625" style="371" customWidth="1"/>
    <col min="5898" max="5900" width="10" style="371" bestFit="1" customWidth="1"/>
    <col min="5901" max="6142" width="9.140625" style="371"/>
    <col min="6143" max="6143" width="52.85546875" style="371" customWidth="1"/>
    <col min="6144" max="6144" width="14.28515625" style="371" customWidth="1"/>
    <col min="6145" max="6145" width="16.85546875" style="371" customWidth="1"/>
    <col min="6146" max="6147" width="14.140625" style="371" customWidth="1"/>
    <col min="6148" max="6148" width="21" style="371" customWidth="1"/>
    <col min="6149" max="6149" width="14.28515625" style="371" customWidth="1"/>
    <col min="6150" max="6150" width="14.5703125" style="371" customWidth="1"/>
    <col min="6151" max="6151" width="14.140625" style="371" customWidth="1"/>
    <col min="6152" max="6152" width="32.85546875" style="371" customWidth="1"/>
    <col min="6153" max="6153" width="14.140625" style="371" customWidth="1"/>
    <col min="6154" max="6156" width="10" style="371" bestFit="1" customWidth="1"/>
    <col min="6157" max="6398" width="9.140625" style="371"/>
    <col min="6399" max="6399" width="52.85546875" style="371" customWidth="1"/>
    <col min="6400" max="6400" width="14.28515625" style="371" customWidth="1"/>
    <col min="6401" max="6401" width="16.85546875" style="371" customWidth="1"/>
    <col min="6402" max="6403" width="14.140625" style="371" customWidth="1"/>
    <col min="6404" max="6404" width="21" style="371" customWidth="1"/>
    <col min="6405" max="6405" width="14.28515625" style="371" customWidth="1"/>
    <col min="6406" max="6406" width="14.5703125" style="371" customWidth="1"/>
    <col min="6407" max="6407" width="14.140625" style="371" customWidth="1"/>
    <col min="6408" max="6408" width="32.85546875" style="371" customWidth="1"/>
    <col min="6409" max="6409" width="14.140625" style="371" customWidth="1"/>
    <col min="6410" max="6412" width="10" style="371" bestFit="1" customWidth="1"/>
    <col min="6413" max="6654" width="9.140625" style="371"/>
    <col min="6655" max="6655" width="52.85546875" style="371" customWidth="1"/>
    <col min="6656" max="6656" width="14.28515625" style="371" customWidth="1"/>
    <col min="6657" max="6657" width="16.85546875" style="371" customWidth="1"/>
    <col min="6658" max="6659" width="14.140625" style="371" customWidth="1"/>
    <col min="6660" max="6660" width="21" style="371" customWidth="1"/>
    <col min="6661" max="6661" width="14.28515625" style="371" customWidth="1"/>
    <col min="6662" max="6662" width="14.5703125" style="371" customWidth="1"/>
    <col min="6663" max="6663" width="14.140625" style="371" customWidth="1"/>
    <col min="6664" max="6664" width="32.85546875" style="371" customWidth="1"/>
    <col min="6665" max="6665" width="14.140625" style="371" customWidth="1"/>
    <col min="6666" max="6668" width="10" style="371" bestFit="1" customWidth="1"/>
    <col min="6669" max="6910" width="9.140625" style="371"/>
    <col min="6911" max="6911" width="52.85546875" style="371" customWidth="1"/>
    <col min="6912" max="6912" width="14.28515625" style="371" customWidth="1"/>
    <col min="6913" max="6913" width="16.85546875" style="371" customWidth="1"/>
    <col min="6914" max="6915" width="14.140625" style="371" customWidth="1"/>
    <col min="6916" max="6916" width="21" style="371" customWidth="1"/>
    <col min="6917" max="6917" width="14.28515625" style="371" customWidth="1"/>
    <col min="6918" max="6918" width="14.5703125" style="371" customWidth="1"/>
    <col min="6919" max="6919" width="14.140625" style="371" customWidth="1"/>
    <col min="6920" max="6920" width="32.85546875" style="371" customWidth="1"/>
    <col min="6921" max="6921" width="14.140625" style="371" customWidth="1"/>
    <col min="6922" max="6924" width="10" style="371" bestFit="1" customWidth="1"/>
    <col min="6925" max="7166" width="9.140625" style="371"/>
    <col min="7167" max="7167" width="52.85546875" style="371" customWidth="1"/>
    <col min="7168" max="7168" width="14.28515625" style="371" customWidth="1"/>
    <col min="7169" max="7169" width="16.85546875" style="371" customWidth="1"/>
    <col min="7170" max="7171" width="14.140625" style="371" customWidth="1"/>
    <col min="7172" max="7172" width="21" style="371" customWidth="1"/>
    <col min="7173" max="7173" width="14.28515625" style="371" customWidth="1"/>
    <col min="7174" max="7174" width="14.5703125" style="371" customWidth="1"/>
    <col min="7175" max="7175" width="14.140625" style="371" customWidth="1"/>
    <col min="7176" max="7176" width="32.85546875" style="371" customWidth="1"/>
    <col min="7177" max="7177" width="14.140625" style="371" customWidth="1"/>
    <col min="7178" max="7180" width="10" style="371" bestFit="1" customWidth="1"/>
    <col min="7181" max="7422" width="9.140625" style="371"/>
    <col min="7423" max="7423" width="52.85546875" style="371" customWidth="1"/>
    <col min="7424" max="7424" width="14.28515625" style="371" customWidth="1"/>
    <col min="7425" max="7425" width="16.85546875" style="371" customWidth="1"/>
    <col min="7426" max="7427" width="14.140625" style="371" customWidth="1"/>
    <col min="7428" max="7428" width="21" style="371" customWidth="1"/>
    <col min="7429" max="7429" width="14.28515625" style="371" customWidth="1"/>
    <col min="7430" max="7430" width="14.5703125" style="371" customWidth="1"/>
    <col min="7431" max="7431" width="14.140625" style="371" customWidth="1"/>
    <col min="7432" max="7432" width="32.85546875" style="371" customWidth="1"/>
    <col min="7433" max="7433" width="14.140625" style="371" customWidth="1"/>
    <col min="7434" max="7436" width="10" style="371" bestFit="1" customWidth="1"/>
    <col min="7437" max="7678" width="9.140625" style="371"/>
    <col min="7679" max="7679" width="52.85546875" style="371" customWidth="1"/>
    <col min="7680" max="7680" width="14.28515625" style="371" customWidth="1"/>
    <col min="7681" max="7681" width="16.85546875" style="371" customWidth="1"/>
    <col min="7682" max="7683" width="14.140625" style="371" customWidth="1"/>
    <col min="7684" max="7684" width="21" style="371" customWidth="1"/>
    <col min="7685" max="7685" width="14.28515625" style="371" customWidth="1"/>
    <col min="7686" max="7686" width="14.5703125" style="371" customWidth="1"/>
    <col min="7687" max="7687" width="14.140625" style="371" customWidth="1"/>
    <col min="7688" max="7688" width="32.85546875" style="371" customWidth="1"/>
    <col min="7689" max="7689" width="14.140625" style="371" customWidth="1"/>
    <col min="7690" max="7692" width="10" style="371" bestFit="1" customWidth="1"/>
    <col min="7693" max="7934" width="9.140625" style="371"/>
    <col min="7935" max="7935" width="52.85546875" style="371" customWidth="1"/>
    <col min="7936" max="7936" width="14.28515625" style="371" customWidth="1"/>
    <col min="7937" max="7937" width="16.85546875" style="371" customWidth="1"/>
    <col min="7938" max="7939" width="14.140625" style="371" customWidth="1"/>
    <col min="7940" max="7940" width="21" style="371" customWidth="1"/>
    <col min="7941" max="7941" width="14.28515625" style="371" customWidth="1"/>
    <col min="7942" max="7942" width="14.5703125" style="371" customWidth="1"/>
    <col min="7943" max="7943" width="14.140625" style="371" customWidth="1"/>
    <col min="7944" max="7944" width="32.85546875" style="371" customWidth="1"/>
    <col min="7945" max="7945" width="14.140625" style="371" customWidth="1"/>
    <col min="7946" max="7948" width="10" style="371" bestFit="1" customWidth="1"/>
    <col min="7949" max="8190" width="9.140625" style="371"/>
    <col min="8191" max="8191" width="52.85546875" style="371" customWidth="1"/>
    <col min="8192" max="8192" width="14.28515625" style="371" customWidth="1"/>
    <col min="8193" max="8193" width="16.85546875" style="371" customWidth="1"/>
    <col min="8194" max="8195" width="14.140625" style="371" customWidth="1"/>
    <col min="8196" max="8196" width="21" style="371" customWidth="1"/>
    <col min="8197" max="8197" width="14.28515625" style="371" customWidth="1"/>
    <col min="8198" max="8198" width="14.5703125" style="371" customWidth="1"/>
    <col min="8199" max="8199" width="14.140625" style="371" customWidth="1"/>
    <col min="8200" max="8200" width="32.85546875" style="371" customWidth="1"/>
    <col min="8201" max="8201" width="14.140625" style="371" customWidth="1"/>
    <col min="8202" max="8204" width="10" style="371" bestFit="1" customWidth="1"/>
    <col min="8205" max="8446" width="9.140625" style="371"/>
    <col min="8447" max="8447" width="52.85546875" style="371" customWidth="1"/>
    <col min="8448" max="8448" width="14.28515625" style="371" customWidth="1"/>
    <col min="8449" max="8449" width="16.85546875" style="371" customWidth="1"/>
    <col min="8450" max="8451" width="14.140625" style="371" customWidth="1"/>
    <col min="8452" max="8452" width="21" style="371" customWidth="1"/>
    <col min="8453" max="8453" width="14.28515625" style="371" customWidth="1"/>
    <col min="8454" max="8454" width="14.5703125" style="371" customWidth="1"/>
    <col min="8455" max="8455" width="14.140625" style="371" customWidth="1"/>
    <col min="8456" max="8456" width="32.85546875" style="371" customWidth="1"/>
    <col min="8457" max="8457" width="14.140625" style="371" customWidth="1"/>
    <col min="8458" max="8460" width="10" style="371" bestFit="1" customWidth="1"/>
    <col min="8461" max="8702" width="9.140625" style="371"/>
    <col min="8703" max="8703" width="52.85546875" style="371" customWidth="1"/>
    <col min="8704" max="8704" width="14.28515625" style="371" customWidth="1"/>
    <col min="8705" max="8705" width="16.85546875" style="371" customWidth="1"/>
    <col min="8706" max="8707" width="14.140625" style="371" customWidth="1"/>
    <col min="8708" max="8708" width="21" style="371" customWidth="1"/>
    <col min="8709" max="8709" width="14.28515625" style="371" customWidth="1"/>
    <col min="8710" max="8710" width="14.5703125" style="371" customWidth="1"/>
    <col min="8711" max="8711" width="14.140625" style="371" customWidth="1"/>
    <col min="8712" max="8712" width="32.85546875" style="371" customWidth="1"/>
    <col min="8713" max="8713" width="14.140625" style="371" customWidth="1"/>
    <col min="8714" max="8716" width="10" style="371" bestFit="1" customWidth="1"/>
    <col min="8717" max="8958" width="9.140625" style="371"/>
    <col min="8959" max="8959" width="52.85546875" style="371" customWidth="1"/>
    <col min="8960" max="8960" width="14.28515625" style="371" customWidth="1"/>
    <col min="8961" max="8961" width="16.85546875" style="371" customWidth="1"/>
    <col min="8962" max="8963" width="14.140625" style="371" customWidth="1"/>
    <col min="8964" max="8964" width="21" style="371" customWidth="1"/>
    <col min="8965" max="8965" width="14.28515625" style="371" customWidth="1"/>
    <col min="8966" max="8966" width="14.5703125" style="371" customWidth="1"/>
    <col min="8967" max="8967" width="14.140625" style="371" customWidth="1"/>
    <col min="8968" max="8968" width="32.85546875" style="371" customWidth="1"/>
    <col min="8969" max="8969" width="14.140625" style="371" customWidth="1"/>
    <col min="8970" max="8972" width="10" style="371" bestFit="1" customWidth="1"/>
    <col min="8973" max="9214" width="9.140625" style="371"/>
    <col min="9215" max="9215" width="52.85546875" style="371" customWidth="1"/>
    <col min="9216" max="9216" width="14.28515625" style="371" customWidth="1"/>
    <col min="9217" max="9217" width="16.85546875" style="371" customWidth="1"/>
    <col min="9218" max="9219" width="14.140625" style="371" customWidth="1"/>
    <col min="9220" max="9220" width="21" style="371" customWidth="1"/>
    <col min="9221" max="9221" width="14.28515625" style="371" customWidth="1"/>
    <col min="9222" max="9222" width="14.5703125" style="371" customWidth="1"/>
    <col min="9223" max="9223" width="14.140625" style="371" customWidth="1"/>
    <col min="9224" max="9224" width="32.85546875" style="371" customWidth="1"/>
    <col min="9225" max="9225" width="14.140625" style="371" customWidth="1"/>
    <col min="9226" max="9228" width="10" style="371" bestFit="1" customWidth="1"/>
    <col min="9229" max="9470" width="9.140625" style="371"/>
    <col min="9471" max="9471" width="52.85546875" style="371" customWidth="1"/>
    <col min="9472" max="9472" width="14.28515625" style="371" customWidth="1"/>
    <col min="9473" max="9473" width="16.85546875" style="371" customWidth="1"/>
    <col min="9474" max="9475" width="14.140625" style="371" customWidth="1"/>
    <col min="9476" max="9476" width="21" style="371" customWidth="1"/>
    <col min="9477" max="9477" width="14.28515625" style="371" customWidth="1"/>
    <col min="9478" max="9478" width="14.5703125" style="371" customWidth="1"/>
    <col min="9479" max="9479" width="14.140625" style="371" customWidth="1"/>
    <col min="9480" max="9480" width="32.85546875" style="371" customWidth="1"/>
    <col min="9481" max="9481" width="14.140625" style="371" customWidth="1"/>
    <col min="9482" max="9484" width="10" style="371" bestFit="1" customWidth="1"/>
    <col min="9485" max="9726" width="9.140625" style="371"/>
    <col min="9727" max="9727" width="52.85546875" style="371" customWidth="1"/>
    <col min="9728" max="9728" width="14.28515625" style="371" customWidth="1"/>
    <col min="9729" max="9729" width="16.85546875" style="371" customWidth="1"/>
    <col min="9730" max="9731" width="14.140625" style="371" customWidth="1"/>
    <col min="9732" max="9732" width="21" style="371" customWidth="1"/>
    <col min="9733" max="9733" width="14.28515625" style="371" customWidth="1"/>
    <col min="9734" max="9734" width="14.5703125" style="371" customWidth="1"/>
    <col min="9735" max="9735" width="14.140625" style="371" customWidth="1"/>
    <col min="9736" max="9736" width="32.85546875" style="371" customWidth="1"/>
    <col min="9737" max="9737" width="14.140625" style="371" customWidth="1"/>
    <col min="9738" max="9740" width="10" style="371" bestFit="1" customWidth="1"/>
    <col min="9741" max="9982" width="9.140625" style="371"/>
    <col min="9983" max="9983" width="52.85546875" style="371" customWidth="1"/>
    <col min="9984" max="9984" width="14.28515625" style="371" customWidth="1"/>
    <col min="9985" max="9985" width="16.85546875" style="371" customWidth="1"/>
    <col min="9986" max="9987" width="14.140625" style="371" customWidth="1"/>
    <col min="9988" max="9988" width="21" style="371" customWidth="1"/>
    <col min="9989" max="9989" width="14.28515625" style="371" customWidth="1"/>
    <col min="9990" max="9990" width="14.5703125" style="371" customWidth="1"/>
    <col min="9991" max="9991" width="14.140625" style="371" customWidth="1"/>
    <col min="9992" max="9992" width="32.85546875" style="371" customWidth="1"/>
    <col min="9993" max="9993" width="14.140625" style="371" customWidth="1"/>
    <col min="9994" max="9996" width="10" style="371" bestFit="1" customWidth="1"/>
    <col min="9997" max="10238" width="9.140625" style="371"/>
    <col min="10239" max="10239" width="52.85546875" style="371" customWidth="1"/>
    <col min="10240" max="10240" width="14.28515625" style="371" customWidth="1"/>
    <col min="10241" max="10241" width="16.85546875" style="371" customWidth="1"/>
    <col min="10242" max="10243" width="14.140625" style="371" customWidth="1"/>
    <col min="10244" max="10244" width="21" style="371" customWidth="1"/>
    <col min="10245" max="10245" width="14.28515625" style="371" customWidth="1"/>
    <col min="10246" max="10246" width="14.5703125" style="371" customWidth="1"/>
    <col min="10247" max="10247" width="14.140625" style="371" customWidth="1"/>
    <col min="10248" max="10248" width="32.85546875" style="371" customWidth="1"/>
    <col min="10249" max="10249" width="14.140625" style="371" customWidth="1"/>
    <col min="10250" max="10252" width="10" style="371" bestFit="1" customWidth="1"/>
    <col min="10253" max="10494" width="9.140625" style="371"/>
    <col min="10495" max="10495" width="52.85546875" style="371" customWidth="1"/>
    <col min="10496" max="10496" width="14.28515625" style="371" customWidth="1"/>
    <col min="10497" max="10497" width="16.85546875" style="371" customWidth="1"/>
    <col min="10498" max="10499" width="14.140625" style="371" customWidth="1"/>
    <col min="10500" max="10500" width="21" style="371" customWidth="1"/>
    <col min="10501" max="10501" width="14.28515625" style="371" customWidth="1"/>
    <col min="10502" max="10502" width="14.5703125" style="371" customWidth="1"/>
    <col min="10503" max="10503" width="14.140625" style="371" customWidth="1"/>
    <col min="10504" max="10504" width="32.85546875" style="371" customWidth="1"/>
    <col min="10505" max="10505" width="14.140625" style="371" customWidth="1"/>
    <col min="10506" max="10508" width="10" style="371" bestFit="1" customWidth="1"/>
    <col min="10509" max="10750" width="9.140625" style="371"/>
    <col min="10751" max="10751" width="52.85546875" style="371" customWidth="1"/>
    <col min="10752" max="10752" width="14.28515625" style="371" customWidth="1"/>
    <col min="10753" max="10753" width="16.85546875" style="371" customWidth="1"/>
    <col min="10754" max="10755" width="14.140625" style="371" customWidth="1"/>
    <col min="10756" max="10756" width="21" style="371" customWidth="1"/>
    <col min="10757" max="10757" width="14.28515625" style="371" customWidth="1"/>
    <col min="10758" max="10758" width="14.5703125" style="371" customWidth="1"/>
    <col min="10759" max="10759" width="14.140625" style="371" customWidth="1"/>
    <col min="10760" max="10760" width="32.85546875" style="371" customWidth="1"/>
    <col min="10761" max="10761" width="14.140625" style="371" customWidth="1"/>
    <col min="10762" max="10764" width="10" style="371" bestFit="1" customWidth="1"/>
    <col min="10765" max="11006" width="9.140625" style="371"/>
    <col min="11007" max="11007" width="52.85546875" style="371" customWidth="1"/>
    <col min="11008" max="11008" width="14.28515625" style="371" customWidth="1"/>
    <col min="11009" max="11009" width="16.85546875" style="371" customWidth="1"/>
    <col min="11010" max="11011" width="14.140625" style="371" customWidth="1"/>
    <col min="11012" max="11012" width="21" style="371" customWidth="1"/>
    <col min="11013" max="11013" width="14.28515625" style="371" customWidth="1"/>
    <col min="11014" max="11014" width="14.5703125" style="371" customWidth="1"/>
    <col min="11015" max="11015" width="14.140625" style="371" customWidth="1"/>
    <col min="11016" max="11016" width="32.85546875" style="371" customWidth="1"/>
    <col min="11017" max="11017" width="14.140625" style="371" customWidth="1"/>
    <col min="11018" max="11020" width="10" style="371" bestFit="1" customWidth="1"/>
    <col min="11021" max="11262" width="9.140625" style="371"/>
    <col min="11263" max="11263" width="52.85546875" style="371" customWidth="1"/>
    <col min="11264" max="11264" width="14.28515625" style="371" customWidth="1"/>
    <col min="11265" max="11265" width="16.85546875" style="371" customWidth="1"/>
    <col min="11266" max="11267" width="14.140625" style="371" customWidth="1"/>
    <col min="11268" max="11268" width="21" style="371" customWidth="1"/>
    <col min="11269" max="11269" width="14.28515625" style="371" customWidth="1"/>
    <col min="11270" max="11270" width="14.5703125" style="371" customWidth="1"/>
    <col min="11271" max="11271" width="14.140625" style="371" customWidth="1"/>
    <col min="11272" max="11272" width="32.85546875" style="371" customWidth="1"/>
    <col min="11273" max="11273" width="14.140625" style="371" customWidth="1"/>
    <col min="11274" max="11276" width="10" style="371" bestFit="1" customWidth="1"/>
    <col min="11277" max="11518" width="9.140625" style="371"/>
    <col min="11519" max="11519" width="52.85546875" style="371" customWidth="1"/>
    <col min="11520" max="11520" width="14.28515625" style="371" customWidth="1"/>
    <col min="11521" max="11521" width="16.85546875" style="371" customWidth="1"/>
    <col min="11522" max="11523" width="14.140625" style="371" customWidth="1"/>
    <col min="11524" max="11524" width="21" style="371" customWidth="1"/>
    <col min="11525" max="11525" width="14.28515625" style="371" customWidth="1"/>
    <col min="11526" max="11526" width="14.5703125" style="371" customWidth="1"/>
    <col min="11527" max="11527" width="14.140625" style="371" customWidth="1"/>
    <col min="11528" max="11528" width="32.85546875" style="371" customWidth="1"/>
    <col min="11529" max="11529" width="14.140625" style="371" customWidth="1"/>
    <col min="11530" max="11532" width="10" style="371" bestFit="1" customWidth="1"/>
    <col min="11533" max="11774" width="9.140625" style="371"/>
    <col min="11775" max="11775" width="52.85546875" style="371" customWidth="1"/>
    <col min="11776" max="11776" width="14.28515625" style="371" customWidth="1"/>
    <col min="11777" max="11777" width="16.85546875" style="371" customWidth="1"/>
    <col min="11778" max="11779" width="14.140625" style="371" customWidth="1"/>
    <col min="11780" max="11780" width="21" style="371" customWidth="1"/>
    <col min="11781" max="11781" width="14.28515625" style="371" customWidth="1"/>
    <col min="11782" max="11782" width="14.5703125" style="371" customWidth="1"/>
    <col min="11783" max="11783" width="14.140625" style="371" customWidth="1"/>
    <col min="11784" max="11784" width="32.85546875" style="371" customWidth="1"/>
    <col min="11785" max="11785" width="14.140625" style="371" customWidth="1"/>
    <col min="11786" max="11788" width="10" style="371" bestFit="1" customWidth="1"/>
    <col min="11789" max="12030" width="9.140625" style="371"/>
    <col min="12031" max="12031" width="52.85546875" style="371" customWidth="1"/>
    <col min="12032" max="12032" width="14.28515625" style="371" customWidth="1"/>
    <col min="12033" max="12033" width="16.85546875" style="371" customWidth="1"/>
    <col min="12034" max="12035" width="14.140625" style="371" customWidth="1"/>
    <col min="12036" max="12036" width="21" style="371" customWidth="1"/>
    <col min="12037" max="12037" width="14.28515625" style="371" customWidth="1"/>
    <col min="12038" max="12038" width="14.5703125" style="371" customWidth="1"/>
    <col min="12039" max="12039" width="14.140625" style="371" customWidth="1"/>
    <col min="12040" max="12040" width="32.85546875" style="371" customWidth="1"/>
    <col min="12041" max="12041" width="14.140625" style="371" customWidth="1"/>
    <col min="12042" max="12044" width="10" style="371" bestFit="1" customWidth="1"/>
    <col min="12045" max="12286" width="9.140625" style="371"/>
    <col min="12287" max="12287" width="52.85546875" style="371" customWidth="1"/>
    <col min="12288" max="12288" width="14.28515625" style="371" customWidth="1"/>
    <col min="12289" max="12289" width="16.85546875" style="371" customWidth="1"/>
    <col min="12290" max="12291" width="14.140625" style="371" customWidth="1"/>
    <col min="12292" max="12292" width="21" style="371" customWidth="1"/>
    <col min="12293" max="12293" width="14.28515625" style="371" customWidth="1"/>
    <col min="12294" max="12294" width="14.5703125" style="371" customWidth="1"/>
    <col min="12295" max="12295" width="14.140625" style="371" customWidth="1"/>
    <col min="12296" max="12296" width="32.85546875" style="371" customWidth="1"/>
    <col min="12297" max="12297" width="14.140625" style="371" customWidth="1"/>
    <col min="12298" max="12300" width="10" style="371" bestFit="1" customWidth="1"/>
    <col min="12301" max="12542" width="9.140625" style="371"/>
    <col min="12543" max="12543" width="52.85546875" style="371" customWidth="1"/>
    <col min="12544" max="12544" width="14.28515625" style="371" customWidth="1"/>
    <col min="12545" max="12545" width="16.85546875" style="371" customWidth="1"/>
    <col min="12546" max="12547" width="14.140625" style="371" customWidth="1"/>
    <col min="12548" max="12548" width="21" style="371" customWidth="1"/>
    <col min="12549" max="12549" width="14.28515625" style="371" customWidth="1"/>
    <col min="12550" max="12550" width="14.5703125" style="371" customWidth="1"/>
    <col min="12551" max="12551" width="14.140625" style="371" customWidth="1"/>
    <col min="12552" max="12552" width="32.85546875" style="371" customWidth="1"/>
    <col min="12553" max="12553" width="14.140625" style="371" customWidth="1"/>
    <col min="12554" max="12556" width="10" style="371" bestFit="1" customWidth="1"/>
    <col min="12557" max="12798" width="9.140625" style="371"/>
    <col min="12799" max="12799" width="52.85546875" style="371" customWidth="1"/>
    <col min="12800" max="12800" width="14.28515625" style="371" customWidth="1"/>
    <col min="12801" max="12801" width="16.85546875" style="371" customWidth="1"/>
    <col min="12802" max="12803" width="14.140625" style="371" customWidth="1"/>
    <col min="12804" max="12804" width="21" style="371" customWidth="1"/>
    <col min="12805" max="12805" width="14.28515625" style="371" customWidth="1"/>
    <col min="12806" max="12806" width="14.5703125" style="371" customWidth="1"/>
    <col min="12807" max="12807" width="14.140625" style="371" customWidth="1"/>
    <col min="12808" max="12808" width="32.85546875" style="371" customWidth="1"/>
    <col min="12809" max="12809" width="14.140625" style="371" customWidth="1"/>
    <col min="12810" max="12812" width="10" style="371" bestFit="1" customWidth="1"/>
    <col min="12813" max="13054" width="9.140625" style="371"/>
    <col min="13055" max="13055" width="52.85546875" style="371" customWidth="1"/>
    <col min="13056" max="13056" width="14.28515625" style="371" customWidth="1"/>
    <col min="13057" max="13057" width="16.85546875" style="371" customWidth="1"/>
    <col min="13058" max="13059" width="14.140625" style="371" customWidth="1"/>
    <col min="13060" max="13060" width="21" style="371" customWidth="1"/>
    <col min="13061" max="13061" width="14.28515625" style="371" customWidth="1"/>
    <col min="13062" max="13062" width="14.5703125" style="371" customWidth="1"/>
    <col min="13063" max="13063" width="14.140625" style="371" customWidth="1"/>
    <col min="13064" max="13064" width="32.85546875" style="371" customWidth="1"/>
    <col min="13065" max="13065" width="14.140625" style="371" customWidth="1"/>
    <col min="13066" max="13068" width="10" style="371" bestFit="1" customWidth="1"/>
    <col min="13069" max="13310" width="9.140625" style="371"/>
    <col min="13311" max="13311" width="52.85546875" style="371" customWidth="1"/>
    <col min="13312" max="13312" width="14.28515625" style="371" customWidth="1"/>
    <col min="13313" max="13313" width="16.85546875" style="371" customWidth="1"/>
    <col min="13314" max="13315" width="14.140625" style="371" customWidth="1"/>
    <col min="13316" max="13316" width="21" style="371" customWidth="1"/>
    <col min="13317" max="13317" width="14.28515625" style="371" customWidth="1"/>
    <col min="13318" max="13318" width="14.5703125" style="371" customWidth="1"/>
    <col min="13319" max="13319" width="14.140625" style="371" customWidth="1"/>
    <col min="13320" max="13320" width="32.85546875" style="371" customWidth="1"/>
    <col min="13321" max="13321" width="14.140625" style="371" customWidth="1"/>
    <col min="13322" max="13324" width="10" style="371" bestFit="1" customWidth="1"/>
    <col min="13325" max="13566" width="9.140625" style="371"/>
    <col min="13567" max="13567" width="52.85546875" style="371" customWidth="1"/>
    <col min="13568" max="13568" width="14.28515625" style="371" customWidth="1"/>
    <col min="13569" max="13569" width="16.85546875" style="371" customWidth="1"/>
    <col min="13570" max="13571" width="14.140625" style="371" customWidth="1"/>
    <col min="13572" max="13572" width="21" style="371" customWidth="1"/>
    <col min="13573" max="13573" width="14.28515625" style="371" customWidth="1"/>
    <col min="13574" max="13574" width="14.5703125" style="371" customWidth="1"/>
    <col min="13575" max="13575" width="14.140625" style="371" customWidth="1"/>
    <col min="13576" max="13576" width="32.85546875" style="371" customWidth="1"/>
    <col min="13577" max="13577" width="14.140625" style="371" customWidth="1"/>
    <col min="13578" max="13580" width="10" style="371" bestFit="1" customWidth="1"/>
    <col min="13581" max="13822" width="9.140625" style="371"/>
    <col min="13823" max="13823" width="52.85546875" style="371" customWidth="1"/>
    <col min="13824" max="13824" width="14.28515625" style="371" customWidth="1"/>
    <col min="13825" max="13825" width="16.85546875" style="371" customWidth="1"/>
    <col min="13826" max="13827" width="14.140625" style="371" customWidth="1"/>
    <col min="13828" max="13828" width="21" style="371" customWidth="1"/>
    <col min="13829" max="13829" width="14.28515625" style="371" customWidth="1"/>
    <col min="13830" max="13830" width="14.5703125" style="371" customWidth="1"/>
    <col min="13831" max="13831" width="14.140625" style="371" customWidth="1"/>
    <col min="13832" max="13832" width="32.85546875" style="371" customWidth="1"/>
    <col min="13833" max="13833" width="14.140625" style="371" customWidth="1"/>
    <col min="13834" max="13836" width="10" style="371" bestFit="1" customWidth="1"/>
    <col min="13837" max="14078" width="9.140625" style="371"/>
    <col min="14079" max="14079" width="52.85546875" style="371" customWidth="1"/>
    <col min="14080" max="14080" width="14.28515625" style="371" customWidth="1"/>
    <col min="14081" max="14081" width="16.85546875" style="371" customWidth="1"/>
    <col min="14082" max="14083" width="14.140625" style="371" customWidth="1"/>
    <col min="14084" max="14084" width="21" style="371" customWidth="1"/>
    <col min="14085" max="14085" width="14.28515625" style="371" customWidth="1"/>
    <col min="14086" max="14086" width="14.5703125" style="371" customWidth="1"/>
    <col min="14087" max="14087" width="14.140625" style="371" customWidth="1"/>
    <col min="14088" max="14088" width="32.85546875" style="371" customWidth="1"/>
    <col min="14089" max="14089" width="14.140625" style="371" customWidth="1"/>
    <col min="14090" max="14092" width="10" style="371" bestFit="1" customWidth="1"/>
    <col min="14093" max="14334" width="9.140625" style="371"/>
    <col min="14335" max="14335" width="52.85546875" style="371" customWidth="1"/>
    <col min="14336" max="14336" width="14.28515625" style="371" customWidth="1"/>
    <col min="14337" max="14337" width="16.85546875" style="371" customWidth="1"/>
    <col min="14338" max="14339" width="14.140625" style="371" customWidth="1"/>
    <col min="14340" max="14340" width="21" style="371" customWidth="1"/>
    <col min="14341" max="14341" width="14.28515625" style="371" customWidth="1"/>
    <col min="14342" max="14342" width="14.5703125" style="371" customWidth="1"/>
    <col min="14343" max="14343" width="14.140625" style="371" customWidth="1"/>
    <col min="14344" max="14344" width="32.85546875" style="371" customWidth="1"/>
    <col min="14345" max="14345" width="14.140625" style="371" customWidth="1"/>
    <col min="14346" max="14348" width="10" style="371" bestFit="1" customWidth="1"/>
    <col min="14349" max="14590" width="9.140625" style="371"/>
    <col min="14591" max="14591" width="52.85546875" style="371" customWidth="1"/>
    <col min="14592" max="14592" width="14.28515625" style="371" customWidth="1"/>
    <col min="14593" max="14593" width="16.85546875" style="371" customWidth="1"/>
    <col min="14594" max="14595" width="14.140625" style="371" customWidth="1"/>
    <col min="14596" max="14596" width="21" style="371" customWidth="1"/>
    <col min="14597" max="14597" width="14.28515625" style="371" customWidth="1"/>
    <col min="14598" max="14598" width="14.5703125" style="371" customWidth="1"/>
    <col min="14599" max="14599" width="14.140625" style="371" customWidth="1"/>
    <col min="14600" max="14600" width="32.85546875" style="371" customWidth="1"/>
    <col min="14601" max="14601" width="14.140625" style="371" customWidth="1"/>
    <col min="14602" max="14604" width="10" style="371" bestFit="1" customWidth="1"/>
    <col min="14605" max="14846" width="9.140625" style="371"/>
    <col min="14847" max="14847" width="52.85546875" style="371" customWidth="1"/>
    <col min="14848" max="14848" width="14.28515625" style="371" customWidth="1"/>
    <col min="14849" max="14849" width="16.85546875" style="371" customWidth="1"/>
    <col min="14850" max="14851" width="14.140625" style="371" customWidth="1"/>
    <col min="14852" max="14852" width="21" style="371" customWidth="1"/>
    <col min="14853" max="14853" width="14.28515625" style="371" customWidth="1"/>
    <col min="14854" max="14854" width="14.5703125" style="371" customWidth="1"/>
    <col min="14855" max="14855" width="14.140625" style="371" customWidth="1"/>
    <col min="14856" max="14856" width="32.85546875" style="371" customWidth="1"/>
    <col min="14857" max="14857" width="14.140625" style="371" customWidth="1"/>
    <col min="14858" max="14860" width="10" style="371" bestFit="1" customWidth="1"/>
    <col min="14861" max="15102" width="9.140625" style="371"/>
    <col min="15103" max="15103" width="52.85546875" style="371" customWidth="1"/>
    <col min="15104" max="15104" width="14.28515625" style="371" customWidth="1"/>
    <col min="15105" max="15105" width="16.85546875" style="371" customWidth="1"/>
    <col min="15106" max="15107" width="14.140625" style="371" customWidth="1"/>
    <col min="15108" max="15108" width="21" style="371" customWidth="1"/>
    <col min="15109" max="15109" width="14.28515625" style="371" customWidth="1"/>
    <col min="15110" max="15110" width="14.5703125" style="371" customWidth="1"/>
    <col min="15111" max="15111" width="14.140625" style="371" customWidth="1"/>
    <col min="15112" max="15112" width="32.85546875" style="371" customWidth="1"/>
    <col min="15113" max="15113" width="14.140625" style="371" customWidth="1"/>
    <col min="15114" max="15116" width="10" style="371" bestFit="1" customWidth="1"/>
    <col min="15117" max="15358" width="9.140625" style="371"/>
    <col min="15359" max="15359" width="52.85546875" style="371" customWidth="1"/>
    <col min="15360" max="15360" width="14.28515625" style="371" customWidth="1"/>
    <col min="15361" max="15361" width="16.85546875" style="371" customWidth="1"/>
    <col min="15362" max="15363" width="14.140625" style="371" customWidth="1"/>
    <col min="15364" max="15364" width="21" style="371" customWidth="1"/>
    <col min="15365" max="15365" width="14.28515625" style="371" customWidth="1"/>
    <col min="15366" max="15366" width="14.5703125" style="371" customWidth="1"/>
    <col min="15367" max="15367" width="14.140625" style="371" customWidth="1"/>
    <col min="15368" max="15368" width="32.85546875" style="371" customWidth="1"/>
    <col min="15369" max="15369" width="14.140625" style="371" customWidth="1"/>
    <col min="15370" max="15372" width="10" style="371" bestFit="1" customWidth="1"/>
    <col min="15373" max="15614" width="9.140625" style="371"/>
    <col min="15615" max="15615" width="52.85546875" style="371" customWidth="1"/>
    <col min="15616" max="15616" width="14.28515625" style="371" customWidth="1"/>
    <col min="15617" max="15617" width="16.85546875" style="371" customWidth="1"/>
    <col min="15618" max="15619" width="14.140625" style="371" customWidth="1"/>
    <col min="15620" max="15620" width="21" style="371" customWidth="1"/>
    <col min="15621" max="15621" width="14.28515625" style="371" customWidth="1"/>
    <col min="15622" max="15622" width="14.5703125" style="371" customWidth="1"/>
    <col min="15623" max="15623" width="14.140625" style="371" customWidth="1"/>
    <col min="15624" max="15624" width="32.85546875" style="371" customWidth="1"/>
    <col min="15625" max="15625" width="14.140625" style="371" customWidth="1"/>
    <col min="15626" max="15628" width="10" style="371" bestFit="1" customWidth="1"/>
    <col min="15629" max="15870" width="9.140625" style="371"/>
    <col min="15871" max="15871" width="52.85546875" style="371" customWidth="1"/>
    <col min="15872" max="15872" width="14.28515625" style="371" customWidth="1"/>
    <col min="15873" max="15873" width="16.85546875" style="371" customWidth="1"/>
    <col min="15874" max="15875" width="14.140625" style="371" customWidth="1"/>
    <col min="15876" max="15876" width="21" style="371" customWidth="1"/>
    <col min="15877" max="15877" width="14.28515625" style="371" customWidth="1"/>
    <col min="15878" max="15878" width="14.5703125" style="371" customWidth="1"/>
    <col min="15879" max="15879" width="14.140625" style="371" customWidth="1"/>
    <col min="15880" max="15880" width="32.85546875" style="371" customWidth="1"/>
    <col min="15881" max="15881" width="14.140625" style="371" customWidth="1"/>
    <col min="15882" max="15884" width="10" style="371" bestFit="1" customWidth="1"/>
    <col min="15885" max="16126" width="9.140625" style="371"/>
    <col min="16127" max="16127" width="52.85546875" style="371" customWidth="1"/>
    <col min="16128" max="16128" width="14.28515625" style="371" customWidth="1"/>
    <col min="16129" max="16129" width="16.85546875" style="371" customWidth="1"/>
    <col min="16130" max="16131" width="14.140625" style="371" customWidth="1"/>
    <col min="16132" max="16132" width="21" style="371" customWidth="1"/>
    <col min="16133" max="16133" width="14.28515625" style="371" customWidth="1"/>
    <col min="16134" max="16134" width="14.5703125" style="371" customWidth="1"/>
    <col min="16135" max="16135" width="14.140625" style="371" customWidth="1"/>
    <col min="16136" max="16136" width="32.85546875" style="371" customWidth="1"/>
    <col min="16137" max="16137" width="14.140625" style="371" customWidth="1"/>
    <col min="16138" max="16140" width="10" style="371" bestFit="1" customWidth="1"/>
    <col min="16141" max="16384" width="9.140625" style="371"/>
  </cols>
  <sheetData>
    <row r="1" spans="1:10" ht="15.75" x14ac:dyDescent="0.25">
      <c r="A1" s="9"/>
      <c r="B1" s="9"/>
      <c r="C1" s="9"/>
      <c r="D1" s="9"/>
      <c r="E1" s="9"/>
      <c r="F1" s="9"/>
      <c r="G1" s="9"/>
      <c r="H1" s="9"/>
      <c r="I1" s="9"/>
      <c r="J1" s="518" t="s">
        <v>1204</v>
      </c>
    </row>
    <row r="2" spans="1:10" ht="94.5" x14ac:dyDescent="0.25">
      <c r="A2" s="568" t="s">
        <v>212</v>
      </c>
      <c r="B2" s="9"/>
      <c r="C2" s="9"/>
      <c r="D2" s="9"/>
      <c r="E2" s="9"/>
      <c r="H2" s="66"/>
      <c r="I2" s="9"/>
      <c r="J2" s="518" t="s">
        <v>1178</v>
      </c>
    </row>
    <row r="3" spans="1:10" ht="15.75" x14ac:dyDescent="0.25">
      <c r="A3" s="9"/>
      <c r="B3" s="9"/>
      <c r="C3" s="9"/>
      <c r="D3" s="9"/>
      <c r="E3" s="9"/>
      <c r="F3" s="9" t="s">
        <v>93</v>
      </c>
      <c r="G3" s="66">
        <f>G10+G11+G12+G13+G14+G15+G16+G17+G18+G19+G20+G21+G22+G23</f>
        <v>55420.78</v>
      </c>
      <c r="H3" s="9"/>
      <c r="I3" s="9"/>
      <c r="J3" s="10"/>
    </row>
    <row r="4" spans="1:10" ht="15.75" x14ac:dyDescent="0.25">
      <c r="A4" s="9"/>
      <c r="B4" s="9"/>
      <c r="C4" s="9"/>
      <c r="D4" s="9"/>
      <c r="E4" s="9"/>
      <c r="F4" s="9"/>
      <c r="G4" s="633"/>
      <c r="H4" s="9"/>
      <c r="I4" s="9"/>
      <c r="J4" s="10"/>
    </row>
    <row r="5" spans="1:10" ht="18.75" customHeight="1" x14ac:dyDescent="0.25">
      <c r="A5" s="665" t="s">
        <v>49</v>
      </c>
      <c r="B5" s="665"/>
      <c r="C5" s="666"/>
      <c r="D5" s="666"/>
      <c r="E5" s="666"/>
      <c r="F5" s="666"/>
      <c r="G5" s="666"/>
      <c r="H5" s="666"/>
      <c r="I5" s="666"/>
      <c r="J5" s="667"/>
    </row>
    <row r="6" spans="1:10" ht="15.75" customHeight="1" x14ac:dyDescent="0.25">
      <c r="A6" s="689" t="s">
        <v>50</v>
      </c>
      <c r="B6" s="687"/>
      <c r="C6" s="688"/>
      <c r="D6" s="689" t="s">
        <v>49</v>
      </c>
      <c r="E6" s="687"/>
      <c r="F6" s="687"/>
      <c r="G6" s="687"/>
      <c r="H6" s="687"/>
      <c r="I6" s="687"/>
      <c r="J6" s="688"/>
    </row>
    <row r="7" spans="1:10" ht="15.75" customHeight="1" x14ac:dyDescent="0.25">
      <c r="A7" s="690" t="s">
        <v>51</v>
      </c>
      <c r="B7" s="690" t="s">
        <v>52</v>
      </c>
      <c r="C7" s="690" t="s">
        <v>53</v>
      </c>
      <c r="D7" s="689" t="s">
        <v>54</v>
      </c>
      <c r="E7" s="687"/>
      <c r="F7" s="687"/>
      <c r="G7" s="688"/>
      <c r="H7" s="692" t="s">
        <v>55</v>
      </c>
      <c r="I7" s="693"/>
      <c r="J7" s="690" t="s">
        <v>56</v>
      </c>
    </row>
    <row r="8" spans="1:10" ht="31.5" x14ac:dyDescent="0.25">
      <c r="A8" s="691"/>
      <c r="B8" s="691"/>
      <c r="C8" s="691"/>
      <c r="D8" s="374" t="s">
        <v>57</v>
      </c>
      <c r="E8" s="374" t="s">
        <v>58</v>
      </c>
      <c r="F8" s="374" t="s">
        <v>59</v>
      </c>
      <c r="G8" s="374" t="s">
        <v>60</v>
      </c>
      <c r="H8" s="374" t="s">
        <v>4</v>
      </c>
      <c r="I8" s="374" t="s">
        <v>0</v>
      </c>
      <c r="J8" s="691"/>
    </row>
    <row r="9" spans="1:10" ht="15.75" x14ac:dyDescent="0.25">
      <c r="A9" s="14" t="s">
        <v>6</v>
      </c>
      <c r="B9" s="15">
        <f>SUM(B10:B28)</f>
        <v>113</v>
      </c>
      <c r="C9" s="219">
        <f>SUM(C10:C28)</f>
        <v>247203</v>
      </c>
      <c r="D9" s="15"/>
      <c r="E9" s="15"/>
      <c r="F9" s="15"/>
      <c r="G9" s="219">
        <f>SUM(G10:G28)</f>
        <v>55420.78</v>
      </c>
      <c r="H9" s="15"/>
      <c r="I9" s="219">
        <f>SUM(I10:I28)</f>
        <v>55409.53</v>
      </c>
      <c r="J9" s="15"/>
    </row>
    <row r="10" spans="1:10" ht="31.5" x14ac:dyDescent="0.25">
      <c r="A10" s="485" t="s">
        <v>213</v>
      </c>
      <c r="B10" s="485">
        <v>20</v>
      </c>
      <c r="C10" s="629">
        <v>24200</v>
      </c>
      <c r="D10" s="485" t="s">
        <v>214</v>
      </c>
      <c r="E10" s="630">
        <v>44558</v>
      </c>
      <c r="F10" s="485" t="s">
        <v>144</v>
      </c>
      <c r="G10" s="629">
        <v>9207.25</v>
      </c>
      <c r="H10" s="631">
        <v>1375</v>
      </c>
      <c r="I10" s="629">
        <v>9196</v>
      </c>
      <c r="J10" s="485" t="s">
        <v>215</v>
      </c>
    </row>
    <row r="11" spans="1:10" ht="47.25" x14ac:dyDescent="0.25">
      <c r="A11" s="485" t="s">
        <v>216</v>
      </c>
      <c r="B11" s="485">
        <v>2</v>
      </c>
      <c r="C11" s="629">
        <v>14520</v>
      </c>
      <c r="D11" s="485" t="s">
        <v>217</v>
      </c>
      <c r="E11" s="630">
        <v>44558</v>
      </c>
      <c r="F11" s="485" t="s">
        <v>218</v>
      </c>
      <c r="G11" s="629">
        <v>3509</v>
      </c>
      <c r="H11" s="631">
        <v>51</v>
      </c>
      <c r="I11" s="629">
        <v>3509</v>
      </c>
      <c r="J11" s="485" t="s">
        <v>411</v>
      </c>
    </row>
    <row r="12" spans="1:10" ht="47.25" x14ac:dyDescent="0.25">
      <c r="A12" s="485" t="s">
        <v>219</v>
      </c>
      <c r="B12" s="485">
        <v>36</v>
      </c>
      <c r="C12" s="629">
        <v>21780</v>
      </c>
      <c r="D12" s="485" t="s">
        <v>217</v>
      </c>
      <c r="E12" s="630">
        <v>44558</v>
      </c>
      <c r="F12" s="485" t="s">
        <v>218</v>
      </c>
      <c r="G12" s="629">
        <v>8058.6</v>
      </c>
      <c r="H12" s="631">
        <v>51</v>
      </c>
      <c r="I12" s="629">
        <v>8058.6</v>
      </c>
      <c r="J12" s="485" t="s">
        <v>411</v>
      </c>
    </row>
    <row r="13" spans="1:10" ht="47.25" x14ac:dyDescent="0.25">
      <c r="A13" s="485" t="s">
        <v>220</v>
      </c>
      <c r="B13" s="485">
        <v>16</v>
      </c>
      <c r="C13" s="629">
        <v>38720</v>
      </c>
      <c r="D13" s="485" t="s">
        <v>217</v>
      </c>
      <c r="E13" s="630">
        <v>44558</v>
      </c>
      <c r="F13" s="485" t="s">
        <v>218</v>
      </c>
      <c r="G13" s="629">
        <v>19195.439999999999</v>
      </c>
      <c r="H13" s="631">
        <v>51</v>
      </c>
      <c r="I13" s="629">
        <v>19195.439999999999</v>
      </c>
      <c r="J13" s="485" t="s">
        <v>411</v>
      </c>
    </row>
    <row r="14" spans="1:10" ht="31.5" x14ac:dyDescent="0.25">
      <c r="A14" s="485" t="s">
        <v>221</v>
      </c>
      <c r="B14" s="485">
        <v>15</v>
      </c>
      <c r="C14" s="629">
        <v>2541</v>
      </c>
      <c r="D14" s="485" t="s">
        <v>1228</v>
      </c>
      <c r="E14" s="630">
        <v>44557</v>
      </c>
      <c r="F14" s="485" t="s">
        <v>222</v>
      </c>
      <c r="G14" s="629">
        <v>889.35</v>
      </c>
      <c r="H14" s="485">
        <v>1374</v>
      </c>
      <c r="I14" s="629">
        <v>889.35</v>
      </c>
      <c r="J14" s="485" t="s">
        <v>411</v>
      </c>
    </row>
    <row r="15" spans="1:10" ht="31.5" x14ac:dyDescent="0.25">
      <c r="A15" s="485" t="s">
        <v>223</v>
      </c>
      <c r="B15" s="485">
        <v>1</v>
      </c>
      <c r="C15" s="629">
        <v>2178</v>
      </c>
      <c r="D15" s="485" t="s">
        <v>1228</v>
      </c>
      <c r="E15" s="630">
        <v>44557</v>
      </c>
      <c r="F15" s="485" t="s">
        <v>222</v>
      </c>
      <c r="G15" s="629">
        <v>786.5</v>
      </c>
      <c r="H15" s="485">
        <v>1374</v>
      </c>
      <c r="I15" s="629">
        <v>786.5</v>
      </c>
      <c r="J15" s="485" t="s">
        <v>411</v>
      </c>
    </row>
    <row r="16" spans="1:10" ht="31.5" x14ac:dyDescent="0.25">
      <c r="A16" s="485" t="s">
        <v>224</v>
      </c>
      <c r="B16" s="485">
        <v>2</v>
      </c>
      <c r="C16" s="629">
        <v>5324</v>
      </c>
      <c r="D16" s="485" t="s">
        <v>1228</v>
      </c>
      <c r="E16" s="630">
        <v>44557</v>
      </c>
      <c r="F16" s="485" t="s">
        <v>222</v>
      </c>
      <c r="G16" s="629">
        <v>2541</v>
      </c>
      <c r="H16" s="485">
        <v>1374</v>
      </c>
      <c r="I16" s="629">
        <v>2541</v>
      </c>
      <c r="J16" s="485" t="s">
        <v>411</v>
      </c>
    </row>
    <row r="17" spans="1:10" ht="31.5" x14ac:dyDescent="0.25">
      <c r="A17" s="485" t="s">
        <v>225</v>
      </c>
      <c r="B17" s="485">
        <v>5</v>
      </c>
      <c r="C17" s="629">
        <v>13310</v>
      </c>
      <c r="D17" s="485" t="s">
        <v>1228</v>
      </c>
      <c r="E17" s="630">
        <v>44557</v>
      </c>
      <c r="F17" s="485" t="s">
        <v>222</v>
      </c>
      <c r="G17" s="629">
        <v>3630</v>
      </c>
      <c r="H17" s="485">
        <v>1374</v>
      </c>
      <c r="I17" s="629">
        <v>3630</v>
      </c>
      <c r="J17" s="485" t="s">
        <v>411</v>
      </c>
    </row>
    <row r="18" spans="1:10" ht="31.5" x14ac:dyDescent="0.25">
      <c r="A18" s="485" t="s">
        <v>226</v>
      </c>
      <c r="B18" s="485">
        <v>4</v>
      </c>
      <c r="C18" s="629">
        <v>5082</v>
      </c>
      <c r="D18" s="485" t="s">
        <v>1228</v>
      </c>
      <c r="E18" s="630">
        <v>44557</v>
      </c>
      <c r="F18" s="485" t="s">
        <v>222</v>
      </c>
      <c r="G18" s="629">
        <v>2388.54</v>
      </c>
      <c r="H18" s="485">
        <v>1374</v>
      </c>
      <c r="I18" s="629">
        <v>2388.54</v>
      </c>
      <c r="J18" s="485" t="s">
        <v>411</v>
      </c>
    </row>
    <row r="19" spans="1:10" ht="31.5" x14ac:dyDescent="0.25">
      <c r="A19" s="485" t="s">
        <v>227</v>
      </c>
      <c r="B19" s="485">
        <v>2</v>
      </c>
      <c r="C19" s="629">
        <v>4356</v>
      </c>
      <c r="D19" s="485" t="s">
        <v>1228</v>
      </c>
      <c r="E19" s="630">
        <v>44557</v>
      </c>
      <c r="F19" s="485" t="s">
        <v>222</v>
      </c>
      <c r="G19" s="629">
        <v>2178</v>
      </c>
      <c r="H19" s="485">
        <v>1374</v>
      </c>
      <c r="I19" s="629">
        <v>2178</v>
      </c>
      <c r="J19" s="485" t="s">
        <v>411</v>
      </c>
    </row>
    <row r="20" spans="1:10" ht="31.5" x14ac:dyDescent="0.25">
      <c r="A20" s="485" t="s">
        <v>228</v>
      </c>
      <c r="B20" s="485">
        <v>3</v>
      </c>
      <c r="C20" s="629">
        <v>726</v>
      </c>
      <c r="D20" s="485" t="s">
        <v>1228</v>
      </c>
      <c r="E20" s="630">
        <v>44557</v>
      </c>
      <c r="F20" s="485" t="s">
        <v>222</v>
      </c>
      <c r="G20" s="629">
        <v>308.55</v>
      </c>
      <c r="H20" s="485">
        <v>1374</v>
      </c>
      <c r="I20" s="629">
        <v>308.55</v>
      </c>
      <c r="J20" s="485" t="s">
        <v>411</v>
      </c>
    </row>
    <row r="21" spans="1:10" ht="31.5" x14ac:dyDescent="0.25">
      <c r="A21" s="485" t="s">
        <v>229</v>
      </c>
      <c r="B21" s="485">
        <v>3</v>
      </c>
      <c r="C21" s="629">
        <v>726</v>
      </c>
      <c r="D21" s="485" t="s">
        <v>1228</v>
      </c>
      <c r="E21" s="630">
        <v>44557</v>
      </c>
      <c r="F21" s="485" t="s">
        <v>222</v>
      </c>
      <c r="G21" s="629">
        <v>359.37</v>
      </c>
      <c r="H21" s="485">
        <v>1374</v>
      </c>
      <c r="I21" s="629">
        <v>359.37</v>
      </c>
      <c r="J21" s="485" t="s">
        <v>411</v>
      </c>
    </row>
    <row r="22" spans="1:10" ht="31.5" x14ac:dyDescent="0.25">
      <c r="A22" s="485" t="s">
        <v>230</v>
      </c>
      <c r="B22" s="485">
        <v>2</v>
      </c>
      <c r="C22" s="629">
        <v>484</v>
      </c>
      <c r="D22" s="485" t="s">
        <v>1228</v>
      </c>
      <c r="E22" s="630">
        <v>44557</v>
      </c>
      <c r="F22" s="485" t="s">
        <v>222</v>
      </c>
      <c r="G22" s="629">
        <v>239.58</v>
      </c>
      <c r="H22" s="485">
        <v>1374</v>
      </c>
      <c r="I22" s="629">
        <v>239.58</v>
      </c>
      <c r="J22" s="485" t="s">
        <v>411</v>
      </c>
    </row>
    <row r="23" spans="1:10" ht="31.5" x14ac:dyDescent="0.25">
      <c r="A23" s="485" t="s">
        <v>231</v>
      </c>
      <c r="B23" s="485">
        <v>1</v>
      </c>
      <c r="C23" s="629">
        <v>4356</v>
      </c>
      <c r="D23" s="485" t="s">
        <v>1228</v>
      </c>
      <c r="E23" s="630">
        <v>44557</v>
      </c>
      <c r="F23" s="485" t="s">
        <v>222</v>
      </c>
      <c r="G23" s="629">
        <v>2129.6</v>
      </c>
      <c r="H23" s="485">
        <v>1374</v>
      </c>
      <c r="I23" s="629">
        <v>2129.6</v>
      </c>
      <c r="J23" s="485" t="s">
        <v>411</v>
      </c>
    </row>
    <row r="24" spans="1:10" ht="15.75" x14ac:dyDescent="0.25">
      <c r="A24" s="485" t="s">
        <v>412</v>
      </c>
      <c r="B24" s="485">
        <v>1</v>
      </c>
      <c r="C24" s="629">
        <v>108900</v>
      </c>
      <c r="D24" s="485"/>
      <c r="E24" s="630"/>
      <c r="F24" s="628"/>
      <c r="G24" s="629"/>
      <c r="H24" s="485"/>
      <c r="I24" s="629"/>
      <c r="J24" s="632" t="s">
        <v>1229</v>
      </c>
    </row>
    <row r="25" spans="1:10" ht="15.75" hidden="1" x14ac:dyDescent="0.25">
      <c r="A25" s="16"/>
      <c r="B25" s="16"/>
      <c r="C25" s="82"/>
      <c r="D25" s="16"/>
      <c r="E25" s="24"/>
      <c r="F25" s="35"/>
      <c r="G25" s="82"/>
      <c r="H25" s="16"/>
      <c r="I25" s="82"/>
      <c r="J25" s="35"/>
    </row>
    <row r="26" spans="1:10" ht="15.75" hidden="1" x14ac:dyDescent="0.25">
      <c r="A26" s="16"/>
      <c r="B26" s="16"/>
      <c r="C26" s="82"/>
      <c r="D26" s="16"/>
      <c r="E26" s="24"/>
      <c r="F26" s="35"/>
      <c r="G26" s="82"/>
      <c r="H26" s="16"/>
      <c r="I26" s="82"/>
      <c r="J26" s="35"/>
    </row>
    <row r="27" spans="1:10" ht="15.75" hidden="1" x14ac:dyDescent="0.25">
      <c r="A27" s="16"/>
      <c r="B27" s="16"/>
      <c r="C27" s="82"/>
      <c r="D27" s="16"/>
      <c r="E27" s="24"/>
      <c r="F27" s="35"/>
      <c r="G27" s="82"/>
      <c r="H27" s="16"/>
      <c r="I27" s="82"/>
      <c r="J27" s="35"/>
    </row>
    <row r="28" spans="1:10" ht="15.75" hidden="1" x14ac:dyDescent="0.25">
      <c r="A28" s="16"/>
      <c r="B28" s="16"/>
      <c r="C28" s="82"/>
      <c r="D28" s="16"/>
      <c r="E28" s="24"/>
      <c r="F28" s="35"/>
      <c r="G28" s="82"/>
      <c r="H28" s="16"/>
      <c r="I28" s="82"/>
      <c r="J28" s="35"/>
    </row>
    <row r="29" spans="1:10" ht="15.75" x14ac:dyDescent="0.25">
      <c r="H29" s="9"/>
    </row>
    <row r="32" spans="1:10" ht="15.75" x14ac:dyDescent="0.25">
      <c r="A32" s="371" t="s">
        <v>973</v>
      </c>
      <c r="B32" s="295">
        <v>173042</v>
      </c>
      <c r="C32" s="19"/>
    </row>
    <row r="33" spans="1:2" ht="15.75" x14ac:dyDescent="0.25">
      <c r="A33" s="371" t="s">
        <v>974</v>
      </c>
      <c r="B33" s="295">
        <f>G3</f>
        <v>55420.78</v>
      </c>
    </row>
    <row r="34" spans="1:2" ht="15.75" x14ac:dyDescent="0.25">
      <c r="A34" s="9" t="s">
        <v>1065</v>
      </c>
      <c r="B34" s="295">
        <v>74161</v>
      </c>
    </row>
  </sheetData>
  <mergeCells count="9">
    <mergeCell ref="A5:J5"/>
    <mergeCell ref="A6:C6"/>
    <mergeCell ref="D6:J6"/>
    <mergeCell ref="A7:A8"/>
    <mergeCell ref="B7:B8"/>
    <mergeCell ref="C7:C8"/>
    <mergeCell ref="D7:G7"/>
    <mergeCell ref="H7:I7"/>
    <mergeCell ref="J7:J8"/>
  </mergeCells>
  <pageMargins left="0.7" right="0.7" top="0.75" bottom="0.75" header="0.3" footer="0.3"/>
  <pageSetup paperSize="9" orientation="portrait" horizontalDpi="90" verticalDpi="9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B6CEB-0342-44E4-94C6-E660688FA6C8}">
  <dimension ref="A1:Q13"/>
  <sheetViews>
    <sheetView workbookViewId="0">
      <selection activeCell="C12" sqref="C12:C13"/>
    </sheetView>
  </sheetViews>
  <sheetFormatPr defaultRowHeight="15" x14ac:dyDescent="0.25"/>
  <cols>
    <col min="2" max="2" width="29.28515625" customWidth="1"/>
    <col min="4" max="4" width="12.7109375" customWidth="1"/>
    <col min="5" max="5" width="27.85546875" customWidth="1"/>
  </cols>
  <sheetData>
    <row r="1" spans="1:17" ht="20.25" customHeight="1" x14ac:dyDescent="0.25">
      <c r="E1" s="621" t="s">
        <v>1205</v>
      </c>
      <c r="F1" s="634"/>
    </row>
    <row r="2" spans="1:17" ht="96" customHeight="1" x14ac:dyDescent="0.25">
      <c r="A2" s="646"/>
      <c r="B2" s="646"/>
      <c r="C2" s="646"/>
      <c r="D2" s="646"/>
      <c r="E2" s="621" t="s">
        <v>1178</v>
      </c>
      <c r="F2" s="646"/>
    </row>
    <row r="3" spans="1:17" ht="17.25" customHeight="1" x14ac:dyDescent="0.25">
      <c r="A3" s="765" t="s">
        <v>1267</v>
      </c>
      <c r="B3" s="765"/>
      <c r="C3" s="646"/>
      <c r="D3" s="646"/>
      <c r="E3" s="621"/>
      <c r="F3" s="646"/>
    </row>
    <row r="4" spans="1:17" ht="17.25" customHeight="1" x14ac:dyDescent="0.25">
      <c r="A4" s="646"/>
      <c r="B4" s="646"/>
      <c r="C4" s="646"/>
      <c r="D4" s="646"/>
      <c r="E4" s="621"/>
      <c r="F4" s="646"/>
    </row>
    <row r="5" spans="1:17" x14ac:dyDescent="0.25">
      <c r="B5" s="635" t="s">
        <v>1233</v>
      </c>
      <c r="C5" s="635" t="s">
        <v>52</v>
      </c>
      <c r="D5" s="635" t="s">
        <v>1234</v>
      </c>
      <c r="E5" s="635" t="s">
        <v>1235</v>
      </c>
    </row>
    <row r="6" spans="1:17" ht="15.75" x14ac:dyDescent="0.25">
      <c r="B6" s="636" t="s">
        <v>1236</v>
      </c>
      <c r="C6" s="636">
        <v>5</v>
      </c>
      <c r="D6" s="637">
        <v>1210</v>
      </c>
      <c r="E6" s="637">
        <f>C6*D6</f>
        <v>6050</v>
      </c>
      <c r="L6" s="767"/>
      <c r="M6" s="767"/>
      <c r="N6" s="767"/>
      <c r="O6" s="767"/>
      <c r="P6" s="767"/>
      <c r="Q6" s="767"/>
    </row>
    <row r="7" spans="1:17" ht="15.75" x14ac:dyDescent="0.25">
      <c r="B7" s="636" t="s">
        <v>1237</v>
      </c>
      <c r="C7" s="636">
        <v>2</v>
      </c>
      <c r="D7" s="637">
        <v>2662</v>
      </c>
      <c r="E7" s="637">
        <f>C7*D7</f>
        <v>5324</v>
      </c>
    </row>
    <row r="8" spans="1:17" ht="15.75" x14ac:dyDescent="0.25">
      <c r="B8" s="636"/>
      <c r="C8" s="638"/>
      <c r="D8" s="639"/>
      <c r="E8" s="637">
        <f>SUM(E6:E7)</f>
        <v>11374</v>
      </c>
    </row>
    <row r="10" spans="1:17" ht="15.75" x14ac:dyDescent="0.25">
      <c r="B10" s="640"/>
    </row>
    <row r="12" spans="1:17" x14ac:dyDescent="0.25">
      <c r="B12" s="371" t="s">
        <v>973</v>
      </c>
      <c r="C12" s="163">
        <f>ROUND(E8*0.7,0)</f>
        <v>7962</v>
      </c>
    </row>
    <row r="13" spans="1:17" ht="31.5" x14ac:dyDescent="0.25">
      <c r="B13" s="9" t="s">
        <v>1065</v>
      </c>
      <c r="C13" s="163">
        <f>ROUND(E8*0.3,0)</f>
        <v>3412</v>
      </c>
    </row>
  </sheetData>
  <mergeCells count="2">
    <mergeCell ref="L6:Q6"/>
    <mergeCell ref="A3:B3"/>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39F31-3A33-4146-94C6-26B3019F8DBE}">
  <sheetPr>
    <tabColor rgb="FFFFC000"/>
  </sheetPr>
  <dimension ref="A1:K21"/>
  <sheetViews>
    <sheetView topLeftCell="A4" workbookViewId="0">
      <selection activeCell="G11" sqref="G11:G15"/>
    </sheetView>
  </sheetViews>
  <sheetFormatPr defaultRowHeight="15" x14ac:dyDescent="0.25"/>
  <cols>
    <col min="1" max="1" width="33.140625" style="371" customWidth="1"/>
    <col min="2" max="2" width="14.28515625" style="371" customWidth="1"/>
    <col min="3" max="3" width="16.85546875" style="371" customWidth="1"/>
    <col min="4" max="5" width="14.140625" style="371" customWidth="1"/>
    <col min="6" max="6" width="21" style="371" customWidth="1"/>
    <col min="7" max="7" width="14.28515625" style="371" customWidth="1"/>
    <col min="8" max="8" width="14.5703125" style="371" customWidth="1"/>
    <col min="9" max="9" width="14.140625" style="371" customWidth="1"/>
    <col min="10" max="10" width="28.7109375" style="371" customWidth="1"/>
    <col min="11" max="11" width="14.140625" style="11" customWidth="1"/>
    <col min="12" max="14" width="10" style="371" bestFit="1" customWidth="1"/>
    <col min="15" max="16384" width="9.140625" style="371"/>
  </cols>
  <sheetData>
    <row r="1" spans="1:10" ht="15.75" x14ac:dyDescent="0.25">
      <c r="A1" s="9"/>
      <c r="B1" s="9"/>
      <c r="C1" s="9"/>
      <c r="D1" s="9"/>
      <c r="E1" s="9"/>
      <c r="H1" s="9"/>
      <c r="I1" s="9"/>
      <c r="J1" s="518" t="s">
        <v>1206</v>
      </c>
    </row>
    <row r="2" spans="1:10" ht="110.25" x14ac:dyDescent="0.25">
      <c r="A2" s="9" t="s">
        <v>158</v>
      </c>
      <c r="B2" s="9"/>
      <c r="C2" s="9"/>
      <c r="D2" s="9"/>
      <c r="E2" s="9"/>
      <c r="H2" s="9"/>
      <c r="I2" s="9"/>
      <c r="J2" s="518" t="s">
        <v>1178</v>
      </c>
    </row>
    <row r="3" spans="1:10" ht="15.75" x14ac:dyDescent="0.25">
      <c r="A3" s="9"/>
      <c r="B3" s="9"/>
      <c r="C3" s="9"/>
      <c r="D3" s="9"/>
      <c r="E3" s="9"/>
      <c r="F3" s="371" t="s">
        <v>91</v>
      </c>
      <c r="G3" s="9">
        <f>G12</f>
        <v>4747.43</v>
      </c>
      <c r="H3" s="9"/>
      <c r="I3" s="9"/>
      <c r="J3" s="518"/>
    </row>
    <row r="4" spans="1:10" ht="15.75" x14ac:dyDescent="0.25">
      <c r="A4" s="9"/>
      <c r="B4" s="9"/>
      <c r="C4" s="9"/>
      <c r="D4" s="9"/>
      <c r="E4" s="9"/>
      <c r="F4" s="9" t="s">
        <v>93</v>
      </c>
      <c r="G4" s="66">
        <f>G11+G13+G14+G15</f>
        <v>105394.71</v>
      </c>
      <c r="H4" s="9"/>
      <c r="I4" s="9"/>
      <c r="J4" s="10"/>
    </row>
    <row r="5" spans="1:10" ht="18.75" x14ac:dyDescent="0.25">
      <c r="A5" s="665" t="s">
        <v>49</v>
      </c>
      <c r="B5" s="665"/>
      <c r="C5" s="666"/>
      <c r="D5" s="666"/>
      <c r="E5" s="666"/>
      <c r="F5" s="666"/>
      <c r="G5" s="666"/>
      <c r="H5" s="666"/>
      <c r="I5" s="666"/>
      <c r="J5" s="667"/>
    </row>
    <row r="6" spans="1:10" ht="15.75" x14ac:dyDescent="0.25">
      <c r="A6" s="689" t="s">
        <v>50</v>
      </c>
      <c r="B6" s="687"/>
      <c r="C6" s="688"/>
      <c r="D6" s="689" t="s">
        <v>49</v>
      </c>
      <c r="E6" s="687"/>
      <c r="F6" s="687"/>
      <c r="G6" s="687"/>
      <c r="H6" s="687"/>
      <c r="I6" s="687"/>
      <c r="J6" s="688"/>
    </row>
    <row r="7" spans="1:10" ht="15.75" x14ac:dyDescent="0.25">
      <c r="A7" s="690" t="s">
        <v>51</v>
      </c>
      <c r="B7" s="690" t="s">
        <v>52</v>
      </c>
      <c r="C7" s="690" t="s">
        <v>53</v>
      </c>
      <c r="D7" s="689" t="s">
        <v>54</v>
      </c>
      <c r="E7" s="687"/>
      <c r="F7" s="687"/>
      <c r="G7" s="688"/>
      <c r="H7" s="692" t="s">
        <v>55</v>
      </c>
      <c r="I7" s="693"/>
      <c r="J7" s="690" t="s">
        <v>56</v>
      </c>
    </row>
    <row r="8" spans="1:10" ht="31.5" x14ac:dyDescent="0.25">
      <c r="A8" s="691"/>
      <c r="B8" s="691"/>
      <c r="C8" s="691"/>
      <c r="D8" s="374" t="s">
        <v>57</v>
      </c>
      <c r="E8" s="374" t="s">
        <v>58</v>
      </c>
      <c r="F8" s="374" t="s">
        <v>59</v>
      </c>
      <c r="G8" s="374" t="s">
        <v>60</v>
      </c>
      <c r="H8" s="374" t="s">
        <v>4</v>
      </c>
      <c r="I8" s="374" t="s">
        <v>0</v>
      </c>
      <c r="J8" s="691"/>
    </row>
    <row r="9" spans="1:10" ht="15.75" x14ac:dyDescent="0.25">
      <c r="A9" s="14" t="s">
        <v>6</v>
      </c>
      <c r="B9" s="15">
        <f>SUM(B11:B15)</f>
        <v>18</v>
      </c>
      <c r="C9" s="51">
        <f>SUM(C10:C15)</f>
        <v>138446</v>
      </c>
      <c r="D9" s="52"/>
      <c r="E9" s="15"/>
      <c r="F9" s="15"/>
      <c r="G9" s="51">
        <f>SUM(G11:G15)</f>
        <v>110142.14</v>
      </c>
      <c r="H9" s="15"/>
      <c r="I9" s="51">
        <f>SUM(I11:I15)</f>
        <v>110044.14</v>
      </c>
      <c r="J9" s="15"/>
    </row>
    <row r="10" spans="1:10" ht="45" x14ac:dyDescent="0.25">
      <c r="A10" s="53" t="s">
        <v>159</v>
      </c>
      <c r="B10" s="54">
        <v>25</v>
      </c>
      <c r="C10" s="55">
        <v>19663</v>
      </c>
      <c r="D10" s="56"/>
      <c r="E10" s="57"/>
      <c r="F10" s="57"/>
      <c r="G10" s="57"/>
      <c r="H10" s="57"/>
      <c r="I10" s="57"/>
      <c r="J10" s="261" t="s">
        <v>1069</v>
      </c>
    </row>
    <row r="11" spans="1:10" ht="47.25" x14ac:dyDescent="0.25">
      <c r="A11" s="367" t="s">
        <v>160</v>
      </c>
      <c r="B11" s="368">
        <v>1</v>
      </c>
      <c r="C11" s="369">
        <v>5009</v>
      </c>
      <c r="D11" s="58" t="s">
        <v>161</v>
      </c>
      <c r="E11" s="45" t="s">
        <v>170</v>
      </c>
      <c r="F11" s="44" t="s">
        <v>162</v>
      </c>
      <c r="G11" s="569">
        <v>5009.3999999999996</v>
      </c>
      <c r="H11" s="44">
        <v>2593</v>
      </c>
      <c r="I11" s="44">
        <v>5009.3999999999996</v>
      </c>
      <c r="J11" s="441" t="s">
        <v>163</v>
      </c>
    </row>
    <row r="12" spans="1:10" ht="31.5" x14ac:dyDescent="0.25">
      <c r="A12" s="367" t="s">
        <v>164</v>
      </c>
      <c r="B12" s="368">
        <v>1</v>
      </c>
      <c r="C12" s="369">
        <v>9495</v>
      </c>
      <c r="D12" s="59" t="s">
        <v>165</v>
      </c>
      <c r="E12" s="60" t="s">
        <v>166</v>
      </c>
      <c r="F12" s="370" t="s">
        <v>167</v>
      </c>
      <c r="G12" s="570">
        <v>4747.43</v>
      </c>
      <c r="H12" s="60">
        <v>2354</v>
      </c>
      <c r="I12" s="60">
        <v>4747.43</v>
      </c>
      <c r="J12" s="363" t="s">
        <v>163</v>
      </c>
    </row>
    <row r="13" spans="1:10" ht="15.75" x14ac:dyDescent="0.25">
      <c r="A13" s="61" t="s">
        <v>168</v>
      </c>
      <c r="B13" s="368">
        <v>1</v>
      </c>
      <c r="C13" s="369">
        <v>4817</v>
      </c>
      <c r="D13" s="62" t="s">
        <v>169</v>
      </c>
      <c r="E13" s="63" t="s">
        <v>170</v>
      </c>
      <c r="F13" s="63" t="s">
        <v>162</v>
      </c>
      <c r="G13" s="571">
        <v>4817.09</v>
      </c>
      <c r="H13" s="63">
        <v>2593</v>
      </c>
      <c r="I13" s="63">
        <v>4719.09</v>
      </c>
      <c r="J13" s="64" t="s">
        <v>163</v>
      </c>
    </row>
    <row r="14" spans="1:10" ht="31.5" x14ac:dyDescent="0.25">
      <c r="A14" s="367" t="s">
        <v>171</v>
      </c>
      <c r="B14" s="368">
        <v>8</v>
      </c>
      <c r="C14" s="369">
        <v>77440</v>
      </c>
      <c r="D14" s="62">
        <v>21385</v>
      </c>
      <c r="E14" s="63" t="s">
        <v>172</v>
      </c>
      <c r="F14" s="63" t="s">
        <v>173</v>
      </c>
      <c r="G14" s="571">
        <v>73122.720000000001</v>
      </c>
      <c r="H14" s="63">
        <v>2585</v>
      </c>
      <c r="I14" s="65">
        <v>73122.720000000001</v>
      </c>
      <c r="J14" s="64" t="s">
        <v>163</v>
      </c>
    </row>
    <row r="15" spans="1:10" ht="31.5" x14ac:dyDescent="0.25">
      <c r="A15" s="367" t="s">
        <v>174</v>
      </c>
      <c r="B15" s="368">
        <v>7</v>
      </c>
      <c r="C15" s="369">
        <v>22022</v>
      </c>
      <c r="D15" s="62">
        <v>23057</v>
      </c>
      <c r="E15" s="63" t="s">
        <v>34</v>
      </c>
      <c r="F15" s="63" t="s">
        <v>175</v>
      </c>
      <c r="G15" s="571">
        <v>22445.5</v>
      </c>
      <c r="H15" s="63">
        <v>2717</v>
      </c>
      <c r="I15" s="65">
        <v>22445.5</v>
      </c>
      <c r="J15" s="64" t="s">
        <v>163</v>
      </c>
    </row>
    <row r="18" spans="1:2" ht="15.75" x14ac:dyDescent="0.25">
      <c r="A18" s="371" t="s">
        <v>973</v>
      </c>
      <c r="B18" s="295">
        <v>118783</v>
      </c>
    </row>
    <row r="19" spans="1:2" ht="30" x14ac:dyDescent="0.25">
      <c r="A19" s="371" t="s">
        <v>974</v>
      </c>
      <c r="B19" s="295">
        <f>G3+G4</f>
        <v>110142.14000000001</v>
      </c>
    </row>
    <row r="20" spans="1:2" ht="45" x14ac:dyDescent="0.25">
      <c r="A20" s="296" t="s">
        <v>1077</v>
      </c>
      <c r="B20" s="295">
        <v>0</v>
      </c>
    </row>
    <row r="21" spans="1:2" ht="15.75" x14ac:dyDescent="0.25">
      <c r="A21" s="9" t="s">
        <v>1065</v>
      </c>
      <c r="B21" s="295">
        <v>19663</v>
      </c>
    </row>
  </sheetData>
  <mergeCells count="9">
    <mergeCell ref="D7:G7"/>
    <mergeCell ref="H7:I7"/>
    <mergeCell ref="J7:J8"/>
    <mergeCell ref="A5:J5"/>
    <mergeCell ref="A6:C6"/>
    <mergeCell ref="D6:J6"/>
    <mergeCell ref="A7:A8"/>
    <mergeCell ref="B7:B8"/>
    <mergeCell ref="C7:C8"/>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C90DE-0187-4CE8-AC84-0B7738AB23C7}">
  <sheetPr>
    <tabColor rgb="FFFFC000"/>
  </sheetPr>
  <dimension ref="A1:J28"/>
  <sheetViews>
    <sheetView topLeftCell="A10" workbookViewId="0">
      <selection activeCell="J1" sqref="J1"/>
    </sheetView>
  </sheetViews>
  <sheetFormatPr defaultRowHeight="15" x14ac:dyDescent="0.25"/>
  <cols>
    <col min="1" max="1" width="32" customWidth="1"/>
    <col min="2" max="2" width="11.85546875" customWidth="1"/>
    <col min="3" max="3" width="18.85546875" customWidth="1"/>
    <col min="4" max="4" width="15.85546875" customWidth="1"/>
    <col min="5" max="5" width="13.7109375" customWidth="1"/>
    <col min="6" max="6" width="23.85546875" customWidth="1"/>
    <col min="7" max="7" width="14.140625" customWidth="1"/>
    <col min="8" max="8" width="10.85546875" customWidth="1"/>
    <col min="9" max="9" width="13.5703125" customWidth="1"/>
    <col min="10" max="10" width="38.28515625" customWidth="1"/>
    <col min="257" max="257" width="25" customWidth="1"/>
    <col min="259" max="259" width="18.85546875" customWidth="1"/>
    <col min="260" max="260" width="15.85546875" customWidth="1"/>
    <col min="261" max="261" width="13.7109375" customWidth="1"/>
    <col min="262" max="262" width="17.42578125" customWidth="1"/>
    <col min="263" max="263" width="14.140625" customWidth="1"/>
    <col min="264" max="264" width="10.85546875" customWidth="1"/>
    <col min="265" max="265" width="13.5703125" customWidth="1"/>
    <col min="266" max="266" width="38.28515625" customWidth="1"/>
    <col min="513" max="513" width="25" customWidth="1"/>
    <col min="515" max="515" width="18.85546875" customWidth="1"/>
    <col min="516" max="516" width="15.85546875" customWidth="1"/>
    <col min="517" max="517" width="13.7109375" customWidth="1"/>
    <col min="518" max="518" width="17.42578125" customWidth="1"/>
    <col min="519" max="519" width="14.140625" customWidth="1"/>
    <col min="520" max="520" width="10.85546875" customWidth="1"/>
    <col min="521" max="521" width="13.5703125" customWidth="1"/>
    <col min="522" max="522" width="38.28515625" customWidth="1"/>
    <col min="769" max="769" width="25" customWidth="1"/>
    <col min="771" max="771" width="18.85546875" customWidth="1"/>
    <col min="772" max="772" width="15.85546875" customWidth="1"/>
    <col min="773" max="773" width="13.7109375" customWidth="1"/>
    <col min="774" max="774" width="17.42578125" customWidth="1"/>
    <col min="775" max="775" width="14.140625" customWidth="1"/>
    <col min="776" max="776" width="10.85546875" customWidth="1"/>
    <col min="777" max="777" width="13.5703125" customWidth="1"/>
    <col min="778" max="778" width="38.28515625" customWidth="1"/>
    <col min="1025" max="1025" width="25" customWidth="1"/>
    <col min="1027" max="1027" width="18.85546875" customWidth="1"/>
    <col min="1028" max="1028" width="15.85546875" customWidth="1"/>
    <col min="1029" max="1029" width="13.7109375" customWidth="1"/>
    <col min="1030" max="1030" width="17.42578125" customWidth="1"/>
    <col min="1031" max="1031" width="14.140625" customWidth="1"/>
    <col min="1032" max="1032" width="10.85546875" customWidth="1"/>
    <col min="1033" max="1033" width="13.5703125" customWidth="1"/>
    <col min="1034" max="1034" width="38.28515625" customWidth="1"/>
    <col min="1281" max="1281" width="25" customWidth="1"/>
    <col min="1283" max="1283" width="18.85546875" customWidth="1"/>
    <col min="1284" max="1284" width="15.85546875" customWidth="1"/>
    <col min="1285" max="1285" width="13.7109375" customWidth="1"/>
    <col min="1286" max="1286" width="17.42578125" customWidth="1"/>
    <col min="1287" max="1287" width="14.140625" customWidth="1"/>
    <col min="1288" max="1288" width="10.85546875" customWidth="1"/>
    <col min="1289" max="1289" width="13.5703125" customWidth="1"/>
    <col min="1290" max="1290" width="38.28515625" customWidth="1"/>
    <col min="1537" max="1537" width="25" customWidth="1"/>
    <col min="1539" max="1539" width="18.85546875" customWidth="1"/>
    <col min="1540" max="1540" width="15.85546875" customWidth="1"/>
    <col min="1541" max="1541" width="13.7109375" customWidth="1"/>
    <col min="1542" max="1542" width="17.42578125" customWidth="1"/>
    <col min="1543" max="1543" width="14.140625" customWidth="1"/>
    <col min="1544" max="1544" width="10.85546875" customWidth="1"/>
    <col min="1545" max="1545" width="13.5703125" customWidth="1"/>
    <col min="1546" max="1546" width="38.28515625" customWidth="1"/>
    <col min="1793" max="1793" width="25" customWidth="1"/>
    <col min="1795" max="1795" width="18.85546875" customWidth="1"/>
    <col min="1796" max="1796" width="15.85546875" customWidth="1"/>
    <col min="1797" max="1797" width="13.7109375" customWidth="1"/>
    <col min="1798" max="1798" width="17.42578125" customWidth="1"/>
    <col min="1799" max="1799" width="14.140625" customWidth="1"/>
    <col min="1800" max="1800" width="10.85546875" customWidth="1"/>
    <col min="1801" max="1801" width="13.5703125" customWidth="1"/>
    <col min="1802" max="1802" width="38.28515625" customWidth="1"/>
    <col min="2049" max="2049" width="25" customWidth="1"/>
    <col min="2051" max="2051" width="18.85546875" customWidth="1"/>
    <col min="2052" max="2052" width="15.85546875" customWidth="1"/>
    <col min="2053" max="2053" width="13.7109375" customWidth="1"/>
    <col min="2054" max="2054" width="17.42578125" customWidth="1"/>
    <col min="2055" max="2055" width="14.140625" customWidth="1"/>
    <col min="2056" max="2056" width="10.85546875" customWidth="1"/>
    <col min="2057" max="2057" width="13.5703125" customWidth="1"/>
    <col min="2058" max="2058" width="38.28515625" customWidth="1"/>
    <col min="2305" max="2305" width="25" customWidth="1"/>
    <col min="2307" max="2307" width="18.85546875" customWidth="1"/>
    <col min="2308" max="2308" width="15.85546875" customWidth="1"/>
    <col min="2309" max="2309" width="13.7109375" customWidth="1"/>
    <col min="2310" max="2310" width="17.42578125" customWidth="1"/>
    <col min="2311" max="2311" width="14.140625" customWidth="1"/>
    <col min="2312" max="2312" width="10.85546875" customWidth="1"/>
    <col min="2313" max="2313" width="13.5703125" customWidth="1"/>
    <col min="2314" max="2314" width="38.28515625" customWidth="1"/>
    <col min="2561" max="2561" width="25" customWidth="1"/>
    <col min="2563" max="2563" width="18.85546875" customWidth="1"/>
    <col min="2564" max="2564" width="15.85546875" customWidth="1"/>
    <col min="2565" max="2565" width="13.7109375" customWidth="1"/>
    <col min="2566" max="2566" width="17.42578125" customWidth="1"/>
    <col min="2567" max="2567" width="14.140625" customWidth="1"/>
    <col min="2568" max="2568" width="10.85546875" customWidth="1"/>
    <col min="2569" max="2569" width="13.5703125" customWidth="1"/>
    <col min="2570" max="2570" width="38.28515625" customWidth="1"/>
    <col min="2817" max="2817" width="25" customWidth="1"/>
    <col min="2819" max="2819" width="18.85546875" customWidth="1"/>
    <col min="2820" max="2820" width="15.85546875" customWidth="1"/>
    <col min="2821" max="2821" width="13.7109375" customWidth="1"/>
    <col min="2822" max="2822" width="17.42578125" customWidth="1"/>
    <col min="2823" max="2823" width="14.140625" customWidth="1"/>
    <col min="2824" max="2824" width="10.85546875" customWidth="1"/>
    <col min="2825" max="2825" width="13.5703125" customWidth="1"/>
    <col min="2826" max="2826" width="38.28515625" customWidth="1"/>
    <col min="3073" max="3073" width="25" customWidth="1"/>
    <col min="3075" max="3075" width="18.85546875" customWidth="1"/>
    <col min="3076" max="3076" width="15.85546875" customWidth="1"/>
    <col min="3077" max="3077" width="13.7109375" customWidth="1"/>
    <col min="3078" max="3078" width="17.42578125" customWidth="1"/>
    <col min="3079" max="3079" width="14.140625" customWidth="1"/>
    <col min="3080" max="3080" width="10.85546875" customWidth="1"/>
    <col min="3081" max="3081" width="13.5703125" customWidth="1"/>
    <col min="3082" max="3082" width="38.28515625" customWidth="1"/>
    <col min="3329" max="3329" width="25" customWidth="1"/>
    <col min="3331" max="3331" width="18.85546875" customWidth="1"/>
    <col min="3332" max="3332" width="15.85546875" customWidth="1"/>
    <col min="3333" max="3333" width="13.7109375" customWidth="1"/>
    <col min="3334" max="3334" width="17.42578125" customWidth="1"/>
    <col min="3335" max="3335" width="14.140625" customWidth="1"/>
    <col min="3336" max="3336" width="10.85546875" customWidth="1"/>
    <col min="3337" max="3337" width="13.5703125" customWidth="1"/>
    <col min="3338" max="3338" width="38.28515625" customWidth="1"/>
    <col min="3585" max="3585" width="25" customWidth="1"/>
    <col min="3587" max="3587" width="18.85546875" customWidth="1"/>
    <col min="3588" max="3588" width="15.85546875" customWidth="1"/>
    <col min="3589" max="3589" width="13.7109375" customWidth="1"/>
    <col min="3590" max="3590" width="17.42578125" customWidth="1"/>
    <col min="3591" max="3591" width="14.140625" customWidth="1"/>
    <col min="3592" max="3592" width="10.85546875" customWidth="1"/>
    <col min="3593" max="3593" width="13.5703125" customWidth="1"/>
    <col min="3594" max="3594" width="38.28515625" customWidth="1"/>
    <col min="3841" max="3841" width="25" customWidth="1"/>
    <col min="3843" max="3843" width="18.85546875" customWidth="1"/>
    <col min="3844" max="3844" width="15.85546875" customWidth="1"/>
    <col min="3845" max="3845" width="13.7109375" customWidth="1"/>
    <col min="3846" max="3846" width="17.42578125" customWidth="1"/>
    <col min="3847" max="3847" width="14.140625" customWidth="1"/>
    <col min="3848" max="3848" width="10.85546875" customWidth="1"/>
    <col min="3849" max="3849" width="13.5703125" customWidth="1"/>
    <col min="3850" max="3850" width="38.28515625" customWidth="1"/>
    <col min="4097" max="4097" width="25" customWidth="1"/>
    <col min="4099" max="4099" width="18.85546875" customWidth="1"/>
    <col min="4100" max="4100" width="15.85546875" customWidth="1"/>
    <col min="4101" max="4101" width="13.7109375" customWidth="1"/>
    <col min="4102" max="4102" width="17.42578125" customWidth="1"/>
    <col min="4103" max="4103" width="14.140625" customWidth="1"/>
    <col min="4104" max="4104" width="10.85546875" customWidth="1"/>
    <col min="4105" max="4105" width="13.5703125" customWidth="1"/>
    <col min="4106" max="4106" width="38.28515625" customWidth="1"/>
    <col min="4353" max="4353" width="25" customWidth="1"/>
    <col min="4355" max="4355" width="18.85546875" customWidth="1"/>
    <col min="4356" max="4356" width="15.85546875" customWidth="1"/>
    <col min="4357" max="4357" width="13.7109375" customWidth="1"/>
    <col min="4358" max="4358" width="17.42578125" customWidth="1"/>
    <col min="4359" max="4359" width="14.140625" customWidth="1"/>
    <col min="4360" max="4360" width="10.85546875" customWidth="1"/>
    <col min="4361" max="4361" width="13.5703125" customWidth="1"/>
    <col min="4362" max="4362" width="38.28515625" customWidth="1"/>
    <col min="4609" max="4609" width="25" customWidth="1"/>
    <col min="4611" max="4611" width="18.85546875" customWidth="1"/>
    <col min="4612" max="4612" width="15.85546875" customWidth="1"/>
    <col min="4613" max="4613" width="13.7109375" customWidth="1"/>
    <col min="4614" max="4614" width="17.42578125" customWidth="1"/>
    <col min="4615" max="4615" width="14.140625" customWidth="1"/>
    <col min="4616" max="4616" width="10.85546875" customWidth="1"/>
    <col min="4617" max="4617" width="13.5703125" customWidth="1"/>
    <col min="4618" max="4618" width="38.28515625" customWidth="1"/>
    <col min="4865" max="4865" width="25" customWidth="1"/>
    <col min="4867" max="4867" width="18.85546875" customWidth="1"/>
    <col min="4868" max="4868" width="15.85546875" customWidth="1"/>
    <col min="4869" max="4869" width="13.7109375" customWidth="1"/>
    <col min="4870" max="4870" width="17.42578125" customWidth="1"/>
    <col min="4871" max="4871" width="14.140625" customWidth="1"/>
    <col min="4872" max="4872" width="10.85546875" customWidth="1"/>
    <col min="4873" max="4873" width="13.5703125" customWidth="1"/>
    <col min="4874" max="4874" width="38.28515625" customWidth="1"/>
    <col min="5121" max="5121" width="25" customWidth="1"/>
    <col min="5123" max="5123" width="18.85546875" customWidth="1"/>
    <col min="5124" max="5124" width="15.85546875" customWidth="1"/>
    <col min="5125" max="5125" width="13.7109375" customWidth="1"/>
    <col min="5126" max="5126" width="17.42578125" customWidth="1"/>
    <col min="5127" max="5127" width="14.140625" customWidth="1"/>
    <col min="5128" max="5128" width="10.85546875" customWidth="1"/>
    <col min="5129" max="5129" width="13.5703125" customWidth="1"/>
    <col min="5130" max="5130" width="38.28515625" customWidth="1"/>
    <col min="5377" max="5377" width="25" customWidth="1"/>
    <col min="5379" max="5379" width="18.85546875" customWidth="1"/>
    <col min="5380" max="5380" width="15.85546875" customWidth="1"/>
    <col min="5381" max="5381" width="13.7109375" customWidth="1"/>
    <col min="5382" max="5382" width="17.42578125" customWidth="1"/>
    <col min="5383" max="5383" width="14.140625" customWidth="1"/>
    <col min="5384" max="5384" width="10.85546875" customWidth="1"/>
    <col min="5385" max="5385" width="13.5703125" customWidth="1"/>
    <col min="5386" max="5386" width="38.28515625" customWidth="1"/>
    <col min="5633" max="5633" width="25" customWidth="1"/>
    <col min="5635" max="5635" width="18.85546875" customWidth="1"/>
    <col min="5636" max="5636" width="15.85546875" customWidth="1"/>
    <col min="5637" max="5637" width="13.7109375" customWidth="1"/>
    <col min="5638" max="5638" width="17.42578125" customWidth="1"/>
    <col min="5639" max="5639" width="14.140625" customWidth="1"/>
    <col min="5640" max="5640" width="10.85546875" customWidth="1"/>
    <col min="5641" max="5641" width="13.5703125" customWidth="1"/>
    <col min="5642" max="5642" width="38.28515625" customWidth="1"/>
    <col min="5889" max="5889" width="25" customWidth="1"/>
    <col min="5891" max="5891" width="18.85546875" customWidth="1"/>
    <col min="5892" max="5892" width="15.85546875" customWidth="1"/>
    <col min="5893" max="5893" width="13.7109375" customWidth="1"/>
    <col min="5894" max="5894" width="17.42578125" customWidth="1"/>
    <col min="5895" max="5895" width="14.140625" customWidth="1"/>
    <col min="5896" max="5896" width="10.85546875" customWidth="1"/>
    <col min="5897" max="5897" width="13.5703125" customWidth="1"/>
    <col min="5898" max="5898" width="38.28515625" customWidth="1"/>
    <col min="6145" max="6145" width="25" customWidth="1"/>
    <col min="6147" max="6147" width="18.85546875" customWidth="1"/>
    <col min="6148" max="6148" width="15.85546875" customWidth="1"/>
    <col min="6149" max="6149" width="13.7109375" customWidth="1"/>
    <col min="6150" max="6150" width="17.42578125" customWidth="1"/>
    <col min="6151" max="6151" width="14.140625" customWidth="1"/>
    <col min="6152" max="6152" width="10.85546875" customWidth="1"/>
    <col min="6153" max="6153" width="13.5703125" customWidth="1"/>
    <col min="6154" max="6154" width="38.28515625" customWidth="1"/>
    <col min="6401" max="6401" width="25" customWidth="1"/>
    <col min="6403" max="6403" width="18.85546875" customWidth="1"/>
    <col min="6404" max="6404" width="15.85546875" customWidth="1"/>
    <col min="6405" max="6405" width="13.7109375" customWidth="1"/>
    <col min="6406" max="6406" width="17.42578125" customWidth="1"/>
    <col min="6407" max="6407" width="14.140625" customWidth="1"/>
    <col min="6408" max="6408" width="10.85546875" customWidth="1"/>
    <col min="6409" max="6409" width="13.5703125" customWidth="1"/>
    <col min="6410" max="6410" width="38.28515625" customWidth="1"/>
    <col min="6657" max="6657" width="25" customWidth="1"/>
    <col min="6659" max="6659" width="18.85546875" customWidth="1"/>
    <col min="6660" max="6660" width="15.85546875" customWidth="1"/>
    <col min="6661" max="6661" width="13.7109375" customWidth="1"/>
    <col min="6662" max="6662" width="17.42578125" customWidth="1"/>
    <col min="6663" max="6663" width="14.140625" customWidth="1"/>
    <col min="6664" max="6664" width="10.85546875" customWidth="1"/>
    <col min="6665" max="6665" width="13.5703125" customWidth="1"/>
    <col min="6666" max="6666" width="38.28515625" customWidth="1"/>
    <col min="6913" max="6913" width="25" customWidth="1"/>
    <col min="6915" max="6915" width="18.85546875" customWidth="1"/>
    <col min="6916" max="6916" width="15.85546875" customWidth="1"/>
    <col min="6917" max="6917" width="13.7109375" customWidth="1"/>
    <col min="6918" max="6918" width="17.42578125" customWidth="1"/>
    <col min="6919" max="6919" width="14.140625" customWidth="1"/>
    <col min="6920" max="6920" width="10.85546875" customWidth="1"/>
    <col min="6921" max="6921" width="13.5703125" customWidth="1"/>
    <col min="6922" max="6922" width="38.28515625" customWidth="1"/>
    <col min="7169" max="7169" width="25" customWidth="1"/>
    <col min="7171" max="7171" width="18.85546875" customWidth="1"/>
    <col min="7172" max="7172" width="15.85546875" customWidth="1"/>
    <col min="7173" max="7173" width="13.7109375" customWidth="1"/>
    <col min="7174" max="7174" width="17.42578125" customWidth="1"/>
    <col min="7175" max="7175" width="14.140625" customWidth="1"/>
    <col min="7176" max="7176" width="10.85546875" customWidth="1"/>
    <col min="7177" max="7177" width="13.5703125" customWidth="1"/>
    <col min="7178" max="7178" width="38.28515625" customWidth="1"/>
    <col min="7425" max="7425" width="25" customWidth="1"/>
    <col min="7427" max="7427" width="18.85546875" customWidth="1"/>
    <col min="7428" max="7428" width="15.85546875" customWidth="1"/>
    <col min="7429" max="7429" width="13.7109375" customWidth="1"/>
    <col min="7430" max="7430" width="17.42578125" customWidth="1"/>
    <col min="7431" max="7431" width="14.140625" customWidth="1"/>
    <col min="7432" max="7432" width="10.85546875" customWidth="1"/>
    <col min="7433" max="7433" width="13.5703125" customWidth="1"/>
    <col min="7434" max="7434" width="38.28515625" customWidth="1"/>
    <col min="7681" max="7681" width="25" customWidth="1"/>
    <col min="7683" max="7683" width="18.85546875" customWidth="1"/>
    <col min="7684" max="7684" width="15.85546875" customWidth="1"/>
    <col min="7685" max="7685" width="13.7109375" customWidth="1"/>
    <col min="7686" max="7686" width="17.42578125" customWidth="1"/>
    <col min="7687" max="7687" width="14.140625" customWidth="1"/>
    <col min="7688" max="7688" width="10.85546875" customWidth="1"/>
    <col min="7689" max="7689" width="13.5703125" customWidth="1"/>
    <col min="7690" max="7690" width="38.28515625" customWidth="1"/>
    <col min="7937" max="7937" width="25" customWidth="1"/>
    <col min="7939" max="7939" width="18.85546875" customWidth="1"/>
    <col min="7940" max="7940" width="15.85546875" customWidth="1"/>
    <col min="7941" max="7941" width="13.7109375" customWidth="1"/>
    <col min="7942" max="7942" width="17.42578125" customWidth="1"/>
    <col min="7943" max="7943" width="14.140625" customWidth="1"/>
    <col min="7944" max="7944" width="10.85546875" customWidth="1"/>
    <col min="7945" max="7945" width="13.5703125" customWidth="1"/>
    <col min="7946" max="7946" width="38.28515625" customWidth="1"/>
    <col min="8193" max="8193" width="25" customWidth="1"/>
    <col min="8195" max="8195" width="18.85546875" customWidth="1"/>
    <col min="8196" max="8196" width="15.85546875" customWidth="1"/>
    <col min="8197" max="8197" width="13.7109375" customWidth="1"/>
    <col min="8198" max="8198" width="17.42578125" customWidth="1"/>
    <col min="8199" max="8199" width="14.140625" customWidth="1"/>
    <col min="8200" max="8200" width="10.85546875" customWidth="1"/>
    <col min="8201" max="8201" width="13.5703125" customWidth="1"/>
    <col min="8202" max="8202" width="38.28515625" customWidth="1"/>
    <col min="8449" max="8449" width="25" customWidth="1"/>
    <col min="8451" max="8451" width="18.85546875" customWidth="1"/>
    <col min="8452" max="8452" width="15.85546875" customWidth="1"/>
    <col min="8453" max="8453" width="13.7109375" customWidth="1"/>
    <col min="8454" max="8454" width="17.42578125" customWidth="1"/>
    <col min="8455" max="8455" width="14.140625" customWidth="1"/>
    <col min="8456" max="8456" width="10.85546875" customWidth="1"/>
    <col min="8457" max="8457" width="13.5703125" customWidth="1"/>
    <col min="8458" max="8458" width="38.28515625" customWidth="1"/>
    <col min="8705" max="8705" width="25" customWidth="1"/>
    <col min="8707" max="8707" width="18.85546875" customWidth="1"/>
    <col min="8708" max="8708" width="15.85546875" customWidth="1"/>
    <col min="8709" max="8709" width="13.7109375" customWidth="1"/>
    <col min="8710" max="8710" width="17.42578125" customWidth="1"/>
    <col min="8711" max="8711" width="14.140625" customWidth="1"/>
    <col min="8712" max="8712" width="10.85546875" customWidth="1"/>
    <col min="8713" max="8713" width="13.5703125" customWidth="1"/>
    <col min="8714" max="8714" width="38.28515625" customWidth="1"/>
    <col min="8961" max="8961" width="25" customWidth="1"/>
    <col min="8963" max="8963" width="18.85546875" customWidth="1"/>
    <col min="8964" max="8964" width="15.85546875" customWidth="1"/>
    <col min="8965" max="8965" width="13.7109375" customWidth="1"/>
    <col min="8966" max="8966" width="17.42578125" customWidth="1"/>
    <col min="8967" max="8967" width="14.140625" customWidth="1"/>
    <col min="8968" max="8968" width="10.85546875" customWidth="1"/>
    <col min="8969" max="8969" width="13.5703125" customWidth="1"/>
    <col min="8970" max="8970" width="38.28515625" customWidth="1"/>
    <col min="9217" max="9217" width="25" customWidth="1"/>
    <col min="9219" max="9219" width="18.85546875" customWidth="1"/>
    <col min="9220" max="9220" width="15.85546875" customWidth="1"/>
    <col min="9221" max="9221" width="13.7109375" customWidth="1"/>
    <col min="9222" max="9222" width="17.42578125" customWidth="1"/>
    <col min="9223" max="9223" width="14.140625" customWidth="1"/>
    <col min="9224" max="9224" width="10.85546875" customWidth="1"/>
    <col min="9225" max="9225" width="13.5703125" customWidth="1"/>
    <col min="9226" max="9226" width="38.28515625" customWidth="1"/>
    <col min="9473" max="9473" width="25" customWidth="1"/>
    <col min="9475" max="9475" width="18.85546875" customWidth="1"/>
    <col min="9476" max="9476" width="15.85546875" customWidth="1"/>
    <col min="9477" max="9477" width="13.7109375" customWidth="1"/>
    <col min="9478" max="9478" width="17.42578125" customWidth="1"/>
    <col min="9479" max="9479" width="14.140625" customWidth="1"/>
    <col min="9480" max="9480" width="10.85546875" customWidth="1"/>
    <col min="9481" max="9481" width="13.5703125" customWidth="1"/>
    <col min="9482" max="9482" width="38.28515625" customWidth="1"/>
    <col min="9729" max="9729" width="25" customWidth="1"/>
    <col min="9731" max="9731" width="18.85546875" customWidth="1"/>
    <col min="9732" max="9732" width="15.85546875" customWidth="1"/>
    <col min="9733" max="9733" width="13.7109375" customWidth="1"/>
    <col min="9734" max="9734" width="17.42578125" customWidth="1"/>
    <col min="9735" max="9735" width="14.140625" customWidth="1"/>
    <col min="9736" max="9736" width="10.85546875" customWidth="1"/>
    <col min="9737" max="9737" width="13.5703125" customWidth="1"/>
    <col min="9738" max="9738" width="38.28515625" customWidth="1"/>
    <col min="9985" max="9985" width="25" customWidth="1"/>
    <col min="9987" max="9987" width="18.85546875" customWidth="1"/>
    <col min="9988" max="9988" width="15.85546875" customWidth="1"/>
    <col min="9989" max="9989" width="13.7109375" customWidth="1"/>
    <col min="9990" max="9990" width="17.42578125" customWidth="1"/>
    <col min="9991" max="9991" width="14.140625" customWidth="1"/>
    <col min="9992" max="9992" width="10.85546875" customWidth="1"/>
    <col min="9993" max="9993" width="13.5703125" customWidth="1"/>
    <col min="9994" max="9994" width="38.28515625" customWidth="1"/>
    <col min="10241" max="10241" width="25" customWidth="1"/>
    <col min="10243" max="10243" width="18.85546875" customWidth="1"/>
    <col min="10244" max="10244" width="15.85546875" customWidth="1"/>
    <col min="10245" max="10245" width="13.7109375" customWidth="1"/>
    <col min="10246" max="10246" width="17.42578125" customWidth="1"/>
    <col min="10247" max="10247" width="14.140625" customWidth="1"/>
    <col min="10248" max="10248" width="10.85546875" customWidth="1"/>
    <col min="10249" max="10249" width="13.5703125" customWidth="1"/>
    <col min="10250" max="10250" width="38.28515625" customWidth="1"/>
    <col min="10497" max="10497" width="25" customWidth="1"/>
    <col min="10499" max="10499" width="18.85546875" customWidth="1"/>
    <col min="10500" max="10500" width="15.85546875" customWidth="1"/>
    <col min="10501" max="10501" width="13.7109375" customWidth="1"/>
    <col min="10502" max="10502" width="17.42578125" customWidth="1"/>
    <col min="10503" max="10503" width="14.140625" customWidth="1"/>
    <col min="10504" max="10504" width="10.85546875" customWidth="1"/>
    <col min="10505" max="10505" width="13.5703125" customWidth="1"/>
    <col min="10506" max="10506" width="38.28515625" customWidth="1"/>
    <col min="10753" max="10753" width="25" customWidth="1"/>
    <col min="10755" max="10755" width="18.85546875" customWidth="1"/>
    <col min="10756" max="10756" width="15.85546875" customWidth="1"/>
    <col min="10757" max="10757" width="13.7109375" customWidth="1"/>
    <col min="10758" max="10758" width="17.42578125" customWidth="1"/>
    <col min="10759" max="10759" width="14.140625" customWidth="1"/>
    <col min="10760" max="10760" width="10.85546875" customWidth="1"/>
    <col min="10761" max="10761" width="13.5703125" customWidth="1"/>
    <col min="10762" max="10762" width="38.28515625" customWidth="1"/>
    <col min="11009" max="11009" width="25" customWidth="1"/>
    <col min="11011" max="11011" width="18.85546875" customWidth="1"/>
    <col min="11012" max="11012" width="15.85546875" customWidth="1"/>
    <col min="11013" max="11013" width="13.7109375" customWidth="1"/>
    <col min="11014" max="11014" width="17.42578125" customWidth="1"/>
    <col min="11015" max="11015" width="14.140625" customWidth="1"/>
    <col min="11016" max="11016" width="10.85546875" customWidth="1"/>
    <col min="11017" max="11017" width="13.5703125" customWidth="1"/>
    <col min="11018" max="11018" width="38.28515625" customWidth="1"/>
    <col min="11265" max="11265" width="25" customWidth="1"/>
    <col min="11267" max="11267" width="18.85546875" customWidth="1"/>
    <col min="11268" max="11268" width="15.85546875" customWidth="1"/>
    <col min="11269" max="11269" width="13.7109375" customWidth="1"/>
    <col min="11270" max="11270" width="17.42578125" customWidth="1"/>
    <col min="11271" max="11271" width="14.140625" customWidth="1"/>
    <col min="11272" max="11272" width="10.85546875" customWidth="1"/>
    <col min="11273" max="11273" width="13.5703125" customWidth="1"/>
    <col min="11274" max="11274" width="38.28515625" customWidth="1"/>
    <col min="11521" max="11521" width="25" customWidth="1"/>
    <col min="11523" max="11523" width="18.85546875" customWidth="1"/>
    <col min="11524" max="11524" width="15.85546875" customWidth="1"/>
    <col min="11525" max="11525" width="13.7109375" customWidth="1"/>
    <col min="11526" max="11526" width="17.42578125" customWidth="1"/>
    <col min="11527" max="11527" width="14.140625" customWidth="1"/>
    <col min="11528" max="11528" width="10.85546875" customWidth="1"/>
    <col min="11529" max="11529" width="13.5703125" customWidth="1"/>
    <col min="11530" max="11530" width="38.28515625" customWidth="1"/>
    <col min="11777" max="11777" width="25" customWidth="1"/>
    <col min="11779" max="11779" width="18.85546875" customWidth="1"/>
    <col min="11780" max="11780" width="15.85546875" customWidth="1"/>
    <col min="11781" max="11781" width="13.7109375" customWidth="1"/>
    <col min="11782" max="11782" width="17.42578125" customWidth="1"/>
    <col min="11783" max="11783" width="14.140625" customWidth="1"/>
    <col min="11784" max="11784" width="10.85546875" customWidth="1"/>
    <col min="11785" max="11785" width="13.5703125" customWidth="1"/>
    <col min="11786" max="11786" width="38.28515625" customWidth="1"/>
    <col min="12033" max="12033" width="25" customWidth="1"/>
    <col min="12035" max="12035" width="18.85546875" customWidth="1"/>
    <col min="12036" max="12036" width="15.85546875" customWidth="1"/>
    <col min="12037" max="12037" width="13.7109375" customWidth="1"/>
    <col min="12038" max="12038" width="17.42578125" customWidth="1"/>
    <col min="12039" max="12039" width="14.140625" customWidth="1"/>
    <col min="12040" max="12040" width="10.85546875" customWidth="1"/>
    <col min="12041" max="12041" width="13.5703125" customWidth="1"/>
    <col min="12042" max="12042" width="38.28515625" customWidth="1"/>
    <col min="12289" max="12289" width="25" customWidth="1"/>
    <col min="12291" max="12291" width="18.85546875" customWidth="1"/>
    <col min="12292" max="12292" width="15.85546875" customWidth="1"/>
    <col min="12293" max="12293" width="13.7109375" customWidth="1"/>
    <col min="12294" max="12294" width="17.42578125" customWidth="1"/>
    <col min="12295" max="12295" width="14.140625" customWidth="1"/>
    <col min="12296" max="12296" width="10.85546875" customWidth="1"/>
    <col min="12297" max="12297" width="13.5703125" customWidth="1"/>
    <col min="12298" max="12298" width="38.28515625" customWidth="1"/>
    <col min="12545" max="12545" width="25" customWidth="1"/>
    <col min="12547" max="12547" width="18.85546875" customWidth="1"/>
    <col min="12548" max="12548" width="15.85546875" customWidth="1"/>
    <col min="12549" max="12549" width="13.7109375" customWidth="1"/>
    <col min="12550" max="12550" width="17.42578125" customWidth="1"/>
    <col min="12551" max="12551" width="14.140625" customWidth="1"/>
    <col min="12552" max="12552" width="10.85546875" customWidth="1"/>
    <col min="12553" max="12553" width="13.5703125" customWidth="1"/>
    <col min="12554" max="12554" width="38.28515625" customWidth="1"/>
    <col min="12801" max="12801" width="25" customWidth="1"/>
    <col min="12803" max="12803" width="18.85546875" customWidth="1"/>
    <col min="12804" max="12804" width="15.85546875" customWidth="1"/>
    <col min="12805" max="12805" width="13.7109375" customWidth="1"/>
    <col min="12806" max="12806" width="17.42578125" customWidth="1"/>
    <col min="12807" max="12807" width="14.140625" customWidth="1"/>
    <col min="12808" max="12808" width="10.85546875" customWidth="1"/>
    <col min="12809" max="12809" width="13.5703125" customWidth="1"/>
    <col min="12810" max="12810" width="38.28515625" customWidth="1"/>
    <col min="13057" max="13057" width="25" customWidth="1"/>
    <col min="13059" max="13059" width="18.85546875" customWidth="1"/>
    <col min="13060" max="13060" width="15.85546875" customWidth="1"/>
    <col min="13061" max="13061" width="13.7109375" customWidth="1"/>
    <col min="13062" max="13062" width="17.42578125" customWidth="1"/>
    <col min="13063" max="13063" width="14.140625" customWidth="1"/>
    <col min="13064" max="13064" width="10.85546875" customWidth="1"/>
    <col min="13065" max="13065" width="13.5703125" customWidth="1"/>
    <col min="13066" max="13066" width="38.28515625" customWidth="1"/>
    <col min="13313" max="13313" width="25" customWidth="1"/>
    <col min="13315" max="13315" width="18.85546875" customWidth="1"/>
    <col min="13316" max="13316" width="15.85546875" customWidth="1"/>
    <col min="13317" max="13317" width="13.7109375" customWidth="1"/>
    <col min="13318" max="13318" width="17.42578125" customWidth="1"/>
    <col min="13319" max="13319" width="14.140625" customWidth="1"/>
    <col min="13320" max="13320" width="10.85546875" customWidth="1"/>
    <col min="13321" max="13321" width="13.5703125" customWidth="1"/>
    <col min="13322" max="13322" width="38.28515625" customWidth="1"/>
    <col min="13569" max="13569" width="25" customWidth="1"/>
    <col min="13571" max="13571" width="18.85546875" customWidth="1"/>
    <col min="13572" max="13572" width="15.85546875" customWidth="1"/>
    <col min="13573" max="13573" width="13.7109375" customWidth="1"/>
    <col min="13574" max="13574" width="17.42578125" customWidth="1"/>
    <col min="13575" max="13575" width="14.140625" customWidth="1"/>
    <col min="13576" max="13576" width="10.85546875" customWidth="1"/>
    <col min="13577" max="13577" width="13.5703125" customWidth="1"/>
    <col min="13578" max="13578" width="38.28515625" customWidth="1"/>
    <col min="13825" max="13825" width="25" customWidth="1"/>
    <col min="13827" max="13827" width="18.85546875" customWidth="1"/>
    <col min="13828" max="13828" width="15.85546875" customWidth="1"/>
    <col min="13829" max="13829" width="13.7109375" customWidth="1"/>
    <col min="13830" max="13830" width="17.42578125" customWidth="1"/>
    <col min="13831" max="13831" width="14.140625" customWidth="1"/>
    <col min="13832" max="13832" width="10.85546875" customWidth="1"/>
    <col min="13833" max="13833" width="13.5703125" customWidth="1"/>
    <col min="13834" max="13834" width="38.28515625" customWidth="1"/>
    <col min="14081" max="14081" width="25" customWidth="1"/>
    <col min="14083" max="14083" width="18.85546875" customWidth="1"/>
    <col min="14084" max="14084" width="15.85546875" customWidth="1"/>
    <col min="14085" max="14085" width="13.7109375" customWidth="1"/>
    <col min="14086" max="14086" width="17.42578125" customWidth="1"/>
    <col min="14087" max="14087" width="14.140625" customWidth="1"/>
    <col min="14088" max="14088" width="10.85546875" customWidth="1"/>
    <col min="14089" max="14089" width="13.5703125" customWidth="1"/>
    <col min="14090" max="14090" width="38.28515625" customWidth="1"/>
    <col min="14337" max="14337" width="25" customWidth="1"/>
    <col min="14339" max="14339" width="18.85546875" customWidth="1"/>
    <col min="14340" max="14340" width="15.85546875" customWidth="1"/>
    <col min="14341" max="14341" width="13.7109375" customWidth="1"/>
    <col min="14342" max="14342" width="17.42578125" customWidth="1"/>
    <col min="14343" max="14343" width="14.140625" customWidth="1"/>
    <col min="14344" max="14344" width="10.85546875" customWidth="1"/>
    <col min="14345" max="14345" width="13.5703125" customWidth="1"/>
    <col min="14346" max="14346" width="38.28515625" customWidth="1"/>
    <col min="14593" max="14593" width="25" customWidth="1"/>
    <col min="14595" max="14595" width="18.85546875" customWidth="1"/>
    <col min="14596" max="14596" width="15.85546875" customWidth="1"/>
    <col min="14597" max="14597" width="13.7109375" customWidth="1"/>
    <col min="14598" max="14598" width="17.42578125" customWidth="1"/>
    <col min="14599" max="14599" width="14.140625" customWidth="1"/>
    <col min="14600" max="14600" width="10.85546875" customWidth="1"/>
    <col min="14601" max="14601" width="13.5703125" customWidth="1"/>
    <col min="14602" max="14602" width="38.28515625" customWidth="1"/>
    <col min="14849" max="14849" width="25" customWidth="1"/>
    <col min="14851" max="14851" width="18.85546875" customWidth="1"/>
    <col min="14852" max="14852" width="15.85546875" customWidth="1"/>
    <col min="14853" max="14853" width="13.7109375" customWidth="1"/>
    <col min="14854" max="14854" width="17.42578125" customWidth="1"/>
    <col min="14855" max="14855" width="14.140625" customWidth="1"/>
    <col min="14856" max="14856" width="10.85546875" customWidth="1"/>
    <col min="14857" max="14857" width="13.5703125" customWidth="1"/>
    <col min="14858" max="14858" width="38.28515625" customWidth="1"/>
    <col min="15105" max="15105" width="25" customWidth="1"/>
    <col min="15107" max="15107" width="18.85546875" customWidth="1"/>
    <col min="15108" max="15108" width="15.85546875" customWidth="1"/>
    <col min="15109" max="15109" width="13.7109375" customWidth="1"/>
    <col min="15110" max="15110" width="17.42578125" customWidth="1"/>
    <col min="15111" max="15111" width="14.140625" customWidth="1"/>
    <col min="15112" max="15112" width="10.85546875" customWidth="1"/>
    <col min="15113" max="15113" width="13.5703125" customWidth="1"/>
    <col min="15114" max="15114" width="38.28515625" customWidth="1"/>
    <col min="15361" max="15361" width="25" customWidth="1"/>
    <col min="15363" max="15363" width="18.85546875" customWidth="1"/>
    <col min="15364" max="15364" width="15.85546875" customWidth="1"/>
    <col min="15365" max="15365" width="13.7109375" customWidth="1"/>
    <col min="15366" max="15366" width="17.42578125" customWidth="1"/>
    <col min="15367" max="15367" width="14.140625" customWidth="1"/>
    <col min="15368" max="15368" width="10.85546875" customWidth="1"/>
    <col min="15369" max="15369" width="13.5703125" customWidth="1"/>
    <col min="15370" max="15370" width="38.28515625" customWidth="1"/>
    <col min="15617" max="15617" width="25" customWidth="1"/>
    <col min="15619" max="15619" width="18.85546875" customWidth="1"/>
    <col min="15620" max="15620" width="15.85546875" customWidth="1"/>
    <col min="15621" max="15621" width="13.7109375" customWidth="1"/>
    <col min="15622" max="15622" width="17.42578125" customWidth="1"/>
    <col min="15623" max="15623" width="14.140625" customWidth="1"/>
    <col min="15624" max="15624" width="10.85546875" customWidth="1"/>
    <col min="15625" max="15625" width="13.5703125" customWidth="1"/>
    <col min="15626" max="15626" width="38.28515625" customWidth="1"/>
    <col min="15873" max="15873" width="25" customWidth="1"/>
    <col min="15875" max="15875" width="18.85546875" customWidth="1"/>
    <col min="15876" max="15876" width="15.85546875" customWidth="1"/>
    <col min="15877" max="15877" width="13.7109375" customWidth="1"/>
    <col min="15878" max="15878" width="17.42578125" customWidth="1"/>
    <col min="15879" max="15879" width="14.140625" customWidth="1"/>
    <col min="15880" max="15880" width="10.85546875" customWidth="1"/>
    <col min="15881" max="15881" width="13.5703125" customWidth="1"/>
    <col min="15882" max="15882" width="38.28515625" customWidth="1"/>
    <col min="16129" max="16129" width="25" customWidth="1"/>
    <col min="16131" max="16131" width="18.85546875" customWidth="1"/>
    <col min="16132" max="16132" width="15.85546875" customWidth="1"/>
    <col min="16133" max="16133" width="13.7109375" customWidth="1"/>
    <col min="16134" max="16134" width="17.42578125" customWidth="1"/>
    <col min="16135" max="16135" width="14.140625" customWidth="1"/>
    <col min="16136" max="16136" width="10.85546875" customWidth="1"/>
    <col min="16137" max="16137" width="13.5703125" customWidth="1"/>
    <col min="16138" max="16138" width="38.28515625" customWidth="1"/>
  </cols>
  <sheetData>
    <row r="1" spans="1:10" ht="15.75" x14ac:dyDescent="0.25">
      <c r="J1" s="518" t="s">
        <v>1207</v>
      </c>
    </row>
    <row r="2" spans="1:10" ht="94.5" x14ac:dyDescent="0.25">
      <c r="A2" s="9" t="s">
        <v>196</v>
      </c>
      <c r="B2" s="9"/>
      <c r="J2" s="518" t="s">
        <v>1178</v>
      </c>
    </row>
    <row r="3" spans="1:10" ht="15.75" x14ac:dyDescent="0.25">
      <c r="C3" s="9"/>
      <c r="D3" s="9"/>
      <c r="E3" s="9"/>
      <c r="F3" s="576" t="s">
        <v>93</v>
      </c>
      <c r="G3" s="163">
        <f>G10+G11+G12</f>
        <v>23718.550000000003</v>
      </c>
      <c r="H3" s="9"/>
      <c r="I3" s="9"/>
      <c r="J3" s="10"/>
    </row>
    <row r="4" spans="1:10" ht="15.75" x14ac:dyDescent="0.25">
      <c r="A4" s="9"/>
      <c r="B4" s="371"/>
      <c r="C4" s="371"/>
      <c r="D4" s="9"/>
      <c r="E4" s="9"/>
      <c r="F4" s="9"/>
      <c r="G4" s="9"/>
      <c r="H4" s="9"/>
      <c r="I4" s="9"/>
      <c r="J4" s="10"/>
    </row>
    <row r="5" spans="1:10" ht="18.75" x14ac:dyDescent="0.25">
      <c r="A5" s="665" t="s">
        <v>49</v>
      </c>
      <c r="B5" s="665"/>
      <c r="C5" s="666"/>
      <c r="D5" s="666"/>
      <c r="E5" s="666"/>
      <c r="F5" s="666"/>
      <c r="G5" s="666"/>
      <c r="H5" s="666"/>
      <c r="I5" s="666"/>
      <c r="J5" s="667"/>
    </row>
    <row r="6" spans="1:10" ht="15.75" x14ac:dyDescent="0.25">
      <c r="A6" s="689" t="s">
        <v>50</v>
      </c>
      <c r="B6" s="687"/>
      <c r="C6" s="688"/>
      <c r="D6" s="689" t="s">
        <v>49</v>
      </c>
      <c r="E6" s="687"/>
      <c r="F6" s="687"/>
      <c r="G6" s="687"/>
      <c r="H6" s="687"/>
      <c r="I6" s="687"/>
      <c r="J6" s="688"/>
    </row>
    <row r="7" spans="1:10" ht="15.75" x14ac:dyDescent="0.25">
      <c r="A7" s="690" t="s">
        <v>51</v>
      </c>
      <c r="B7" s="690" t="s">
        <v>52</v>
      </c>
      <c r="C7" s="690" t="s">
        <v>53</v>
      </c>
      <c r="D7" s="689" t="s">
        <v>54</v>
      </c>
      <c r="E7" s="687"/>
      <c r="F7" s="687"/>
      <c r="G7" s="688"/>
      <c r="H7" s="692" t="s">
        <v>55</v>
      </c>
      <c r="I7" s="693"/>
      <c r="J7" s="690" t="s">
        <v>56</v>
      </c>
    </row>
    <row r="8" spans="1:10" ht="31.5" x14ac:dyDescent="0.25">
      <c r="A8" s="691"/>
      <c r="B8" s="691"/>
      <c r="C8" s="691"/>
      <c r="D8" s="374" t="s">
        <v>57</v>
      </c>
      <c r="E8" s="374" t="s">
        <v>58</v>
      </c>
      <c r="F8" s="374" t="s">
        <v>59</v>
      </c>
      <c r="G8" s="374" t="s">
        <v>60</v>
      </c>
      <c r="H8" s="374" t="s">
        <v>4</v>
      </c>
      <c r="I8" s="374" t="s">
        <v>0</v>
      </c>
      <c r="J8" s="691"/>
    </row>
    <row r="9" spans="1:10" ht="15.75" x14ac:dyDescent="0.25">
      <c r="A9" s="14" t="s">
        <v>6</v>
      </c>
      <c r="B9" s="15">
        <f>SUM(B10:B21)</f>
        <v>41</v>
      </c>
      <c r="C9" s="219">
        <f>SUM(C10:C21)</f>
        <v>444818</v>
      </c>
      <c r="D9" s="15"/>
      <c r="E9" s="15"/>
      <c r="F9" s="15"/>
      <c r="G9" s="219">
        <f>SUM(G10:G21)</f>
        <v>23718.550000000003</v>
      </c>
      <c r="H9" s="15"/>
      <c r="I9" s="219">
        <f>SUM(I10:I21)</f>
        <v>23718.550000000003</v>
      </c>
      <c r="J9" s="15"/>
    </row>
    <row r="10" spans="1:10" ht="31.5" x14ac:dyDescent="0.25">
      <c r="A10" s="79" t="s">
        <v>197</v>
      </c>
      <c r="B10" s="574">
        <v>1</v>
      </c>
      <c r="C10" s="78">
        <v>2200</v>
      </c>
      <c r="D10" s="79" t="s">
        <v>198</v>
      </c>
      <c r="E10" s="79" t="s">
        <v>170</v>
      </c>
      <c r="F10" s="79" t="s">
        <v>199</v>
      </c>
      <c r="G10" s="79">
        <v>2168.4499999999998</v>
      </c>
      <c r="H10" s="79">
        <v>2793</v>
      </c>
      <c r="I10" s="79">
        <v>2168.4499999999998</v>
      </c>
      <c r="J10" s="79" t="s">
        <v>947</v>
      </c>
    </row>
    <row r="11" spans="1:10" ht="31.5" x14ac:dyDescent="0.25">
      <c r="A11" s="744" t="s">
        <v>200</v>
      </c>
      <c r="B11" s="744">
        <v>16</v>
      </c>
      <c r="C11" s="768">
        <v>42592</v>
      </c>
      <c r="D11" s="16" t="s">
        <v>201</v>
      </c>
      <c r="E11" s="24" t="s">
        <v>202</v>
      </c>
      <c r="F11" s="16" t="s">
        <v>203</v>
      </c>
      <c r="G11" s="16">
        <v>15669.5</v>
      </c>
      <c r="H11" s="16">
        <v>2801</v>
      </c>
      <c r="I11" s="16">
        <v>15669.5</v>
      </c>
      <c r="J11" s="16" t="s">
        <v>946</v>
      </c>
    </row>
    <row r="12" spans="1:10" ht="15.75" x14ac:dyDescent="0.25">
      <c r="A12" s="745"/>
      <c r="B12" s="745"/>
      <c r="C12" s="769"/>
      <c r="D12" s="16" t="s">
        <v>204</v>
      </c>
      <c r="E12" s="24" t="s">
        <v>12</v>
      </c>
      <c r="F12" s="16" t="s">
        <v>205</v>
      </c>
      <c r="G12" s="16">
        <v>5880.6</v>
      </c>
      <c r="H12" s="16">
        <v>101</v>
      </c>
      <c r="I12" s="16">
        <v>5880.6</v>
      </c>
      <c r="J12" s="16" t="s">
        <v>946</v>
      </c>
    </row>
    <row r="13" spans="1:10" ht="47.25" x14ac:dyDescent="0.25">
      <c r="A13" s="746"/>
      <c r="B13" s="746"/>
      <c r="C13" s="770"/>
      <c r="D13" s="16"/>
      <c r="E13" s="16"/>
      <c r="F13" s="16" t="s">
        <v>203</v>
      </c>
      <c r="G13" s="16"/>
      <c r="H13" s="16"/>
      <c r="I13" s="16"/>
      <c r="J13" s="16" t="s">
        <v>1161</v>
      </c>
    </row>
    <row r="14" spans="1:10" ht="31.5" x14ac:dyDescent="0.25">
      <c r="A14" s="79" t="s">
        <v>206</v>
      </c>
      <c r="B14" s="77">
        <v>3</v>
      </c>
      <c r="C14" s="78">
        <v>29040</v>
      </c>
      <c r="D14" s="16"/>
      <c r="E14" s="16"/>
      <c r="F14" s="16"/>
      <c r="G14" s="16"/>
      <c r="H14" s="16"/>
      <c r="I14" s="16"/>
      <c r="J14" s="16" t="s">
        <v>1157</v>
      </c>
    </row>
    <row r="15" spans="1:10" ht="31.5" x14ac:dyDescent="0.25">
      <c r="A15" s="80" t="s">
        <v>207</v>
      </c>
      <c r="B15" s="77">
        <v>2</v>
      </c>
      <c r="C15" s="78">
        <v>62920</v>
      </c>
      <c r="D15" s="16"/>
      <c r="E15" s="16"/>
      <c r="F15" s="16" t="s">
        <v>203</v>
      </c>
      <c r="G15" s="16"/>
      <c r="H15" s="16"/>
      <c r="I15" s="16"/>
      <c r="J15" s="16" t="s">
        <v>1160</v>
      </c>
    </row>
    <row r="16" spans="1:10" s="572" customFormat="1" ht="63" x14ac:dyDescent="0.25">
      <c r="A16" s="16" t="s">
        <v>208</v>
      </c>
      <c r="B16" s="77">
        <v>2</v>
      </c>
      <c r="C16" s="573">
        <v>217800</v>
      </c>
      <c r="D16" s="16"/>
      <c r="E16" s="16"/>
      <c r="F16" s="16" t="s">
        <v>1159</v>
      </c>
      <c r="G16" s="16"/>
      <c r="H16" s="16"/>
      <c r="I16" s="16"/>
      <c r="J16" s="222" t="s">
        <v>1162</v>
      </c>
    </row>
    <row r="17" spans="1:10" s="572" customFormat="1" ht="31.5" x14ac:dyDescent="0.25">
      <c r="A17" s="73" t="s">
        <v>209</v>
      </c>
      <c r="B17" s="77">
        <v>1</v>
      </c>
      <c r="C17" s="16">
        <v>54450</v>
      </c>
      <c r="D17" s="16"/>
      <c r="E17" s="16"/>
      <c r="F17" s="16" t="s">
        <v>203</v>
      </c>
      <c r="G17" s="16"/>
      <c r="H17" s="16"/>
      <c r="I17" s="16"/>
      <c r="J17" s="16" t="s">
        <v>945</v>
      </c>
    </row>
    <row r="18" spans="1:10" ht="47.25" x14ac:dyDescent="0.25">
      <c r="A18" s="79" t="s">
        <v>210</v>
      </c>
      <c r="B18" s="77">
        <v>10</v>
      </c>
      <c r="C18" s="16">
        <v>14520</v>
      </c>
      <c r="D18" s="16"/>
      <c r="E18" s="16"/>
      <c r="F18" s="16" t="s">
        <v>1155</v>
      </c>
      <c r="G18" s="16"/>
      <c r="H18" s="16"/>
      <c r="I18" s="16"/>
      <c r="J18" s="222" t="s">
        <v>1163</v>
      </c>
    </row>
    <row r="19" spans="1:10" s="572" customFormat="1" ht="31.5" x14ac:dyDescent="0.25">
      <c r="A19" s="73" t="s">
        <v>74</v>
      </c>
      <c r="B19" s="77">
        <v>3</v>
      </c>
      <c r="C19" s="573">
        <v>6534</v>
      </c>
      <c r="D19" s="16"/>
      <c r="E19" s="16"/>
      <c r="F19" s="16" t="s">
        <v>1158</v>
      </c>
      <c r="G19" s="16"/>
      <c r="H19" s="16"/>
      <c r="I19" s="16"/>
      <c r="J19" s="16" t="s">
        <v>1157</v>
      </c>
    </row>
    <row r="20" spans="1:10" s="572" customFormat="1" ht="31.5" x14ac:dyDescent="0.25">
      <c r="A20" s="16" t="s">
        <v>211</v>
      </c>
      <c r="B20" s="77">
        <v>1</v>
      </c>
      <c r="C20" s="573">
        <v>6050</v>
      </c>
      <c r="D20" s="16"/>
      <c r="E20" s="16"/>
      <c r="F20" s="16" t="s">
        <v>1156</v>
      </c>
      <c r="G20" s="16"/>
      <c r="H20" s="16"/>
      <c r="I20" s="16"/>
      <c r="J20" s="16" t="s">
        <v>1154</v>
      </c>
    </row>
    <row r="21" spans="1:10" s="572" customFormat="1" ht="30.75" customHeight="1" x14ac:dyDescent="0.25">
      <c r="A21" s="73" t="s">
        <v>142</v>
      </c>
      <c r="B21" s="77">
        <v>2</v>
      </c>
      <c r="C21" s="573">
        <v>8712</v>
      </c>
      <c r="D21" s="16"/>
      <c r="E21" s="16"/>
      <c r="F21" s="16" t="s">
        <v>1155</v>
      </c>
      <c r="G21" s="16"/>
      <c r="H21" s="16"/>
      <c r="I21" s="16"/>
      <c r="J21" s="16" t="s">
        <v>1154</v>
      </c>
    </row>
    <row r="22" spans="1:10" x14ac:dyDescent="0.25">
      <c r="A22" s="371"/>
      <c r="B22" s="371"/>
      <c r="C22" s="371"/>
      <c r="D22" s="371"/>
      <c r="E22" s="371"/>
      <c r="F22" s="371"/>
      <c r="G22" s="371"/>
      <c r="H22" s="371"/>
      <c r="I22" s="371"/>
      <c r="J22" s="371"/>
    </row>
    <row r="23" spans="1:10" x14ac:dyDescent="0.25">
      <c r="A23" s="371"/>
      <c r="B23" s="371"/>
      <c r="C23" s="371"/>
      <c r="D23" s="371"/>
      <c r="E23" s="371"/>
      <c r="F23" s="371"/>
      <c r="G23" s="371"/>
      <c r="H23" s="371"/>
      <c r="I23" s="371"/>
      <c r="J23" s="371"/>
    </row>
    <row r="24" spans="1:10" ht="15.75" x14ac:dyDescent="0.25">
      <c r="A24" s="371" t="s">
        <v>973</v>
      </c>
      <c r="B24" s="295">
        <v>311373</v>
      </c>
      <c r="C24" s="371"/>
      <c r="D24" s="371"/>
      <c r="E24" s="371"/>
      <c r="F24" s="371"/>
      <c r="G24" s="371"/>
      <c r="H24" s="371"/>
      <c r="I24" s="371"/>
      <c r="J24" s="371"/>
    </row>
    <row r="25" spans="1:10" ht="30" x14ac:dyDescent="0.25">
      <c r="A25" s="371" t="s">
        <v>974</v>
      </c>
      <c r="B25" s="295">
        <f>G3</f>
        <v>23718.550000000003</v>
      </c>
      <c r="C25" s="371"/>
      <c r="D25" s="371"/>
      <c r="E25" s="371"/>
      <c r="F25" s="371"/>
      <c r="G25" s="371"/>
      <c r="H25" s="371"/>
      <c r="I25" s="371"/>
      <c r="J25" s="371"/>
    </row>
    <row r="26" spans="1:10" ht="45" x14ac:dyDescent="0.25">
      <c r="A26" s="296" t="s">
        <v>1077</v>
      </c>
      <c r="B26" s="295">
        <f>ROUNDUP(B24-B25,0)</f>
        <v>287655</v>
      </c>
      <c r="C26" s="371"/>
      <c r="D26" s="371"/>
      <c r="E26" s="371"/>
      <c r="F26" s="371"/>
      <c r="G26" s="371"/>
      <c r="H26" s="371"/>
      <c r="I26" s="371"/>
      <c r="J26" s="371"/>
    </row>
    <row r="27" spans="1:10" ht="15.75" x14ac:dyDescent="0.25">
      <c r="A27" s="9" t="s">
        <v>1065</v>
      </c>
      <c r="B27" s="295">
        <v>133445</v>
      </c>
    </row>
    <row r="28" spans="1:10" x14ac:dyDescent="0.25">
      <c r="A28" s="371"/>
      <c r="B28" s="371"/>
    </row>
  </sheetData>
  <mergeCells count="12">
    <mergeCell ref="A11:A13"/>
    <mergeCell ref="B11:B13"/>
    <mergeCell ref="C11:C13"/>
    <mergeCell ref="A5:J5"/>
    <mergeCell ref="A6:C6"/>
    <mergeCell ref="D6:J6"/>
    <mergeCell ref="A7:A8"/>
    <mergeCell ref="B7:B8"/>
    <mergeCell ref="C7:C8"/>
    <mergeCell ref="D7:G7"/>
    <mergeCell ref="H7:I7"/>
    <mergeCell ref="J7:J8"/>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50B6E-32A0-4D49-B66B-12ACCBFC3DE3}">
  <sheetPr>
    <tabColor rgb="FFFFC000"/>
  </sheetPr>
  <dimension ref="A1:K19"/>
  <sheetViews>
    <sheetView workbookViewId="0">
      <selection activeCell="J1" sqref="J1"/>
    </sheetView>
  </sheetViews>
  <sheetFormatPr defaultRowHeight="15" x14ac:dyDescent="0.25"/>
  <cols>
    <col min="1" max="1" width="33.140625" style="371" customWidth="1"/>
    <col min="2" max="2" width="14.28515625" style="371" customWidth="1"/>
    <col min="3" max="3" width="16.85546875" style="371" customWidth="1"/>
    <col min="4" max="5" width="14.140625" style="371" customWidth="1"/>
    <col min="6" max="6" width="21" style="371" customWidth="1"/>
    <col min="7" max="7" width="14.28515625" style="371" customWidth="1"/>
    <col min="8" max="8" width="17.42578125" style="371" customWidth="1"/>
    <col min="9" max="9" width="14.140625" style="371" customWidth="1"/>
    <col min="10" max="10" width="32.85546875" style="371" customWidth="1"/>
    <col min="11" max="11" width="24.42578125" style="11" customWidth="1"/>
    <col min="12" max="14" width="10" style="371" bestFit="1" customWidth="1"/>
    <col min="15" max="16384" width="9.140625" style="371"/>
  </cols>
  <sheetData>
    <row r="1" spans="1:11" ht="15.75" x14ac:dyDescent="0.25">
      <c r="A1" s="9"/>
      <c r="B1" s="9"/>
      <c r="C1" s="9"/>
      <c r="D1" s="9"/>
      <c r="E1" s="9"/>
      <c r="F1" s="9"/>
      <c r="G1" s="9"/>
      <c r="H1" s="9"/>
      <c r="I1" s="9"/>
      <c r="J1" s="518" t="s">
        <v>1208</v>
      </c>
    </row>
    <row r="2" spans="1:11" s="155" customFormat="1" ht="94.5" x14ac:dyDescent="0.25">
      <c r="A2" s="155" t="s">
        <v>847</v>
      </c>
      <c r="J2" s="518" t="s">
        <v>1178</v>
      </c>
      <c r="K2" s="318"/>
    </row>
    <row r="3" spans="1:11" ht="15.75" x14ac:dyDescent="0.25">
      <c r="A3" s="9"/>
      <c r="B3" s="9"/>
      <c r="C3" s="9"/>
      <c r="D3" s="9"/>
      <c r="E3" s="9"/>
      <c r="F3" s="9" t="s">
        <v>91</v>
      </c>
      <c r="G3" s="26">
        <f>G11+G12</f>
        <v>615.39</v>
      </c>
      <c r="H3" s="9"/>
      <c r="I3" s="9"/>
      <c r="J3" s="10"/>
    </row>
    <row r="4" spans="1:11" ht="18.75" x14ac:dyDescent="0.25">
      <c r="A4" s="665" t="s">
        <v>49</v>
      </c>
      <c r="B4" s="665"/>
      <c r="C4" s="666"/>
      <c r="D4" s="666"/>
      <c r="E4" s="666"/>
      <c r="F4" s="666"/>
      <c r="G4" s="666"/>
      <c r="H4" s="666"/>
      <c r="I4" s="666"/>
      <c r="J4" s="667"/>
    </row>
    <row r="5" spans="1:11" ht="15.75" x14ac:dyDescent="0.25">
      <c r="A5" s="689" t="s">
        <v>50</v>
      </c>
      <c r="B5" s="687"/>
      <c r="C5" s="688"/>
      <c r="D5" s="689" t="s">
        <v>49</v>
      </c>
      <c r="E5" s="687"/>
      <c r="F5" s="687"/>
      <c r="G5" s="687"/>
      <c r="H5" s="687"/>
      <c r="I5" s="687"/>
      <c r="J5" s="688"/>
    </row>
    <row r="6" spans="1:11" ht="15.75" x14ac:dyDescent="0.25">
      <c r="A6" s="690" t="s">
        <v>51</v>
      </c>
      <c r="B6" s="690" t="s">
        <v>52</v>
      </c>
      <c r="C6" s="690" t="s">
        <v>53</v>
      </c>
      <c r="D6" s="689" t="s">
        <v>54</v>
      </c>
      <c r="E6" s="687"/>
      <c r="F6" s="687"/>
      <c r="G6" s="688"/>
      <c r="H6" s="692" t="s">
        <v>55</v>
      </c>
      <c r="I6" s="693"/>
      <c r="J6" s="690" t="s">
        <v>56</v>
      </c>
    </row>
    <row r="7" spans="1:11" ht="31.5" x14ac:dyDescent="0.25">
      <c r="A7" s="691"/>
      <c r="B7" s="691"/>
      <c r="C7" s="691"/>
      <c r="D7" s="374" t="s">
        <v>57</v>
      </c>
      <c r="E7" s="374" t="s">
        <v>58</v>
      </c>
      <c r="F7" s="374" t="s">
        <v>59</v>
      </c>
      <c r="G7" s="374" t="s">
        <v>60</v>
      </c>
      <c r="H7" s="374" t="s">
        <v>4</v>
      </c>
      <c r="I7" s="374" t="s">
        <v>0</v>
      </c>
      <c r="J7" s="691"/>
    </row>
    <row r="8" spans="1:11" ht="15.75" x14ac:dyDescent="0.25">
      <c r="A8" s="14" t="s">
        <v>6</v>
      </c>
      <c r="B8" s="15">
        <f>SUM(B9:B13)</f>
        <v>19</v>
      </c>
      <c r="C8" s="219">
        <f>SUM(C9:C13)</f>
        <v>12469.7</v>
      </c>
      <c r="D8" s="15"/>
      <c r="E8" s="15"/>
      <c r="F8" s="15"/>
      <c r="G8" s="219">
        <f>SUM(G9:G13)</f>
        <v>615.39</v>
      </c>
      <c r="H8" s="219"/>
      <c r="I8" s="219">
        <f>SUM(I9:I13)</f>
        <v>615.39</v>
      </c>
      <c r="J8" s="15"/>
    </row>
    <row r="9" spans="1:11" ht="31.5" x14ac:dyDescent="0.25">
      <c r="A9" s="16" t="s">
        <v>846</v>
      </c>
      <c r="B9" s="16">
        <v>3</v>
      </c>
      <c r="C9" s="16">
        <v>635.1</v>
      </c>
      <c r="D9" s="16"/>
      <c r="E9" s="16"/>
      <c r="F9" s="16"/>
      <c r="G9" s="16"/>
      <c r="H9" s="16"/>
      <c r="I9" s="16"/>
      <c r="J9" s="16" t="s">
        <v>845</v>
      </c>
    </row>
    <row r="10" spans="1:11" ht="15.75" x14ac:dyDescent="0.25">
      <c r="A10" s="16" t="s">
        <v>844</v>
      </c>
      <c r="B10" s="16">
        <v>10</v>
      </c>
      <c r="C10" s="16">
        <v>258.7</v>
      </c>
      <c r="D10" s="16"/>
      <c r="E10" s="293"/>
      <c r="F10" s="16"/>
      <c r="G10" s="16"/>
      <c r="H10" s="16"/>
      <c r="I10" s="16"/>
      <c r="J10" s="577"/>
      <c r="K10" s="578"/>
    </row>
    <row r="11" spans="1:11" ht="31.5" x14ac:dyDescent="0.25">
      <c r="A11" s="16" t="s">
        <v>843</v>
      </c>
      <c r="B11" s="16">
        <v>1</v>
      </c>
      <c r="C11" s="16">
        <v>988.4</v>
      </c>
      <c r="D11" s="16" t="s">
        <v>842</v>
      </c>
      <c r="E11" s="24">
        <v>44488</v>
      </c>
      <c r="F11" s="16" t="s">
        <v>841</v>
      </c>
      <c r="G11" s="16">
        <v>533.61</v>
      </c>
      <c r="H11" s="16" t="s">
        <v>840</v>
      </c>
      <c r="I11" s="16">
        <v>533.61</v>
      </c>
      <c r="J11" s="577"/>
      <c r="K11" s="578"/>
    </row>
    <row r="12" spans="1:11" ht="15.75" x14ac:dyDescent="0.25">
      <c r="A12" s="16"/>
      <c r="B12" s="16"/>
      <c r="C12" s="16"/>
      <c r="D12" s="16" t="s">
        <v>839</v>
      </c>
      <c r="E12" s="24">
        <v>44498</v>
      </c>
      <c r="F12" s="16" t="s">
        <v>837</v>
      </c>
      <c r="G12" s="16">
        <v>81.78</v>
      </c>
      <c r="H12" s="16" t="s">
        <v>838</v>
      </c>
      <c r="I12" s="16">
        <v>81.78</v>
      </c>
      <c r="J12" s="577"/>
      <c r="K12" s="578"/>
    </row>
    <row r="13" spans="1:11" ht="31.5" x14ac:dyDescent="0.25">
      <c r="A13" s="16" t="s">
        <v>836</v>
      </c>
      <c r="B13" s="16">
        <v>5</v>
      </c>
      <c r="C13" s="16">
        <v>10587.5</v>
      </c>
      <c r="D13" s="16"/>
      <c r="E13" s="16"/>
      <c r="F13" s="16"/>
      <c r="G13" s="16"/>
      <c r="H13" s="16"/>
      <c r="I13" s="16"/>
      <c r="J13" s="16" t="s">
        <v>835</v>
      </c>
    </row>
    <row r="16" spans="1:11" ht="15.75" x14ac:dyDescent="0.25">
      <c r="A16" s="371" t="s">
        <v>973</v>
      </c>
      <c r="B16" s="295">
        <v>1247</v>
      </c>
    </row>
    <row r="17" spans="1:2" ht="30" x14ac:dyDescent="0.25">
      <c r="A17" s="371" t="s">
        <v>974</v>
      </c>
      <c r="B17" s="295">
        <f>G3</f>
        <v>615.39</v>
      </c>
    </row>
    <row r="18" spans="1:2" ht="45" x14ac:dyDescent="0.25">
      <c r="A18" s="296" t="s">
        <v>1077</v>
      </c>
      <c r="B18" s="295">
        <v>0</v>
      </c>
    </row>
    <row r="19" spans="1:2" ht="15.75" x14ac:dyDescent="0.25">
      <c r="A19" s="9" t="s">
        <v>1065</v>
      </c>
      <c r="B19" s="295">
        <v>11223</v>
      </c>
    </row>
  </sheetData>
  <mergeCells count="9">
    <mergeCell ref="A4:J4"/>
    <mergeCell ref="A5:C5"/>
    <mergeCell ref="D5:J5"/>
    <mergeCell ref="A6:A7"/>
    <mergeCell ref="B6:B7"/>
    <mergeCell ref="C6:C7"/>
    <mergeCell ref="D6:G6"/>
    <mergeCell ref="H6:I6"/>
    <mergeCell ref="J6:J7"/>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6B7BC-A0E7-4EC0-B016-F53B52EBADB4}">
  <sheetPr>
    <tabColor rgb="FFFFC000"/>
  </sheetPr>
  <dimension ref="A1:M31"/>
  <sheetViews>
    <sheetView topLeftCell="A13" workbookViewId="0">
      <selection activeCell="J1" sqref="J1"/>
    </sheetView>
  </sheetViews>
  <sheetFormatPr defaultRowHeight="15" x14ac:dyDescent="0.25"/>
  <cols>
    <col min="1" max="1" width="33.140625" style="311" customWidth="1"/>
    <col min="2" max="2" width="14.28515625" style="311" customWidth="1"/>
    <col min="3" max="3" width="16.85546875" style="311" customWidth="1"/>
    <col min="4" max="5" width="14.140625" style="311" customWidth="1"/>
    <col min="6" max="6" width="20.7109375" style="311" customWidth="1"/>
    <col min="7" max="7" width="14.28515625" style="311" customWidth="1"/>
    <col min="8" max="8" width="14.5703125" style="311" customWidth="1"/>
    <col min="9" max="9" width="14.140625" style="311" customWidth="1"/>
    <col min="10" max="10" width="32.85546875" style="311" customWidth="1"/>
    <col min="11" max="11" width="14.140625" style="11" customWidth="1"/>
    <col min="12" max="14" width="10" style="311" bestFit="1" customWidth="1"/>
    <col min="15" max="16384" width="9.140625" style="311"/>
  </cols>
  <sheetData>
    <row r="1" spans="1:11" ht="15.75" x14ac:dyDescent="0.25">
      <c r="A1" s="9"/>
      <c r="B1" s="9"/>
      <c r="C1" s="9"/>
      <c r="D1" s="9"/>
      <c r="E1" s="9"/>
      <c r="H1" s="9"/>
      <c r="I1" s="9"/>
      <c r="J1" s="518" t="s">
        <v>1209</v>
      </c>
    </row>
    <row r="2" spans="1:11" ht="94.5" x14ac:dyDescent="0.25">
      <c r="A2" s="155" t="s">
        <v>811</v>
      </c>
      <c r="B2" s="9"/>
      <c r="C2" s="9"/>
      <c r="D2" s="9"/>
      <c r="E2" s="9"/>
      <c r="H2" s="9"/>
      <c r="I2" s="9"/>
      <c r="J2" s="518" t="s">
        <v>1178</v>
      </c>
    </row>
    <row r="3" spans="1:11" s="371" customFormat="1" ht="15.75" x14ac:dyDescent="0.25">
      <c r="A3" s="155"/>
      <c r="B3" s="9"/>
      <c r="C3" s="9"/>
      <c r="D3" s="9"/>
      <c r="E3" s="9"/>
      <c r="F3" s="9" t="s">
        <v>93</v>
      </c>
      <c r="G3" s="66">
        <f>G12+G13+G14+G15+G18+G21+G23+G24+G26</f>
        <v>59608.640000000007</v>
      </c>
      <c r="H3" s="9"/>
      <c r="I3" s="9"/>
      <c r="J3" s="518"/>
      <c r="K3" s="11"/>
    </row>
    <row r="4" spans="1:11" s="371" customFormat="1" ht="15.75" x14ac:dyDescent="0.25">
      <c r="A4" s="155"/>
      <c r="B4" s="9"/>
      <c r="C4" s="9"/>
      <c r="D4" s="9"/>
      <c r="E4" s="9"/>
      <c r="F4" s="9" t="s">
        <v>690</v>
      </c>
      <c r="G4" s="9">
        <f>G11+G16+G17+G19</f>
        <v>48751.51</v>
      </c>
      <c r="H4" s="9"/>
      <c r="I4" s="9"/>
      <c r="J4" s="518"/>
      <c r="K4" s="11"/>
    </row>
    <row r="5" spans="1:11" ht="15.75" x14ac:dyDescent="0.25">
      <c r="A5" s="9"/>
      <c r="B5" s="9"/>
      <c r="C5" s="9"/>
      <c r="D5" s="9"/>
      <c r="E5" s="9"/>
      <c r="F5" s="9" t="s">
        <v>855</v>
      </c>
      <c r="G5" s="66">
        <f>G22</f>
        <v>2359.5</v>
      </c>
      <c r="H5" s="9"/>
      <c r="I5" s="9"/>
      <c r="J5" s="10"/>
    </row>
    <row r="6" spans="1:11" ht="18.75" x14ac:dyDescent="0.25">
      <c r="A6" s="665" t="s">
        <v>49</v>
      </c>
      <c r="B6" s="665"/>
      <c r="C6" s="666"/>
      <c r="D6" s="666"/>
      <c r="E6" s="666"/>
      <c r="F6" s="666"/>
      <c r="G6" s="666"/>
      <c r="H6" s="666"/>
      <c r="I6" s="666"/>
      <c r="J6" s="667"/>
    </row>
    <row r="7" spans="1:11" ht="15.75" x14ac:dyDescent="0.25">
      <c r="A7" s="689" t="s">
        <v>50</v>
      </c>
      <c r="B7" s="687"/>
      <c r="C7" s="688"/>
      <c r="D7" s="689" t="s">
        <v>49</v>
      </c>
      <c r="E7" s="687"/>
      <c r="F7" s="687"/>
      <c r="G7" s="687"/>
      <c r="H7" s="687"/>
      <c r="I7" s="687"/>
      <c r="J7" s="688"/>
    </row>
    <row r="8" spans="1:11" ht="15.75" x14ac:dyDescent="0.25">
      <c r="A8" s="690" t="s">
        <v>51</v>
      </c>
      <c r="B8" s="690" t="s">
        <v>52</v>
      </c>
      <c r="C8" s="690" t="s">
        <v>53</v>
      </c>
      <c r="D8" s="689" t="s">
        <v>54</v>
      </c>
      <c r="E8" s="687"/>
      <c r="F8" s="687"/>
      <c r="G8" s="688"/>
      <c r="H8" s="692" t="s">
        <v>55</v>
      </c>
      <c r="I8" s="693"/>
      <c r="J8" s="690" t="s">
        <v>56</v>
      </c>
    </row>
    <row r="9" spans="1:11" ht="31.5" x14ac:dyDescent="0.25">
      <c r="A9" s="691"/>
      <c r="B9" s="691"/>
      <c r="C9" s="691"/>
      <c r="D9" s="13" t="s">
        <v>57</v>
      </c>
      <c r="E9" s="13" t="s">
        <v>58</v>
      </c>
      <c r="F9" s="13" t="s">
        <v>59</v>
      </c>
      <c r="G9" s="13" t="s">
        <v>60</v>
      </c>
      <c r="H9" s="13" t="s">
        <v>4</v>
      </c>
      <c r="I9" s="13" t="s">
        <v>0</v>
      </c>
      <c r="J9" s="691"/>
    </row>
    <row r="10" spans="1:11" ht="15.75" x14ac:dyDescent="0.25">
      <c r="A10" s="14" t="s">
        <v>6</v>
      </c>
      <c r="B10" s="15">
        <f>SUM(B11:B26)</f>
        <v>135</v>
      </c>
      <c r="C10" s="219">
        <f>SUM(C11:C26)</f>
        <v>125120</v>
      </c>
      <c r="D10" s="15"/>
      <c r="E10" s="15"/>
      <c r="F10" s="15"/>
      <c r="G10" s="219">
        <f>SUM(G11:G26)</f>
        <v>112498.34999999999</v>
      </c>
      <c r="H10" s="15"/>
      <c r="I10" s="219">
        <f>SUM(I11:I26)</f>
        <v>112498.34999999999</v>
      </c>
      <c r="J10" s="15"/>
    </row>
    <row r="11" spans="1:11" ht="31.5" x14ac:dyDescent="0.25">
      <c r="A11" s="222" t="s">
        <v>810</v>
      </c>
      <c r="B11" s="297">
        <v>30</v>
      </c>
      <c r="C11" s="308">
        <v>4200</v>
      </c>
      <c r="D11" s="297" t="s">
        <v>848</v>
      </c>
      <c r="E11" s="300">
        <v>44567</v>
      </c>
      <c r="F11" s="299" t="s">
        <v>807</v>
      </c>
      <c r="G11" s="298">
        <v>2945.75</v>
      </c>
      <c r="H11" s="297">
        <v>35</v>
      </c>
      <c r="I11" s="297">
        <v>2945.75</v>
      </c>
      <c r="J11" s="222"/>
    </row>
    <row r="12" spans="1:11" ht="31.5" x14ac:dyDescent="0.25">
      <c r="A12" s="222" t="s">
        <v>809</v>
      </c>
      <c r="B12" s="297">
        <v>6</v>
      </c>
      <c r="C12" s="308">
        <v>570</v>
      </c>
      <c r="D12" s="297" t="s">
        <v>808</v>
      </c>
      <c r="E12" s="300">
        <v>44543</v>
      </c>
      <c r="F12" s="299" t="s">
        <v>807</v>
      </c>
      <c r="G12" s="298">
        <v>568.09</v>
      </c>
      <c r="H12" s="297">
        <v>4321</v>
      </c>
      <c r="I12" s="297">
        <v>568.09</v>
      </c>
      <c r="J12" s="222"/>
    </row>
    <row r="13" spans="1:11" ht="31.5" x14ac:dyDescent="0.25">
      <c r="A13" s="222" t="s">
        <v>806</v>
      </c>
      <c r="B13" s="297">
        <v>6</v>
      </c>
      <c r="C13" s="308">
        <v>19770</v>
      </c>
      <c r="D13" s="297" t="s">
        <v>805</v>
      </c>
      <c r="E13" s="300">
        <v>44545</v>
      </c>
      <c r="F13" s="299" t="s">
        <v>254</v>
      </c>
      <c r="G13" s="298">
        <v>18505.740000000002</v>
      </c>
      <c r="H13" s="297">
        <v>4316</v>
      </c>
      <c r="I13" s="297">
        <v>18505.740000000002</v>
      </c>
      <c r="J13" s="222"/>
    </row>
    <row r="14" spans="1:11" s="306" customFormat="1" ht="31.5" x14ac:dyDescent="0.25">
      <c r="A14" s="222" t="s">
        <v>804</v>
      </c>
      <c r="B14" s="297">
        <v>2</v>
      </c>
      <c r="C14" s="308">
        <v>28200</v>
      </c>
      <c r="D14" s="297" t="s">
        <v>803</v>
      </c>
      <c r="E14" s="300">
        <v>44547</v>
      </c>
      <c r="F14" s="299" t="s">
        <v>62</v>
      </c>
      <c r="G14" s="304">
        <v>28193</v>
      </c>
      <c r="H14" s="297">
        <v>4319</v>
      </c>
      <c r="I14" s="303">
        <v>28193</v>
      </c>
      <c r="J14" s="222"/>
      <c r="K14" s="307"/>
    </row>
    <row r="15" spans="1:11" ht="31.5" x14ac:dyDescent="0.25">
      <c r="A15" s="222" t="s">
        <v>802</v>
      </c>
      <c r="B15" s="297">
        <v>10</v>
      </c>
      <c r="C15" s="308">
        <v>2150</v>
      </c>
      <c r="D15" s="297" t="s">
        <v>801</v>
      </c>
      <c r="E15" s="300">
        <v>44547</v>
      </c>
      <c r="F15" s="299" t="s">
        <v>62</v>
      </c>
      <c r="G15" s="304">
        <v>2178</v>
      </c>
      <c r="H15" s="297">
        <v>4317</v>
      </c>
      <c r="I15" s="303">
        <v>2178</v>
      </c>
      <c r="J15" s="222"/>
    </row>
    <row r="16" spans="1:11" ht="31.5" x14ac:dyDescent="0.25">
      <c r="A16" s="222" t="s">
        <v>800</v>
      </c>
      <c r="B16" s="297">
        <v>8</v>
      </c>
      <c r="C16" s="308">
        <v>2000</v>
      </c>
      <c r="D16" s="297" t="s">
        <v>849</v>
      </c>
      <c r="E16" s="300">
        <v>44566</v>
      </c>
      <c r="F16" s="299" t="s">
        <v>62</v>
      </c>
      <c r="G16" s="298">
        <v>1926.32</v>
      </c>
      <c r="H16" s="297">
        <v>50</v>
      </c>
      <c r="I16" s="297">
        <v>1926.32</v>
      </c>
      <c r="J16" s="222"/>
    </row>
    <row r="17" spans="1:13" ht="31.5" x14ac:dyDescent="0.25">
      <c r="A17" s="222" t="s">
        <v>799</v>
      </c>
      <c r="B17" s="297">
        <v>4</v>
      </c>
      <c r="C17" s="308">
        <v>600</v>
      </c>
      <c r="D17" s="297" t="s">
        <v>849</v>
      </c>
      <c r="E17" s="300">
        <v>44566</v>
      </c>
      <c r="F17" s="299" t="s">
        <v>62</v>
      </c>
      <c r="G17" s="298">
        <v>580.79999999999995</v>
      </c>
      <c r="H17" s="297">
        <v>50</v>
      </c>
      <c r="I17" s="303">
        <v>580.79999999999995</v>
      </c>
      <c r="J17" s="222"/>
    </row>
    <row r="18" spans="1:13" ht="31.5" x14ac:dyDescent="0.25">
      <c r="A18" s="222" t="s">
        <v>798</v>
      </c>
      <c r="B18" s="297">
        <v>5</v>
      </c>
      <c r="C18" s="297">
        <v>2800</v>
      </c>
      <c r="D18" s="297" t="s">
        <v>797</v>
      </c>
      <c r="E18" s="300">
        <v>44547</v>
      </c>
      <c r="F18" s="299" t="s">
        <v>62</v>
      </c>
      <c r="G18" s="304">
        <v>1996.5</v>
      </c>
      <c r="H18" s="297">
        <v>4318</v>
      </c>
      <c r="I18" s="303">
        <v>1996.5</v>
      </c>
      <c r="J18" s="222"/>
    </row>
    <row r="19" spans="1:13" ht="15.75" x14ac:dyDescent="0.25">
      <c r="A19" s="222" t="s">
        <v>796</v>
      </c>
      <c r="B19" s="297">
        <v>12</v>
      </c>
      <c r="C19" s="297">
        <v>45600</v>
      </c>
      <c r="D19" s="297" t="s">
        <v>850</v>
      </c>
      <c r="E19" s="300">
        <v>44571</v>
      </c>
      <c r="F19" s="299" t="s">
        <v>254</v>
      </c>
      <c r="G19" s="298">
        <v>43298.64</v>
      </c>
      <c r="H19" s="297">
        <v>20</v>
      </c>
      <c r="I19" s="297">
        <v>43298.64</v>
      </c>
      <c r="J19" s="222"/>
    </row>
    <row r="20" spans="1:13" ht="15.75" x14ac:dyDescent="0.25">
      <c r="A20" s="222" t="s">
        <v>795</v>
      </c>
      <c r="B20" s="297">
        <v>30</v>
      </c>
      <c r="C20" s="297">
        <v>3600</v>
      </c>
      <c r="D20" s="297" t="s">
        <v>851</v>
      </c>
      <c r="E20" s="300">
        <v>44600</v>
      </c>
      <c r="F20" s="299" t="s">
        <v>852</v>
      </c>
      <c r="G20" s="304">
        <v>1778.7</v>
      </c>
      <c r="H20" s="320">
        <v>48</v>
      </c>
      <c r="I20" s="303">
        <v>1778.7</v>
      </c>
      <c r="J20" s="222"/>
    </row>
    <row r="21" spans="1:13" s="306" customFormat="1" ht="15.75" x14ac:dyDescent="0.25">
      <c r="A21" s="222" t="s">
        <v>794</v>
      </c>
      <c r="B21" s="297">
        <v>1</v>
      </c>
      <c r="C21" s="297">
        <v>5145</v>
      </c>
      <c r="D21" s="297" t="s">
        <v>793</v>
      </c>
      <c r="E21" s="300">
        <v>44539</v>
      </c>
      <c r="F21" s="299" t="s">
        <v>792</v>
      </c>
      <c r="G21" s="304">
        <v>5142.5</v>
      </c>
      <c r="H21" s="297">
        <v>4320</v>
      </c>
      <c r="I21" s="303">
        <v>5142.5</v>
      </c>
      <c r="J21" s="222"/>
      <c r="K21" s="307"/>
    </row>
    <row r="22" spans="1:13" ht="15.75" x14ac:dyDescent="0.25">
      <c r="A22" s="222" t="s">
        <v>791</v>
      </c>
      <c r="B22" s="297">
        <v>1</v>
      </c>
      <c r="C22" s="297">
        <v>2600</v>
      </c>
      <c r="D22" s="297" t="s">
        <v>853</v>
      </c>
      <c r="E22" s="300">
        <v>44600</v>
      </c>
      <c r="F22" s="299" t="s">
        <v>852</v>
      </c>
      <c r="G22" s="304">
        <v>2359.5</v>
      </c>
      <c r="H22" s="297">
        <v>49</v>
      </c>
      <c r="I22" s="303">
        <v>2359.5</v>
      </c>
      <c r="J22" s="222"/>
    </row>
    <row r="23" spans="1:13" ht="15.75" x14ac:dyDescent="0.25">
      <c r="A23" s="222" t="s">
        <v>790</v>
      </c>
      <c r="B23" s="297">
        <v>3</v>
      </c>
      <c r="C23" s="297">
        <v>885</v>
      </c>
      <c r="D23" s="297" t="s">
        <v>789</v>
      </c>
      <c r="E23" s="300">
        <v>44557</v>
      </c>
      <c r="F23" s="299" t="s">
        <v>788</v>
      </c>
      <c r="G23" s="298">
        <v>722.37</v>
      </c>
      <c r="H23" s="297">
        <v>4325</v>
      </c>
      <c r="I23" s="297">
        <v>722.37</v>
      </c>
      <c r="J23" s="305"/>
    </row>
    <row r="24" spans="1:13" ht="31.5" x14ac:dyDescent="0.25">
      <c r="A24" s="222" t="s">
        <v>239</v>
      </c>
      <c r="B24" s="297">
        <v>3</v>
      </c>
      <c r="C24" s="297">
        <v>3600</v>
      </c>
      <c r="D24" s="297" t="s">
        <v>787</v>
      </c>
      <c r="E24" s="300">
        <v>44558</v>
      </c>
      <c r="F24" s="299" t="s">
        <v>786</v>
      </c>
      <c r="G24" s="304">
        <v>1270.5</v>
      </c>
      <c r="H24" s="297">
        <v>4326</v>
      </c>
      <c r="I24" s="303">
        <v>1270.5</v>
      </c>
      <c r="J24" s="16"/>
    </row>
    <row r="25" spans="1:13" ht="15.75" x14ac:dyDescent="0.25">
      <c r="A25" s="301" t="s">
        <v>785</v>
      </c>
      <c r="B25" s="298">
        <v>2</v>
      </c>
      <c r="C25" s="298">
        <v>2200</v>
      </c>
      <c r="D25" s="298"/>
      <c r="E25" s="298"/>
      <c r="F25" s="302"/>
      <c r="G25" s="298"/>
      <c r="H25" s="298"/>
      <c r="I25" s="298"/>
      <c r="J25" s="301" t="s">
        <v>854</v>
      </c>
      <c r="M25" s="296"/>
    </row>
    <row r="26" spans="1:13" ht="15.75" x14ac:dyDescent="0.25">
      <c r="A26" s="222" t="s">
        <v>784</v>
      </c>
      <c r="B26" s="297">
        <v>12</v>
      </c>
      <c r="C26" s="297">
        <v>1200</v>
      </c>
      <c r="D26" s="297" t="s">
        <v>783</v>
      </c>
      <c r="E26" s="300">
        <v>44536</v>
      </c>
      <c r="F26" s="299" t="s">
        <v>782</v>
      </c>
      <c r="G26" s="298">
        <v>1031.94</v>
      </c>
      <c r="H26" s="297">
        <v>7848</v>
      </c>
      <c r="I26" s="297">
        <v>1031.94</v>
      </c>
      <c r="J26" s="222"/>
      <c r="M26" s="296"/>
    </row>
    <row r="27" spans="1:13" x14ac:dyDescent="0.25">
      <c r="M27" s="296"/>
    </row>
    <row r="28" spans="1:13" ht="15.75" x14ac:dyDescent="0.25">
      <c r="A28" s="371" t="s">
        <v>973</v>
      </c>
      <c r="B28" s="295">
        <v>125120</v>
      </c>
      <c r="M28" s="296"/>
    </row>
    <row r="29" spans="1:13" ht="30" x14ac:dyDescent="0.25">
      <c r="A29" s="371" t="s">
        <v>974</v>
      </c>
      <c r="B29" s="295">
        <f>G3</f>
        <v>59608.640000000007</v>
      </c>
      <c r="M29" s="296"/>
    </row>
    <row r="30" spans="1:13" ht="45" x14ac:dyDescent="0.25">
      <c r="A30" s="296" t="s">
        <v>1077</v>
      </c>
      <c r="B30" s="295">
        <f>ROUNDUP(B28-B29,0)</f>
        <v>65512</v>
      </c>
    </row>
    <row r="31" spans="1:13" ht="15.75" x14ac:dyDescent="0.25">
      <c r="A31" s="9" t="s">
        <v>1065</v>
      </c>
      <c r="B31" s="295">
        <v>0</v>
      </c>
    </row>
  </sheetData>
  <mergeCells count="9">
    <mergeCell ref="A6:J6"/>
    <mergeCell ref="A7:C7"/>
    <mergeCell ref="D7:J7"/>
    <mergeCell ref="A8:A9"/>
    <mergeCell ref="B8:B9"/>
    <mergeCell ref="C8:C9"/>
    <mergeCell ref="D8:G8"/>
    <mergeCell ref="H8:I8"/>
    <mergeCell ref="J8:J9"/>
  </mergeCell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113D8-452B-47D9-BE74-B79D836C7A34}">
  <sheetPr>
    <tabColor rgb="FFFFC000"/>
    <pageSetUpPr fitToPage="1"/>
  </sheetPr>
  <dimension ref="A1:N28"/>
  <sheetViews>
    <sheetView topLeftCell="A4" workbookViewId="0">
      <selection activeCell="B26" sqref="B26:B28"/>
    </sheetView>
  </sheetViews>
  <sheetFormatPr defaultRowHeight="15" x14ac:dyDescent="0.25"/>
  <cols>
    <col min="1" max="1" width="33.140625" style="371" customWidth="1"/>
    <col min="2" max="2" width="14.28515625" style="371" customWidth="1"/>
    <col min="3" max="3" width="16.85546875" style="371" customWidth="1"/>
    <col min="4" max="4" width="22.85546875" style="371" bestFit="1" customWidth="1"/>
    <col min="5" max="5" width="14.140625" style="371" customWidth="1"/>
    <col min="6" max="6" width="21" style="371" customWidth="1"/>
    <col min="7" max="7" width="14.28515625" style="371" customWidth="1"/>
    <col min="8" max="8" width="14.5703125" style="371" customWidth="1"/>
    <col min="9" max="9" width="14.140625" style="371" customWidth="1"/>
    <col min="10" max="10" width="32.85546875" style="371" customWidth="1"/>
    <col min="11" max="11" width="14.140625" style="11" customWidth="1"/>
    <col min="12" max="14" width="10" style="371" bestFit="1" customWidth="1"/>
    <col min="15" max="16384" width="9.140625" style="371"/>
  </cols>
  <sheetData>
    <row r="1" spans="1:14" ht="15.75" x14ac:dyDescent="0.25">
      <c r="J1" s="518" t="s">
        <v>1210</v>
      </c>
    </row>
    <row r="2" spans="1:14" s="11" customFormat="1" ht="94.5" x14ac:dyDescent="0.25">
      <c r="A2" s="9" t="s">
        <v>834</v>
      </c>
      <c r="B2" s="9"/>
      <c r="C2" s="9"/>
      <c r="D2" s="9"/>
      <c r="E2" s="9"/>
      <c r="H2" s="9"/>
      <c r="I2" s="9"/>
      <c r="J2" s="518" t="s">
        <v>1178</v>
      </c>
      <c r="L2" s="371"/>
      <c r="M2" s="371"/>
      <c r="N2" s="371"/>
    </row>
    <row r="3" spans="1:14" s="11" customFormat="1" ht="15.75" x14ac:dyDescent="0.25">
      <c r="A3" s="9"/>
      <c r="B3" s="9"/>
      <c r="C3" s="9"/>
      <c r="D3" s="9"/>
      <c r="E3" s="9"/>
      <c r="F3" s="371" t="s">
        <v>91</v>
      </c>
      <c r="G3" s="579">
        <f>G16</f>
        <v>1103.52</v>
      </c>
      <c r="H3" s="9"/>
      <c r="I3" s="9"/>
      <c r="J3" s="10"/>
      <c r="L3" s="371"/>
      <c r="M3" s="371"/>
      <c r="N3" s="371"/>
    </row>
    <row r="4" spans="1:14" s="11" customFormat="1" ht="15.75" x14ac:dyDescent="0.25">
      <c r="B4" s="9"/>
      <c r="C4" s="9"/>
      <c r="D4" s="9"/>
      <c r="E4" s="9"/>
      <c r="F4" s="9" t="s">
        <v>92</v>
      </c>
      <c r="G4" s="579">
        <f>G17+G18+G19</f>
        <v>5503.36</v>
      </c>
      <c r="H4" s="9"/>
      <c r="I4" s="9"/>
      <c r="J4" s="10"/>
      <c r="L4" s="371"/>
      <c r="M4" s="371"/>
      <c r="N4" s="371"/>
    </row>
    <row r="5" spans="1:14" s="11" customFormat="1" ht="15.75" x14ac:dyDescent="0.25">
      <c r="B5" s="9"/>
      <c r="C5" s="9"/>
      <c r="D5" s="9"/>
      <c r="E5" s="9"/>
      <c r="F5" s="9" t="s">
        <v>93</v>
      </c>
      <c r="G5" s="579">
        <f>G13+G14+G15+G21</f>
        <v>37195.4</v>
      </c>
      <c r="H5" s="9"/>
      <c r="I5" s="9"/>
      <c r="J5" s="10"/>
      <c r="L5" s="371"/>
      <c r="M5" s="371"/>
      <c r="N5" s="371"/>
    </row>
    <row r="6" spans="1:14" s="11" customFormat="1" ht="15.75" x14ac:dyDescent="0.25">
      <c r="B6" s="9"/>
      <c r="C6" s="9"/>
      <c r="D6" s="9"/>
      <c r="E6" s="9"/>
      <c r="F6" s="9" t="s">
        <v>690</v>
      </c>
      <c r="G6" s="579">
        <f>G20+G22</f>
        <v>5973.26</v>
      </c>
      <c r="H6" s="9"/>
      <c r="I6" s="9"/>
      <c r="J6" s="10"/>
      <c r="L6" s="371"/>
      <c r="M6" s="371"/>
      <c r="N6" s="371"/>
    </row>
    <row r="7" spans="1:14" s="11" customFormat="1" ht="15.75" x14ac:dyDescent="0.25">
      <c r="A7" s="9"/>
      <c r="B7" s="9"/>
      <c r="C7" s="9"/>
      <c r="D7" s="9"/>
      <c r="E7" s="9"/>
      <c r="F7" s="9"/>
      <c r="G7" s="9"/>
      <c r="H7" s="9"/>
      <c r="I7" s="9"/>
      <c r="J7" s="10"/>
      <c r="L7" s="371"/>
      <c r="M7" s="371"/>
      <c r="N7" s="371"/>
    </row>
    <row r="8" spans="1:14" s="11" customFormat="1" ht="18.75" x14ac:dyDescent="0.25">
      <c r="A8" s="665" t="s">
        <v>49</v>
      </c>
      <c r="B8" s="665"/>
      <c r="C8" s="666"/>
      <c r="D8" s="666"/>
      <c r="E8" s="666"/>
      <c r="F8" s="666"/>
      <c r="G8" s="666"/>
      <c r="H8" s="666"/>
      <c r="I8" s="666"/>
      <c r="J8" s="667"/>
      <c r="L8" s="371"/>
      <c r="M8" s="371"/>
      <c r="N8" s="371"/>
    </row>
    <row r="9" spans="1:14" s="11" customFormat="1" ht="15.75" x14ac:dyDescent="0.25">
      <c r="A9" s="689" t="s">
        <v>50</v>
      </c>
      <c r="B9" s="687"/>
      <c r="C9" s="688"/>
      <c r="D9" s="689" t="s">
        <v>49</v>
      </c>
      <c r="E9" s="687"/>
      <c r="F9" s="687"/>
      <c r="G9" s="687"/>
      <c r="H9" s="687"/>
      <c r="I9" s="687"/>
      <c r="J9" s="688"/>
      <c r="L9" s="371"/>
      <c r="M9" s="371"/>
      <c r="N9" s="371"/>
    </row>
    <row r="10" spans="1:14" s="11" customFormat="1" ht="15.75" x14ac:dyDescent="0.25">
      <c r="A10" s="690" t="s">
        <v>51</v>
      </c>
      <c r="B10" s="690" t="s">
        <v>52</v>
      </c>
      <c r="C10" s="690" t="s">
        <v>53</v>
      </c>
      <c r="D10" s="689" t="s">
        <v>54</v>
      </c>
      <c r="E10" s="687"/>
      <c r="F10" s="687"/>
      <c r="G10" s="688"/>
      <c r="H10" s="692" t="s">
        <v>55</v>
      </c>
      <c r="I10" s="693"/>
      <c r="J10" s="690" t="s">
        <v>56</v>
      </c>
      <c r="L10" s="371"/>
      <c r="M10" s="371"/>
      <c r="N10" s="371"/>
    </row>
    <row r="11" spans="1:14" s="11" customFormat="1" ht="31.5" x14ac:dyDescent="0.25">
      <c r="A11" s="691"/>
      <c r="B11" s="691"/>
      <c r="C11" s="691"/>
      <c r="D11" s="374" t="s">
        <v>57</v>
      </c>
      <c r="E11" s="374" t="s">
        <v>58</v>
      </c>
      <c r="F11" s="374" t="s">
        <v>59</v>
      </c>
      <c r="G11" s="374" t="s">
        <v>60</v>
      </c>
      <c r="H11" s="374" t="s">
        <v>4</v>
      </c>
      <c r="I11" s="374" t="s">
        <v>0</v>
      </c>
      <c r="J11" s="691"/>
      <c r="L11" s="371"/>
      <c r="M11" s="371"/>
      <c r="N11" s="371"/>
    </row>
    <row r="12" spans="1:14" s="11" customFormat="1" ht="15.75" x14ac:dyDescent="0.25">
      <c r="A12" s="14" t="s">
        <v>6</v>
      </c>
      <c r="B12" s="15">
        <f>SUM(B13:B22)</f>
        <v>21</v>
      </c>
      <c r="C12" s="219">
        <f>SUM(C13:C22)</f>
        <v>49775.54</v>
      </c>
      <c r="D12" s="15"/>
      <c r="E12" s="15"/>
      <c r="F12" s="15"/>
      <c r="G12" s="219">
        <f>SUM(G13:G22)</f>
        <v>49775.54</v>
      </c>
      <c r="H12" s="219"/>
      <c r="I12" s="219">
        <f>SUM(I13:I22)</f>
        <v>49775.54</v>
      </c>
      <c r="J12" s="15"/>
      <c r="L12" s="371"/>
      <c r="M12" s="371"/>
      <c r="N12" s="371"/>
    </row>
    <row r="13" spans="1:14" s="11" customFormat="1" ht="31.5" x14ac:dyDescent="0.25">
      <c r="A13" s="317" t="s">
        <v>833</v>
      </c>
      <c r="B13" s="316">
        <v>4</v>
      </c>
      <c r="C13" s="600">
        <v>8712</v>
      </c>
      <c r="D13" s="315" t="s">
        <v>832</v>
      </c>
      <c r="E13" s="16" t="s">
        <v>24</v>
      </c>
      <c r="F13" s="16" t="s">
        <v>144</v>
      </c>
      <c r="G13" s="16">
        <f>8712</f>
        <v>8712</v>
      </c>
      <c r="H13" s="16">
        <v>40</v>
      </c>
      <c r="I13" s="82">
        <v>8712</v>
      </c>
      <c r="J13" s="516" t="s">
        <v>251</v>
      </c>
      <c r="L13" s="371"/>
      <c r="M13" s="371"/>
      <c r="N13" s="371"/>
    </row>
    <row r="14" spans="1:14" s="11" customFormat="1" ht="31.5" x14ac:dyDescent="0.25">
      <c r="A14" s="317" t="s">
        <v>831</v>
      </c>
      <c r="B14" s="316">
        <v>8</v>
      </c>
      <c r="C14" s="601">
        <v>6582.4</v>
      </c>
      <c r="D14" s="315" t="s">
        <v>830</v>
      </c>
      <c r="E14" s="16" t="s">
        <v>24</v>
      </c>
      <c r="F14" s="16" t="s">
        <v>144</v>
      </c>
      <c r="G14" s="16">
        <v>6582.4</v>
      </c>
      <c r="H14" s="16">
        <v>40</v>
      </c>
      <c r="I14" s="82">
        <v>6582.4</v>
      </c>
      <c r="J14" s="516" t="s">
        <v>251</v>
      </c>
      <c r="L14" s="371"/>
      <c r="M14" s="371"/>
      <c r="N14" s="371"/>
    </row>
    <row r="15" spans="1:14" s="11" customFormat="1" ht="31.5" x14ac:dyDescent="0.25">
      <c r="A15" s="317" t="s">
        <v>829</v>
      </c>
      <c r="B15" s="316">
        <v>6</v>
      </c>
      <c r="C15" s="601">
        <v>5445</v>
      </c>
      <c r="D15" s="315" t="s">
        <v>828</v>
      </c>
      <c r="E15" s="16" t="s">
        <v>24</v>
      </c>
      <c r="F15" s="16" t="s">
        <v>144</v>
      </c>
      <c r="G15" s="16">
        <v>5445</v>
      </c>
      <c r="H15" s="16">
        <v>65</v>
      </c>
      <c r="I15" s="16">
        <v>5445</v>
      </c>
      <c r="J15" s="516" t="s">
        <v>251</v>
      </c>
      <c r="L15" s="371"/>
      <c r="M15" s="371"/>
      <c r="N15" s="371"/>
    </row>
    <row r="16" spans="1:14" s="11" customFormat="1" ht="31.5" customHeight="1" x14ac:dyDescent="0.25">
      <c r="A16" s="771" t="s">
        <v>827</v>
      </c>
      <c r="B16" s="774">
        <v>1</v>
      </c>
      <c r="C16" s="777">
        <v>11370.14</v>
      </c>
      <c r="D16" s="372">
        <v>6721884410</v>
      </c>
      <c r="E16" s="16" t="s">
        <v>1168</v>
      </c>
      <c r="F16" s="16" t="s">
        <v>90</v>
      </c>
      <c r="G16" s="16">
        <v>1103.52</v>
      </c>
      <c r="H16" s="16">
        <v>1199</v>
      </c>
      <c r="I16" s="16">
        <v>1103.52</v>
      </c>
      <c r="J16" s="516" t="s">
        <v>251</v>
      </c>
      <c r="L16" s="371"/>
      <c r="M16" s="371"/>
      <c r="N16" s="371"/>
    </row>
    <row r="17" spans="1:14" s="11" customFormat="1" ht="31.5" x14ac:dyDescent="0.25">
      <c r="A17" s="772"/>
      <c r="B17" s="775"/>
      <c r="C17" s="778"/>
      <c r="D17" s="372" t="s">
        <v>826</v>
      </c>
      <c r="E17" s="16" t="s">
        <v>652</v>
      </c>
      <c r="F17" s="16" t="s">
        <v>144</v>
      </c>
      <c r="G17" s="82">
        <v>471.9</v>
      </c>
      <c r="H17" s="16">
        <v>65</v>
      </c>
      <c r="I17" s="16">
        <v>471.9</v>
      </c>
      <c r="J17" s="516" t="s">
        <v>251</v>
      </c>
      <c r="L17" s="371"/>
      <c r="M17" s="371"/>
      <c r="N17" s="371"/>
    </row>
    <row r="18" spans="1:14" s="11" customFormat="1" ht="15.75" x14ac:dyDescent="0.25">
      <c r="A18" s="772"/>
      <c r="B18" s="775"/>
      <c r="C18" s="778"/>
      <c r="D18" s="372">
        <v>6721894877</v>
      </c>
      <c r="E18" s="16" t="s">
        <v>652</v>
      </c>
      <c r="F18" s="16" t="s">
        <v>90</v>
      </c>
      <c r="G18" s="16">
        <v>1242.3599999999999</v>
      </c>
      <c r="H18" s="16">
        <v>1437</v>
      </c>
      <c r="I18" s="16">
        <v>1242.3599999999999</v>
      </c>
      <c r="J18" s="516" t="s">
        <v>251</v>
      </c>
      <c r="L18" s="371"/>
      <c r="M18" s="371"/>
      <c r="N18" s="371"/>
    </row>
    <row r="19" spans="1:14" s="11" customFormat="1" ht="15.75" x14ac:dyDescent="0.25">
      <c r="A19" s="772"/>
      <c r="B19" s="775"/>
      <c r="C19" s="778"/>
      <c r="D19" s="372">
        <v>6721895049</v>
      </c>
      <c r="E19" s="16" t="s">
        <v>242</v>
      </c>
      <c r="F19" s="16" t="s">
        <v>90</v>
      </c>
      <c r="G19" s="16">
        <v>3789.1</v>
      </c>
      <c r="H19" s="16">
        <v>1437</v>
      </c>
      <c r="I19" s="16">
        <v>3789.1</v>
      </c>
      <c r="J19" s="516" t="s">
        <v>251</v>
      </c>
      <c r="L19" s="371"/>
      <c r="M19" s="371"/>
      <c r="N19" s="371"/>
    </row>
    <row r="20" spans="1:14" s="11" customFormat="1" ht="15.75" x14ac:dyDescent="0.25">
      <c r="A20" s="773"/>
      <c r="B20" s="776"/>
      <c r="C20" s="779"/>
      <c r="D20" s="313">
        <v>6721924453</v>
      </c>
      <c r="E20" s="16" t="s">
        <v>872</v>
      </c>
      <c r="F20" s="16" t="s">
        <v>90</v>
      </c>
      <c r="G20" s="16">
        <v>4763.26</v>
      </c>
      <c r="H20" s="16">
        <v>101</v>
      </c>
      <c r="I20" s="16">
        <v>4763.26</v>
      </c>
      <c r="J20" s="516" t="s">
        <v>251</v>
      </c>
      <c r="L20" s="371"/>
      <c r="M20" s="371"/>
      <c r="N20" s="371"/>
    </row>
    <row r="21" spans="1:14" s="11" customFormat="1" ht="31.5" x14ac:dyDescent="0.25">
      <c r="A21" s="314" t="s">
        <v>825</v>
      </c>
      <c r="B21" s="16">
        <v>1</v>
      </c>
      <c r="C21" s="602">
        <v>16456</v>
      </c>
      <c r="D21" s="313" t="s">
        <v>1166</v>
      </c>
      <c r="E21" s="16" t="s">
        <v>24</v>
      </c>
      <c r="F21" s="16" t="s">
        <v>144</v>
      </c>
      <c r="G21" s="485">
        <v>16456</v>
      </c>
      <c r="H21" s="16">
        <v>40</v>
      </c>
      <c r="I21" s="16">
        <v>16456</v>
      </c>
      <c r="J21" s="516" t="s">
        <v>251</v>
      </c>
      <c r="L21" s="371"/>
      <c r="M21" s="371"/>
      <c r="N21" s="371"/>
    </row>
    <row r="22" spans="1:14" s="11" customFormat="1" ht="31.5" x14ac:dyDescent="0.25">
      <c r="A22" s="312" t="s">
        <v>824</v>
      </c>
      <c r="B22" s="16">
        <v>1</v>
      </c>
      <c r="C22" s="600">
        <v>1210</v>
      </c>
      <c r="D22" s="16" t="s">
        <v>1167</v>
      </c>
      <c r="E22" s="16" t="s">
        <v>1169</v>
      </c>
      <c r="F22" s="16" t="s">
        <v>144</v>
      </c>
      <c r="G22" s="485">
        <v>1210</v>
      </c>
      <c r="H22" s="16">
        <v>102</v>
      </c>
      <c r="I22" s="16">
        <v>1210</v>
      </c>
      <c r="J22" s="516" t="s">
        <v>251</v>
      </c>
      <c r="L22" s="371"/>
      <c r="M22" s="371"/>
      <c r="N22" s="371"/>
    </row>
    <row r="25" spans="1:14" ht="15.75" x14ac:dyDescent="0.25">
      <c r="A25" s="371" t="s">
        <v>973</v>
      </c>
      <c r="B25" s="295">
        <v>32110</v>
      </c>
    </row>
    <row r="26" spans="1:14" s="11" customFormat="1" ht="30" x14ac:dyDescent="0.25">
      <c r="A26" s="371" t="s">
        <v>974</v>
      </c>
      <c r="B26" s="295">
        <v>32110</v>
      </c>
      <c r="C26" s="371"/>
      <c r="D26" s="371"/>
      <c r="E26" s="371"/>
      <c r="F26" s="371"/>
      <c r="G26" s="371"/>
      <c r="H26" s="371"/>
      <c r="I26" s="371"/>
      <c r="J26" s="371"/>
      <c r="L26" s="371"/>
      <c r="M26" s="371"/>
      <c r="N26" s="371"/>
    </row>
    <row r="27" spans="1:14" s="11" customFormat="1" ht="15" customHeight="1" x14ac:dyDescent="0.25">
      <c r="A27" s="296" t="s">
        <v>1077</v>
      </c>
      <c r="B27" s="295">
        <v>0</v>
      </c>
      <c r="C27" s="371"/>
      <c r="D27" s="371"/>
      <c r="E27" s="371"/>
      <c r="F27" s="371"/>
      <c r="G27" s="371"/>
      <c r="H27" s="371"/>
      <c r="I27" s="371"/>
      <c r="J27" s="371"/>
      <c r="L27" s="371"/>
      <c r="M27" s="371"/>
      <c r="N27" s="371"/>
    </row>
    <row r="28" spans="1:14" ht="15.75" x14ac:dyDescent="0.25">
      <c r="A28" s="9" t="s">
        <v>1065</v>
      </c>
      <c r="B28" s="295">
        <v>17666</v>
      </c>
    </row>
  </sheetData>
  <mergeCells count="12">
    <mergeCell ref="A16:A20"/>
    <mergeCell ref="B16:B20"/>
    <mergeCell ref="C16:C20"/>
    <mergeCell ref="A8:J8"/>
    <mergeCell ref="A9:C9"/>
    <mergeCell ref="D9:J9"/>
    <mergeCell ref="A10:A11"/>
    <mergeCell ref="B10:B11"/>
    <mergeCell ref="C10:C11"/>
    <mergeCell ref="D10:G10"/>
    <mergeCell ref="H10:I10"/>
    <mergeCell ref="J10:J11"/>
  </mergeCells>
  <pageMargins left="0.70866141732283472" right="0.70866141732283472" top="0.74803149606299213" bottom="0.74803149606299213" header="0.31496062992125984" footer="0.31496062992125984"/>
  <pageSetup paperSize="9" scale="66"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B8240-5F14-4499-BB84-D2D6ADF583DA}">
  <dimension ref="A1:G23"/>
  <sheetViews>
    <sheetView workbookViewId="0">
      <selection activeCell="C22" sqref="C22"/>
    </sheetView>
  </sheetViews>
  <sheetFormatPr defaultRowHeight="15" x14ac:dyDescent="0.25"/>
  <cols>
    <col min="2" max="2" width="34.7109375" customWidth="1"/>
    <col min="3" max="4" width="18.28515625" customWidth="1"/>
    <col min="5" max="5" width="20.7109375" customWidth="1"/>
    <col min="6" max="6" width="26.7109375" customWidth="1"/>
  </cols>
  <sheetData>
    <row r="1" spans="1:7" ht="16.5" customHeight="1" x14ac:dyDescent="0.25">
      <c r="F1" s="621" t="s">
        <v>1213</v>
      </c>
      <c r="G1" s="634"/>
    </row>
    <row r="2" spans="1:7" ht="51.75" customHeight="1" x14ac:dyDescent="0.25">
      <c r="F2" s="621" t="s">
        <v>1178</v>
      </c>
      <c r="G2" s="634"/>
    </row>
    <row r="3" spans="1:7" ht="30.75" customHeight="1" x14ac:dyDescent="0.25">
      <c r="A3" s="686" t="s">
        <v>1265</v>
      </c>
      <c r="B3" s="686"/>
    </row>
    <row r="4" spans="1:7" ht="30" x14ac:dyDescent="0.25">
      <c r="B4" s="647" t="s">
        <v>1245</v>
      </c>
      <c r="C4" s="647" t="s">
        <v>52</v>
      </c>
      <c r="D4" s="647" t="s">
        <v>1246</v>
      </c>
      <c r="E4" s="647" t="s">
        <v>1247</v>
      </c>
      <c r="F4" s="780" t="s">
        <v>1248</v>
      </c>
    </row>
    <row r="5" spans="1:7" x14ac:dyDescent="0.25">
      <c r="B5" s="647" t="s">
        <v>1249</v>
      </c>
      <c r="C5" s="647"/>
      <c r="D5" s="647" t="s">
        <v>1250</v>
      </c>
      <c r="E5" s="647" t="s">
        <v>1250</v>
      </c>
      <c r="F5" s="780"/>
    </row>
    <row r="6" spans="1:7" ht="15.75" x14ac:dyDescent="0.25">
      <c r="B6" s="46" t="s">
        <v>1251</v>
      </c>
      <c r="C6" s="648">
        <v>15</v>
      </c>
      <c r="D6" s="649">
        <v>181.5</v>
      </c>
      <c r="E6" s="650">
        <f>C6*D6</f>
        <v>2722.5</v>
      </c>
      <c r="F6" s="46" t="s">
        <v>1252</v>
      </c>
    </row>
    <row r="7" spans="1:7" ht="15.75" x14ac:dyDescent="0.25">
      <c r="B7" s="46" t="s">
        <v>1253</v>
      </c>
      <c r="C7" s="648">
        <v>2</v>
      </c>
      <c r="D7" s="649">
        <v>2420</v>
      </c>
      <c r="E7" s="650">
        <f t="shared" ref="E7:E19" si="0">C7*D7</f>
        <v>4840</v>
      </c>
      <c r="F7" s="46" t="s">
        <v>1252</v>
      </c>
    </row>
    <row r="8" spans="1:7" ht="31.5" x14ac:dyDescent="0.25">
      <c r="B8" s="46" t="s">
        <v>1254</v>
      </c>
      <c r="C8" s="648">
        <v>2</v>
      </c>
      <c r="D8" s="649">
        <v>1210</v>
      </c>
      <c r="E8" s="650">
        <f t="shared" si="0"/>
        <v>2420</v>
      </c>
      <c r="F8" s="46" t="s">
        <v>1252</v>
      </c>
    </row>
    <row r="9" spans="1:7" ht="15.75" x14ac:dyDescent="0.25">
      <c r="B9" s="46" t="s">
        <v>1255</v>
      </c>
      <c r="C9" s="648">
        <v>1</v>
      </c>
      <c r="D9" s="649">
        <v>3025</v>
      </c>
      <c r="E9" s="650">
        <f t="shared" si="0"/>
        <v>3025</v>
      </c>
      <c r="F9" s="46" t="s">
        <v>1252</v>
      </c>
    </row>
    <row r="10" spans="1:7" ht="15.75" x14ac:dyDescent="0.25">
      <c r="B10" s="46" t="s">
        <v>1256</v>
      </c>
      <c r="C10" s="648">
        <v>1</v>
      </c>
      <c r="D10" s="649">
        <v>200</v>
      </c>
      <c r="E10" s="650">
        <f t="shared" si="0"/>
        <v>200</v>
      </c>
      <c r="F10" s="46" t="s">
        <v>1252</v>
      </c>
    </row>
    <row r="11" spans="1:7" ht="15.75" x14ac:dyDescent="0.25">
      <c r="B11" s="651" t="s">
        <v>1257</v>
      </c>
      <c r="C11" s="652">
        <v>100</v>
      </c>
      <c r="D11" s="649">
        <v>3.63</v>
      </c>
      <c r="E11" s="650">
        <f t="shared" si="0"/>
        <v>363</v>
      </c>
      <c r="F11" s="46" t="s">
        <v>1252</v>
      </c>
    </row>
    <row r="12" spans="1:7" ht="15.75" x14ac:dyDescent="0.25">
      <c r="B12" s="46" t="s">
        <v>1258</v>
      </c>
      <c r="C12" s="648">
        <v>20</v>
      </c>
      <c r="D12" s="649">
        <v>70</v>
      </c>
      <c r="E12" s="650">
        <f t="shared" si="0"/>
        <v>1400</v>
      </c>
      <c r="F12" s="46" t="s">
        <v>1252</v>
      </c>
    </row>
    <row r="13" spans="1:7" ht="15.75" x14ac:dyDescent="0.25">
      <c r="B13" s="46" t="s">
        <v>1259</v>
      </c>
      <c r="C13" s="648">
        <v>4</v>
      </c>
      <c r="D13" s="649">
        <v>8470</v>
      </c>
      <c r="E13" s="650">
        <f t="shared" si="0"/>
        <v>33880</v>
      </c>
      <c r="F13" s="46" t="s">
        <v>1252</v>
      </c>
    </row>
    <row r="14" spans="1:7" ht="15.75" x14ac:dyDescent="0.25">
      <c r="B14" s="46" t="s">
        <v>1260</v>
      </c>
      <c r="C14" s="648">
        <v>4000</v>
      </c>
      <c r="D14" s="649">
        <v>2.42</v>
      </c>
      <c r="E14" s="650">
        <f t="shared" si="0"/>
        <v>9680</v>
      </c>
      <c r="F14" s="46" t="s">
        <v>1252</v>
      </c>
    </row>
    <row r="15" spans="1:7" ht="15.75" x14ac:dyDescent="0.25">
      <c r="B15" s="46" t="s">
        <v>1261</v>
      </c>
      <c r="C15" s="648">
        <v>4000</v>
      </c>
      <c r="D15" s="649">
        <v>9</v>
      </c>
      <c r="E15" s="650">
        <f t="shared" si="0"/>
        <v>36000</v>
      </c>
      <c r="F15" s="46" t="s">
        <v>1252</v>
      </c>
    </row>
    <row r="16" spans="1:7" ht="15.75" x14ac:dyDescent="0.25">
      <c r="B16" s="46" t="s">
        <v>1262</v>
      </c>
      <c r="C16" s="648">
        <v>2</v>
      </c>
      <c r="D16" s="649">
        <v>121</v>
      </c>
      <c r="E16" s="650">
        <f t="shared" si="0"/>
        <v>242</v>
      </c>
      <c r="F16" s="46" t="s">
        <v>1252</v>
      </c>
    </row>
    <row r="17" spans="2:6" ht="15.75" x14ac:dyDescent="0.25">
      <c r="B17" s="46" t="s">
        <v>1263</v>
      </c>
      <c r="C17" s="648">
        <v>2</v>
      </c>
      <c r="D17" s="649">
        <v>726</v>
      </c>
      <c r="E17" s="650">
        <f t="shared" si="0"/>
        <v>1452</v>
      </c>
      <c r="F17" s="46" t="s">
        <v>1252</v>
      </c>
    </row>
    <row r="18" spans="2:6" ht="15.75" x14ac:dyDescent="0.25">
      <c r="B18" s="651" t="s">
        <v>1264</v>
      </c>
      <c r="C18" s="652">
        <v>70</v>
      </c>
      <c r="D18" s="649">
        <v>36.299999999999997</v>
      </c>
      <c r="E18" s="650">
        <f t="shared" si="0"/>
        <v>2541</v>
      </c>
      <c r="F18" s="46" t="s">
        <v>1252</v>
      </c>
    </row>
    <row r="19" spans="2:6" ht="15.75" x14ac:dyDescent="0.25">
      <c r="B19" s="46" t="s">
        <v>356</v>
      </c>
      <c r="C19" s="648">
        <v>2</v>
      </c>
      <c r="D19" s="649">
        <v>4840</v>
      </c>
      <c r="E19" s="650">
        <f t="shared" si="0"/>
        <v>9680</v>
      </c>
      <c r="F19" s="46" t="s">
        <v>1252</v>
      </c>
    </row>
    <row r="20" spans="2:6" x14ac:dyDescent="0.25">
      <c r="E20" s="653">
        <f>ROUNDUP(SUM(E6:E19),0)</f>
        <v>108446</v>
      </c>
    </row>
    <row r="22" spans="2:6" x14ac:dyDescent="0.25">
      <c r="B22" s="371" t="s">
        <v>973</v>
      </c>
      <c r="C22" s="163">
        <f>E20</f>
        <v>108446</v>
      </c>
    </row>
    <row r="23" spans="2:6" ht="15.75" x14ac:dyDescent="0.25">
      <c r="B23" s="9"/>
      <c r="E23" s="163"/>
    </row>
  </sheetData>
  <mergeCells count="2">
    <mergeCell ref="F4:F5"/>
    <mergeCell ref="A3:B3"/>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9F8A2-E00B-41DD-B4FE-78A5F7FB71D0}">
  <sheetPr>
    <tabColor rgb="FFFFC000"/>
  </sheetPr>
  <dimension ref="A1:K18"/>
  <sheetViews>
    <sheetView workbookViewId="0">
      <selection activeCell="J1" sqref="J1"/>
    </sheetView>
  </sheetViews>
  <sheetFormatPr defaultRowHeight="15" x14ac:dyDescent="0.25"/>
  <cols>
    <col min="1" max="1" width="33.140625" style="311" customWidth="1"/>
    <col min="2" max="2" width="14.28515625" style="311" customWidth="1"/>
    <col min="3" max="3" width="16.85546875" style="311" customWidth="1"/>
    <col min="4" max="5" width="14.140625" style="311" customWidth="1"/>
    <col min="6" max="6" width="21" style="311" customWidth="1"/>
    <col min="7" max="7" width="14.28515625" style="311" customWidth="1"/>
    <col min="8" max="8" width="14.5703125" style="311" customWidth="1"/>
    <col min="9" max="9" width="14.140625" style="311" customWidth="1"/>
    <col min="10" max="10" width="32.85546875" style="311" customWidth="1"/>
    <col min="11" max="11" width="14.140625" style="11" customWidth="1"/>
    <col min="12" max="14" width="10" style="311" bestFit="1" customWidth="1"/>
    <col min="15" max="16384" width="9.140625" style="311"/>
  </cols>
  <sheetData>
    <row r="1" spans="1:11" ht="15.75" x14ac:dyDescent="0.25">
      <c r="A1" s="9"/>
      <c r="B1" s="9"/>
      <c r="C1" s="9"/>
      <c r="D1" s="9"/>
      <c r="E1" s="9"/>
      <c r="H1" s="9"/>
      <c r="I1" s="9"/>
      <c r="J1" s="518" t="s">
        <v>1214</v>
      </c>
    </row>
    <row r="2" spans="1:11" ht="94.5" x14ac:dyDescent="0.25">
      <c r="A2" s="781" t="s">
        <v>823</v>
      </c>
      <c r="B2" s="781"/>
      <c r="C2" s="9"/>
      <c r="D2" s="9"/>
      <c r="E2" s="9"/>
      <c r="H2" s="9"/>
      <c r="I2" s="9"/>
      <c r="J2" s="518" t="s">
        <v>1178</v>
      </c>
    </row>
    <row r="3" spans="1:11" s="371" customFormat="1" ht="15.75" x14ac:dyDescent="0.25">
      <c r="A3" s="519"/>
      <c r="B3" s="519"/>
      <c r="C3" s="9"/>
      <c r="D3" s="9"/>
      <c r="E3" s="9"/>
      <c r="F3" s="9" t="s">
        <v>92</v>
      </c>
      <c r="G3" s="25">
        <f>G13</f>
        <v>739.53</v>
      </c>
      <c r="H3" s="9"/>
      <c r="I3" s="9"/>
      <c r="J3" s="518"/>
      <c r="K3" s="11"/>
    </row>
    <row r="4" spans="1:11" ht="15.75" x14ac:dyDescent="0.25">
      <c r="A4" s="9"/>
      <c r="B4" s="9"/>
      <c r="C4" s="9"/>
      <c r="D4" s="9"/>
      <c r="E4" s="9"/>
      <c r="F4" s="9" t="s">
        <v>93</v>
      </c>
      <c r="G4" s="23">
        <f>G10+G11+G12+G14</f>
        <v>11401.81</v>
      </c>
      <c r="H4" s="9"/>
      <c r="I4" s="9"/>
      <c r="J4" s="10"/>
    </row>
    <row r="5" spans="1:11" ht="18.75" x14ac:dyDescent="0.25">
      <c r="A5" s="665" t="s">
        <v>49</v>
      </c>
      <c r="B5" s="665"/>
      <c r="C5" s="666"/>
      <c r="D5" s="666"/>
      <c r="E5" s="666"/>
      <c r="F5" s="666"/>
      <c r="G5" s="666"/>
      <c r="H5" s="666"/>
      <c r="I5" s="666"/>
      <c r="J5" s="667"/>
    </row>
    <row r="6" spans="1:11" ht="15.75" x14ac:dyDescent="0.25">
      <c r="A6" s="689" t="s">
        <v>50</v>
      </c>
      <c r="B6" s="687"/>
      <c r="C6" s="688"/>
      <c r="D6" s="689" t="s">
        <v>49</v>
      </c>
      <c r="E6" s="687"/>
      <c r="F6" s="687"/>
      <c r="G6" s="687"/>
      <c r="H6" s="687"/>
      <c r="I6" s="687"/>
      <c r="J6" s="688"/>
    </row>
    <row r="7" spans="1:11" ht="15.75" x14ac:dyDescent="0.25">
      <c r="A7" s="690" t="s">
        <v>51</v>
      </c>
      <c r="B7" s="690" t="s">
        <v>52</v>
      </c>
      <c r="C7" s="690" t="s">
        <v>53</v>
      </c>
      <c r="D7" s="689" t="s">
        <v>54</v>
      </c>
      <c r="E7" s="687"/>
      <c r="F7" s="687"/>
      <c r="G7" s="688"/>
      <c r="H7" s="692" t="s">
        <v>55</v>
      </c>
      <c r="I7" s="693"/>
      <c r="J7" s="690" t="s">
        <v>56</v>
      </c>
    </row>
    <row r="8" spans="1:11" ht="31.5" x14ac:dyDescent="0.25">
      <c r="A8" s="691"/>
      <c r="B8" s="691"/>
      <c r="C8" s="691"/>
      <c r="D8" s="13" t="s">
        <v>57</v>
      </c>
      <c r="E8" s="13" t="s">
        <v>58</v>
      </c>
      <c r="F8" s="13" t="s">
        <v>59</v>
      </c>
      <c r="G8" s="13" t="s">
        <v>60</v>
      </c>
      <c r="H8" s="13" t="s">
        <v>4</v>
      </c>
      <c r="I8" s="13" t="s">
        <v>0</v>
      </c>
      <c r="J8" s="691"/>
    </row>
    <row r="9" spans="1:11" ht="15.75" x14ac:dyDescent="0.25">
      <c r="A9" s="14" t="s">
        <v>6</v>
      </c>
      <c r="B9" s="15">
        <f>SUM(B10:B14)</f>
        <v>36</v>
      </c>
      <c r="C9" s="219">
        <f>SUM(C10:C14)</f>
        <v>11000</v>
      </c>
      <c r="D9" s="15"/>
      <c r="E9" s="15"/>
      <c r="F9" s="15"/>
      <c r="G9" s="219">
        <f>SUM(G10:G14)</f>
        <v>12141.34</v>
      </c>
      <c r="H9" s="15"/>
      <c r="I9" s="219">
        <f>SUM(I10:I14)</f>
        <v>12141.34</v>
      </c>
      <c r="J9" s="15"/>
    </row>
    <row r="10" spans="1:11" ht="47.25" x14ac:dyDescent="0.25">
      <c r="A10" s="44" t="s">
        <v>822</v>
      </c>
      <c r="B10" s="28">
        <v>8</v>
      </c>
      <c r="C10" s="28">
        <v>950</v>
      </c>
      <c r="D10" s="28" t="s">
        <v>821</v>
      </c>
      <c r="E10" s="310" t="s">
        <v>172</v>
      </c>
      <c r="F10" s="28" t="s">
        <v>820</v>
      </c>
      <c r="G10" s="309">
        <v>3488.41</v>
      </c>
      <c r="H10" s="28">
        <v>2750</v>
      </c>
      <c r="I10" s="28">
        <v>3488.41</v>
      </c>
      <c r="J10" s="28" t="s">
        <v>251</v>
      </c>
    </row>
    <row r="11" spans="1:11" ht="31.5" x14ac:dyDescent="0.25">
      <c r="A11" s="44" t="s">
        <v>819</v>
      </c>
      <c r="B11" s="28">
        <v>2</v>
      </c>
      <c r="C11" s="28">
        <v>5000</v>
      </c>
      <c r="D11" s="28" t="s">
        <v>818</v>
      </c>
      <c r="E11" s="28" t="s">
        <v>41</v>
      </c>
      <c r="F11" s="28" t="s">
        <v>144</v>
      </c>
      <c r="G11" s="147">
        <v>4114</v>
      </c>
      <c r="H11" s="28">
        <v>2882</v>
      </c>
      <c r="I11" s="147">
        <v>4114</v>
      </c>
      <c r="J11" s="28" t="s">
        <v>251</v>
      </c>
    </row>
    <row r="12" spans="1:11" ht="31.5" x14ac:dyDescent="0.25">
      <c r="A12" s="44" t="s">
        <v>232</v>
      </c>
      <c r="B12" s="28">
        <v>2</v>
      </c>
      <c r="C12" s="28">
        <v>2300</v>
      </c>
      <c r="D12" s="28" t="s">
        <v>817</v>
      </c>
      <c r="E12" s="28" t="s">
        <v>419</v>
      </c>
      <c r="F12" s="28" t="s">
        <v>144</v>
      </c>
      <c r="G12" s="147">
        <v>2057</v>
      </c>
      <c r="H12" s="28">
        <v>2752</v>
      </c>
      <c r="I12" s="147">
        <v>2057</v>
      </c>
      <c r="J12" s="28" t="s">
        <v>251</v>
      </c>
    </row>
    <row r="13" spans="1:11" ht="31.5" x14ac:dyDescent="0.25">
      <c r="A13" s="44" t="s">
        <v>816</v>
      </c>
      <c r="B13" s="28">
        <v>14</v>
      </c>
      <c r="C13" s="28">
        <v>750</v>
      </c>
      <c r="D13" s="28" t="s">
        <v>815</v>
      </c>
      <c r="E13" s="28" t="s">
        <v>814</v>
      </c>
      <c r="F13" s="28" t="s">
        <v>813</v>
      </c>
      <c r="G13" s="28">
        <v>739.53</v>
      </c>
      <c r="H13" s="28">
        <v>2544</v>
      </c>
      <c r="I13" s="28">
        <v>739.53</v>
      </c>
      <c r="J13" s="28" t="s">
        <v>251</v>
      </c>
    </row>
    <row r="14" spans="1:11" ht="31.5" x14ac:dyDescent="0.25">
      <c r="A14" s="44" t="s">
        <v>132</v>
      </c>
      <c r="B14" s="28">
        <v>10</v>
      </c>
      <c r="C14" s="28">
        <v>2000</v>
      </c>
      <c r="D14" s="28" t="s">
        <v>812</v>
      </c>
      <c r="E14" s="28" t="s">
        <v>41</v>
      </c>
      <c r="F14" s="28" t="s">
        <v>144</v>
      </c>
      <c r="G14" s="147">
        <v>1742.4</v>
      </c>
      <c r="H14" s="28">
        <v>2881</v>
      </c>
      <c r="I14" s="147">
        <v>1742.4</v>
      </c>
      <c r="J14" s="28" t="s">
        <v>251</v>
      </c>
    </row>
    <row r="17" spans="1:2" ht="15.75" x14ac:dyDescent="0.25">
      <c r="A17" s="371" t="s">
        <v>973</v>
      </c>
      <c r="B17" s="295">
        <v>11000</v>
      </c>
    </row>
    <row r="18" spans="1:2" ht="30" x14ac:dyDescent="0.25">
      <c r="A18" s="371" t="s">
        <v>974</v>
      </c>
      <c r="B18" s="295">
        <v>11000</v>
      </c>
    </row>
  </sheetData>
  <mergeCells count="10">
    <mergeCell ref="A2:B2"/>
    <mergeCell ref="A5:J5"/>
    <mergeCell ref="A6:C6"/>
    <mergeCell ref="D6:J6"/>
    <mergeCell ref="A7:A8"/>
    <mergeCell ref="B7:B8"/>
    <mergeCell ref="C7:C8"/>
    <mergeCell ref="D7:G7"/>
    <mergeCell ref="H7:I7"/>
    <mergeCell ref="J7:J8"/>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18544-6E42-4DEA-8E81-81CE09E1E981}">
  <sheetPr>
    <tabColor rgb="FFFFC000"/>
    <pageSetUpPr fitToPage="1"/>
  </sheetPr>
  <dimension ref="A1:N29"/>
  <sheetViews>
    <sheetView topLeftCell="A19" workbookViewId="0">
      <selection activeCell="B29" sqref="B29"/>
    </sheetView>
  </sheetViews>
  <sheetFormatPr defaultColWidth="9.140625" defaultRowHeight="15" x14ac:dyDescent="0.25"/>
  <cols>
    <col min="1" max="1" width="33.140625" style="311" customWidth="1"/>
    <col min="2" max="2" width="14.28515625" style="311" customWidth="1"/>
    <col min="3" max="3" width="16.85546875" style="311" customWidth="1"/>
    <col min="4" max="5" width="14.140625" style="311" customWidth="1"/>
    <col min="6" max="6" width="21" style="311" customWidth="1"/>
    <col min="7" max="7" width="14.28515625" style="311" customWidth="1"/>
    <col min="8" max="8" width="14.5703125" style="311" customWidth="1"/>
    <col min="9" max="9" width="14.140625" style="311" customWidth="1"/>
    <col min="10" max="10" width="32.85546875" style="311" customWidth="1"/>
    <col min="11" max="11" width="14.140625" style="197" customWidth="1"/>
    <col min="12" max="14" width="10" style="311" bestFit="1" customWidth="1"/>
    <col min="15" max="16384" width="9.140625" style="311"/>
  </cols>
  <sheetData>
    <row r="1" spans="1:14" ht="15.75" x14ac:dyDescent="0.25">
      <c r="A1" s="9"/>
      <c r="B1" s="9"/>
      <c r="C1" s="9"/>
      <c r="D1" s="9"/>
      <c r="E1" s="9"/>
      <c r="F1" s="9"/>
      <c r="G1" s="295"/>
      <c r="H1" s="9"/>
      <c r="I1" s="9"/>
      <c r="J1" s="518" t="s">
        <v>1243</v>
      </c>
    </row>
    <row r="2" spans="1:14" ht="94.5" x14ac:dyDescent="0.25">
      <c r="A2" s="9" t="s">
        <v>1164</v>
      </c>
      <c r="B2" s="9"/>
      <c r="C2" s="9"/>
      <c r="D2" s="9"/>
      <c r="E2" s="9"/>
      <c r="F2" s="9"/>
      <c r="G2" s="9"/>
      <c r="H2" s="9"/>
      <c r="I2" s="9"/>
      <c r="J2" s="518" t="s">
        <v>1178</v>
      </c>
    </row>
    <row r="3" spans="1:14" ht="47.25" x14ac:dyDescent="0.25">
      <c r="A3" s="9"/>
      <c r="B3" s="9" t="s">
        <v>914</v>
      </c>
      <c r="C3" s="295">
        <f>C8-C14-C16-C21-C22-C18</f>
        <v>104512.56000000001</v>
      </c>
      <c r="D3" s="9" t="s">
        <v>915</v>
      </c>
      <c r="E3" s="340">
        <f>Papildus_dzn_904_aizstāt!D16</f>
        <v>283503</v>
      </c>
      <c r="F3" s="9"/>
      <c r="G3" s="9"/>
      <c r="H3" s="9"/>
      <c r="I3" s="9"/>
      <c r="J3" s="10"/>
    </row>
    <row r="4" spans="1:14" ht="18.75" x14ac:dyDescent="0.25">
      <c r="A4" s="665" t="s">
        <v>49</v>
      </c>
      <c r="B4" s="665"/>
      <c r="C4" s="666"/>
      <c r="D4" s="666"/>
      <c r="E4" s="666"/>
      <c r="F4" s="666"/>
      <c r="G4" s="666"/>
      <c r="H4" s="666"/>
      <c r="I4" s="666"/>
      <c r="J4" s="667"/>
    </row>
    <row r="5" spans="1:14" ht="15.75" x14ac:dyDescent="0.25">
      <c r="A5" s="689" t="s">
        <v>50</v>
      </c>
      <c r="B5" s="687"/>
      <c r="C5" s="688"/>
      <c r="D5" s="689" t="s">
        <v>49</v>
      </c>
      <c r="E5" s="687"/>
      <c r="F5" s="687"/>
      <c r="G5" s="687"/>
      <c r="H5" s="687"/>
      <c r="I5" s="687"/>
      <c r="J5" s="688"/>
    </row>
    <row r="6" spans="1:14" ht="15.75" x14ac:dyDescent="0.25">
      <c r="A6" s="690" t="s">
        <v>51</v>
      </c>
      <c r="B6" s="690" t="s">
        <v>52</v>
      </c>
      <c r="C6" s="690" t="s">
        <v>53</v>
      </c>
      <c r="D6" s="689" t="s">
        <v>54</v>
      </c>
      <c r="E6" s="687"/>
      <c r="F6" s="687"/>
      <c r="G6" s="688"/>
      <c r="H6" s="692" t="s">
        <v>55</v>
      </c>
      <c r="I6" s="693"/>
      <c r="J6" s="690" t="s">
        <v>56</v>
      </c>
    </row>
    <row r="7" spans="1:14" ht="31.5" x14ac:dyDescent="0.25">
      <c r="A7" s="691"/>
      <c r="B7" s="691"/>
      <c r="C7" s="691"/>
      <c r="D7" s="13" t="s">
        <v>57</v>
      </c>
      <c r="E7" s="13" t="s">
        <v>58</v>
      </c>
      <c r="F7" s="13" t="s">
        <v>59</v>
      </c>
      <c r="G7" s="13" t="s">
        <v>60</v>
      </c>
      <c r="H7" s="13" t="s">
        <v>4</v>
      </c>
      <c r="I7" s="13" t="s">
        <v>0</v>
      </c>
      <c r="J7" s="691"/>
    </row>
    <row r="8" spans="1:14" ht="15.75" x14ac:dyDescent="0.25">
      <c r="A8" s="14" t="s">
        <v>6</v>
      </c>
      <c r="B8" s="15">
        <f>SUM(B9:B22)</f>
        <v>28</v>
      </c>
      <c r="C8" s="219">
        <f>SUM(C9:C22)</f>
        <v>170411.63</v>
      </c>
      <c r="D8" s="15"/>
      <c r="E8" s="15"/>
      <c r="F8" s="15"/>
      <c r="G8" s="219">
        <f>SUM(G9:G22)</f>
        <v>0</v>
      </c>
      <c r="H8" s="15"/>
      <c r="I8" s="219">
        <f>SUM(I9:I22)</f>
        <v>0</v>
      </c>
      <c r="J8" s="15"/>
    </row>
    <row r="9" spans="1:14" ht="78.75" x14ac:dyDescent="0.25">
      <c r="A9" s="16" t="s">
        <v>781</v>
      </c>
      <c r="B9" s="16">
        <v>2</v>
      </c>
      <c r="C9" s="18">
        <v>41624</v>
      </c>
      <c r="D9" s="16"/>
      <c r="E9" s="293"/>
      <c r="F9" s="16"/>
      <c r="G9" s="292"/>
      <c r="H9" s="16"/>
      <c r="I9" s="18"/>
      <c r="J9" s="16" t="s">
        <v>893</v>
      </c>
      <c r="N9" s="19"/>
    </row>
    <row r="10" spans="1:14" ht="81" customHeight="1" x14ac:dyDescent="0.25">
      <c r="A10" s="16" t="s">
        <v>780</v>
      </c>
      <c r="B10" s="16">
        <v>4</v>
      </c>
      <c r="C10" s="18">
        <v>2746.72</v>
      </c>
      <c r="D10" s="16"/>
      <c r="E10" s="293"/>
      <c r="F10" s="73"/>
      <c r="G10" s="292"/>
      <c r="H10" s="16"/>
      <c r="I10" s="18"/>
      <c r="J10" s="16" t="s">
        <v>894</v>
      </c>
      <c r="M10" s="75"/>
      <c r="N10" s="19"/>
    </row>
    <row r="11" spans="1:14" ht="82.5" customHeight="1" x14ac:dyDescent="0.25">
      <c r="A11" s="16" t="s">
        <v>779</v>
      </c>
      <c r="B11" s="16">
        <v>1</v>
      </c>
      <c r="C11" s="294">
        <v>1028.5</v>
      </c>
      <c r="D11" s="16"/>
      <c r="E11" s="293"/>
      <c r="F11" s="73"/>
      <c r="G11" s="292"/>
      <c r="H11" s="16"/>
      <c r="I11" s="18"/>
      <c r="J11" s="16" t="s">
        <v>895</v>
      </c>
      <c r="N11" s="19"/>
    </row>
    <row r="12" spans="1:14" ht="81" customHeight="1" x14ac:dyDescent="0.25">
      <c r="A12" s="16" t="s">
        <v>778</v>
      </c>
      <c r="B12" s="16">
        <v>2</v>
      </c>
      <c r="C12" s="18">
        <v>6050</v>
      </c>
      <c r="D12" s="16"/>
      <c r="E12" s="293"/>
      <c r="F12" s="16"/>
      <c r="G12" s="292"/>
      <c r="H12" s="16"/>
      <c r="I12" s="18"/>
      <c r="J12" s="16" t="s">
        <v>896</v>
      </c>
      <c r="M12" s="75"/>
      <c r="N12" s="19"/>
    </row>
    <row r="13" spans="1:14" ht="142.5" customHeight="1" x14ac:dyDescent="0.25">
      <c r="A13" s="16" t="s">
        <v>777</v>
      </c>
      <c r="B13" s="16">
        <v>3</v>
      </c>
      <c r="C13" s="18">
        <v>14048.1</v>
      </c>
      <c r="D13" s="16"/>
      <c r="E13" s="293"/>
      <c r="F13" s="16"/>
      <c r="G13" s="292"/>
      <c r="H13" s="16"/>
      <c r="I13" s="18"/>
      <c r="J13" s="16" t="s">
        <v>897</v>
      </c>
      <c r="M13" s="75"/>
      <c r="N13" s="19"/>
    </row>
    <row r="14" spans="1:14" ht="63.75" customHeight="1" x14ac:dyDescent="0.25">
      <c r="A14" s="76" t="s">
        <v>776</v>
      </c>
      <c r="B14" s="76">
        <v>1</v>
      </c>
      <c r="C14" s="335">
        <v>5456.62</v>
      </c>
      <c r="D14" s="76"/>
      <c r="E14" s="336"/>
      <c r="F14" s="74"/>
      <c r="G14" s="335"/>
      <c r="H14" s="76"/>
      <c r="I14" s="335"/>
      <c r="J14" s="76" t="s">
        <v>1211</v>
      </c>
      <c r="N14" s="19"/>
    </row>
    <row r="15" spans="1:14" ht="78.75" x14ac:dyDescent="0.25">
      <c r="A15" s="16" t="s">
        <v>775</v>
      </c>
      <c r="B15" s="16">
        <v>3</v>
      </c>
      <c r="C15" s="18">
        <v>32488.5</v>
      </c>
      <c r="D15" s="16"/>
      <c r="E15" s="293"/>
      <c r="F15" s="16"/>
      <c r="G15" s="292"/>
      <c r="H15" s="16"/>
      <c r="I15" s="18"/>
      <c r="J15" s="16" t="s">
        <v>898</v>
      </c>
      <c r="N15" s="19"/>
    </row>
    <row r="16" spans="1:14" ht="63" x14ac:dyDescent="0.25">
      <c r="A16" s="76" t="s">
        <v>774</v>
      </c>
      <c r="B16" s="76">
        <v>1</v>
      </c>
      <c r="C16" s="335">
        <v>5414.75</v>
      </c>
      <c r="D16" s="76"/>
      <c r="E16" s="336"/>
      <c r="F16" s="74"/>
      <c r="G16" s="335"/>
      <c r="H16" s="76"/>
      <c r="I16" s="335"/>
      <c r="J16" s="76" t="s">
        <v>1211</v>
      </c>
      <c r="N16" s="19"/>
    </row>
    <row r="17" spans="1:14" ht="78.75" x14ac:dyDescent="0.25">
      <c r="A17" s="16" t="s">
        <v>773</v>
      </c>
      <c r="B17" s="16">
        <v>2</v>
      </c>
      <c r="C17" s="18">
        <v>2831.4</v>
      </c>
      <c r="D17" s="16"/>
      <c r="E17" s="293"/>
      <c r="F17" s="73"/>
      <c r="G17" s="292"/>
      <c r="H17" s="16"/>
      <c r="I17" s="18"/>
      <c r="J17" s="16" t="s">
        <v>899</v>
      </c>
      <c r="M17" s="75"/>
      <c r="N17" s="19"/>
    </row>
    <row r="18" spans="1:14" ht="63" x14ac:dyDescent="0.25">
      <c r="A18" s="76" t="s">
        <v>772</v>
      </c>
      <c r="B18" s="76">
        <v>1</v>
      </c>
      <c r="C18" s="335">
        <v>2513.6999999999998</v>
      </c>
      <c r="D18" s="76"/>
      <c r="E18" s="336"/>
      <c r="F18" s="74"/>
      <c r="G18" s="335"/>
      <c r="H18" s="76"/>
      <c r="I18" s="335"/>
      <c r="J18" s="76" t="s">
        <v>1211</v>
      </c>
      <c r="N18" s="19"/>
    </row>
    <row r="19" spans="1:14" ht="78.75" x14ac:dyDescent="0.25">
      <c r="A19" s="16" t="s">
        <v>771</v>
      </c>
      <c r="B19" s="16">
        <v>3</v>
      </c>
      <c r="C19" s="18">
        <v>900.24</v>
      </c>
      <c r="D19" s="16"/>
      <c r="E19" s="24"/>
      <c r="F19" s="73"/>
      <c r="G19" s="292"/>
      <c r="H19" s="16"/>
      <c r="I19" s="18"/>
      <c r="J19" s="16" t="s">
        <v>900</v>
      </c>
      <c r="K19" s="84"/>
      <c r="M19" s="75"/>
      <c r="N19" s="19"/>
    </row>
    <row r="20" spans="1:14" ht="140.25" customHeight="1" x14ac:dyDescent="0.25">
      <c r="A20" s="16" t="s">
        <v>770</v>
      </c>
      <c r="B20" s="16">
        <v>3</v>
      </c>
      <c r="C20" s="18">
        <v>2795.1</v>
      </c>
      <c r="D20" s="16"/>
      <c r="E20" s="24"/>
      <c r="F20" s="73"/>
      <c r="G20" s="292"/>
      <c r="H20" s="16"/>
      <c r="I20" s="18"/>
      <c r="J20" s="16" t="s">
        <v>901</v>
      </c>
      <c r="K20" s="84"/>
      <c r="M20" s="75"/>
      <c r="N20" s="19"/>
    </row>
    <row r="21" spans="1:14" ht="62.25" customHeight="1" x14ac:dyDescent="0.25">
      <c r="A21" s="76" t="s">
        <v>769</v>
      </c>
      <c r="B21" s="76">
        <v>1</v>
      </c>
      <c r="C21" s="335">
        <v>45980</v>
      </c>
      <c r="D21" s="76"/>
      <c r="E21" s="336"/>
      <c r="F21" s="74"/>
      <c r="G21" s="335"/>
      <c r="H21" s="76"/>
      <c r="I21" s="335"/>
      <c r="J21" s="76" t="s">
        <v>1211</v>
      </c>
      <c r="N21" s="19"/>
    </row>
    <row r="22" spans="1:14" ht="63" x14ac:dyDescent="0.25">
      <c r="A22" s="76" t="s">
        <v>768</v>
      </c>
      <c r="B22" s="76">
        <v>1</v>
      </c>
      <c r="C22" s="335">
        <v>6534</v>
      </c>
      <c r="D22" s="76"/>
      <c r="E22" s="336"/>
      <c r="F22" s="74"/>
      <c r="G22" s="335"/>
      <c r="H22" s="76"/>
      <c r="I22" s="335"/>
      <c r="J22" s="76" t="s">
        <v>1211</v>
      </c>
      <c r="N22" s="19"/>
    </row>
    <row r="25" spans="1:14" ht="15.75" x14ac:dyDescent="0.25">
      <c r="A25" s="371" t="s">
        <v>973</v>
      </c>
      <c r="B25" s="295">
        <v>119288</v>
      </c>
    </row>
    <row r="26" spans="1:14" ht="30" customHeight="1" x14ac:dyDescent="0.25">
      <c r="A26" s="371" t="s">
        <v>974</v>
      </c>
      <c r="B26" s="295">
        <f>G2</f>
        <v>0</v>
      </c>
    </row>
    <row r="27" spans="1:14" ht="30" customHeight="1" x14ac:dyDescent="0.25">
      <c r="A27" s="296" t="s">
        <v>1077</v>
      </c>
      <c r="B27" s="295">
        <f>ROUNDUP(C3-B29,0)</f>
        <v>53389</v>
      </c>
    </row>
    <row r="28" spans="1:14" s="371" customFormat="1" ht="30" customHeight="1" x14ac:dyDescent="0.25">
      <c r="A28" s="296" t="s">
        <v>1165</v>
      </c>
      <c r="B28" s="295">
        <f>Papildus_dzn_904_aizstāt!D16</f>
        <v>283503</v>
      </c>
      <c r="K28" s="197"/>
    </row>
    <row r="29" spans="1:14" ht="15.75" x14ac:dyDescent="0.25">
      <c r="A29" s="9" t="s">
        <v>1065</v>
      </c>
      <c r="B29" s="295">
        <v>51124</v>
      </c>
    </row>
  </sheetData>
  <mergeCells count="9">
    <mergeCell ref="A4:J4"/>
    <mergeCell ref="A5:C5"/>
    <mergeCell ref="D5:J5"/>
    <mergeCell ref="A6:A7"/>
    <mergeCell ref="B6:B7"/>
    <mergeCell ref="C6:C7"/>
    <mergeCell ref="D6:G6"/>
    <mergeCell ref="H6:I6"/>
    <mergeCell ref="J6:J7"/>
  </mergeCells>
  <pageMargins left="0.25" right="0.25" top="0.75" bottom="0.75" header="0.3" footer="0.3"/>
  <pageSetup paperSize="9" scale="70"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0B806-9DBE-49EE-999F-7A13318A2AE4}">
  <sheetPr>
    <tabColor rgb="FF00B0F0"/>
  </sheetPr>
  <dimension ref="A1:D17"/>
  <sheetViews>
    <sheetView workbookViewId="0">
      <selection activeCell="D1" sqref="D1"/>
    </sheetView>
  </sheetViews>
  <sheetFormatPr defaultRowHeight="15" x14ac:dyDescent="0.25"/>
  <cols>
    <col min="1" max="1" width="37.85546875" customWidth="1"/>
    <col min="2" max="2" width="10" customWidth="1"/>
    <col min="3" max="3" width="23.85546875" customWidth="1"/>
    <col min="4" max="4" width="28" customWidth="1"/>
  </cols>
  <sheetData>
    <row r="1" spans="1:4" ht="15.75" x14ac:dyDescent="0.25">
      <c r="D1" s="518" t="s">
        <v>1244</v>
      </c>
    </row>
    <row r="2" spans="1:4" ht="111.75" customHeight="1" x14ac:dyDescent="0.25">
      <c r="A2" s="9" t="s">
        <v>1164</v>
      </c>
      <c r="D2" s="518" t="s">
        <v>1178</v>
      </c>
    </row>
    <row r="3" spans="1:4" ht="15.75" thickBot="1" x14ac:dyDescent="0.3"/>
    <row r="4" spans="1:4" ht="16.5" thickBot="1" x14ac:dyDescent="0.3">
      <c r="A4" s="337"/>
      <c r="B4" s="338"/>
      <c r="C4" s="338"/>
      <c r="D4" s="339"/>
    </row>
    <row r="5" spans="1:4" ht="32.25" thickBot="1" x14ac:dyDescent="0.3">
      <c r="A5" s="603" t="s">
        <v>902</v>
      </c>
      <c r="B5" s="604" t="s">
        <v>903</v>
      </c>
      <c r="C5" s="604" t="s">
        <v>904</v>
      </c>
      <c r="D5" s="604" t="s">
        <v>1212</v>
      </c>
    </row>
    <row r="6" spans="1:4" ht="16.5" thickBot="1" x14ac:dyDescent="0.3">
      <c r="A6" s="603" t="s">
        <v>905</v>
      </c>
      <c r="B6" s="604">
        <v>1</v>
      </c>
      <c r="C6" s="604">
        <v>1000</v>
      </c>
      <c r="D6" s="604">
        <f>1000*1.21</f>
        <v>1210</v>
      </c>
    </row>
    <row r="7" spans="1:4" ht="16.5" thickBot="1" x14ac:dyDescent="0.3">
      <c r="A7" s="605" t="s">
        <v>906</v>
      </c>
      <c r="B7" s="606">
        <v>1</v>
      </c>
      <c r="C7" s="606">
        <v>17000</v>
      </c>
      <c r="D7" s="606">
        <f>17000*1.21</f>
        <v>20570</v>
      </c>
    </row>
    <row r="8" spans="1:4" ht="16.5" thickBot="1" x14ac:dyDescent="0.3">
      <c r="A8" s="605" t="s">
        <v>907</v>
      </c>
      <c r="B8" s="606">
        <v>1</v>
      </c>
      <c r="C8" s="606">
        <v>15000</v>
      </c>
      <c r="D8" s="606">
        <f>15000*1.21</f>
        <v>18150</v>
      </c>
    </row>
    <row r="9" spans="1:4" ht="16.5" thickBot="1" x14ac:dyDescent="0.3">
      <c r="A9" s="603" t="s">
        <v>232</v>
      </c>
      <c r="B9" s="604">
        <v>3</v>
      </c>
      <c r="C9" s="604">
        <v>900</v>
      </c>
      <c r="D9" s="604">
        <f>2700*1.21</f>
        <v>3267</v>
      </c>
    </row>
    <row r="10" spans="1:4" ht="16.5" thickBot="1" x14ac:dyDescent="0.3">
      <c r="A10" s="603" t="s">
        <v>908</v>
      </c>
      <c r="B10" s="604">
        <v>1</v>
      </c>
      <c r="C10" s="604">
        <v>2500</v>
      </c>
      <c r="D10" s="604">
        <f>2500*1.21</f>
        <v>3025</v>
      </c>
    </row>
    <row r="11" spans="1:4" ht="16.5" thickBot="1" x14ac:dyDescent="0.3">
      <c r="A11" s="603" t="s">
        <v>909</v>
      </c>
      <c r="B11" s="604">
        <v>2</v>
      </c>
      <c r="C11" s="604">
        <v>17200</v>
      </c>
      <c r="D11" s="604">
        <f>34400*1.21</f>
        <v>41624</v>
      </c>
    </row>
    <row r="12" spans="1:4" ht="48" thickBot="1" x14ac:dyDescent="0.3">
      <c r="A12" s="607" t="s">
        <v>910</v>
      </c>
      <c r="B12" s="604">
        <v>3</v>
      </c>
      <c r="C12" s="604">
        <v>9000</v>
      </c>
      <c r="D12" s="604">
        <f>27000*1.21</f>
        <v>32670</v>
      </c>
    </row>
    <row r="13" spans="1:4" ht="16.5" thickBot="1" x14ac:dyDescent="0.3">
      <c r="A13" s="603" t="s">
        <v>911</v>
      </c>
      <c r="B13" s="604">
        <v>3</v>
      </c>
      <c r="C13" s="604">
        <v>3900</v>
      </c>
      <c r="D13" s="604">
        <f>11700*1.21</f>
        <v>14157</v>
      </c>
    </row>
    <row r="14" spans="1:4" ht="16.5" thickBot="1" x14ac:dyDescent="0.3">
      <c r="A14" s="605" t="s">
        <v>912</v>
      </c>
      <c r="B14" s="606">
        <v>1</v>
      </c>
      <c r="C14" s="606">
        <v>24000</v>
      </c>
      <c r="D14" s="606">
        <f>24000*1.21</f>
        <v>29040</v>
      </c>
    </row>
    <row r="15" spans="1:4" ht="16.5" thickBot="1" x14ac:dyDescent="0.3">
      <c r="A15" s="605" t="s">
        <v>913</v>
      </c>
      <c r="B15" s="606">
        <v>1</v>
      </c>
      <c r="C15" s="606">
        <v>99000</v>
      </c>
      <c r="D15" s="606">
        <f>99000*1.21</f>
        <v>119790</v>
      </c>
    </row>
    <row r="16" spans="1:4" ht="16.5" thickBot="1" x14ac:dyDescent="0.3">
      <c r="A16" s="608"/>
      <c r="B16" s="609"/>
      <c r="C16" s="609"/>
      <c r="D16" s="610">
        <f>SUM(D6:D15)</f>
        <v>283503</v>
      </c>
    </row>
    <row r="17" spans="1:4" x14ac:dyDescent="0.25">
      <c r="A17" s="611"/>
      <c r="B17" s="611"/>
      <c r="C17" s="611"/>
      <c r="D17" s="611"/>
    </row>
  </sheetData>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D7B58-A279-4C8E-995B-BAB7F9CE1FF3}">
  <sheetPr>
    <tabColor rgb="FFFFC000"/>
  </sheetPr>
  <dimension ref="A1:N15"/>
  <sheetViews>
    <sheetView workbookViewId="0">
      <selection activeCell="M5" sqref="M5"/>
    </sheetView>
  </sheetViews>
  <sheetFormatPr defaultColWidth="9.140625" defaultRowHeight="15" x14ac:dyDescent="0.25"/>
  <cols>
    <col min="1" max="1" width="33.140625" style="371" customWidth="1"/>
    <col min="2" max="2" width="14.28515625" style="371" customWidth="1"/>
    <col min="3" max="3" width="16.85546875" style="371" customWidth="1"/>
    <col min="4" max="5" width="14.140625" style="371" customWidth="1"/>
    <col min="6" max="6" width="21" style="371" customWidth="1"/>
    <col min="7" max="7" width="14.28515625" style="371" customWidth="1"/>
    <col min="8" max="8" width="14.5703125" style="371" customWidth="1"/>
    <col min="9" max="9" width="14.140625" style="371" customWidth="1"/>
    <col min="10" max="10" width="32.85546875" style="371" customWidth="1"/>
    <col min="11" max="11" width="14.140625" style="11" customWidth="1"/>
    <col min="12" max="14" width="10" style="371" bestFit="1" customWidth="1"/>
    <col min="15" max="16384" width="9.140625" style="371"/>
  </cols>
  <sheetData>
    <row r="1" spans="1:14" ht="15.75" x14ac:dyDescent="0.25">
      <c r="A1" s="9"/>
      <c r="B1" s="9"/>
      <c r="C1" s="9"/>
      <c r="D1" s="9"/>
      <c r="E1" s="9"/>
      <c r="H1" s="9"/>
      <c r="I1" s="9"/>
      <c r="J1" s="518" t="s">
        <v>1266</v>
      </c>
    </row>
    <row r="2" spans="1:14" ht="94.5" x14ac:dyDescent="0.25">
      <c r="A2" s="9" t="s">
        <v>1170</v>
      </c>
      <c r="B2" s="9"/>
      <c r="C2" s="9"/>
      <c r="D2" s="9"/>
      <c r="E2" s="9"/>
      <c r="F2" s="9"/>
      <c r="G2" s="9"/>
      <c r="H2" s="9"/>
      <c r="I2" s="9"/>
      <c r="J2" s="518" t="s">
        <v>1178</v>
      </c>
    </row>
    <row r="3" spans="1:14" ht="15.75" x14ac:dyDescent="0.25">
      <c r="A3" s="9"/>
      <c r="B3" s="9"/>
      <c r="C3" s="9"/>
      <c r="D3" s="9"/>
      <c r="E3" s="9"/>
      <c r="F3" s="9" t="s">
        <v>690</v>
      </c>
      <c r="G3" s="9">
        <f>G11</f>
        <v>3690.5</v>
      </c>
      <c r="H3" s="9"/>
      <c r="I3" s="9"/>
      <c r="J3" s="10"/>
    </row>
    <row r="4" spans="1:14" ht="18.75" x14ac:dyDescent="0.25">
      <c r="A4" s="665" t="s">
        <v>49</v>
      </c>
      <c r="B4" s="665"/>
      <c r="C4" s="666"/>
      <c r="D4" s="666"/>
      <c r="E4" s="666"/>
      <c r="F4" s="666"/>
      <c r="G4" s="666"/>
      <c r="H4" s="666"/>
      <c r="I4" s="666"/>
      <c r="J4" s="667"/>
    </row>
    <row r="5" spans="1:14" ht="15.75" x14ac:dyDescent="0.25">
      <c r="A5" s="689" t="s">
        <v>50</v>
      </c>
      <c r="B5" s="687"/>
      <c r="C5" s="688"/>
      <c r="D5" s="689" t="s">
        <v>49</v>
      </c>
      <c r="E5" s="687"/>
      <c r="F5" s="687"/>
      <c r="G5" s="687"/>
      <c r="H5" s="687"/>
      <c r="I5" s="687"/>
      <c r="J5" s="688"/>
    </row>
    <row r="6" spans="1:14" ht="15.75" x14ac:dyDescent="0.25">
      <c r="A6" s="690" t="s">
        <v>51</v>
      </c>
      <c r="B6" s="690" t="s">
        <v>52</v>
      </c>
      <c r="C6" s="690" t="s">
        <v>53</v>
      </c>
      <c r="D6" s="689" t="s">
        <v>54</v>
      </c>
      <c r="E6" s="687"/>
      <c r="F6" s="687"/>
      <c r="G6" s="688"/>
      <c r="H6" s="692" t="s">
        <v>55</v>
      </c>
      <c r="I6" s="693"/>
      <c r="J6" s="690" t="s">
        <v>56</v>
      </c>
    </row>
    <row r="7" spans="1:14" ht="31.5" x14ac:dyDescent="0.25">
      <c r="A7" s="691"/>
      <c r="B7" s="691"/>
      <c r="C7" s="691"/>
      <c r="D7" s="374" t="s">
        <v>57</v>
      </c>
      <c r="E7" s="374" t="s">
        <v>58</v>
      </c>
      <c r="F7" s="374" t="s">
        <v>59</v>
      </c>
      <c r="G7" s="374" t="s">
        <v>60</v>
      </c>
      <c r="H7" s="374" t="s">
        <v>4</v>
      </c>
      <c r="I7" s="374" t="s">
        <v>0</v>
      </c>
      <c r="J7" s="691"/>
    </row>
    <row r="8" spans="1:14" ht="15.75" x14ac:dyDescent="0.25">
      <c r="A8" s="136" t="s">
        <v>6</v>
      </c>
      <c r="B8" s="15">
        <f>SUM(B9:B11)</f>
        <v>23</v>
      </c>
      <c r="C8" s="219">
        <f>SUM(C9:C11)</f>
        <v>40325</v>
      </c>
      <c r="D8" s="15"/>
      <c r="E8" s="15"/>
      <c r="F8" s="15"/>
      <c r="G8" s="219">
        <f>SUM(G9:G11)</f>
        <v>3690.5</v>
      </c>
      <c r="H8" s="219"/>
      <c r="I8" s="219">
        <f>SUM(I9:I11)</f>
        <v>3690.5</v>
      </c>
      <c r="J8" s="15"/>
    </row>
    <row r="9" spans="1:14" ht="15.75" x14ac:dyDescent="0.25">
      <c r="A9" s="580" t="s">
        <v>374</v>
      </c>
      <c r="B9" s="575">
        <v>11</v>
      </c>
      <c r="C9" s="581">
        <v>33275</v>
      </c>
      <c r="D9" s="582"/>
      <c r="E9" s="376"/>
      <c r="F9" s="376"/>
      <c r="G9" s="376"/>
      <c r="H9" s="376"/>
      <c r="I9" s="376"/>
      <c r="J9" s="16" t="s">
        <v>1171</v>
      </c>
    </row>
    <row r="10" spans="1:14" ht="15.75" x14ac:dyDescent="0.25">
      <c r="A10" s="580" t="s">
        <v>939</v>
      </c>
      <c r="B10" s="575">
        <v>11</v>
      </c>
      <c r="C10" s="581">
        <v>3355</v>
      </c>
      <c r="D10" s="582"/>
      <c r="E10" s="376"/>
      <c r="F10" s="376"/>
      <c r="G10" s="376"/>
      <c r="H10" s="376"/>
      <c r="I10" s="376"/>
      <c r="J10" s="16" t="s">
        <v>1171</v>
      </c>
    </row>
    <row r="11" spans="1:14" ht="31.5" x14ac:dyDescent="0.25">
      <c r="A11" s="580" t="s">
        <v>938</v>
      </c>
      <c r="B11" s="575">
        <v>1</v>
      </c>
      <c r="C11" s="581">
        <v>3695</v>
      </c>
      <c r="D11" s="582" t="s">
        <v>1172</v>
      </c>
      <c r="E11" s="376" t="s">
        <v>680</v>
      </c>
      <c r="F11" s="376" t="s">
        <v>436</v>
      </c>
      <c r="G11" s="376">
        <v>3690.5</v>
      </c>
      <c r="H11" s="376" t="s">
        <v>1173</v>
      </c>
      <c r="I11" s="376">
        <v>3690.5</v>
      </c>
      <c r="J11" s="16" t="s">
        <v>1174</v>
      </c>
    </row>
    <row r="13" spans="1:14" ht="15.75" x14ac:dyDescent="0.25">
      <c r="A13" s="371" t="s">
        <v>973</v>
      </c>
      <c r="B13" s="295">
        <v>0</v>
      </c>
    </row>
    <row r="14" spans="1:14" s="11" customFormat="1" ht="15.75" x14ac:dyDescent="0.25">
      <c r="A14" s="9" t="s">
        <v>1065</v>
      </c>
      <c r="B14" s="295">
        <v>40325</v>
      </c>
      <c r="C14" s="371"/>
      <c r="D14" s="371"/>
      <c r="E14" s="371"/>
      <c r="F14" s="371"/>
      <c r="G14" s="371"/>
      <c r="H14" s="371"/>
      <c r="I14" s="371"/>
      <c r="J14" s="371"/>
      <c r="L14" s="371"/>
      <c r="M14" s="371"/>
      <c r="N14" s="371"/>
    </row>
    <row r="15" spans="1:14" ht="18" customHeight="1" x14ac:dyDescent="0.25">
      <c r="A15" s="583"/>
      <c r="B15" s="583"/>
      <c r="C15" s="583"/>
      <c r="D15" s="583"/>
      <c r="E15" s="583"/>
      <c r="F15" s="583"/>
      <c r="G15" s="583"/>
      <c r="H15" s="583"/>
    </row>
  </sheetData>
  <mergeCells count="9">
    <mergeCell ref="A4:J4"/>
    <mergeCell ref="A5:C5"/>
    <mergeCell ref="D5:J5"/>
    <mergeCell ref="A6:A7"/>
    <mergeCell ref="B6:B7"/>
    <mergeCell ref="C6:C7"/>
    <mergeCell ref="D6:G6"/>
    <mergeCell ref="H6:I6"/>
    <mergeCell ref="J6:J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Kopsavilkums</vt:lpstr>
      <vt:lpstr>R.1.sl._799</vt:lpstr>
      <vt:lpstr>R.2.sl_02_799</vt:lpstr>
      <vt:lpstr>Rēzekne_2021_799</vt:lpstr>
      <vt:lpstr>Rēzekn_2022_799</vt:lpstr>
      <vt:lpstr>Jelg_799</vt:lpstr>
      <vt:lpstr>Ziemeļkurz_799</vt:lpstr>
      <vt:lpstr>Vidzem_899</vt:lpstr>
      <vt:lpstr>JEKABP_899</vt:lpstr>
      <vt:lpstr>Liepāj_899</vt:lpstr>
      <vt:lpstr>Rēzekn_899</vt:lpstr>
      <vt:lpstr>Ziemeļk_899</vt:lpstr>
      <vt:lpstr>Priek_899</vt:lpstr>
      <vt:lpstr>Dobele_899</vt:lpstr>
      <vt:lpstr>Alūksn_899</vt:lpstr>
      <vt:lpstr>Bausk_899</vt:lpstr>
      <vt:lpstr>Cēsis_899</vt:lpstr>
      <vt:lpstr>Preiļi_899</vt:lpstr>
      <vt:lpstr>Krāslava_899</vt:lpstr>
      <vt:lpstr>Jūrmala_899</vt:lpstr>
      <vt:lpstr>Madona_899</vt:lpstr>
      <vt:lpstr>Limb_899</vt:lpstr>
      <vt:lpstr>Aizkr_899</vt:lpstr>
      <vt:lpstr>R.2.sl_899</vt:lpstr>
      <vt:lpstr>Sanare_899</vt:lpstr>
      <vt:lpstr>Irlavas slimnīca_899</vt:lpstr>
      <vt:lpstr>Jelg_899</vt:lpstr>
      <vt:lpstr>Tukums_899</vt:lpstr>
      <vt:lpstr>Saldus_904</vt:lpstr>
      <vt:lpstr>Ludza_904</vt:lpstr>
      <vt:lpstr>Jūras MC_904</vt:lpstr>
      <vt:lpstr>Rīgas 1.slimnica_904</vt:lpstr>
      <vt:lpstr>Balvi_904</vt:lpstr>
      <vt:lpstr>Dzemd_904</vt:lpstr>
      <vt:lpstr>Papildus_dzn_904_aizstāt</vt:lpstr>
      <vt:lpstr>Aizkraukle_904</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Baiba Dreimane</dc:creator>
  <cp:lastModifiedBy>Lāsma Zandberga</cp:lastModifiedBy>
  <cp:lastPrinted>2022-01-06T09:08:19Z</cp:lastPrinted>
  <dcterms:created xsi:type="dcterms:W3CDTF">2021-01-07T07:33:46Z</dcterms:created>
  <dcterms:modified xsi:type="dcterms:W3CDTF">2022-04-14T06:31:56Z</dcterms:modified>
</cp:coreProperties>
</file>