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ekmin-my.sharepoint.com/personal/anda_paegle_em_gov_lv/Documents/UVPPP/Eksports/19032024/"/>
    </mc:Choice>
  </mc:AlternateContent>
  <xr:revisionPtr revIDLastSave="91" documentId="8_{E0545220-B7C6-4C07-A1D4-CC50FB74AB6F}" xr6:coauthVersionLast="47" xr6:coauthVersionMax="47" xr10:uidLastSave="{AF77080D-AB19-489B-B6D9-0B1884D5A3E4}"/>
  <bookViews>
    <workbookView xWindow="-120" yWindow="-120" windowWidth="29040" windowHeight="15840" xr2:uid="{00000000-000D-0000-FFFF-FFFF00000000}"/>
  </bookViews>
  <sheets>
    <sheet name="Atalgojums" sheetId="8" r:id="rId1"/>
  </sheets>
  <definedNames>
    <definedName name="_xlnm.Print_Area" localSheetId="0">Atalgojums!$A$1:$AK$17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0" i="8" l="1"/>
  <c r="AH20" i="8" s="1"/>
  <c r="U20" i="8"/>
  <c r="X20" i="8" s="1"/>
  <c r="K20" i="8"/>
  <c r="AE19" i="8"/>
  <c r="AF19" i="8" s="1"/>
  <c r="U19" i="8"/>
  <c r="Y19" i="8" s="1"/>
  <c r="K19" i="8"/>
  <c r="AE18" i="8"/>
  <c r="AH18" i="8" s="1"/>
  <c r="U18" i="8"/>
  <c r="K18" i="8"/>
  <c r="M18" i="8" s="1"/>
  <c r="AG19" i="8" l="1"/>
  <c r="AH19" i="8"/>
  <c r="X19" i="8"/>
  <c r="AF18" i="8"/>
  <c r="AG18" i="8"/>
  <c r="W20" i="8"/>
  <c r="Y20" i="8"/>
  <c r="Z20" i="8"/>
  <c r="AA20" i="8" s="1"/>
  <c r="N18" i="8"/>
  <c r="M19" i="8"/>
  <c r="AG20" i="8"/>
  <c r="W18" i="8"/>
  <c r="M20" i="8"/>
  <c r="O18" i="8"/>
  <c r="AF20" i="8"/>
  <c r="N19" i="8"/>
  <c r="O19" i="8"/>
  <c r="X18" i="8"/>
  <c r="N20" i="8"/>
  <c r="Y18" i="8"/>
  <c r="O20" i="8"/>
  <c r="W19" i="8"/>
  <c r="P19" i="8" l="1"/>
  <c r="AI19" i="8"/>
  <c r="AJ19" i="8" s="1"/>
  <c r="P18" i="8"/>
  <c r="Q18" i="8" s="1"/>
  <c r="P20" i="8"/>
  <c r="Q20" i="8" s="1"/>
  <c r="AI20" i="8"/>
  <c r="AJ20" i="8" s="1"/>
  <c r="AI18" i="8"/>
  <c r="AJ18" i="8" s="1"/>
  <c r="Q19" i="8"/>
  <c r="Z18" i="8"/>
  <c r="Z19" i="8"/>
  <c r="AA19" i="8" s="1"/>
  <c r="AK20" i="8" l="1"/>
  <c r="AK19" i="8"/>
  <c r="AA18" i="8"/>
  <c r="AK18" i="8" l="1"/>
  <c r="AE17" i="8" l="1"/>
  <c r="R17" i="8"/>
  <c r="H17" i="8"/>
  <c r="K17" i="8" s="1"/>
  <c r="AE16" i="8"/>
  <c r="U16" i="8"/>
  <c r="K16" i="8"/>
  <c r="AE15" i="8"/>
  <c r="U15" i="8"/>
  <c r="K15" i="8"/>
  <c r="AE14" i="8"/>
  <c r="U14" i="8"/>
  <c r="K14" i="8"/>
  <c r="AE13" i="8"/>
  <c r="U13" i="8"/>
  <c r="K13" i="8"/>
  <c r="AE12" i="8"/>
  <c r="U12" i="8"/>
  <c r="K12" i="8"/>
  <c r="AE11" i="8"/>
  <c r="U11" i="8"/>
  <c r="K11" i="8"/>
  <c r="AE10" i="8"/>
  <c r="U10" i="8"/>
  <c r="K10" i="8"/>
  <c r="AE9" i="8"/>
  <c r="U9" i="8"/>
  <c r="K9" i="8"/>
  <c r="AE8" i="8"/>
  <c r="U8" i="8"/>
  <c r="K8" i="8"/>
  <c r="AE7" i="8"/>
  <c r="U7" i="8"/>
  <c r="K7" i="8"/>
  <c r="AE6" i="8"/>
  <c r="U6" i="8"/>
  <c r="K6" i="8"/>
  <c r="AE5" i="8"/>
  <c r="U5" i="8"/>
  <c r="K5" i="8"/>
  <c r="AE4" i="8"/>
  <c r="U4" i="8"/>
  <c r="K4" i="8"/>
  <c r="O4" i="8" l="1"/>
  <c r="N4" i="8"/>
  <c r="M4" i="8"/>
  <c r="Y4" i="8"/>
  <c r="X4" i="8"/>
  <c r="W4" i="8"/>
  <c r="AH4" i="8"/>
  <c r="AG4" i="8"/>
  <c r="AF4" i="8"/>
  <c r="O5" i="8"/>
  <c r="N5" i="8"/>
  <c r="M5" i="8"/>
  <c r="Y5" i="8"/>
  <c r="X5" i="8"/>
  <c r="W5" i="8"/>
  <c r="AH5" i="8"/>
  <c r="AG5" i="8"/>
  <c r="AF5" i="8"/>
  <c r="O6" i="8"/>
  <c r="N6" i="8"/>
  <c r="M6" i="8"/>
  <c r="Y6" i="8"/>
  <c r="X6" i="8"/>
  <c r="W6" i="8"/>
  <c r="AH6" i="8"/>
  <c r="AG6" i="8"/>
  <c r="AF6" i="8"/>
  <c r="O7" i="8"/>
  <c r="N7" i="8"/>
  <c r="M7" i="8"/>
  <c r="Y7" i="8"/>
  <c r="X7" i="8"/>
  <c r="W7" i="8"/>
  <c r="AH7" i="8"/>
  <c r="AG7" i="8"/>
  <c r="AF7" i="8"/>
  <c r="O8" i="8"/>
  <c r="N8" i="8"/>
  <c r="M8" i="8"/>
  <c r="Y8" i="8"/>
  <c r="X8" i="8"/>
  <c r="W8" i="8"/>
  <c r="AH8" i="8"/>
  <c r="AG8" i="8"/>
  <c r="AF8" i="8"/>
  <c r="O9" i="8"/>
  <c r="N9" i="8"/>
  <c r="M9" i="8"/>
  <c r="Y9" i="8"/>
  <c r="X9" i="8"/>
  <c r="W9" i="8"/>
  <c r="AH9" i="8"/>
  <c r="AG9" i="8"/>
  <c r="AF9" i="8"/>
  <c r="O10" i="8"/>
  <c r="N10" i="8"/>
  <c r="M10" i="8"/>
  <c r="Y10" i="8"/>
  <c r="X10" i="8"/>
  <c r="W10" i="8"/>
  <c r="AH10" i="8"/>
  <c r="AG10" i="8"/>
  <c r="AF10" i="8"/>
  <c r="O11" i="8"/>
  <c r="N11" i="8"/>
  <c r="M11" i="8"/>
  <c r="Y11" i="8"/>
  <c r="X11" i="8"/>
  <c r="W11" i="8"/>
  <c r="AH11" i="8"/>
  <c r="AG11" i="8"/>
  <c r="AF11" i="8"/>
  <c r="O12" i="8"/>
  <c r="N12" i="8"/>
  <c r="M12" i="8"/>
  <c r="Y12" i="8"/>
  <c r="X12" i="8"/>
  <c r="W12" i="8"/>
  <c r="AH12" i="8"/>
  <c r="AG12" i="8"/>
  <c r="AF12" i="8"/>
  <c r="O13" i="8"/>
  <c r="N13" i="8"/>
  <c r="M13" i="8"/>
  <c r="Y13" i="8"/>
  <c r="X13" i="8"/>
  <c r="W13" i="8"/>
  <c r="AH13" i="8"/>
  <c r="AG13" i="8"/>
  <c r="AF13" i="8"/>
  <c r="O14" i="8"/>
  <c r="N14" i="8"/>
  <c r="M14" i="8"/>
  <c r="Y14" i="8"/>
  <c r="X14" i="8"/>
  <c r="W14" i="8"/>
  <c r="AH14" i="8"/>
  <c r="AG14" i="8"/>
  <c r="AF14" i="8"/>
  <c r="O15" i="8"/>
  <c r="N15" i="8"/>
  <c r="M15" i="8"/>
  <c r="Y15" i="8"/>
  <c r="X15" i="8"/>
  <c r="W15" i="8"/>
  <c r="AH15" i="8"/>
  <c r="AG15" i="8"/>
  <c r="AF15" i="8"/>
  <c r="O16" i="8"/>
  <c r="N16" i="8"/>
  <c r="M16" i="8"/>
  <c r="Y16" i="8"/>
  <c r="X16" i="8"/>
  <c r="W16" i="8"/>
  <c r="AH16" i="8"/>
  <c r="AG16" i="8"/>
  <c r="AF16" i="8"/>
  <c r="O17" i="8"/>
  <c r="N17" i="8"/>
  <c r="M17" i="8"/>
  <c r="U17" i="8"/>
  <c r="AH17" i="8"/>
  <c r="AG17" i="8"/>
  <c r="AF17" i="8"/>
  <c r="P9" i="8" l="1"/>
  <c r="Q9" i="8" s="1"/>
  <c r="AI17" i="8"/>
  <c r="AJ17" i="8" s="1"/>
  <c r="Y17" i="8"/>
  <c r="X17" i="8"/>
  <c r="W17" i="8"/>
  <c r="P17" i="8"/>
  <c r="Q17" i="8" s="1"/>
  <c r="AI16" i="8"/>
  <c r="AJ16" i="8" s="1"/>
  <c r="Z16" i="8"/>
  <c r="AA16" i="8" s="1"/>
  <c r="P16" i="8"/>
  <c r="Q16" i="8" s="1"/>
  <c r="AI15" i="8"/>
  <c r="AJ15" i="8" s="1"/>
  <c r="Z15" i="8"/>
  <c r="AA15" i="8" s="1"/>
  <c r="P15" i="8"/>
  <c r="Q15" i="8" s="1"/>
  <c r="AI14" i="8"/>
  <c r="AJ14" i="8" s="1"/>
  <c r="Z14" i="8"/>
  <c r="AA14" i="8" s="1"/>
  <c r="P14" i="8"/>
  <c r="Q14" i="8" s="1"/>
  <c r="AI13" i="8"/>
  <c r="AJ13" i="8" s="1"/>
  <c r="Z13" i="8"/>
  <c r="AA13" i="8" s="1"/>
  <c r="P13" i="8"/>
  <c r="Q13" i="8" s="1"/>
  <c r="AI12" i="8"/>
  <c r="AJ12" i="8" s="1"/>
  <c r="Z12" i="8"/>
  <c r="AA12" i="8" s="1"/>
  <c r="P12" i="8"/>
  <c r="Q12" i="8" s="1"/>
  <c r="AI11" i="8"/>
  <c r="AJ11" i="8" s="1"/>
  <c r="Z11" i="8"/>
  <c r="AA11" i="8" s="1"/>
  <c r="P11" i="8"/>
  <c r="Q11" i="8" s="1"/>
  <c r="AI10" i="8"/>
  <c r="AJ10" i="8" s="1"/>
  <c r="Z10" i="8"/>
  <c r="AA10" i="8" s="1"/>
  <c r="P10" i="8"/>
  <c r="Q10" i="8" s="1"/>
  <c r="AI9" i="8"/>
  <c r="AJ9" i="8" s="1"/>
  <c r="Z9" i="8"/>
  <c r="AA9" i="8" s="1"/>
  <c r="AI8" i="8"/>
  <c r="AJ8" i="8" s="1"/>
  <c r="Z8" i="8"/>
  <c r="AA8" i="8" s="1"/>
  <c r="P8" i="8"/>
  <c r="Q8" i="8" s="1"/>
  <c r="AI7" i="8"/>
  <c r="AJ7" i="8" s="1"/>
  <c r="Z7" i="8"/>
  <c r="AA7" i="8" s="1"/>
  <c r="P7" i="8"/>
  <c r="Q7" i="8" s="1"/>
  <c r="AI6" i="8"/>
  <c r="AJ6" i="8" s="1"/>
  <c r="Z6" i="8"/>
  <c r="AA6" i="8" s="1"/>
  <c r="P6" i="8"/>
  <c r="Q6" i="8" s="1"/>
  <c r="AI5" i="8"/>
  <c r="AJ5" i="8" s="1"/>
  <c r="Z5" i="8"/>
  <c r="AA5" i="8" s="1"/>
  <c r="P5" i="8"/>
  <c r="Q5" i="8" s="1"/>
  <c r="AI4" i="8"/>
  <c r="Z4" i="8"/>
  <c r="P4" i="8"/>
  <c r="AK16" i="8" l="1"/>
  <c r="AK10" i="8"/>
  <c r="AK11" i="8"/>
  <c r="AK13" i="8"/>
  <c r="AK6" i="8"/>
  <c r="AK15" i="8"/>
  <c r="AK12" i="8"/>
  <c r="AK8" i="8"/>
  <c r="AK14" i="8"/>
  <c r="AK5" i="8"/>
  <c r="Q4" i="8"/>
  <c r="Q21" i="8" s="1"/>
  <c r="AA4" i="8"/>
  <c r="AJ4" i="8"/>
  <c r="AJ21" i="8" s="1"/>
  <c r="AK7" i="8"/>
  <c r="AK9" i="8"/>
  <c r="Z17" i="8"/>
  <c r="AA17" i="8" l="1"/>
  <c r="AK17" i="8" s="1"/>
  <c r="AK4" i="8"/>
  <c r="AA21" i="8" l="1"/>
</calcChain>
</file>

<file path=xl/sharedStrings.xml><?xml version="1.0" encoding="utf-8"?>
<sst xmlns="http://schemas.openxmlformats.org/spreadsheetml/2006/main" count="105" uniqueCount="46">
  <si>
    <t>Atlīdzība</t>
  </si>
  <si>
    <t>Mēnešalgu grupa</t>
  </si>
  <si>
    <t>Amatu saime</t>
  </si>
  <si>
    <t>Amatu saimes līmenis</t>
  </si>
  <si>
    <t>Amatu skaits/slodze 100%</t>
  </si>
  <si>
    <t>Piemaksa, %</t>
  </si>
  <si>
    <t>Mēnešalgas intervāla viduspunkts, EUR, atbilstoši VK vadlīnijām</t>
  </si>
  <si>
    <t>Mēnešalga/piemaksas</t>
  </si>
  <si>
    <t>2024.g. mēneši</t>
  </si>
  <si>
    <t>2024.g. kopā</t>
  </si>
  <si>
    <t>Diplomātiskā ranga piemaksa</t>
  </si>
  <si>
    <t>Novērtēšanas prēmija, naudas balvas</t>
  </si>
  <si>
    <t>Piemaksas</t>
  </si>
  <si>
    <t>Soc.garantijas (Veselības apdrošin., brilles,Atvaļinājuma pabalsts 50% no mēneša atlīdzības, pabalsti)</t>
  </si>
  <si>
    <t>VSAOI 2024.g.</t>
  </si>
  <si>
    <t>2024.g. kopā +ddsoc</t>
  </si>
  <si>
    <t xml:space="preserve">Mēnešalgas intervāla viduspunkts, EUR  atbilstoši VK vadlīnijām </t>
  </si>
  <si>
    <t>2025.g. mēneši</t>
  </si>
  <si>
    <t>2025.g. kopā</t>
  </si>
  <si>
    <t>Diplomātiskā ranga piemkasa</t>
  </si>
  <si>
    <t>VSAOI 2025.g.</t>
  </si>
  <si>
    <t>2025.g. + ddsoc</t>
  </si>
  <si>
    <t xml:space="preserve">Mēnešalgas intervāla viduspunkts, EUR atbilstoši VK vadlīnijām </t>
  </si>
  <si>
    <t>2026.g. mēneši</t>
  </si>
  <si>
    <t>2026.g. kopā</t>
  </si>
  <si>
    <t>VSAOI 2026.g.</t>
  </si>
  <si>
    <t>2026.g.+ddsoc</t>
  </si>
  <si>
    <t xml:space="preserve">Kopā atlīdzība </t>
  </si>
  <si>
    <t>39.1</t>
  </si>
  <si>
    <t>III</t>
  </si>
  <si>
    <t>15.1</t>
  </si>
  <si>
    <t>II</t>
  </si>
  <si>
    <t>Kopā</t>
  </si>
  <si>
    <t>37</t>
  </si>
  <si>
    <t>IIA</t>
  </si>
  <si>
    <t>RESORA Izdevumu tāme 2024.-2026.gadam</t>
  </si>
  <si>
    <t>Vecākais projektu vadītājs (investīcijas)</t>
  </si>
  <si>
    <t>Vecākais projektu vadītājs (eksports)</t>
  </si>
  <si>
    <t>JD vecākais jurists</t>
  </si>
  <si>
    <t>Vecākais projektu vadītājs</t>
  </si>
  <si>
    <t>FD Finansists</t>
  </si>
  <si>
    <t>Departamenta direktora vietnieks</t>
  </si>
  <si>
    <t>Vecākais eksperts</t>
  </si>
  <si>
    <t>Iestāde</t>
  </si>
  <si>
    <t>LIAA</t>
  </si>
  <si>
    <t>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</si>
</sst>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7030A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65">
    <xf numFmtId="0" fontId="0" fillId="0" borderId="0" xfId="0"/>
    <xf numFmtId="0" fontId="4" fillId="0" borderId="0" xfId="1" applyFont="1" applyFill="1"/>
    <xf numFmtId="0" fontId="3" fillId="0" borderId="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5" fillId="0" borderId="0" xfId="1" applyFont="1" applyFill="1"/>
    <xf numFmtId="0" fontId="6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4" fontId="2" fillId="0" borderId="13" xfId="1" applyNumberFormat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/>
    </xf>
    <xf numFmtId="49" fontId="9" fillId="0" borderId="2" xfId="1" applyNumberFormat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 wrapText="1"/>
    </xf>
    <xf numFmtId="3" fontId="9" fillId="0" borderId="2" xfId="1" applyNumberFormat="1" applyFont="1" applyFill="1" applyBorder="1" applyAlignment="1">
      <alignment horizontal="right" vertical="center" wrapText="1"/>
    </xf>
    <xf numFmtId="3" fontId="4" fillId="0" borderId="2" xfId="1" applyNumberFormat="1" applyFont="1" applyFill="1" applyBorder="1" applyAlignment="1">
      <alignment vertical="center"/>
    </xf>
    <xf numFmtId="3" fontId="10" fillId="0" borderId="2" xfId="1" applyNumberFormat="1" applyFont="1" applyFill="1" applyBorder="1" applyAlignment="1">
      <alignment vertical="center"/>
    </xf>
    <xf numFmtId="3" fontId="3" fillId="0" borderId="2" xfId="1" applyNumberFormat="1" applyFont="1" applyFill="1" applyBorder="1" applyAlignment="1">
      <alignment vertical="center"/>
    </xf>
    <xf numFmtId="3" fontId="5" fillId="0" borderId="1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horizontal="center"/>
    </xf>
    <xf numFmtId="49" fontId="9" fillId="0" borderId="1" xfId="1" applyNumberFormat="1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5" fillId="0" borderId="9" xfId="1" applyNumberFormat="1" applyFont="1" applyFill="1" applyBorder="1" applyAlignment="1">
      <alignment vertical="center"/>
    </xf>
    <xf numFmtId="4" fontId="10" fillId="0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3" fontId="11" fillId="0" borderId="1" xfId="1" applyNumberFormat="1" applyFont="1" applyFill="1" applyBorder="1" applyAlignment="1">
      <alignment vertical="center"/>
    </xf>
    <xf numFmtId="9" fontId="9" fillId="0" borderId="1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49" fontId="12" fillId="0" borderId="1" xfId="1" applyNumberFormat="1" applyFont="1" applyFill="1" applyBorder="1" applyAlignment="1">
      <alignment horizontal="center"/>
    </xf>
    <xf numFmtId="9" fontId="12" fillId="0" borderId="1" xfId="1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9" fillId="0" borderId="6" xfId="1" applyFont="1" applyFill="1" applyBorder="1" applyAlignment="1">
      <alignment horizontal="center"/>
    </xf>
    <xf numFmtId="49" fontId="9" fillId="0" borderId="6" xfId="1" applyNumberFormat="1" applyFont="1" applyFill="1" applyBorder="1" applyAlignment="1">
      <alignment horizontal="center"/>
    </xf>
    <xf numFmtId="0" fontId="9" fillId="0" borderId="6" xfId="1" applyFont="1" applyFill="1" applyBorder="1" applyAlignment="1">
      <alignment horizontal="center" vertical="center" wrapText="1"/>
    </xf>
    <xf numFmtId="9" fontId="9" fillId="0" borderId="6" xfId="1" applyNumberFormat="1" applyFont="1" applyFill="1" applyBorder="1" applyAlignment="1">
      <alignment horizontal="center" vertical="center" wrapText="1"/>
    </xf>
    <xf numFmtId="3" fontId="9" fillId="0" borderId="6" xfId="1" applyNumberFormat="1" applyFont="1" applyFill="1" applyBorder="1" applyAlignment="1">
      <alignment horizontal="right" vertical="center" wrapText="1"/>
    </xf>
    <xf numFmtId="3" fontId="4" fillId="0" borderId="6" xfId="1" applyNumberFormat="1" applyFont="1" applyFill="1" applyBorder="1" applyAlignment="1">
      <alignment vertical="center"/>
    </xf>
    <xf numFmtId="3" fontId="10" fillId="0" borderId="6" xfId="1" applyNumberFormat="1" applyFont="1" applyFill="1" applyBorder="1" applyAlignment="1">
      <alignment vertical="center"/>
    </xf>
    <xf numFmtId="3" fontId="3" fillId="0" borderId="6" xfId="1" applyNumberFormat="1" applyFont="1" applyFill="1" applyBorder="1" applyAlignment="1">
      <alignment vertical="center"/>
    </xf>
    <xf numFmtId="3" fontId="8" fillId="0" borderId="6" xfId="1" applyNumberFormat="1" applyFont="1" applyFill="1" applyBorder="1" applyAlignment="1">
      <alignment vertical="center"/>
    </xf>
    <xf numFmtId="3" fontId="5" fillId="0" borderId="10" xfId="1" applyNumberFormat="1" applyFont="1" applyFill="1" applyBorder="1" applyAlignment="1">
      <alignment vertical="center"/>
    </xf>
    <xf numFmtId="3" fontId="5" fillId="0" borderId="0" xfId="1" applyNumberFormat="1" applyFont="1" applyFill="1"/>
    <xf numFmtId="3" fontId="5" fillId="0" borderId="0" xfId="1" applyNumberFormat="1" applyFont="1" applyFill="1" applyAlignment="1">
      <alignment horizontal="center" vertical="center"/>
    </xf>
    <xf numFmtId="3" fontId="5" fillId="0" borderId="4" xfId="1" applyNumberFormat="1" applyFont="1" applyFill="1" applyBorder="1"/>
    <xf numFmtId="3" fontId="5" fillId="0" borderId="3" xfId="1" applyNumberFormat="1" applyFont="1" applyFill="1" applyBorder="1"/>
    <xf numFmtId="3" fontId="5" fillId="0" borderId="0" xfId="1" applyNumberFormat="1" applyFont="1" applyFill="1" applyBorder="1"/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Border="1"/>
    <xf numFmtId="3" fontId="4" fillId="0" borderId="0" xfId="1" applyNumberFormat="1" applyFont="1" applyFill="1"/>
    <xf numFmtId="3" fontId="14" fillId="0" borderId="0" xfId="0" applyNumberFormat="1" applyFont="1"/>
    <xf numFmtId="49" fontId="9" fillId="2" borderId="15" xfId="1" applyNumberFormat="1" applyFont="1" applyFill="1" applyBorder="1" applyAlignment="1">
      <alignment horizontal="left" vertical="center"/>
    </xf>
    <xf numFmtId="49" fontId="12" fillId="2" borderId="15" xfId="1" applyNumberFormat="1" applyFont="1" applyFill="1" applyBorder="1" applyAlignment="1">
      <alignment horizontal="left" vertical="center"/>
    </xf>
    <xf numFmtId="49" fontId="9" fillId="2" borderId="5" xfId="1" applyNumberFormat="1" applyFont="1" applyFill="1" applyBorder="1" applyAlignment="1">
      <alignment horizontal="left" vertical="center"/>
    </xf>
    <xf numFmtId="0" fontId="3" fillId="0" borderId="0" xfId="1" applyFont="1" applyFill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9" fontId="9" fillId="2" borderId="16" xfId="1" applyNumberFormat="1" applyFont="1" applyFill="1" applyBorder="1" applyAlignment="1">
      <alignment horizontal="left" vertical="center"/>
    </xf>
    <xf numFmtId="49" fontId="9" fillId="2" borderId="17" xfId="1" applyNumberFormat="1" applyFont="1" applyFill="1" applyBorder="1" applyAlignment="1">
      <alignment horizontal="left" vertical="center"/>
    </xf>
  </cellXfs>
  <cellStyles count="3">
    <cellStyle name="Normal" xfId="0" builtinId="0"/>
    <cellStyle name="Normal 2" xfId="1" xr:uid="{670D4362-BD4A-4D7E-972A-BC287E66717A}"/>
    <cellStyle name="Normal 3" xfId="2" xr:uid="{29C24DB4-8F30-47F7-9E67-075DE3E802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20F6-6745-403C-BDAD-5D99CCC4BEB6}">
  <sheetPr>
    <pageSetUpPr fitToPage="1"/>
  </sheetPr>
  <dimension ref="A1:AL34"/>
  <sheetViews>
    <sheetView tabSelected="1" zoomScaleNormal="100" workbookViewId="0">
      <pane xSplit="7" ySplit="3" topLeftCell="H4" activePane="bottomRight" state="frozen"/>
      <selection pane="topRight" activeCell="G1" sqref="G1"/>
      <selection pane="bottomLeft" activeCell="A4" sqref="A4"/>
      <selection pane="bottomRight" activeCell="E23" sqref="E23"/>
    </sheetView>
  </sheetViews>
  <sheetFormatPr defaultColWidth="9.28515625" defaultRowHeight="15.75" x14ac:dyDescent="0.25"/>
  <cols>
    <col min="1" max="1" width="47.42578125" style="1" customWidth="1"/>
    <col min="2" max="2" width="11.85546875" style="1" customWidth="1"/>
    <col min="3" max="3" width="7.7109375" style="52" customWidth="1"/>
    <col min="4" max="4" width="7.7109375" style="1" customWidth="1"/>
    <col min="5" max="5" width="9.5703125" style="1" customWidth="1"/>
    <col min="6" max="6" width="8.5703125" style="1" customWidth="1"/>
    <col min="7" max="7" width="10.5703125" style="1" customWidth="1"/>
    <col min="8" max="8" width="11.28515625" style="1" customWidth="1"/>
    <col min="9" max="9" width="9.28515625" style="1" customWidth="1"/>
    <col min="10" max="10" width="12.5703125" style="1" customWidth="1"/>
    <col min="11" max="11" width="11.28515625" style="1" customWidth="1"/>
    <col min="12" max="12" width="13" style="1" customWidth="1"/>
    <col min="13" max="14" width="12.7109375" style="1" customWidth="1"/>
    <col min="15" max="15" width="13.7109375" style="1" customWidth="1"/>
    <col min="16" max="16" width="9.5703125" style="1" customWidth="1"/>
    <col min="17" max="17" width="12.5703125" style="1" customWidth="1"/>
    <col min="18" max="18" width="12.85546875" style="1" customWidth="1"/>
    <col min="19" max="19" width="12.28515625" style="1" customWidth="1"/>
    <col min="20" max="20" width="15" style="1" customWidth="1"/>
    <col min="21" max="22" width="10.7109375" style="1" customWidth="1"/>
    <col min="23" max="23" width="12.7109375" style="1" customWidth="1"/>
    <col min="24" max="24" width="11.7109375" style="1" customWidth="1"/>
    <col min="25" max="26" width="13.7109375" style="1" customWidth="1"/>
    <col min="27" max="27" width="23.42578125" style="1" customWidth="1"/>
    <col min="28" max="30" width="12.5703125" style="1" customWidth="1"/>
    <col min="31" max="31" width="13.28515625" style="1" customWidth="1"/>
    <col min="32" max="33" width="15" style="1" customWidth="1"/>
    <col min="34" max="35" width="13.28515625" style="1" customWidth="1"/>
    <col min="36" max="36" width="13.7109375" style="1" customWidth="1"/>
    <col min="37" max="37" width="16.42578125" style="5" customWidth="1"/>
    <col min="38" max="39" width="12.5703125" style="1" customWidth="1"/>
    <col min="40" max="16384" width="9.28515625" style="1"/>
  </cols>
  <sheetData>
    <row r="1" spans="1:37" ht="29.1" customHeight="1" thickBot="1" x14ac:dyDescent="0.3">
      <c r="A1" s="59" t="s">
        <v>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</row>
    <row r="2" spans="1:37" ht="26.1" customHeight="1" thickBot="1" x14ac:dyDescent="0.3">
      <c r="A2" s="2"/>
      <c r="B2" s="2"/>
      <c r="C2" s="2"/>
      <c r="D2" s="2"/>
      <c r="E2" s="2"/>
      <c r="F2" s="2"/>
      <c r="G2" s="2"/>
      <c r="H2" s="60">
        <v>2024</v>
      </c>
      <c r="I2" s="61"/>
      <c r="J2" s="61"/>
      <c r="K2" s="61"/>
      <c r="L2" s="61"/>
      <c r="M2" s="61"/>
      <c r="N2" s="61"/>
      <c r="O2" s="61"/>
      <c r="P2" s="61"/>
      <c r="Q2" s="61"/>
      <c r="R2" s="60">
        <v>2025</v>
      </c>
      <c r="S2" s="61"/>
      <c r="T2" s="61"/>
      <c r="U2" s="61"/>
      <c r="V2" s="61"/>
      <c r="W2" s="61"/>
      <c r="X2" s="61"/>
      <c r="Y2" s="61"/>
      <c r="Z2" s="61"/>
      <c r="AA2" s="62"/>
      <c r="AB2" s="3">
        <v>2026</v>
      </c>
      <c r="AC2" s="4"/>
      <c r="AD2" s="4"/>
      <c r="AE2" s="4"/>
      <c r="AF2" s="4"/>
      <c r="AG2" s="4"/>
      <c r="AH2" s="4"/>
      <c r="AI2" s="4"/>
      <c r="AJ2" s="4"/>
    </row>
    <row r="3" spans="1:37" ht="143.25" thickBot="1" x14ac:dyDescent="0.3">
      <c r="A3" s="6" t="s">
        <v>0</v>
      </c>
      <c r="B3" s="7" t="s">
        <v>43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8" t="s">
        <v>6</v>
      </c>
      <c r="I3" s="9" t="s">
        <v>7</v>
      </c>
      <c r="J3" s="10" t="s">
        <v>8</v>
      </c>
      <c r="K3" s="10" t="s">
        <v>9</v>
      </c>
      <c r="L3" s="10" t="s">
        <v>10</v>
      </c>
      <c r="M3" s="10" t="s">
        <v>11</v>
      </c>
      <c r="N3" s="10" t="s">
        <v>12</v>
      </c>
      <c r="O3" s="10" t="s">
        <v>13</v>
      </c>
      <c r="P3" s="10" t="s">
        <v>14</v>
      </c>
      <c r="Q3" s="10" t="s">
        <v>15</v>
      </c>
      <c r="R3" s="8" t="s">
        <v>16</v>
      </c>
      <c r="S3" s="10" t="s">
        <v>17</v>
      </c>
      <c r="T3" s="10" t="s">
        <v>7</v>
      </c>
      <c r="U3" s="10" t="s">
        <v>18</v>
      </c>
      <c r="V3" s="10" t="s">
        <v>19</v>
      </c>
      <c r="W3" s="10" t="s">
        <v>11</v>
      </c>
      <c r="X3" s="10" t="s">
        <v>12</v>
      </c>
      <c r="Y3" s="10" t="s">
        <v>13</v>
      </c>
      <c r="Z3" s="10" t="s">
        <v>20</v>
      </c>
      <c r="AA3" s="10" t="s">
        <v>21</v>
      </c>
      <c r="AB3" s="10" t="s">
        <v>22</v>
      </c>
      <c r="AC3" s="10" t="s">
        <v>23</v>
      </c>
      <c r="AD3" s="10" t="s">
        <v>7</v>
      </c>
      <c r="AE3" s="10" t="s">
        <v>24</v>
      </c>
      <c r="AF3" s="10" t="s">
        <v>11</v>
      </c>
      <c r="AG3" s="10" t="s">
        <v>12</v>
      </c>
      <c r="AH3" s="10" t="s">
        <v>13</v>
      </c>
      <c r="AI3" s="10" t="s">
        <v>25</v>
      </c>
      <c r="AJ3" s="10" t="s">
        <v>26</v>
      </c>
      <c r="AK3" s="11" t="s">
        <v>27</v>
      </c>
    </row>
    <row r="4" spans="1:37" x14ac:dyDescent="0.25">
      <c r="A4" s="56" t="s">
        <v>36</v>
      </c>
      <c r="B4" s="63" t="s">
        <v>44</v>
      </c>
      <c r="C4" s="12">
        <v>10</v>
      </c>
      <c r="D4" s="13" t="s">
        <v>28</v>
      </c>
      <c r="E4" s="13" t="s">
        <v>29</v>
      </c>
      <c r="F4" s="14">
        <v>1</v>
      </c>
      <c r="G4" s="14"/>
      <c r="H4" s="15">
        <v>2118</v>
      </c>
      <c r="I4" s="16"/>
      <c r="J4" s="16">
        <v>9</v>
      </c>
      <c r="K4" s="16">
        <f t="shared" ref="K4:K17" si="0">H4*J4</f>
        <v>19062</v>
      </c>
      <c r="L4" s="17"/>
      <c r="M4" s="17">
        <f t="shared" ref="M4:M17" si="1">K4*10%</f>
        <v>1906.2</v>
      </c>
      <c r="N4" s="17">
        <f t="shared" ref="N4:N17" si="2">K4*5%</f>
        <v>953.1</v>
      </c>
      <c r="O4" s="17">
        <f t="shared" ref="O4:O17" si="3">K4*5%</f>
        <v>953.1</v>
      </c>
      <c r="P4" s="16">
        <f t="shared" ref="P4:P17" si="4">(K4+M4+N4+O4)*0.2359</f>
        <v>5396.0709599999991</v>
      </c>
      <c r="Q4" s="18">
        <f t="shared" ref="Q4:Q16" si="5">SUM(K4:P4)</f>
        <v>28270.470959999999</v>
      </c>
      <c r="R4" s="18">
        <v>2246</v>
      </c>
      <c r="S4" s="16">
        <v>12</v>
      </c>
      <c r="T4" s="17"/>
      <c r="U4" s="16">
        <f t="shared" ref="U4:U7" si="6">R4*S4</f>
        <v>26952</v>
      </c>
      <c r="V4" s="16"/>
      <c r="W4" s="17">
        <f t="shared" ref="W4:W17" si="7">U4*10%</f>
        <v>2695.2000000000003</v>
      </c>
      <c r="X4" s="17">
        <f t="shared" ref="X4:X17" si="8">U4*5%</f>
        <v>1347.6000000000001</v>
      </c>
      <c r="Y4" s="17">
        <f t="shared" ref="Y4:Y17" si="9">U4*5%</f>
        <v>1347.6000000000001</v>
      </c>
      <c r="Z4" s="16">
        <f t="shared" ref="Z4:Z17" si="10">(U4+W4+X4+Y4)*0.2359</f>
        <v>7629.5721599999997</v>
      </c>
      <c r="AA4" s="18">
        <f t="shared" ref="AA4:AA17" si="11">SUM(U4:Z4)</f>
        <v>39971.972159999998</v>
      </c>
      <c r="AB4" s="18">
        <v>2344</v>
      </c>
      <c r="AC4" s="16">
        <v>12</v>
      </c>
      <c r="AD4" s="17"/>
      <c r="AE4" s="17">
        <f t="shared" ref="AE4:AE17" si="12">AC4*AB4</f>
        <v>28128</v>
      </c>
      <c r="AF4" s="17">
        <f t="shared" ref="AF4:AF17" si="13">AE4*10%</f>
        <v>2812.8</v>
      </c>
      <c r="AG4" s="17">
        <f t="shared" ref="AG4:AG17" si="14">AE4*5%</f>
        <v>1406.4</v>
      </c>
      <c r="AH4" s="17">
        <f t="shared" ref="AH4:AH17" si="15">AE4*5%</f>
        <v>1406.4</v>
      </c>
      <c r="AI4" s="17">
        <f t="shared" ref="AI4:AI17" si="16">(AE4+AF4+AG4+AH4)*0.2359</f>
        <v>7962.4742399999996</v>
      </c>
      <c r="AJ4" s="18">
        <f t="shared" ref="AJ4:AJ17" si="17">AE4+AF4+AG4+AH4+AI4</f>
        <v>41716.074240000002</v>
      </c>
      <c r="AK4" s="19">
        <f t="shared" ref="AK4:AK16" si="18">+Q4+AA4+AJ4</f>
        <v>109958.51736</v>
      </c>
    </row>
    <row r="5" spans="1:37" x14ac:dyDescent="0.25">
      <c r="A5" s="56" t="s">
        <v>36</v>
      </c>
      <c r="B5" s="64" t="s">
        <v>44</v>
      </c>
      <c r="C5" s="20">
        <v>10</v>
      </c>
      <c r="D5" s="21" t="s">
        <v>28</v>
      </c>
      <c r="E5" s="21" t="s">
        <v>29</v>
      </c>
      <c r="F5" s="22">
        <v>1</v>
      </c>
      <c r="G5" s="22"/>
      <c r="H5" s="23">
        <v>2118</v>
      </c>
      <c r="I5" s="24"/>
      <c r="J5" s="24">
        <v>9</v>
      </c>
      <c r="K5" s="24">
        <f t="shared" si="0"/>
        <v>19062</v>
      </c>
      <c r="L5" s="25"/>
      <c r="M5" s="25">
        <f t="shared" si="1"/>
        <v>1906.2</v>
      </c>
      <c r="N5" s="25">
        <f t="shared" si="2"/>
        <v>953.1</v>
      </c>
      <c r="O5" s="25">
        <f t="shared" si="3"/>
        <v>953.1</v>
      </c>
      <c r="P5" s="24">
        <f t="shared" si="4"/>
        <v>5396.0709599999991</v>
      </c>
      <c r="Q5" s="26">
        <f t="shared" si="5"/>
        <v>28270.470959999999</v>
      </c>
      <c r="R5" s="26">
        <v>2246</v>
      </c>
      <c r="S5" s="24">
        <v>12</v>
      </c>
      <c r="T5" s="25"/>
      <c r="U5" s="24">
        <f t="shared" si="6"/>
        <v>26952</v>
      </c>
      <c r="V5" s="24"/>
      <c r="W5" s="25">
        <f t="shared" si="7"/>
        <v>2695.2000000000003</v>
      </c>
      <c r="X5" s="25">
        <f t="shared" si="8"/>
        <v>1347.6000000000001</v>
      </c>
      <c r="Y5" s="25">
        <f t="shared" si="9"/>
        <v>1347.6000000000001</v>
      </c>
      <c r="Z5" s="24">
        <f t="shared" si="10"/>
        <v>7629.5721599999997</v>
      </c>
      <c r="AA5" s="26">
        <f t="shared" si="11"/>
        <v>39971.972159999998</v>
      </c>
      <c r="AB5" s="26">
        <v>2344</v>
      </c>
      <c r="AC5" s="24">
        <v>12</v>
      </c>
      <c r="AD5" s="25"/>
      <c r="AE5" s="25">
        <f t="shared" si="12"/>
        <v>28128</v>
      </c>
      <c r="AF5" s="25">
        <f t="shared" si="13"/>
        <v>2812.8</v>
      </c>
      <c r="AG5" s="25">
        <f t="shared" si="14"/>
        <v>1406.4</v>
      </c>
      <c r="AH5" s="25">
        <f t="shared" si="15"/>
        <v>1406.4</v>
      </c>
      <c r="AI5" s="25">
        <f t="shared" si="16"/>
        <v>7962.4742399999996</v>
      </c>
      <c r="AJ5" s="26">
        <f t="shared" si="17"/>
        <v>41716.074240000002</v>
      </c>
      <c r="AK5" s="27">
        <f t="shared" si="18"/>
        <v>109958.51736</v>
      </c>
    </row>
    <row r="6" spans="1:37" x14ac:dyDescent="0.25">
      <c r="A6" s="56" t="s">
        <v>37</v>
      </c>
      <c r="B6" s="64" t="s">
        <v>44</v>
      </c>
      <c r="C6" s="20">
        <v>10</v>
      </c>
      <c r="D6" s="21" t="s">
        <v>28</v>
      </c>
      <c r="E6" s="21" t="s">
        <v>29</v>
      </c>
      <c r="F6" s="22">
        <v>1</v>
      </c>
      <c r="G6" s="22"/>
      <c r="H6" s="23">
        <v>2118</v>
      </c>
      <c r="I6" s="25"/>
      <c r="J6" s="24">
        <v>9</v>
      </c>
      <c r="K6" s="24">
        <f t="shared" si="0"/>
        <v>19062</v>
      </c>
      <c r="L6" s="28"/>
      <c r="M6" s="25">
        <f t="shared" si="1"/>
        <v>1906.2</v>
      </c>
      <c r="N6" s="25">
        <f t="shared" si="2"/>
        <v>953.1</v>
      </c>
      <c r="O6" s="25">
        <f t="shared" si="3"/>
        <v>953.1</v>
      </c>
      <c r="P6" s="24">
        <f t="shared" si="4"/>
        <v>5396.0709599999991</v>
      </c>
      <c r="Q6" s="26">
        <f t="shared" si="5"/>
        <v>28270.470959999999</v>
      </c>
      <c r="R6" s="29">
        <v>2246</v>
      </c>
      <c r="S6" s="24">
        <v>12</v>
      </c>
      <c r="T6" s="25"/>
      <c r="U6" s="24">
        <f t="shared" si="6"/>
        <v>26952</v>
      </c>
      <c r="V6" s="25"/>
      <c r="W6" s="25">
        <f t="shared" si="7"/>
        <v>2695.2000000000003</v>
      </c>
      <c r="X6" s="25">
        <f t="shared" si="8"/>
        <v>1347.6000000000001</v>
      </c>
      <c r="Y6" s="25">
        <f t="shared" si="9"/>
        <v>1347.6000000000001</v>
      </c>
      <c r="Z6" s="24">
        <f t="shared" si="10"/>
        <v>7629.5721599999997</v>
      </c>
      <c r="AA6" s="26">
        <f t="shared" si="11"/>
        <v>39971.972159999998</v>
      </c>
      <c r="AB6" s="26">
        <v>2344</v>
      </c>
      <c r="AC6" s="24">
        <v>12</v>
      </c>
      <c r="AD6" s="30"/>
      <c r="AE6" s="25">
        <f t="shared" si="12"/>
        <v>28128</v>
      </c>
      <c r="AF6" s="25">
        <f t="shared" si="13"/>
        <v>2812.8</v>
      </c>
      <c r="AG6" s="25">
        <f t="shared" si="14"/>
        <v>1406.4</v>
      </c>
      <c r="AH6" s="25">
        <f t="shared" si="15"/>
        <v>1406.4</v>
      </c>
      <c r="AI6" s="25">
        <f t="shared" si="16"/>
        <v>7962.4742399999996</v>
      </c>
      <c r="AJ6" s="26">
        <f t="shared" si="17"/>
        <v>41716.074240000002</v>
      </c>
      <c r="AK6" s="27">
        <f t="shared" si="18"/>
        <v>109958.51736</v>
      </c>
    </row>
    <row r="7" spans="1:37" x14ac:dyDescent="0.25">
      <c r="A7" s="56" t="s">
        <v>37</v>
      </c>
      <c r="B7" s="64" t="s">
        <v>44</v>
      </c>
      <c r="C7" s="20">
        <v>10</v>
      </c>
      <c r="D7" s="21" t="s">
        <v>28</v>
      </c>
      <c r="E7" s="21" t="s">
        <v>29</v>
      </c>
      <c r="F7" s="22">
        <v>1</v>
      </c>
      <c r="G7" s="31"/>
      <c r="H7" s="23">
        <v>2118</v>
      </c>
      <c r="I7" s="24"/>
      <c r="J7" s="24">
        <v>9</v>
      </c>
      <c r="K7" s="24">
        <f t="shared" si="0"/>
        <v>19062</v>
      </c>
      <c r="L7" s="25"/>
      <c r="M7" s="25">
        <f t="shared" si="1"/>
        <v>1906.2</v>
      </c>
      <c r="N7" s="25">
        <f t="shared" si="2"/>
        <v>953.1</v>
      </c>
      <c r="O7" s="25">
        <f t="shared" si="3"/>
        <v>953.1</v>
      </c>
      <c r="P7" s="24">
        <f t="shared" si="4"/>
        <v>5396.0709599999991</v>
      </c>
      <c r="Q7" s="26">
        <f t="shared" si="5"/>
        <v>28270.470959999999</v>
      </c>
      <c r="R7" s="29">
        <v>2246</v>
      </c>
      <c r="S7" s="24">
        <v>12</v>
      </c>
      <c r="T7" s="24"/>
      <c r="U7" s="24">
        <f t="shared" si="6"/>
        <v>26952</v>
      </c>
      <c r="V7" s="24"/>
      <c r="W7" s="25">
        <f t="shared" si="7"/>
        <v>2695.2000000000003</v>
      </c>
      <c r="X7" s="25">
        <f t="shared" si="8"/>
        <v>1347.6000000000001</v>
      </c>
      <c r="Y7" s="25">
        <f t="shared" si="9"/>
        <v>1347.6000000000001</v>
      </c>
      <c r="Z7" s="24">
        <f t="shared" si="10"/>
        <v>7629.5721599999997</v>
      </c>
      <c r="AA7" s="26">
        <f t="shared" si="11"/>
        <v>39971.972159999998</v>
      </c>
      <c r="AB7" s="26">
        <v>2344</v>
      </c>
      <c r="AC7" s="24">
        <v>12</v>
      </c>
      <c r="AD7" s="24"/>
      <c r="AE7" s="25">
        <f t="shared" si="12"/>
        <v>28128</v>
      </c>
      <c r="AF7" s="25">
        <f t="shared" si="13"/>
        <v>2812.8</v>
      </c>
      <c r="AG7" s="25">
        <f t="shared" si="14"/>
        <v>1406.4</v>
      </c>
      <c r="AH7" s="25">
        <f t="shared" si="15"/>
        <v>1406.4</v>
      </c>
      <c r="AI7" s="25">
        <f t="shared" si="16"/>
        <v>7962.4742399999996</v>
      </c>
      <c r="AJ7" s="26">
        <f t="shared" si="17"/>
        <v>41716.074240000002</v>
      </c>
      <c r="AK7" s="27">
        <f t="shared" si="18"/>
        <v>109958.51736</v>
      </c>
    </row>
    <row r="8" spans="1:37" x14ac:dyDescent="0.25">
      <c r="A8" s="56" t="s">
        <v>38</v>
      </c>
      <c r="B8" s="64" t="s">
        <v>44</v>
      </c>
      <c r="C8" s="20">
        <v>11</v>
      </c>
      <c r="D8" s="21">
        <v>24</v>
      </c>
      <c r="E8" s="21" t="s">
        <v>29</v>
      </c>
      <c r="F8" s="22">
        <v>1</v>
      </c>
      <c r="G8" s="31"/>
      <c r="H8" s="23">
        <v>2645</v>
      </c>
      <c r="I8" s="24"/>
      <c r="J8" s="24">
        <v>9</v>
      </c>
      <c r="K8" s="24">
        <f t="shared" si="0"/>
        <v>23805</v>
      </c>
      <c r="L8" s="25"/>
      <c r="M8" s="25">
        <f t="shared" si="1"/>
        <v>2380.5</v>
      </c>
      <c r="N8" s="25">
        <f t="shared" si="2"/>
        <v>1190.25</v>
      </c>
      <c r="O8" s="25">
        <f t="shared" si="3"/>
        <v>1190.25</v>
      </c>
      <c r="P8" s="24">
        <f t="shared" si="4"/>
        <v>6738.7194</v>
      </c>
      <c r="Q8" s="26">
        <f t="shared" si="5"/>
        <v>35304.719400000002</v>
      </c>
      <c r="R8" s="29">
        <v>2804</v>
      </c>
      <c r="S8" s="24">
        <v>12</v>
      </c>
      <c r="T8" s="24"/>
      <c r="U8" s="24">
        <f>S8*R8</f>
        <v>33648</v>
      </c>
      <c r="V8" s="24"/>
      <c r="W8" s="25">
        <f t="shared" si="7"/>
        <v>3364.8</v>
      </c>
      <c r="X8" s="25">
        <f t="shared" si="8"/>
        <v>1682.4</v>
      </c>
      <c r="Y8" s="25">
        <f t="shared" si="9"/>
        <v>1682.4</v>
      </c>
      <c r="Z8" s="24">
        <f t="shared" si="10"/>
        <v>9525.0758400000013</v>
      </c>
      <c r="AA8" s="26">
        <f t="shared" si="11"/>
        <v>49902.675840000011</v>
      </c>
      <c r="AB8" s="26">
        <v>2927</v>
      </c>
      <c r="AC8" s="24">
        <v>12</v>
      </c>
      <c r="AD8" s="24"/>
      <c r="AE8" s="25">
        <f t="shared" si="12"/>
        <v>35124</v>
      </c>
      <c r="AF8" s="25">
        <f t="shared" si="13"/>
        <v>3512.4</v>
      </c>
      <c r="AG8" s="25">
        <f t="shared" si="14"/>
        <v>1756.2</v>
      </c>
      <c r="AH8" s="25">
        <f t="shared" si="15"/>
        <v>1756.2</v>
      </c>
      <c r="AI8" s="25">
        <f t="shared" si="16"/>
        <v>9942.9019199999984</v>
      </c>
      <c r="AJ8" s="26">
        <f t="shared" si="17"/>
        <v>52091.701919999992</v>
      </c>
      <c r="AK8" s="27">
        <f t="shared" si="18"/>
        <v>137299.09716</v>
      </c>
    </row>
    <row r="9" spans="1:37" x14ac:dyDescent="0.25">
      <c r="A9" s="56" t="s">
        <v>39</v>
      </c>
      <c r="B9" s="64" t="s">
        <v>44</v>
      </c>
      <c r="C9" s="20">
        <v>10</v>
      </c>
      <c r="D9" s="21" t="s">
        <v>28</v>
      </c>
      <c r="E9" s="21" t="s">
        <v>29</v>
      </c>
      <c r="F9" s="22">
        <v>1</v>
      </c>
      <c r="G9" s="31"/>
      <c r="H9" s="23">
        <v>2118</v>
      </c>
      <c r="I9" s="24"/>
      <c r="J9" s="24">
        <v>9</v>
      </c>
      <c r="K9" s="24">
        <f t="shared" si="0"/>
        <v>19062</v>
      </c>
      <c r="L9" s="25"/>
      <c r="M9" s="25">
        <f t="shared" si="1"/>
        <v>1906.2</v>
      </c>
      <c r="N9" s="25">
        <f t="shared" si="2"/>
        <v>953.1</v>
      </c>
      <c r="O9" s="25">
        <f t="shared" si="3"/>
        <v>953.1</v>
      </c>
      <c r="P9" s="24">
        <f>(K9+M9+N9+O9)*0.2359</f>
        <v>5396.0709599999991</v>
      </c>
      <c r="Q9" s="26">
        <f>SUM(K9:P9)</f>
        <v>28270.470959999999</v>
      </c>
      <c r="R9" s="29">
        <v>2246</v>
      </c>
      <c r="S9" s="24">
        <v>12</v>
      </c>
      <c r="T9" s="24"/>
      <c r="U9" s="24">
        <f t="shared" ref="U9:U17" si="19">S9*R9</f>
        <v>26952</v>
      </c>
      <c r="V9" s="24"/>
      <c r="W9" s="25">
        <f t="shared" si="7"/>
        <v>2695.2000000000003</v>
      </c>
      <c r="X9" s="25">
        <f t="shared" si="8"/>
        <v>1347.6000000000001</v>
      </c>
      <c r="Y9" s="25">
        <f t="shared" si="9"/>
        <v>1347.6000000000001</v>
      </c>
      <c r="Z9" s="24">
        <f t="shared" si="10"/>
        <v>7629.5721599999997</v>
      </c>
      <c r="AA9" s="26">
        <f t="shared" si="11"/>
        <v>39971.972159999998</v>
      </c>
      <c r="AB9" s="26">
        <v>2344</v>
      </c>
      <c r="AC9" s="24">
        <v>12</v>
      </c>
      <c r="AD9" s="30"/>
      <c r="AE9" s="25">
        <f t="shared" si="12"/>
        <v>28128</v>
      </c>
      <c r="AF9" s="25">
        <f t="shared" si="13"/>
        <v>2812.8</v>
      </c>
      <c r="AG9" s="25">
        <f t="shared" si="14"/>
        <v>1406.4</v>
      </c>
      <c r="AH9" s="25">
        <f t="shared" si="15"/>
        <v>1406.4</v>
      </c>
      <c r="AI9" s="25">
        <f t="shared" si="16"/>
        <v>7962.4742399999996</v>
      </c>
      <c r="AJ9" s="26">
        <f t="shared" si="17"/>
        <v>41716.074240000002</v>
      </c>
      <c r="AK9" s="27">
        <f t="shared" si="18"/>
        <v>109958.51736</v>
      </c>
    </row>
    <row r="10" spans="1:37" x14ac:dyDescent="0.25">
      <c r="A10" s="56" t="s">
        <v>39</v>
      </c>
      <c r="B10" s="64" t="s">
        <v>44</v>
      </c>
      <c r="C10" s="20">
        <v>10</v>
      </c>
      <c r="D10" s="21" t="s">
        <v>28</v>
      </c>
      <c r="E10" s="21" t="s">
        <v>29</v>
      </c>
      <c r="F10" s="22">
        <v>1</v>
      </c>
      <c r="G10" s="31"/>
      <c r="H10" s="23">
        <v>2118</v>
      </c>
      <c r="I10" s="24"/>
      <c r="J10" s="24">
        <v>9</v>
      </c>
      <c r="K10" s="24">
        <f t="shared" si="0"/>
        <v>19062</v>
      </c>
      <c r="L10" s="25"/>
      <c r="M10" s="25">
        <f t="shared" si="1"/>
        <v>1906.2</v>
      </c>
      <c r="N10" s="25">
        <f t="shared" si="2"/>
        <v>953.1</v>
      </c>
      <c r="O10" s="25">
        <f t="shared" si="3"/>
        <v>953.1</v>
      </c>
      <c r="P10" s="24">
        <f t="shared" si="4"/>
        <v>5396.0709599999991</v>
      </c>
      <c r="Q10" s="26">
        <f t="shared" si="5"/>
        <v>28270.470959999999</v>
      </c>
      <c r="R10" s="29">
        <v>2246</v>
      </c>
      <c r="S10" s="24">
        <v>12</v>
      </c>
      <c r="T10" s="24"/>
      <c r="U10" s="24">
        <f t="shared" si="19"/>
        <v>26952</v>
      </c>
      <c r="V10" s="24"/>
      <c r="W10" s="25">
        <f t="shared" si="7"/>
        <v>2695.2000000000003</v>
      </c>
      <c r="X10" s="25">
        <f t="shared" si="8"/>
        <v>1347.6000000000001</v>
      </c>
      <c r="Y10" s="25">
        <f t="shared" si="9"/>
        <v>1347.6000000000001</v>
      </c>
      <c r="Z10" s="24">
        <f t="shared" si="10"/>
        <v>7629.5721599999997</v>
      </c>
      <c r="AA10" s="26">
        <f t="shared" si="11"/>
        <v>39971.972159999998</v>
      </c>
      <c r="AB10" s="26">
        <v>2344</v>
      </c>
      <c r="AC10" s="24">
        <v>12</v>
      </c>
      <c r="AD10" s="30"/>
      <c r="AE10" s="25">
        <f t="shared" si="12"/>
        <v>28128</v>
      </c>
      <c r="AF10" s="25">
        <f t="shared" si="13"/>
        <v>2812.8</v>
      </c>
      <c r="AG10" s="25">
        <f t="shared" si="14"/>
        <v>1406.4</v>
      </c>
      <c r="AH10" s="25">
        <f t="shared" si="15"/>
        <v>1406.4</v>
      </c>
      <c r="AI10" s="25">
        <f t="shared" si="16"/>
        <v>7962.4742399999996</v>
      </c>
      <c r="AJ10" s="26">
        <f t="shared" si="17"/>
        <v>41716.074240000002</v>
      </c>
      <c r="AK10" s="27">
        <f t="shared" si="18"/>
        <v>109958.51736</v>
      </c>
    </row>
    <row r="11" spans="1:37" x14ac:dyDescent="0.25">
      <c r="A11" s="56" t="s">
        <v>39</v>
      </c>
      <c r="B11" s="64" t="s">
        <v>44</v>
      </c>
      <c r="C11" s="20">
        <v>10</v>
      </c>
      <c r="D11" s="21" t="s">
        <v>28</v>
      </c>
      <c r="E11" s="21" t="s">
        <v>29</v>
      </c>
      <c r="F11" s="22">
        <v>1</v>
      </c>
      <c r="G11" s="31"/>
      <c r="H11" s="23">
        <v>2118</v>
      </c>
      <c r="I11" s="24"/>
      <c r="J11" s="24">
        <v>9</v>
      </c>
      <c r="K11" s="24">
        <f t="shared" si="0"/>
        <v>19062</v>
      </c>
      <c r="L11" s="25"/>
      <c r="M11" s="25">
        <f t="shared" si="1"/>
        <v>1906.2</v>
      </c>
      <c r="N11" s="25">
        <f t="shared" si="2"/>
        <v>953.1</v>
      </c>
      <c r="O11" s="25">
        <f t="shared" si="3"/>
        <v>953.1</v>
      </c>
      <c r="P11" s="24">
        <f t="shared" si="4"/>
        <v>5396.0709599999991</v>
      </c>
      <c r="Q11" s="26">
        <f t="shared" si="5"/>
        <v>28270.470959999999</v>
      </c>
      <c r="R11" s="29">
        <v>2246</v>
      </c>
      <c r="S11" s="24">
        <v>12</v>
      </c>
      <c r="T11" s="24"/>
      <c r="U11" s="24">
        <f t="shared" si="19"/>
        <v>26952</v>
      </c>
      <c r="V11" s="24"/>
      <c r="W11" s="25">
        <f t="shared" si="7"/>
        <v>2695.2000000000003</v>
      </c>
      <c r="X11" s="25">
        <f t="shared" si="8"/>
        <v>1347.6000000000001</v>
      </c>
      <c r="Y11" s="25">
        <f t="shared" si="9"/>
        <v>1347.6000000000001</v>
      </c>
      <c r="Z11" s="24">
        <f t="shared" si="10"/>
        <v>7629.5721599999997</v>
      </c>
      <c r="AA11" s="26">
        <f t="shared" si="11"/>
        <v>39971.972159999998</v>
      </c>
      <c r="AB11" s="26">
        <v>2344</v>
      </c>
      <c r="AC11" s="24">
        <v>12</v>
      </c>
      <c r="AD11" s="30"/>
      <c r="AE11" s="25">
        <f t="shared" si="12"/>
        <v>28128</v>
      </c>
      <c r="AF11" s="25">
        <f t="shared" si="13"/>
        <v>2812.8</v>
      </c>
      <c r="AG11" s="25">
        <f t="shared" si="14"/>
        <v>1406.4</v>
      </c>
      <c r="AH11" s="25">
        <f t="shared" si="15"/>
        <v>1406.4</v>
      </c>
      <c r="AI11" s="25">
        <f t="shared" si="16"/>
        <v>7962.4742399999996</v>
      </c>
      <c r="AJ11" s="26">
        <f t="shared" si="17"/>
        <v>41716.074240000002</v>
      </c>
      <c r="AK11" s="27">
        <f t="shared" si="18"/>
        <v>109958.51736</v>
      </c>
    </row>
    <row r="12" spans="1:37" x14ac:dyDescent="0.25">
      <c r="A12" s="56" t="s">
        <v>39</v>
      </c>
      <c r="B12" s="64" t="s">
        <v>44</v>
      </c>
      <c r="C12" s="20">
        <v>10</v>
      </c>
      <c r="D12" s="21" t="s">
        <v>28</v>
      </c>
      <c r="E12" s="21" t="s">
        <v>29</v>
      </c>
      <c r="F12" s="22">
        <v>1</v>
      </c>
      <c r="G12" s="32"/>
      <c r="H12" s="23">
        <v>2118</v>
      </c>
      <c r="I12" s="25"/>
      <c r="J12" s="24">
        <v>9</v>
      </c>
      <c r="K12" s="24">
        <f t="shared" si="0"/>
        <v>19062</v>
      </c>
      <c r="L12" s="24"/>
      <c r="M12" s="25">
        <f t="shared" si="1"/>
        <v>1906.2</v>
      </c>
      <c r="N12" s="25">
        <f t="shared" si="2"/>
        <v>953.1</v>
      </c>
      <c r="O12" s="25">
        <f t="shared" si="3"/>
        <v>953.1</v>
      </c>
      <c r="P12" s="24">
        <f t="shared" si="4"/>
        <v>5396.0709599999991</v>
      </c>
      <c r="Q12" s="26">
        <f t="shared" si="5"/>
        <v>28270.470959999999</v>
      </c>
      <c r="R12" s="29">
        <v>2246</v>
      </c>
      <c r="S12" s="24">
        <v>12</v>
      </c>
      <c r="T12" s="24"/>
      <c r="U12" s="24">
        <f t="shared" si="19"/>
        <v>26952</v>
      </c>
      <c r="V12" s="24"/>
      <c r="W12" s="25">
        <f t="shared" si="7"/>
        <v>2695.2000000000003</v>
      </c>
      <c r="X12" s="25">
        <f t="shared" si="8"/>
        <v>1347.6000000000001</v>
      </c>
      <c r="Y12" s="25">
        <f t="shared" si="9"/>
        <v>1347.6000000000001</v>
      </c>
      <c r="Z12" s="24">
        <f t="shared" si="10"/>
        <v>7629.5721599999997</v>
      </c>
      <c r="AA12" s="26">
        <f t="shared" si="11"/>
        <v>39971.972159999998</v>
      </c>
      <c r="AB12" s="26">
        <v>2344</v>
      </c>
      <c r="AC12" s="24">
        <v>12</v>
      </c>
      <c r="AD12" s="30"/>
      <c r="AE12" s="25">
        <f t="shared" si="12"/>
        <v>28128</v>
      </c>
      <c r="AF12" s="25">
        <f t="shared" si="13"/>
        <v>2812.8</v>
      </c>
      <c r="AG12" s="25">
        <f t="shared" si="14"/>
        <v>1406.4</v>
      </c>
      <c r="AH12" s="25">
        <f t="shared" si="15"/>
        <v>1406.4</v>
      </c>
      <c r="AI12" s="25">
        <f t="shared" si="16"/>
        <v>7962.4742399999996</v>
      </c>
      <c r="AJ12" s="26">
        <f t="shared" si="17"/>
        <v>41716.074240000002</v>
      </c>
      <c r="AK12" s="27">
        <f t="shared" si="18"/>
        <v>109958.51736</v>
      </c>
    </row>
    <row r="13" spans="1:37" x14ac:dyDescent="0.25">
      <c r="A13" s="56" t="s">
        <v>39</v>
      </c>
      <c r="B13" s="64" t="s">
        <v>44</v>
      </c>
      <c r="C13" s="20">
        <v>10</v>
      </c>
      <c r="D13" s="21" t="s">
        <v>28</v>
      </c>
      <c r="E13" s="21" t="s">
        <v>29</v>
      </c>
      <c r="F13" s="22">
        <v>1</v>
      </c>
      <c r="G13" s="31"/>
      <c r="H13" s="23">
        <v>2118</v>
      </c>
      <c r="I13" s="24"/>
      <c r="J13" s="24">
        <v>9</v>
      </c>
      <c r="K13" s="24">
        <f t="shared" si="0"/>
        <v>19062</v>
      </c>
      <c r="L13" s="25"/>
      <c r="M13" s="25">
        <f t="shared" si="1"/>
        <v>1906.2</v>
      </c>
      <c r="N13" s="25">
        <f t="shared" si="2"/>
        <v>953.1</v>
      </c>
      <c r="O13" s="25">
        <f t="shared" si="3"/>
        <v>953.1</v>
      </c>
      <c r="P13" s="24">
        <f t="shared" si="4"/>
        <v>5396.0709599999991</v>
      </c>
      <c r="Q13" s="26">
        <f t="shared" si="5"/>
        <v>28270.470959999999</v>
      </c>
      <c r="R13" s="29">
        <v>2246</v>
      </c>
      <c r="S13" s="24">
        <v>12</v>
      </c>
      <c r="T13" s="24"/>
      <c r="U13" s="24">
        <f t="shared" si="19"/>
        <v>26952</v>
      </c>
      <c r="V13" s="24"/>
      <c r="W13" s="25">
        <f t="shared" si="7"/>
        <v>2695.2000000000003</v>
      </c>
      <c r="X13" s="25">
        <f t="shared" si="8"/>
        <v>1347.6000000000001</v>
      </c>
      <c r="Y13" s="25">
        <f t="shared" si="9"/>
        <v>1347.6000000000001</v>
      </c>
      <c r="Z13" s="24">
        <f t="shared" si="10"/>
        <v>7629.5721599999997</v>
      </c>
      <c r="AA13" s="26">
        <f t="shared" si="11"/>
        <v>39971.972159999998</v>
      </c>
      <c r="AB13" s="26">
        <v>2344</v>
      </c>
      <c r="AC13" s="24">
        <v>12</v>
      </c>
      <c r="AD13" s="30"/>
      <c r="AE13" s="25">
        <f t="shared" si="12"/>
        <v>28128</v>
      </c>
      <c r="AF13" s="25">
        <f t="shared" si="13"/>
        <v>2812.8</v>
      </c>
      <c r="AG13" s="25">
        <f t="shared" si="14"/>
        <v>1406.4</v>
      </c>
      <c r="AH13" s="25">
        <f t="shared" si="15"/>
        <v>1406.4</v>
      </c>
      <c r="AI13" s="25">
        <f t="shared" si="16"/>
        <v>7962.4742399999996</v>
      </c>
      <c r="AJ13" s="26">
        <f t="shared" si="17"/>
        <v>41716.074240000002</v>
      </c>
      <c r="AK13" s="27">
        <f t="shared" si="18"/>
        <v>109958.51736</v>
      </c>
    </row>
    <row r="14" spans="1:37" x14ac:dyDescent="0.25">
      <c r="A14" s="56" t="s">
        <v>39</v>
      </c>
      <c r="B14" s="64" t="s">
        <v>44</v>
      </c>
      <c r="C14" s="20">
        <v>10</v>
      </c>
      <c r="D14" s="21" t="s">
        <v>28</v>
      </c>
      <c r="E14" s="21" t="s">
        <v>29</v>
      </c>
      <c r="F14" s="22">
        <v>1</v>
      </c>
      <c r="G14" s="31"/>
      <c r="H14" s="23">
        <v>2118</v>
      </c>
      <c r="I14" s="24"/>
      <c r="J14" s="24">
        <v>9</v>
      </c>
      <c r="K14" s="24">
        <f t="shared" si="0"/>
        <v>19062</v>
      </c>
      <c r="L14" s="25"/>
      <c r="M14" s="25">
        <f t="shared" si="1"/>
        <v>1906.2</v>
      </c>
      <c r="N14" s="25">
        <f t="shared" si="2"/>
        <v>953.1</v>
      </c>
      <c r="O14" s="25">
        <f t="shared" si="3"/>
        <v>953.1</v>
      </c>
      <c r="P14" s="24">
        <f t="shared" si="4"/>
        <v>5396.0709599999991</v>
      </c>
      <c r="Q14" s="26">
        <f t="shared" si="5"/>
        <v>28270.470959999999</v>
      </c>
      <c r="R14" s="29">
        <v>2246</v>
      </c>
      <c r="S14" s="24">
        <v>12</v>
      </c>
      <c r="T14" s="24"/>
      <c r="U14" s="24">
        <f t="shared" si="19"/>
        <v>26952</v>
      </c>
      <c r="V14" s="24"/>
      <c r="W14" s="25">
        <f t="shared" si="7"/>
        <v>2695.2000000000003</v>
      </c>
      <c r="X14" s="25">
        <f t="shared" si="8"/>
        <v>1347.6000000000001</v>
      </c>
      <c r="Y14" s="25">
        <f t="shared" si="9"/>
        <v>1347.6000000000001</v>
      </c>
      <c r="Z14" s="24">
        <f t="shared" si="10"/>
        <v>7629.5721599999997</v>
      </c>
      <c r="AA14" s="26">
        <f t="shared" si="11"/>
        <v>39971.972159999998</v>
      </c>
      <c r="AB14" s="26">
        <v>2344</v>
      </c>
      <c r="AC14" s="24">
        <v>12</v>
      </c>
      <c r="AD14" s="30"/>
      <c r="AE14" s="25">
        <f t="shared" si="12"/>
        <v>28128</v>
      </c>
      <c r="AF14" s="25">
        <f t="shared" si="13"/>
        <v>2812.8</v>
      </c>
      <c r="AG14" s="25">
        <f t="shared" si="14"/>
        <v>1406.4</v>
      </c>
      <c r="AH14" s="25">
        <f t="shared" si="15"/>
        <v>1406.4</v>
      </c>
      <c r="AI14" s="25">
        <f t="shared" si="16"/>
        <v>7962.4742399999996</v>
      </c>
      <c r="AJ14" s="26">
        <f t="shared" si="17"/>
        <v>41716.074240000002</v>
      </c>
      <c r="AK14" s="27">
        <f t="shared" si="18"/>
        <v>109958.51736</v>
      </c>
    </row>
    <row r="15" spans="1:37" x14ac:dyDescent="0.25">
      <c r="A15" s="56" t="s">
        <v>39</v>
      </c>
      <c r="B15" s="64" t="s">
        <v>44</v>
      </c>
      <c r="C15" s="20">
        <v>10</v>
      </c>
      <c r="D15" s="21" t="s">
        <v>28</v>
      </c>
      <c r="E15" s="21" t="s">
        <v>29</v>
      </c>
      <c r="F15" s="22">
        <v>1</v>
      </c>
      <c r="G15" s="31"/>
      <c r="H15" s="23">
        <v>2118</v>
      </c>
      <c r="I15" s="24"/>
      <c r="J15" s="24">
        <v>9</v>
      </c>
      <c r="K15" s="24">
        <f t="shared" si="0"/>
        <v>19062</v>
      </c>
      <c r="L15" s="24"/>
      <c r="M15" s="25">
        <f t="shared" si="1"/>
        <v>1906.2</v>
      </c>
      <c r="N15" s="25">
        <f t="shared" si="2"/>
        <v>953.1</v>
      </c>
      <c r="O15" s="25">
        <f t="shared" si="3"/>
        <v>953.1</v>
      </c>
      <c r="P15" s="24">
        <f t="shared" si="4"/>
        <v>5396.0709599999991</v>
      </c>
      <c r="Q15" s="26">
        <f t="shared" si="5"/>
        <v>28270.470959999999</v>
      </c>
      <c r="R15" s="29">
        <v>2246</v>
      </c>
      <c r="S15" s="24">
        <v>12</v>
      </c>
      <c r="T15" s="24"/>
      <c r="U15" s="24">
        <f t="shared" si="19"/>
        <v>26952</v>
      </c>
      <c r="V15" s="24"/>
      <c r="W15" s="25">
        <f t="shared" si="7"/>
        <v>2695.2000000000003</v>
      </c>
      <c r="X15" s="25">
        <f t="shared" si="8"/>
        <v>1347.6000000000001</v>
      </c>
      <c r="Y15" s="25">
        <f t="shared" si="9"/>
        <v>1347.6000000000001</v>
      </c>
      <c r="Z15" s="24">
        <f t="shared" si="10"/>
        <v>7629.5721599999997</v>
      </c>
      <c r="AA15" s="26">
        <f t="shared" si="11"/>
        <v>39971.972159999998</v>
      </c>
      <c r="AB15" s="26">
        <v>2344</v>
      </c>
      <c r="AC15" s="24">
        <v>12</v>
      </c>
      <c r="AD15" s="24"/>
      <c r="AE15" s="25">
        <f t="shared" si="12"/>
        <v>28128</v>
      </c>
      <c r="AF15" s="25">
        <f t="shared" si="13"/>
        <v>2812.8</v>
      </c>
      <c r="AG15" s="25">
        <f t="shared" si="14"/>
        <v>1406.4</v>
      </c>
      <c r="AH15" s="25">
        <f t="shared" si="15"/>
        <v>1406.4</v>
      </c>
      <c r="AI15" s="25">
        <f t="shared" si="16"/>
        <v>7962.4742399999996</v>
      </c>
      <c r="AJ15" s="26">
        <f t="shared" si="17"/>
        <v>41716.074240000002</v>
      </c>
      <c r="AK15" s="27">
        <f t="shared" si="18"/>
        <v>109958.51736</v>
      </c>
    </row>
    <row r="16" spans="1:37" s="36" customFormat="1" x14ac:dyDescent="0.25">
      <c r="A16" s="57" t="s">
        <v>38</v>
      </c>
      <c r="B16" s="64" t="s">
        <v>44</v>
      </c>
      <c r="C16" s="33">
        <v>11</v>
      </c>
      <c r="D16" s="33">
        <v>24</v>
      </c>
      <c r="E16" s="34" t="s">
        <v>29</v>
      </c>
      <c r="F16" s="32">
        <v>1</v>
      </c>
      <c r="G16" s="35"/>
      <c r="H16" s="23">
        <v>2645</v>
      </c>
      <c r="I16" s="25"/>
      <c r="J16" s="25">
        <v>9</v>
      </c>
      <c r="K16" s="25">
        <f t="shared" si="0"/>
        <v>23805</v>
      </c>
      <c r="L16" s="25"/>
      <c r="M16" s="25">
        <f t="shared" si="1"/>
        <v>2380.5</v>
      </c>
      <c r="N16" s="25">
        <f t="shared" si="2"/>
        <v>1190.25</v>
      </c>
      <c r="O16" s="25">
        <f t="shared" si="3"/>
        <v>1190.25</v>
      </c>
      <c r="P16" s="24">
        <f t="shared" si="4"/>
        <v>6738.7194</v>
      </c>
      <c r="Q16" s="29">
        <f t="shared" si="5"/>
        <v>35304.719400000002</v>
      </c>
      <c r="R16" s="29">
        <v>2804</v>
      </c>
      <c r="S16" s="25">
        <v>12</v>
      </c>
      <c r="T16" s="25"/>
      <c r="U16" s="25">
        <f t="shared" si="19"/>
        <v>33648</v>
      </c>
      <c r="V16" s="25"/>
      <c r="W16" s="25">
        <f t="shared" si="7"/>
        <v>3364.8</v>
      </c>
      <c r="X16" s="25">
        <f t="shared" si="8"/>
        <v>1682.4</v>
      </c>
      <c r="Y16" s="25">
        <f t="shared" si="9"/>
        <v>1682.4</v>
      </c>
      <c r="Z16" s="24">
        <f t="shared" si="10"/>
        <v>9525.0758400000013</v>
      </c>
      <c r="AA16" s="29">
        <f t="shared" si="11"/>
        <v>49902.675840000011</v>
      </c>
      <c r="AB16" s="29">
        <v>2927</v>
      </c>
      <c r="AC16" s="25">
        <v>12</v>
      </c>
      <c r="AD16" s="25"/>
      <c r="AE16" s="25">
        <f t="shared" si="12"/>
        <v>35124</v>
      </c>
      <c r="AF16" s="25">
        <f t="shared" si="13"/>
        <v>3512.4</v>
      </c>
      <c r="AG16" s="25">
        <f t="shared" si="14"/>
        <v>1756.2</v>
      </c>
      <c r="AH16" s="25">
        <f t="shared" si="15"/>
        <v>1756.2</v>
      </c>
      <c r="AI16" s="25">
        <f t="shared" si="16"/>
        <v>9942.9019199999984</v>
      </c>
      <c r="AJ16" s="29">
        <f t="shared" si="17"/>
        <v>52091.701919999992</v>
      </c>
      <c r="AK16" s="27">
        <f t="shared" si="18"/>
        <v>137299.09716</v>
      </c>
    </row>
    <row r="17" spans="1:38" x14ac:dyDescent="0.25">
      <c r="A17" s="58" t="s">
        <v>40</v>
      </c>
      <c r="B17" s="64" t="s">
        <v>44</v>
      </c>
      <c r="C17" s="20">
        <v>9</v>
      </c>
      <c r="D17" s="21" t="s">
        <v>30</v>
      </c>
      <c r="E17" s="21" t="s">
        <v>31</v>
      </c>
      <c r="F17" s="22">
        <v>1</v>
      </c>
      <c r="G17" s="31"/>
      <c r="H17" s="23">
        <f>1752</f>
        <v>1752</v>
      </c>
      <c r="I17" s="24"/>
      <c r="J17" s="24">
        <v>9</v>
      </c>
      <c r="K17" s="24">
        <f t="shared" si="0"/>
        <v>15768</v>
      </c>
      <c r="L17" s="25"/>
      <c r="M17" s="25">
        <f t="shared" si="1"/>
        <v>1576.8000000000002</v>
      </c>
      <c r="N17" s="25">
        <f t="shared" si="2"/>
        <v>788.40000000000009</v>
      </c>
      <c r="O17" s="25">
        <f t="shared" si="3"/>
        <v>788.40000000000009</v>
      </c>
      <c r="P17" s="24">
        <f t="shared" si="4"/>
        <v>4463.6054400000003</v>
      </c>
      <c r="Q17" s="26">
        <f>SUM(K17:P17)</f>
        <v>23385.205440000002</v>
      </c>
      <c r="R17" s="29">
        <f>1857</f>
        <v>1857</v>
      </c>
      <c r="S17" s="24">
        <v>12</v>
      </c>
      <c r="T17" s="24"/>
      <c r="U17" s="24">
        <f t="shared" si="19"/>
        <v>22284</v>
      </c>
      <c r="V17" s="24"/>
      <c r="W17" s="25">
        <f t="shared" si="7"/>
        <v>2228.4</v>
      </c>
      <c r="X17" s="25">
        <f t="shared" si="8"/>
        <v>1114.2</v>
      </c>
      <c r="Y17" s="25">
        <f t="shared" si="9"/>
        <v>1114.2</v>
      </c>
      <c r="Z17" s="24">
        <f t="shared" si="10"/>
        <v>6308.1547200000005</v>
      </c>
      <c r="AA17" s="26">
        <f t="shared" si="11"/>
        <v>33048.954720000002</v>
      </c>
      <c r="AB17" s="26">
        <v>1939</v>
      </c>
      <c r="AC17" s="24">
        <v>12</v>
      </c>
      <c r="AD17" s="24"/>
      <c r="AE17" s="25">
        <f t="shared" si="12"/>
        <v>23268</v>
      </c>
      <c r="AF17" s="25">
        <f t="shared" si="13"/>
        <v>2326.8000000000002</v>
      </c>
      <c r="AG17" s="25">
        <f t="shared" si="14"/>
        <v>1163.4000000000001</v>
      </c>
      <c r="AH17" s="25">
        <f t="shared" si="15"/>
        <v>1163.4000000000001</v>
      </c>
      <c r="AI17" s="25">
        <f t="shared" si="16"/>
        <v>6586.7054400000006</v>
      </c>
      <c r="AJ17" s="26">
        <f t="shared" si="17"/>
        <v>34508.305440000004</v>
      </c>
      <c r="AK17" s="27">
        <f>G17+Q17+AA17+AJ17</f>
        <v>90942.465599999996</v>
      </c>
    </row>
    <row r="18" spans="1:38" x14ac:dyDescent="0.25">
      <c r="A18" s="56" t="s">
        <v>41</v>
      </c>
      <c r="B18" s="64" t="s">
        <v>45</v>
      </c>
      <c r="C18" s="20">
        <v>12</v>
      </c>
      <c r="D18" s="21" t="s">
        <v>33</v>
      </c>
      <c r="E18" s="21" t="s">
        <v>29</v>
      </c>
      <c r="F18" s="22">
        <v>1</v>
      </c>
      <c r="G18" s="31"/>
      <c r="H18" s="23">
        <v>3292</v>
      </c>
      <c r="I18" s="24"/>
      <c r="J18" s="24">
        <v>9</v>
      </c>
      <c r="K18" s="24">
        <f t="shared" ref="K18:K20" si="20">H18*J18</f>
        <v>29628</v>
      </c>
      <c r="L18" s="25"/>
      <c r="M18" s="25">
        <f t="shared" ref="M18:M20" si="21">K18*10%</f>
        <v>2962.8</v>
      </c>
      <c r="N18" s="25">
        <f t="shared" ref="N18:N20" si="22">K18*5%</f>
        <v>1481.4</v>
      </c>
      <c r="O18" s="25">
        <f t="shared" ref="O18:O20" si="23">K18*5%</f>
        <v>1481.4</v>
      </c>
      <c r="P18" s="24">
        <f t="shared" ref="P18:P20" si="24">(K18+M18+N18+O18)*0.2359</f>
        <v>8387.0942400000004</v>
      </c>
      <c r="Q18" s="26">
        <f t="shared" ref="Q18:Q20" si="25">SUM(K18:P18)</f>
        <v>43940.694239999997</v>
      </c>
      <c r="R18" s="29">
        <v>3489</v>
      </c>
      <c r="S18" s="24">
        <v>12</v>
      </c>
      <c r="T18" s="24"/>
      <c r="U18" s="24">
        <f>S18*R18</f>
        <v>41868</v>
      </c>
      <c r="V18" s="24"/>
      <c r="W18" s="25">
        <f t="shared" ref="W18:W20" si="26">U18*10%</f>
        <v>4186.8</v>
      </c>
      <c r="X18" s="25">
        <f t="shared" ref="X18:X20" si="27">U18*5%</f>
        <v>2093.4</v>
      </c>
      <c r="Y18" s="25">
        <f t="shared" ref="Y18:Y20" si="28">U18*5%</f>
        <v>2093.4</v>
      </c>
      <c r="Z18" s="24">
        <f t="shared" ref="Z18:Z20" si="29">(U18+W18+X18+Y18)*0.2359</f>
        <v>11851.993440000002</v>
      </c>
      <c r="AA18" s="26">
        <f t="shared" ref="AA18:AA20" si="30">SUM(U18:Z18)</f>
        <v>62093.593440000011</v>
      </c>
      <c r="AB18" s="26">
        <v>3643</v>
      </c>
      <c r="AC18" s="24">
        <v>12</v>
      </c>
      <c r="AD18" s="24"/>
      <c r="AE18" s="25">
        <f t="shared" ref="AE18:AE20" si="31">AC18*AB18</f>
        <v>43716</v>
      </c>
      <c r="AF18" s="25">
        <f t="shared" ref="AF18:AF20" si="32">AE18*10%</f>
        <v>4371.6000000000004</v>
      </c>
      <c r="AG18" s="25">
        <f t="shared" ref="AG18:AG20" si="33">AE18*5%</f>
        <v>2185.8000000000002</v>
      </c>
      <c r="AH18" s="25">
        <f t="shared" ref="AH18:AH20" si="34">AE18*5%</f>
        <v>2185.8000000000002</v>
      </c>
      <c r="AI18" s="25">
        <f t="shared" ref="AI18:AI20" si="35">(AE18+AF18+AG18+AH18)*0.2359</f>
        <v>12375.12528</v>
      </c>
      <c r="AJ18" s="26">
        <f t="shared" ref="AJ18:AJ20" si="36">AE18+AF18+AG18+AH18+AI18</f>
        <v>64834.325280000005</v>
      </c>
      <c r="AK18" s="27">
        <f t="shared" ref="AK18:AK20" si="37">+Q18+AA18+AJ18</f>
        <v>170868.61296</v>
      </c>
    </row>
    <row r="19" spans="1:38" x14ac:dyDescent="0.25">
      <c r="A19" s="56" t="s">
        <v>41</v>
      </c>
      <c r="B19" s="64" t="s">
        <v>45</v>
      </c>
      <c r="C19" s="20">
        <v>12</v>
      </c>
      <c r="D19" s="21" t="s">
        <v>33</v>
      </c>
      <c r="E19" s="21" t="s">
        <v>29</v>
      </c>
      <c r="F19" s="22">
        <v>1</v>
      </c>
      <c r="G19" s="31"/>
      <c r="H19" s="23">
        <v>3292</v>
      </c>
      <c r="I19" s="24"/>
      <c r="J19" s="24">
        <v>9</v>
      </c>
      <c r="K19" s="24">
        <f t="shared" si="20"/>
        <v>29628</v>
      </c>
      <c r="L19" s="25"/>
      <c r="M19" s="25">
        <f t="shared" si="21"/>
        <v>2962.8</v>
      </c>
      <c r="N19" s="25">
        <f t="shared" si="22"/>
        <v>1481.4</v>
      </c>
      <c r="O19" s="25">
        <f t="shared" si="23"/>
        <v>1481.4</v>
      </c>
      <c r="P19" s="24">
        <f t="shared" si="24"/>
        <v>8387.0942400000004</v>
      </c>
      <c r="Q19" s="26">
        <f t="shared" si="25"/>
        <v>43940.694239999997</v>
      </c>
      <c r="R19" s="29">
        <v>3489</v>
      </c>
      <c r="S19" s="24">
        <v>12</v>
      </c>
      <c r="T19" s="24"/>
      <c r="U19" s="24">
        <f>S19*R19</f>
        <v>41868</v>
      </c>
      <c r="V19" s="24"/>
      <c r="W19" s="25">
        <f t="shared" si="26"/>
        <v>4186.8</v>
      </c>
      <c r="X19" s="25">
        <f t="shared" si="27"/>
        <v>2093.4</v>
      </c>
      <c r="Y19" s="25">
        <f t="shared" si="28"/>
        <v>2093.4</v>
      </c>
      <c r="Z19" s="24">
        <f t="shared" si="29"/>
        <v>11851.993440000002</v>
      </c>
      <c r="AA19" s="26">
        <f t="shared" si="30"/>
        <v>62093.593440000011</v>
      </c>
      <c r="AB19" s="26">
        <v>3643</v>
      </c>
      <c r="AC19" s="24">
        <v>12</v>
      </c>
      <c r="AD19" s="24"/>
      <c r="AE19" s="25">
        <f t="shared" si="31"/>
        <v>43716</v>
      </c>
      <c r="AF19" s="25">
        <f t="shared" si="32"/>
        <v>4371.6000000000004</v>
      </c>
      <c r="AG19" s="25">
        <f t="shared" si="33"/>
        <v>2185.8000000000002</v>
      </c>
      <c r="AH19" s="25">
        <f t="shared" si="34"/>
        <v>2185.8000000000002</v>
      </c>
      <c r="AI19" s="25">
        <f t="shared" si="35"/>
        <v>12375.12528</v>
      </c>
      <c r="AJ19" s="26">
        <f t="shared" si="36"/>
        <v>64834.325280000005</v>
      </c>
      <c r="AK19" s="27">
        <f t="shared" si="37"/>
        <v>170868.61296</v>
      </c>
    </row>
    <row r="20" spans="1:38" ht="16.5" thickBot="1" x14ac:dyDescent="0.3">
      <c r="A20" s="56" t="s">
        <v>42</v>
      </c>
      <c r="B20" s="64" t="s">
        <v>45</v>
      </c>
      <c r="C20" s="37">
        <v>11</v>
      </c>
      <c r="D20" s="38" t="s">
        <v>33</v>
      </c>
      <c r="E20" s="38" t="s">
        <v>34</v>
      </c>
      <c r="F20" s="39">
        <v>1</v>
      </c>
      <c r="G20" s="40"/>
      <c r="H20" s="41">
        <v>2645</v>
      </c>
      <c r="I20" s="42"/>
      <c r="J20" s="42">
        <v>9</v>
      </c>
      <c r="K20" s="42">
        <f t="shared" si="20"/>
        <v>23805</v>
      </c>
      <c r="L20" s="43"/>
      <c r="M20" s="43">
        <f t="shared" si="21"/>
        <v>2380.5</v>
      </c>
      <c r="N20" s="43">
        <f t="shared" si="22"/>
        <v>1190.25</v>
      </c>
      <c r="O20" s="43">
        <f t="shared" si="23"/>
        <v>1190.25</v>
      </c>
      <c r="P20" s="42">
        <f t="shared" si="24"/>
        <v>6738.7194</v>
      </c>
      <c r="Q20" s="44">
        <f t="shared" si="25"/>
        <v>35304.719400000002</v>
      </c>
      <c r="R20" s="45">
        <v>2804</v>
      </c>
      <c r="S20" s="42">
        <v>12</v>
      </c>
      <c r="T20" s="42"/>
      <c r="U20" s="42">
        <f>S20*R20</f>
        <v>33648</v>
      </c>
      <c r="V20" s="42"/>
      <c r="W20" s="43">
        <f t="shared" si="26"/>
        <v>3364.8</v>
      </c>
      <c r="X20" s="43">
        <f t="shared" si="27"/>
        <v>1682.4</v>
      </c>
      <c r="Y20" s="43">
        <f t="shared" si="28"/>
        <v>1682.4</v>
      </c>
      <c r="Z20" s="42">
        <f t="shared" si="29"/>
        <v>9525.0758400000013</v>
      </c>
      <c r="AA20" s="44">
        <f t="shared" si="30"/>
        <v>49902.675840000011</v>
      </c>
      <c r="AB20" s="44">
        <v>2927</v>
      </c>
      <c r="AC20" s="42">
        <v>12</v>
      </c>
      <c r="AD20" s="42"/>
      <c r="AE20" s="43">
        <f t="shared" si="31"/>
        <v>35124</v>
      </c>
      <c r="AF20" s="43">
        <f t="shared" si="32"/>
        <v>3512.4</v>
      </c>
      <c r="AG20" s="43">
        <f t="shared" si="33"/>
        <v>1756.2</v>
      </c>
      <c r="AH20" s="43">
        <f t="shared" si="34"/>
        <v>1756.2</v>
      </c>
      <c r="AI20" s="43">
        <f t="shared" si="35"/>
        <v>9942.9019199999984</v>
      </c>
      <c r="AJ20" s="44">
        <f t="shared" si="36"/>
        <v>52091.701919999992</v>
      </c>
      <c r="AK20" s="46">
        <f t="shared" si="37"/>
        <v>137299.09716</v>
      </c>
    </row>
    <row r="21" spans="1:38" s="47" customFormat="1" ht="34.5" customHeight="1" thickBot="1" x14ac:dyDescent="0.3">
      <c r="A21" s="47" t="s">
        <v>32</v>
      </c>
      <c r="C21" s="48"/>
      <c r="Q21" s="49">
        <f t="shared" ref="Q21:AJ21" si="38">SUM(Q4:Q20)</f>
        <v>528155.93267999997</v>
      </c>
      <c r="AA21" s="49">
        <f t="shared" si="38"/>
        <v>746635.86288000003</v>
      </c>
      <c r="AJ21" s="49">
        <f t="shared" si="38"/>
        <v>779328.87839999993</v>
      </c>
      <c r="AK21" s="50"/>
      <c r="AL21" s="51"/>
    </row>
    <row r="22" spans="1:38" x14ac:dyDescent="0.25">
      <c r="AK22" s="53"/>
    </row>
    <row r="24" spans="1:38" ht="15" x14ac:dyDescent="0.25">
      <c r="AK24" s="1"/>
    </row>
    <row r="25" spans="1:38" x14ac:dyDescent="0.25">
      <c r="K25" s="55"/>
    </row>
    <row r="26" spans="1:38" x14ac:dyDescent="0.25">
      <c r="K26" s="54"/>
      <c r="Q26" s="54"/>
    </row>
    <row r="27" spans="1:38" x14ac:dyDescent="0.25">
      <c r="K27" s="54"/>
    </row>
    <row r="28" spans="1:38" x14ac:dyDescent="0.25">
      <c r="K28" s="54"/>
      <c r="Q28" s="54"/>
    </row>
    <row r="29" spans="1:38" x14ac:dyDescent="0.25">
      <c r="K29" s="54"/>
    </row>
    <row r="30" spans="1:38" x14ac:dyDescent="0.25">
      <c r="K30" s="54"/>
    </row>
    <row r="31" spans="1:38" x14ac:dyDescent="0.25">
      <c r="K31" s="54"/>
    </row>
    <row r="32" spans="1:38" x14ac:dyDescent="0.25">
      <c r="K32" s="54"/>
    </row>
    <row r="33" spans="11:11" x14ac:dyDescent="0.25">
      <c r="K33" s="54"/>
    </row>
    <row r="34" spans="11:11" x14ac:dyDescent="0.25">
      <c r="K34" s="54"/>
    </row>
  </sheetData>
  <mergeCells count="3">
    <mergeCell ref="A1:AK1"/>
    <mergeCell ref="H2:Q2"/>
    <mergeCell ref="R2:AA2"/>
  </mergeCells>
  <pageMargins left="0.23622047244094491" right="0.23622047244094491" top="0.74803149606299213" bottom="0.74803149606299213" header="0.31496062992125984" footer="0.31496062992125984"/>
  <pageSetup paperSize="9" scale="7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Atalgojums</vt:lpstr>
      <vt:lpstr>Atalgojums!Print_Area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Anda Paegle</dc:creator>
  <cp:keywords/>
  <dc:description/>
  <cp:lastModifiedBy>Anda Paegle</cp:lastModifiedBy>
  <cp:revision/>
  <dcterms:created xsi:type="dcterms:W3CDTF">2015-06-05T18:17:20Z</dcterms:created>
  <dcterms:modified xsi:type="dcterms:W3CDTF">2024-03-19T10:21:48Z</dcterms:modified>
  <cp:category/>
  <cp:contentStatus/>
</cp:coreProperties>
</file>