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vide.sharepoint.com/sites/IKTBLOKS-MAIJA_SINHRONIZACIJA/Koplietojamie dokumenti/MAIJA_SINHRONIZACIJA/0000_VRAA-pardale_uz-TAP_300524/No_VRAA/2024-07-18/"/>
    </mc:Choice>
  </mc:AlternateContent>
  <xr:revisionPtr revIDLastSave="4" documentId="13_ncr:1_{EECF7E42-C6C6-4400-8575-96CC7C184AD5}" xr6:coauthVersionLast="47" xr6:coauthVersionMax="47" xr10:uidLastSave="{C5A7FC1E-88DF-4AD9-9E0B-396DEAD94CA7}"/>
  <bookViews>
    <workbookView xWindow="28680" yWindow="-120" windowWidth="29040" windowHeight="15840" activeTab="1" xr2:uid="{FC769155-44EE-4114-81E3-46F9BE6A3979}"/>
  </bookViews>
  <sheets>
    <sheet name="kopsavilkums" sheetId="4" r:id="rId1"/>
    <sheet name="detalizēti"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7" i="3" l="1"/>
  <c r="F48" i="3"/>
  <c r="F49" i="3"/>
  <c r="F47" i="3"/>
  <c r="F38" i="3"/>
  <c r="F39" i="3"/>
  <c r="F37" i="3"/>
  <c r="F28" i="3"/>
  <c r="F29" i="3"/>
  <c r="F27" i="3"/>
  <c r="F18" i="3"/>
  <c r="F19" i="3"/>
  <c r="F17" i="3"/>
  <c r="H17" i="3" s="1"/>
  <c r="F8" i="3"/>
  <c r="F9" i="3"/>
  <c r="F7" i="3"/>
  <c r="I7" i="3" s="1"/>
  <c r="F7" i="4"/>
  <c r="G17" i="3" l="1"/>
  <c r="J17" i="3" s="1"/>
  <c r="K17" i="3" s="1"/>
  <c r="G48" i="3"/>
  <c r="I48" i="3"/>
  <c r="H48" i="3"/>
  <c r="G47" i="3"/>
  <c r="H47" i="3"/>
  <c r="I47" i="3"/>
  <c r="I49" i="3"/>
  <c r="H49" i="3"/>
  <c r="G49" i="3"/>
  <c r="C7" i="4"/>
  <c r="D7" i="4"/>
  <c r="E7" i="4"/>
  <c r="B7" i="4"/>
  <c r="J47" i="3" l="1"/>
  <c r="K47" i="3" s="1"/>
  <c r="L47" i="3" s="1"/>
  <c r="J49" i="3"/>
  <c r="K49" i="3" s="1"/>
  <c r="L49" i="3" s="1"/>
  <c r="J48" i="3"/>
  <c r="K48" i="3" s="1"/>
  <c r="L48" i="3" s="1"/>
  <c r="L50" i="3" l="1"/>
  <c r="I37" i="3"/>
  <c r="H37" i="3"/>
  <c r="G37" i="3"/>
  <c r="I38" i="3"/>
  <c r="H38" i="3"/>
  <c r="G38" i="3"/>
  <c r="I39" i="3"/>
  <c r="H39" i="3"/>
  <c r="G39" i="3"/>
  <c r="J39" i="3" l="1"/>
  <c r="K39" i="3" s="1"/>
  <c r="L39" i="3" s="1"/>
  <c r="J37" i="3"/>
  <c r="K37" i="3" s="1"/>
  <c r="L37" i="3" s="1"/>
  <c r="J38" i="3"/>
  <c r="I27" i="3"/>
  <c r="H27" i="3"/>
  <c r="G27" i="3"/>
  <c r="H28" i="3"/>
  <c r="I28" i="3"/>
  <c r="G28" i="3"/>
  <c r="H29" i="3"/>
  <c r="I29" i="3"/>
  <c r="G29" i="3"/>
  <c r="G19" i="3"/>
  <c r="H18" i="3"/>
  <c r="H19" i="3"/>
  <c r="G18" i="3"/>
  <c r="I18" i="3"/>
  <c r="I19" i="3"/>
  <c r="I9" i="3"/>
  <c r="K38" i="3" l="1"/>
  <c r="L38" i="3" s="1"/>
  <c r="L40" i="3" s="1"/>
  <c r="J29" i="3"/>
  <c r="K29" i="3" s="1"/>
  <c r="L29" i="3" s="1"/>
  <c r="J28" i="3"/>
  <c r="K28" i="3" s="1"/>
  <c r="L28" i="3" s="1"/>
  <c r="J27" i="3"/>
  <c r="K27" i="3" s="1"/>
  <c r="L27" i="3" s="1"/>
  <c r="J19" i="3"/>
  <c r="K19" i="3" s="1"/>
  <c r="L19" i="3" s="1"/>
  <c r="J18" i="3"/>
  <c r="I8" i="3"/>
  <c r="G8" i="3"/>
  <c r="H8" i="3"/>
  <c r="G9" i="3"/>
  <c r="H9" i="3"/>
  <c r="H7" i="3"/>
  <c r="G7" i="3"/>
  <c r="L30" i="3" l="1"/>
  <c r="K18" i="3"/>
  <c r="L18" i="3" s="1"/>
  <c r="L17" i="3"/>
  <c r="J7" i="3"/>
  <c r="K7" i="3" s="1"/>
  <c r="J9" i="3"/>
  <c r="J8" i="3"/>
  <c r="K9" i="3" l="1"/>
  <c r="L9" i="3" s="1"/>
  <c r="K8" i="3"/>
  <c r="L8" i="3" s="1"/>
  <c r="L20" i="3"/>
  <c r="L7" i="3"/>
  <c r="L10" i="3" l="1"/>
  <c r="L12" i="3" l="1"/>
</calcChain>
</file>

<file path=xl/sharedStrings.xml><?xml version="1.0" encoding="utf-8"?>
<sst xmlns="http://schemas.openxmlformats.org/spreadsheetml/2006/main" count="163" uniqueCount="54">
  <si>
    <t>Kopā</t>
  </si>
  <si>
    <t>Mēnešalgu grupa</t>
  </si>
  <si>
    <t>Amata saime, līmenis</t>
  </si>
  <si>
    <t>Sistēmu un biznesa procesu analītiķis</t>
  </si>
  <si>
    <t>1.</t>
  </si>
  <si>
    <t>2.</t>
  </si>
  <si>
    <t>3.</t>
  </si>
  <si>
    <t>21.8 III</t>
  </si>
  <si>
    <t>21.4 IV</t>
  </si>
  <si>
    <t>Vispārējās piemaksas 5% no gada mēnešalgu kopsummas</t>
  </si>
  <si>
    <t>Naudas balvas un prēmijas 10% no gada mēnešalgu kopsummas</t>
  </si>
  <si>
    <t>Sociālās garantijas 5% no gada mēnešalgu kopsummas</t>
  </si>
  <si>
    <t xml:space="preserve">Kopā mēnešalgai, piemaksām, prēmijām, soc. garant. </t>
  </si>
  <si>
    <t>2024. gadam</t>
  </si>
  <si>
    <t>Produktu portfeļa vadītājs (ETVR)</t>
  </si>
  <si>
    <t>KOPĀ 2024.gadam</t>
  </si>
  <si>
    <t>DD VSAOI  23,59%</t>
  </si>
  <si>
    <t>1. Valsts reģionālās attīstības aģentūra</t>
  </si>
  <si>
    <t>2025. gadam</t>
  </si>
  <si>
    <t>32.00.00 "Valsts reģionālās attīstības politikas īstenošana"</t>
  </si>
  <si>
    <t xml:space="preserve">Mēnešalga 2025.gadam </t>
  </si>
  <si>
    <t>2024.gads</t>
  </si>
  <si>
    <t>Atlīdzība</t>
  </si>
  <si>
    <t>Kopsavilkums par papildu nepieciešamo finansējumu informācijas un tehnoloģiju resursu nodrošinājumam un  atbalstam Centrālajai vēlēšanu komisijai vēlēšanu norises organizēšanā</t>
  </si>
  <si>
    <t>VRAA amata vietas 12 mēnešiem</t>
  </si>
  <si>
    <t>2026. gadam</t>
  </si>
  <si>
    <t>KOPĀ 2025.gadam</t>
  </si>
  <si>
    <t>KOPĀ 2026.gadam</t>
  </si>
  <si>
    <t>2025.gads</t>
  </si>
  <si>
    <t>2027. gadam</t>
  </si>
  <si>
    <t>KOPĀ 2027.gadam</t>
  </si>
  <si>
    <t xml:space="preserve">2026.gads </t>
  </si>
  <si>
    <t xml:space="preserve">Mēnešalga 2026.gadam </t>
  </si>
  <si>
    <t xml:space="preserve">Mēnešalga 2027.gadam </t>
  </si>
  <si>
    <t>2028. gadam</t>
  </si>
  <si>
    <t>KOPĀ 2028.gadam</t>
  </si>
  <si>
    <t xml:space="preserve">2027.gads </t>
  </si>
  <si>
    <t>2028.gads un turpmāk</t>
  </si>
  <si>
    <t xml:space="preserve">Mēnešalga 2028.gadam </t>
  </si>
  <si>
    <t>Viduspunkta mēnešalga</t>
  </si>
  <si>
    <t>Pārdalītās amata vietas no PMLP no 01.09.2024  - 4 mēnešiem</t>
  </si>
  <si>
    <t>Mēnešalga 2024.gada 4 mēnešiem</t>
  </si>
  <si>
    <t xml:space="preserve"> VRAA amata vietas 4 mēnešiem</t>
  </si>
  <si>
    <t>2.=1.x 4</t>
  </si>
  <si>
    <t>3.=2.x5%</t>
  </si>
  <si>
    <t>4.=2.x10%</t>
  </si>
  <si>
    <t>5.=2.x5%</t>
  </si>
  <si>
    <t>6.=2.+3.+4.+5.</t>
  </si>
  <si>
    <t>7.=6.x23,59%</t>
  </si>
  <si>
    <t>8.=6.+7.</t>
  </si>
  <si>
    <t>2.=1.x 12</t>
  </si>
  <si>
    <t xml:space="preserve"> (EKK 1000) 3 amata vietas no 01.09.2024.*</t>
  </si>
  <si>
    <t>*Pārdale no Iekšlietu ministrijas resora, samazinot 3 amata vietas Pilsonības un migrācijas lietu pārvaldei atbilstoši Ministru kabineta 2023.gada 13.jūnija sēdes protokollēmuma 12.2. apakšpunktam (informatīvais ziņojums “Par 2024. gada Eiropas Parlamenta vēlēšanu nodrošināšanu un par turpmāko atbalstu vēlēšanu organizēšanā”, 23-TA-1382 (prot. Nr.32 63.§ )(IP)).</t>
  </si>
  <si>
    <t xml:space="preserve">1. Valsts reģionālās attīstības aģentūrai papildu nepieciešamais finansējums  Elektroniskā tiešsaistes reģistra uzturēšanai un attīstībai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</si>
</sst>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sz val="11"/>
      <color theme="1"/>
      <name val="Calibri"/>
      <family val="2"/>
      <scheme val="minor"/>
    </font>
    <font>
      <sz val="10"/>
      <color rgb="FF000000"/>
      <name val="Times New Roman"/>
      <family val="1"/>
      <charset val="186"/>
    </font>
    <font>
      <sz val="10"/>
      <color theme="1"/>
      <name val="Times New Roman"/>
      <family val="1"/>
      <charset val="186"/>
    </font>
    <font>
      <sz val="11"/>
      <color theme="1"/>
      <name val="Times New Roman"/>
      <family val="1"/>
      <charset val="186"/>
    </font>
    <font>
      <b/>
      <sz val="11"/>
      <color theme="1"/>
      <name val="Times New Roman"/>
      <family val="1"/>
      <charset val="186"/>
    </font>
    <font>
      <b/>
      <sz val="10"/>
      <color rgb="FF000000"/>
      <name val="Times New Roman"/>
      <family val="1"/>
      <charset val="186"/>
    </font>
    <font>
      <b/>
      <sz val="10"/>
      <color theme="1"/>
      <name val="Times New Roman"/>
      <family val="1"/>
      <charset val="186"/>
    </font>
    <font>
      <b/>
      <sz val="10"/>
      <color theme="1"/>
      <name val="Times New Roman"/>
      <family val="1"/>
    </font>
    <font>
      <sz val="11"/>
      <color rgb="FFFF0000"/>
      <name val="Times New Roman"/>
      <family val="1"/>
      <charset val="186"/>
    </font>
    <font>
      <b/>
      <sz val="10"/>
      <color rgb="FFFF0000"/>
      <name val="Times New Roman"/>
      <family val="1"/>
      <charset val="186"/>
    </font>
    <font>
      <i/>
      <sz val="10"/>
      <color rgb="FFFF0000"/>
      <name val="Times New Roman"/>
      <family val="1"/>
      <charset val="186"/>
    </font>
    <font>
      <b/>
      <sz val="10"/>
      <color rgb="FFFF0000"/>
      <name val="Times New Roman"/>
      <family val="1"/>
    </font>
  </fonts>
  <fills count="5">
    <fill>
      <patternFill patternType="none"/>
    </fill>
    <fill>
      <patternFill patternType="gray125"/>
    </fill>
    <fill>
      <patternFill patternType="solid">
        <fgColor rgb="FFD9D9D9"/>
        <bgColor rgb="FFD9D9D9"/>
      </patternFill>
    </fill>
    <fill>
      <patternFill patternType="solid">
        <fgColor theme="0"/>
        <bgColor rgb="FF000000"/>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1" fillId="0" borderId="0"/>
  </cellStyleXfs>
  <cellXfs count="43">
    <xf numFmtId="0" fontId="0" fillId="0" borderId="0" xfId="0"/>
    <xf numFmtId="0" fontId="4" fillId="0" borderId="0" xfId="0" applyFont="1"/>
    <xf numFmtId="0" fontId="5" fillId="0" borderId="0" xfId="0" applyFont="1"/>
    <xf numFmtId="0" fontId="4" fillId="0" borderId="1" xfId="0" applyFont="1" applyBorder="1"/>
    <xf numFmtId="0" fontId="3" fillId="0" borderId="0" xfId="0" applyFont="1"/>
    <xf numFmtId="3" fontId="3" fillId="0" borderId="0" xfId="0" applyNumberFormat="1" applyFont="1"/>
    <xf numFmtId="0" fontId="3" fillId="0" borderId="1" xfId="0" applyFont="1" applyBorder="1"/>
    <xf numFmtId="0" fontId="3" fillId="0" borderId="1" xfId="0" applyFont="1" applyBorder="1" applyAlignment="1">
      <alignment vertical="top"/>
    </xf>
    <xf numFmtId="0" fontId="6" fillId="0" borderId="1" xfId="0" applyFont="1" applyBorder="1" applyAlignment="1">
      <alignment vertical="top" wrapText="1"/>
    </xf>
    <xf numFmtId="0" fontId="3" fillId="0" borderId="1" xfId="0" applyFont="1" applyBorder="1" applyAlignment="1">
      <alignment horizontal="center" vertical="top" wrapText="1"/>
    </xf>
    <xf numFmtId="2" fontId="2" fillId="0" borderId="1" xfId="0" applyNumberFormat="1" applyFont="1" applyBorder="1" applyAlignment="1">
      <alignment vertical="top"/>
    </xf>
    <xf numFmtId="4" fontId="6" fillId="2" borderId="1" xfId="0" applyNumberFormat="1" applyFont="1" applyFill="1" applyBorder="1" applyAlignment="1">
      <alignment vertical="top" wrapText="1"/>
    </xf>
    <xf numFmtId="0" fontId="3" fillId="0" borderId="0" xfId="0" applyFont="1" applyAlignment="1">
      <alignment vertical="top"/>
    </xf>
    <xf numFmtId="0" fontId="2" fillId="3" borderId="1" xfId="0" applyFont="1" applyFill="1" applyBorder="1" applyAlignment="1">
      <alignment vertical="top"/>
    </xf>
    <xf numFmtId="3" fontId="6" fillId="2" borderId="1" xfId="0" applyNumberFormat="1" applyFont="1" applyFill="1" applyBorder="1" applyAlignment="1">
      <alignment vertical="top" wrapText="1"/>
    </xf>
    <xf numFmtId="0" fontId="5" fillId="0" borderId="0" xfId="0" applyFont="1" applyAlignment="1">
      <alignment horizontal="right"/>
    </xf>
    <xf numFmtId="3" fontId="5" fillId="4" borderId="1" xfId="0" applyNumberFormat="1" applyFont="1" applyFill="1" applyBorder="1"/>
    <xf numFmtId="0" fontId="3" fillId="0" borderId="1" xfId="0" applyFont="1" applyBorder="1" applyAlignment="1">
      <alignment horizontal="center"/>
    </xf>
    <xf numFmtId="0" fontId="5" fillId="0" borderId="1" xfId="0" applyFont="1" applyBorder="1"/>
    <xf numFmtId="3" fontId="4" fillId="0" borderId="1" xfId="0" applyNumberFormat="1" applyFont="1" applyBorder="1"/>
    <xf numFmtId="0" fontId="5" fillId="0" borderId="1" xfId="0" applyFont="1" applyBorder="1" applyAlignment="1">
      <alignment horizontal="right"/>
    </xf>
    <xf numFmtId="3" fontId="5" fillId="0" borderId="1" xfId="0" applyNumberFormat="1" applyFont="1" applyBorder="1"/>
    <xf numFmtId="0" fontId="5" fillId="0" borderId="1" xfId="0" applyFont="1" applyBorder="1" applyAlignment="1">
      <alignment wrapText="1"/>
    </xf>
    <xf numFmtId="0" fontId="7" fillId="0" borderId="1" xfId="0" applyFont="1" applyBorder="1" applyAlignment="1">
      <alignment horizontal="center" vertical="top" wrapText="1"/>
    </xf>
    <xf numFmtId="0" fontId="6" fillId="0" borderId="1" xfId="0" applyFont="1" applyBorder="1" applyAlignment="1">
      <alignment horizontal="center" vertical="top" wrapText="1"/>
    </xf>
    <xf numFmtId="0" fontId="6"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3" fontId="5" fillId="0" borderId="0" xfId="0" applyNumberFormat="1" applyFont="1"/>
    <xf numFmtId="0" fontId="4" fillId="0" borderId="0" xfId="0" applyFont="1" applyAlignment="1">
      <alignment horizontal="center"/>
    </xf>
    <xf numFmtId="0" fontId="8" fillId="0" borderId="1" xfId="0" applyFont="1" applyBorder="1" applyAlignment="1">
      <alignment vertical="top"/>
    </xf>
    <xf numFmtId="0" fontId="3" fillId="0" borderId="0" xfId="0" applyFont="1" applyAlignment="1">
      <alignment vertical="top" wrapText="1"/>
    </xf>
    <xf numFmtId="3" fontId="4" fillId="0" borderId="2" xfId="0" applyNumberFormat="1" applyFont="1" applyBorder="1" applyAlignment="1">
      <alignment vertical="center" wrapText="1"/>
    </xf>
    <xf numFmtId="0" fontId="10" fillId="0" borderId="1" xfId="0" applyFont="1" applyBorder="1" applyAlignment="1">
      <alignment horizontal="center" vertical="top" wrapText="1"/>
    </xf>
    <xf numFmtId="0" fontId="11" fillId="0" borderId="0" xfId="0" applyFont="1"/>
    <xf numFmtId="0" fontId="10" fillId="0" borderId="0" xfId="0" applyFont="1"/>
    <xf numFmtId="0" fontId="12" fillId="0" borderId="0" xfId="0" applyFont="1"/>
    <xf numFmtId="0" fontId="9" fillId="0" borderId="1" xfId="0" applyFont="1" applyBorder="1"/>
    <xf numFmtId="0" fontId="5" fillId="0" borderId="0" xfId="0" applyFont="1" applyAlignment="1">
      <alignment horizontal="center" wrapText="1"/>
    </xf>
    <xf numFmtId="0" fontId="4" fillId="0" borderId="0" xfId="0" applyFont="1" applyAlignment="1">
      <alignment horizontal="center" vertical="center" wrapText="1"/>
    </xf>
    <xf numFmtId="0" fontId="5" fillId="0" borderId="3" xfId="0" applyFont="1" applyBorder="1" applyAlignment="1">
      <alignment horizontal="center"/>
    </xf>
    <xf numFmtId="0" fontId="9" fillId="0" borderId="0" xfId="0" applyFont="1" applyAlignment="1">
      <alignment horizontal="center" wrapText="1"/>
    </xf>
    <xf numFmtId="0" fontId="3" fillId="0" borderId="0" xfId="0" applyFont="1" applyAlignment="1">
      <alignment horizontal="left" vertical="top" wrapText="1"/>
    </xf>
  </cellXfs>
  <cellStyles count="2">
    <cellStyle name="Normal" xfId="0" builtinId="0"/>
    <cellStyle name="Normal 3" xfId="1" xr:uid="{CB121DD4-8CF2-4322-B6E1-471296D864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BA813-9DED-46F4-9FD4-34E8A024FD22}">
  <sheetPr>
    <pageSetUpPr fitToPage="1"/>
  </sheetPr>
  <dimension ref="A1:F10"/>
  <sheetViews>
    <sheetView workbookViewId="0">
      <selection activeCell="F28" sqref="F27:F28"/>
    </sheetView>
  </sheetViews>
  <sheetFormatPr defaultColWidth="9.1796875" defaultRowHeight="14" x14ac:dyDescent="0.3"/>
  <cols>
    <col min="1" max="1" width="60.453125" style="1" customWidth="1"/>
    <col min="2" max="2" width="11.1796875" style="1" customWidth="1"/>
    <col min="3" max="3" width="12.54296875" style="1" customWidth="1"/>
    <col min="4" max="4" width="12" style="1" customWidth="1"/>
    <col min="5" max="6" width="12.26953125" style="1" customWidth="1"/>
    <col min="7" max="16384" width="9.1796875" style="1"/>
  </cols>
  <sheetData>
    <row r="1" spans="1:6" x14ac:dyDescent="0.3">
      <c r="A1" s="29"/>
      <c r="B1" s="39"/>
      <c r="C1" s="39"/>
      <c r="D1" s="39"/>
    </row>
    <row r="2" spans="1:6" ht="34.5" customHeight="1" x14ac:dyDescent="0.3">
      <c r="A2" s="38" t="s">
        <v>23</v>
      </c>
      <c r="B2" s="38"/>
      <c r="C2" s="38"/>
      <c r="D2" s="38"/>
    </row>
    <row r="3" spans="1:6" x14ac:dyDescent="0.3">
      <c r="A3" s="40" t="s">
        <v>22</v>
      </c>
      <c r="B3" s="40"/>
      <c r="C3" s="40"/>
      <c r="D3" s="40"/>
    </row>
    <row r="4" spans="1:6" ht="28" x14ac:dyDescent="0.3">
      <c r="A4" s="3"/>
      <c r="B4" s="22" t="s">
        <v>21</v>
      </c>
      <c r="C4" s="22" t="s">
        <v>28</v>
      </c>
      <c r="D4" s="22" t="s">
        <v>31</v>
      </c>
      <c r="E4" s="22" t="s">
        <v>36</v>
      </c>
      <c r="F4" s="22" t="s">
        <v>37</v>
      </c>
    </row>
    <row r="5" spans="1:6" x14ac:dyDescent="0.3">
      <c r="A5" s="18" t="s">
        <v>17</v>
      </c>
      <c r="B5" s="3"/>
      <c r="C5" s="3"/>
      <c r="D5" s="3"/>
      <c r="E5" s="3"/>
      <c r="F5" s="3"/>
    </row>
    <row r="6" spans="1:6" x14ac:dyDescent="0.3">
      <c r="A6" s="37" t="s">
        <v>51</v>
      </c>
      <c r="B6" s="19">
        <v>58588</v>
      </c>
      <c r="C6" s="19">
        <v>186281</v>
      </c>
      <c r="D6" s="32">
        <v>194503</v>
      </c>
      <c r="E6" s="32">
        <v>201765</v>
      </c>
      <c r="F6" s="32">
        <v>208332</v>
      </c>
    </row>
    <row r="7" spans="1:6" ht="21" customHeight="1" x14ac:dyDescent="0.3">
      <c r="A7" s="20" t="s">
        <v>19</v>
      </c>
      <c r="B7" s="21">
        <f>SUM(B6:B6)</f>
        <v>58588</v>
      </c>
      <c r="C7" s="21">
        <f>SUM(C6:C6)</f>
        <v>186281</v>
      </c>
      <c r="D7" s="21">
        <f>SUM(D6:D6)</f>
        <v>194503</v>
      </c>
      <c r="E7" s="21">
        <f>SUM(E6:E6)</f>
        <v>201765</v>
      </c>
      <c r="F7" s="21">
        <f>SUM(F6:F6)</f>
        <v>208332</v>
      </c>
    </row>
    <row r="8" spans="1:6" x14ac:dyDescent="0.3">
      <c r="A8" s="15"/>
      <c r="B8" s="28"/>
      <c r="C8" s="28"/>
      <c r="D8" s="28"/>
      <c r="E8" s="28"/>
    </row>
    <row r="9" spans="1:6" x14ac:dyDescent="0.3">
      <c r="A9" s="15"/>
      <c r="B9" s="28"/>
      <c r="C9" s="28"/>
      <c r="D9" s="28"/>
    </row>
    <row r="10" spans="1:6" ht="65.25" customHeight="1" x14ac:dyDescent="0.3">
      <c r="A10" s="41" t="s">
        <v>52</v>
      </c>
      <c r="B10" s="41"/>
      <c r="C10" s="41"/>
      <c r="D10" s="41"/>
    </row>
  </sheetData>
  <mergeCells count="4">
    <mergeCell ref="A2:D2"/>
    <mergeCell ref="B1:D1"/>
    <mergeCell ref="A3:D3"/>
    <mergeCell ref="A10:D10"/>
  </mergeCells>
  <pageMargins left="0.7" right="0.7" top="0.75" bottom="0.75" header="0.3" footer="0.3"/>
  <pageSetup paperSize="9"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BF425-24D1-40D1-866D-3498A1115CA8}">
  <sheetPr>
    <pageSetUpPr fitToPage="1"/>
  </sheetPr>
  <dimension ref="A1:N50"/>
  <sheetViews>
    <sheetView tabSelected="1" zoomScale="90" zoomScaleNormal="90" workbookViewId="0">
      <selection activeCell="U12" sqref="U12"/>
    </sheetView>
  </sheetViews>
  <sheetFormatPr defaultColWidth="9.1796875" defaultRowHeight="13" x14ac:dyDescent="0.3"/>
  <cols>
    <col min="1" max="1" width="3.453125" style="4" customWidth="1"/>
    <col min="2" max="2" width="30.54296875" style="4" customWidth="1"/>
    <col min="3" max="3" width="8.54296875" style="4" customWidth="1"/>
    <col min="4" max="4" width="11" style="4" customWidth="1"/>
    <col min="5" max="5" width="12.7265625" style="4" customWidth="1"/>
    <col min="6" max="7" width="11.54296875" style="4" customWidth="1"/>
    <col min="8" max="8" width="11.1796875" style="4" customWidth="1"/>
    <col min="9" max="9" width="10.54296875" style="4" customWidth="1"/>
    <col min="10" max="10" width="12.81640625" style="4" customWidth="1"/>
    <col min="11" max="11" width="11.453125" style="4" customWidth="1"/>
    <col min="12" max="12" width="12.7265625" style="4" customWidth="1"/>
    <col min="13" max="16384" width="9.1796875" style="4"/>
  </cols>
  <sheetData>
    <row r="1" spans="1:14" ht="36" customHeight="1" x14ac:dyDescent="0.3">
      <c r="B1" s="38" t="s">
        <v>53</v>
      </c>
      <c r="C1" s="38"/>
      <c r="D1" s="38"/>
      <c r="E1" s="38"/>
      <c r="F1" s="38"/>
      <c r="G1" s="38"/>
      <c r="H1" s="38"/>
      <c r="I1" s="38"/>
      <c r="J1" s="38"/>
      <c r="K1" s="38"/>
      <c r="L1" s="38"/>
    </row>
    <row r="2" spans="1:14" x14ac:dyDescent="0.3">
      <c r="A2" s="12"/>
      <c r="B2" s="12"/>
      <c r="C2" s="12"/>
      <c r="D2" s="12"/>
      <c r="E2" s="12"/>
      <c r="F2" s="12"/>
      <c r="G2" s="12"/>
      <c r="H2" s="12"/>
      <c r="I2" s="12"/>
      <c r="J2" s="12"/>
    </row>
    <row r="3" spans="1:14" ht="14" x14ac:dyDescent="0.3">
      <c r="B3" s="2" t="s">
        <v>13</v>
      </c>
    </row>
    <row r="4" spans="1:14" ht="78" customHeight="1" x14ac:dyDescent="0.3">
      <c r="A4" s="7"/>
      <c r="B4" s="7"/>
      <c r="C4" s="23" t="s">
        <v>2</v>
      </c>
      <c r="D4" s="24" t="s">
        <v>1</v>
      </c>
      <c r="E4" s="33" t="s">
        <v>39</v>
      </c>
      <c r="F4" s="33" t="s">
        <v>41</v>
      </c>
      <c r="G4" s="24" t="s">
        <v>9</v>
      </c>
      <c r="H4" s="24" t="s">
        <v>10</v>
      </c>
      <c r="I4" s="24" t="s">
        <v>11</v>
      </c>
      <c r="J4" s="24" t="s">
        <v>12</v>
      </c>
      <c r="K4" s="24" t="s">
        <v>16</v>
      </c>
      <c r="L4" s="25" t="s">
        <v>0</v>
      </c>
    </row>
    <row r="5" spans="1:14" x14ac:dyDescent="0.3">
      <c r="A5" s="7"/>
      <c r="B5" s="7"/>
      <c r="C5" s="9"/>
      <c r="D5" s="8"/>
      <c r="E5" s="26" t="s">
        <v>4</v>
      </c>
      <c r="F5" s="26" t="s">
        <v>43</v>
      </c>
      <c r="G5" s="26" t="s">
        <v>44</v>
      </c>
      <c r="H5" s="26" t="s">
        <v>45</v>
      </c>
      <c r="I5" s="26" t="s">
        <v>46</v>
      </c>
      <c r="J5" s="26" t="s">
        <v>47</v>
      </c>
      <c r="K5" s="26" t="s">
        <v>48</v>
      </c>
      <c r="L5" s="27" t="s">
        <v>49</v>
      </c>
    </row>
    <row r="6" spans="1:14" x14ac:dyDescent="0.3">
      <c r="A6" s="35" t="s">
        <v>40</v>
      </c>
      <c r="B6" s="34"/>
    </row>
    <row r="7" spans="1:14" x14ac:dyDescent="0.3">
      <c r="A7" s="7" t="s">
        <v>4</v>
      </c>
      <c r="B7" s="6" t="s">
        <v>14</v>
      </c>
      <c r="C7" s="6" t="s">
        <v>7</v>
      </c>
      <c r="D7" s="17">
        <v>12</v>
      </c>
      <c r="E7" s="13">
        <v>3292</v>
      </c>
      <c r="F7" s="10">
        <f>E7*4</f>
        <v>13168</v>
      </c>
      <c r="G7" s="10">
        <f t="shared" ref="G7" si="0">F7*0.05</f>
        <v>658.40000000000009</v>
      </c>
      <c r="H7" s="10">
        <f>F7*0.1</f>
        <v>1316.8000000000002</v>
      </c>
      <c r="I7" s="10">
        <f>F7*0.05</f>
        <v>658.40000000000009</v>
      </c>
      <c r="J7" s="10">
        <f>ROUND(F7+G7+H7+I7,2)</f>
        <v>15801.6</v>
      </c>
      <c r="K7" s="10">
        <f t="shared" ref="K7:K9" si="1">ROUND(J7*23.59%,2)</f>
        <v>3727.6</v>
      </c>
      <c r="L7" s="11">
        <f>J7+K7</f>
        <v>19529.2</v>
      </c>
    </row>
    <row r="8" spans="1:14" x14ac:dyDescent="0.3">
      <c r="A8" s="7" t="s">
        <v>5</v>
      </c>
      <c r="B8" s="6" t="s">
        <v>3</v>
      </c>
      <c r="C8" s="6" t="s">
        <v>8</v>
      </c>
      <c r="D8" s="17">
        <v>12</v>
      </c>
      <c r="E8" s="13">
        <v>3292</v>
      </c>
      <c r="F8" s="10">
        <f t="shared" ref="F8:F9" si="2">E8*4</f>
        <v>13168</v>
      </c>
      <c r="G8" s="10">
        <f t="shared" ref="G8:G9" si="3">F8*0.05</f>
        <v>658.40000000000009</v>
      </c>
      <c r="H8" s="10">
        <f t="shared" ref="H8:H9" si="4">F8*0.1</f>
        <v>1316.8000000000002</v>
      </c>
      <c r="I8" s="10">
        <f t="shared" ref="I8:I9" si="5">F8*0.05</f>
        <v>658.40000000000009</v>
      </c>
      <c r="J8" s="10">
        <f t="shared" ref="J8:J9" si="6">ROUND(F8+G8+H8+I8,2)</f>
        <v>15801.6</v>
      </c>
      <c r="K8" s="10">
        <f t="shared" si="1"/>
        <v>3727.6</v>
      </c>
      <c r="L8" s="11">
        <f t="shared" ref="L8:L9" si="7">J8+K8</f>
        <v>19529.2</v>
      </c>
    </row>
    <row r="9" spans="1:14" x14ac:dyDescent="0.3">
      <c r="A9" s="7" t="s">
        <v>6</v>
      </c>
      <c r="B9" s="6" t="s">
        <v>3</v>
      </c>
      <c r="C9" s="6" t="s">
        <v>8</v>
      </c>
      <c r="D9" s="17">
        <v>12</v>
      </c>
      <c r="E9" s="13">
        <v>3292</v>
      </c>
      <c r="F9" s="10">
        <f t="shared" si="2"/>
        <v>13168</v>
      </c>
      <c r="G9" s="10">
        <f t="shared" si="3"/>
        <v>658.40000000000009</v>
      </c>
      <c r="H9" s="10">
        <f t="shared" si="4"/>
        <v>1316.8000000000002</v>
      </c>
      <c r="I9" s="10">
        <f t="shared" si="5"/>
        <v>658.40000000000009</v>
      </c>
      <c r="J9" s="10">
        <f t="shared" si="6"/>
        <v>15801.6</v>
      </c>
      <c r="K9" s="10">
        <f t="shared" si="1"/>
        <v>3727.6</v>
      </c>
      <c r="L9" s="11">
        <f t="shared" si="7"/>
        <v>19529.2</v>
      </c>
    </row>
    <row r="10" spans="1:14" x14ac:dyDescent="0.3">
      <c r="L10" s="14">
        <f>ROUNDUP(SUM(L7:L9),0)</f>
        <v>58588</v>
      </c>
    </row>
    <row r="11" spans="1:14" x14ac:dyDescent="0.3">
      <c r="A11" s="42"/>
      <c r="B11" s="42"/>
      <c r="C11" s="42"/>
      <c r="D11" s="42"/>
      <c r="E11" s="42"/>
      <c r="F11" s="42"/>
      <c r="G11" s="42"/>
      <c r="H11" s="42"/>
      <c r="I11" s="42"/>
      <c r="J11" s="31"/>
      <c r="K11" s="31"/>
      <c r="L11" s="31"/>
      <c r="N11" s="5"/>
    </row>
    <row r="12" spans="1:14" ht="21" customHeight="1" x14ac:dyDescent="0.3">
      <c r="B12" s="36" t="s">
        <v>42</v>
      </c>
      <c r="K12" s="15" t="s">
        <v>15</v>
      </c>
      <c r="L12" s="16">
        <f>+L10</f>
        <v>58588</v>
      </c>
    </row>
    <row r="14" spans="1:14" ht="14" x14ac:dyDescent="0.3">
      <c r="B14" s="2" t="s">
        <v>18</v>
      </c>
    </row>
    <row r="15" spans="1:14" ht="79.5" customHeight="1" x14ac:dyDescent="0.3">
      <c r="A15" s="7"/>
      <c r="B15" s="7"/>
      <c r="C15" s="23" t="s">
        <v>2</v>
      </c>
      <c r="D15" s="24" t="s">
        <v>1</v>
      </c>
      <c r="E15" s="33" t="s">
        <v>39</v>
      </c>
      <c r="F15" s="24" t="s">
        <v>20</v>
      </c>
      <c r="G15" s="24" t="s">
        <v>9</v>
      </c>
      <c r="H15" s="24" t="s">
        <v>10</v>
      </c>
      <c r="I15" s="24" t="s">
        <v>11</v>
      </c>
      <c r="J15" s="24" t="s">
        <v>12</v>
      </c>
      <c r="K15" s="24" t="s">
        <v>16</v>
      </c>
      <c r="L15" s="25" t="s">
        <v>0</v>
      </c>
    </row>
    <row r="16" spans="1:14" ht="13.5" customHeight="1" x14ac:dyDescent="0.3">
      <c r="A16" s="7"/>
      <c r="B16" s="30" t="s">
        <v>24</v>
      </c>
      <c r="C16" s="9"/>
      <c r="D16" s="8"/>
      <c r="E16" s="26" t="s">
        <v>4</v>
      </c>
      <c r="F16" s="26" t="s">
        <v>50</v>
      </c>
      <c r="G16" s="26" t="s">
        <v>44</v>
      </c>
      <c r="H16" s="26" t="s">
        <v>45</v>
      </c>
      <c r="I16" s="26" t="s">
        <v>46</v>
      </c>
      <c r="J16" s="26" t="s">
        <v>47</v>
      </c>
      <c r="K16" s="26" t="s">
        <v>48</v>
      </c>
      <c r="L16" s="27" t="s">
        <v>49</v>
      </c>
    </row>
    <row r="17" spans="1:12" x14ac:dyDescent="0.3">
      <c r="A17" s="7" t="s">
        <v>4</v>
      </c>
      <c r="B17" s="6" t="s">
        <v>14</v>
      </c>
      <c r="C17" s="6" t="s">
        <v>7</v>
      </c>
      <c r="D17" s="17">
        <v>12</v>
      </c>
      <c r="E17" s="13">
        <v>3489</v>
      </c>
      <c r="F17" s="10">
        <f>E17*12</f>
        <v>41868</v>
      </c>
      <c r="G17" s="10">
        <f>F17*0.05</f>
        <v>2093.4</v>
      </c>
      <c r="H17" s="10">
        <f>F17*0.1</f>
        <v>4186.8</v>
      </c>
      <c r="I17" s="10">
        <f>F17*0.05</f>
        <v>2093.4</v>
      </c>
      <c r="J17" s="10">
        <f>ROUND(F17+G17+H17+I17,2)</f>
        <v>50241.599999999999</v>
      </c>
      <c r="K17" s="10">
        <f>ROUND(J17*23.59%,2)</f>
        <v>11851.99</v>
      </c>
      <c r="L17" s="11">
        <f>J17+K17</f>
        <v>62093.59</v>
      </c>
    </row>
    <row r="18" spans="1:12" x14ac:dyDescent="0.3">
      <c r="A18" s="7" t="s">
        <v>5</v>
      </c>
      <c r="B18" s="6" t="s">
        <v>3</v>
      </c>
      <c r="C18" s="6" t="s">
        <v>8</v>
      </c>
      <c r="D18" s="17">
        <v>12</v>
      </c>
      <c r="E18" s="13">
        <v>3489</v>
      </c>
      <c r="F18" s="10">
        <f t="shared" ref="F18:F19" si="8">E18*12</f>
        <v>41868</v>
      </c>
      <c r="G18" s="10">
        <f t="shared" ref="G18:G19" si="9">F18*0.05</f>
        <v>2093.4</v>
      </c>
      <c r="H18" s="10">
        <f t="shared" ref="H18:H19" si="10">F18*0.1</f>
        <v>4186.8</v>
      </c>
      <c r="I18" s="10">
        <f t="shared" ref="I18:I19" si="11">F18*0.05</f>
        <v>2093.4</v>
      </c>
      <c r="J18" s="10">
        <f t="shared" ref="J18:J19" si="12">ROUND(F18+G18+H18+I18,2)</f>
        <v>50241.599999999999</v>
      </c>
      <c r="K18" s="10">
        <f t="shared" ref="K18" si="13">ROUND(J18*23.59%,2)</f>
        <v>11851.99</v>
      </c>
      <c r="L18" s="11">
        <f t="shared" ref="L18:L19" si="14">J18+K18</f>
        <v>62093.59</v>
      </c>
    </row>
    <row r="19" spans="1:12" x14ac:dyDescent="0.3">
      <c r="A19" s="7" t="s">
        <v>6</v>
      </c>
      <c r="B19" s="6" t="s">
        <v>3</v>
      </c>
      <c r="C19" s="6" t="s">
        <v>8</v>
      </c>
      <c r="D19" s="17">
        <v>12</v>
      </c>
      <c r="E19" s="13">
        <v>3489</v>
      </c>
      <c r="F19" s="10">
        <f t="shared" si="8"/>
        <v>41868</v>
      </c>
      <c r="G19" s="10">
        <f t="shared" si="9"/>
        <v>2093.4</v>
      </c>
      <c r="H19" s="10">
        <f t="shared" si="10"/>
        <v>4186.8</v>
      </c>
      <c r="I19" s="10">
        <f t="shared" si="11"/>
        <v>2093.4</v>
      </c>
      <c r="J19" s="10">
        <f t="shared" si="12"/>
        <v>50241.599999999999</v>
      </c>
      <c r="K19" s="10">
        <f>ROUND(J19*23.59%,2)</f>
        <v>11851.99</v>
      </c>
      <c r="L19" s="11">
        <f t="shared" si="14"/>
        <v>62093.59</v>
      </c>
    </row>
    <row r="20" spans="1:12" ht="20.25" customHeight="1" x14ac:dyDescent="0.3">
      <c r="K20" s="15" t="s">
        <v>26</v>
      </c>
      <c r="L20" s="14">
        <f>ROUNDUP(SUM(L17:L19),0)</f>
        <v>186281</v>
      </c>
    </row>
    <row r="24" spans="1:12" ht="14" x14ac:dyDescent="0.3">
      <c r="B24" s="2" t="s">
        <v>25</v>
      </c>
    </row>
    <row r="25" spans="1:12" ht="79.5" customHeight="1" x14ac:dyDescent="0.3">
      <c r="A25" s="7"/>
      <c r="B25" s="7"/>
      <c r="C25" s="23" t="s">
        <v>2</v>
      </c>
      <c r="D25" s="24" t="s">
        <v>1</v>
      </c>
      <c r="E25" s="33" t="s">
        <v>39</v>
      </c>
      <c r="F25" s="24" t="s">
        <v>32</v>
      </c>
      <c r="G25" s="24" t="s">
        <v>9</v>
      </c>
      <c r="H25" s="24" t="s">
        <v>10</v>
      </c>
      <c r="I25" s="24" t="s">
        <v>11</v>
      </c>
      <c r="J25" s="24" t="s">
        <v>12</v>
      </c>
      <c r="K25" s="24" t="s">
        <v>16</v>
      </c>
      <c r="L25" s="25" t="s">
        <v>0</v>
      </c>
    </row>
    <row r="26" spans="1:12" ht="13.5" customHeight="1" x14ac:dyDescent="0.3">
      <c r="A26" s="7"/>
      <c r="B26" s="30" t="s">
        <v>24</v>
      </c>
      <c r="C26" s="9"/>
      <c r="D26" s="8"/>
      <c r="E26" s="26" t="s">
        <v>4</v>
      </c>
      <c r="F26" s="26" t="s">
        <v>50</v>
      </c>
      <c r="G26" s="26" t="s">
        <v>44</v>
      </c>
      <c r="H26" s="26" t="s">
        <v>45</v>
      </c>
      <c r="I26" s="26" t="s">
        <v>46</v>
      </c>
      <c r="J26" s="26" t="s">
        <v>47</v>
      </c>
      <c r="K26" s="26" t="s">
        <v>48</v>
      </c>
      <c r="L26" s="27" t="s">
        <v>49</v>
      </c>
    </row>
    <row r="27" spans="1:12" x14ac:dyDescent="0.3">
      <c r="A27" s="7" t="s">
        <v>4</v>
      </c>
      <c r="B27" s="6" t="s">
        <v>14</v>
      </c>
      <c r="C27" s="6" t="s">
        <v>7</v>
      </c>
      <c r="D27" s="17">
        <v>12</v>
      </c>
      <c r="E27" s="13">
        <v>3643</v>
      </c>
      <c r="F27" s="10">
        <f>E27*12</f>
        <v>43716</v>
      </c>
      <c r="G27" s="10">
        <f t="shared" ref="G27:G29" si="15">F27*0.05</f>
        <v>2185.8000000000002</v>
      </c>
      <c r="H27" s="10">
        <f>F27*0.1</f>
        <v>4371.6000000000004</v>
      </c>
      <c r="I27" s="10">
        <f t="shared" ref="I27:I29" si="16">F27*0.05</f>
        <v>2185.8000000000002</v>
      </c>
      <c r="J27" s="10">
        <f>ROUND(F27+G27+H27+I27,2)</f>
        <v>52459.199999999997</v>
      </c>
      <c r="K27" s="10">
        <f t="shared" ref="K27:K28" si="17">ROUND(J27*23.59%,2)</f>
        <v>12375.13</v>
      </c>
      <c r="L27" s="11">
        <f>J27+K27</f>
        <v>64834.329999999994</v>
      </c>
    </row>
    <row r="28" spans="1:12" x14ac:dyDescent="0.3">
      <c r="A28" s="7" t="s">
        <v>5</v>
      </c>
      <c r="B28" s="6" t="s">
        <v>3</v>
      </c>
      <c r="C28" s="6" t="s">
        <v>8</v>
      </c>
      <c r="D28" s="17">
        <v>12</v>
      </c>
      <c r="E28" s="13">
        <v>3643</v>
      </c>
      <c r="F28" s="10">
        <f t="shared" ref="F28:F29" si="18">E28*12</f>
        <v>43716</v>
      </c>
      <c r="G28" s="10">
        <f t="shared" si="15"/>
        <v>2185.8000000000002</v>
      </c>
      <c r="H28" s="10">
        <f t="shared" ref="H28:H29" si="19">F28*0.1</f>
        <v>4371.6000000000004</v>
      </c>
      <c r="I28" s="10">
        <f t="shared" si="16"/>
        <v>2185.8000000000002</v>
      </c>
      <c r="J28" s="10">
        <f t="shared" ref="J28:J29" si="20">ROUND(F28+G28+H28+I28,2)</f>
        <v>52459.199999999997</v>
      </c>
      <c r="K28" s="10">
        <f t="shared" si="17"/>
        <v>12375.13</v>
      </c>
      <c r="L28" s="11">
        <f t="shared" ref="L28:L29" si="21">J28+K28</f>
        <v>64834.329999999994</v>
      </c>
    </row>
    <row r="29" spans="1:12" x14ac:dyDescent="0.3">
      <c r="A29" s="7" t="s">
        <v>6</v>
      </c>
      <c r="B29" s="6" t="s">
        <v>3</v>
      </c>
      <c r="C29" s="6" t="s">
        <v>8</v>
      </c>
      <c r="D29" s="17">
        <v>12</v>
      </c>
      <c r="E29" s="13">
        <v>3643</v>
      </c>
      <c r="F29" s="10">
        <f t="shared" si="18"/>
        <v>43716</v>
      </c>
      <c r="G29" s="10">
        <f t="shared" si="15"/>
        <v>2185.8000000000002</v>
      </c>
      <c r="H29" s="10">
        <f t="shared" si="19"/>
        <v>4371.6000000000004</v>
      </c>
      <c r="I29" s="10">
        <f t="shared" si="16"/>
        <v>2185.8000000000002</v>
      </c>
      <c r="J29" s="10">
        <f t="shared" si="20"/>
        <v>52459.199999999997</v>
      </c>
      <c r="K29" s="10">
        <f>ROUND(J29*23.59%,2)</f>
        <v>12375.13</v>
      </c>
      <c r="L29" s="11">
        <f t="shared" si="21"/>
        <v>64834.329999999994</v>
      </c>
    </row>
    <row r="30" spans="1:12" ht="24" customHeight="1" x14ac:dyDescent="0.3">
      <c r="K30" s="15" t="s">
        <v>27</v>
      </c>
      <c r="L30" s="14">
        <f>ROUNDUP(SUM(L27:L29),0)</f>
        <v>194503</v>
      </c>
    </row>
    <row r="34" spans="1:12" ht="14" x14ac:dyDescent="0.3">
      <c r="B34" s="2" t="s">
        <v>29</v>
      </c>
    </row>
    <row r="35" spans="1:12" ht="78" x14ac:dyDescent="0.3">
      <c r="A35" s="7"/>
      <c r="B35" s="7"/>
      <c r="C35" s="23" t="s">
        <v>2</v>
      </c>
      <c r="D35" s="24" t="s">
        <v>1</v>
      </c>
      <c r="E35" s="33" t="s">
        <v>39</v>
      </c>
      <c r="F35" s="24" t="s">
        <v>33</v>
      </c>
      <c r="G35" s="24" t="s">
        <v>9</v>
      </c>
      <c r="H35" s="24" t="s">
        <v>10</v>
      </c>
      <c r="I35" s="24" t="s">
        <v>11</v>
      </c>
      <c r="J35" s="24" t="s">
        <v>12</v>
      </c>
      <c r="K35" s="24" t="s">
        <v>16</v>
      </c>
      <c r="L35" s="25" t="s">
        <v>0</v>
      </c>
    </row>
    <row r="36" spans="1:12" x14ac:dyDescent="0.3">
      <c r="A36" s="7"/>
      <c r="B36" s="30" t="s">
        <v>24</v>
      </c>
      <c r="C36" s="9"/>
      <c r="D36" s="8"/>
      <c r="E36" s="26" t="s">
        <v>4</v>
      </c>
      <c r="F36" s="26" t="s">
        <v>50</v>
      </c>
      <c r="G36" s="26" t="s">
        <v>44</v>
      </c>
      <c r="H36" s="26" t="s">
        <v>45</v>
      </c>
      <c r="I36" s="26" t="s">
        <v>46</v>
      </c>
      <c r="J36" s="26" t="s">
        <v>47</v>
      </c>
      <c r="K36" s="26" t="s">
        <v>48</v>
      </c>
      <c r="L36" s="27" t="s">
        <v>49</v>
      </c>
    </row>
    <row r="37" spans="1:12" x14ac:dyDescent="0.3">
      <c r="A37" s="7" t="s">
        <v>4</v>
      </c>
      <c r="B37" s="6" t="s">
        <v>14</v>
      </c>
      <c r="C37" s="6" t="s">
        <v>7</v>
      </c>
      <c r="D37" s="17">
        <v>12</v>
      </c>
      <c r="E37" s="13">
        <v>3779</v>
      </c>
      <c r="F37" s="10">
        <f>E37*12</f>
        <v>45348</v>
      </c>
      <c r="G37" s="10">
        <f t="shared" ref="G37:G39" si="22">F37*0.05</f>
        <v>2267.4</v>
      </c>
      <c r="H37" s="10">
        <f>F37*0.1</f>
        <v>4534.8</v>
      </c>
      <c r="I37" s="10">
        <f t="shared" ref="I37:I39" si="23">F37*0.05</f>
        <v>2267.4</v>
      </c>
      <c r="J37" s="10">
        <f>ROUND(F37+G37+H37+I37,2)</f>
        <v>54417.599999999999</v>
      </c>
      <c r="K37" s="10">
        <f t="shared" ref="K37:K38" si="24">ROUND(J37*23.59%,2)</f>
        <v>12837.11</v>
      </c>
      <c r="L37" s="11">
        <f>J37+K37</f>
        <v>67254.709999999992</v>
      </c>
    </row>
    <row r="38" spans="1:12" x14ac:dyDescent="0.3">
      <c r="A38" s="7" t="s">
        <v>5</v>
      </c>
      <c r="B38" s="6" t="s">
        <v>3</v>
      </c>
      <c r="C38" s="6" t="s">
        <v>8</v>
      </c>
      <c r="D38" s="17">
        <v>12</v>
      </c>
      <c r="E38" s="13">
        <v>3779</v>
      </c>
      <c r="F38" s="10">
        <f t="shared" ref="F38:F39" si="25">E38*12</f>
        <v>45348</v>
      </c>
      <c r="G38" s="10">
        <f t="shared" si="22"/>
        <v>2267.4</v>
      </c>
      <c r="H38" s="10">
        <f t="shared" ref="H38:H39" si="26">F38*0.1</f>
        <v>4534.8</v>
      </c>
      <c r="I38" s="10">
        <f t="shared" si="23"/>
        <v>2267.4</v>
      </c>
      <c r="J38" s="10">
        <f t="shared" ref="J38:J39" si="27">ROUND(F38+G38+H38+I38,2)</f>
        <v>54417.599999999999</v>
      </c>
      <c r="K38" s="10">
        <f t="shared" si="24"/>
        <v>12837.11</v>
      </c>
      <c r="L38" s="11">
        <f t="shared" ref="L38:L39" si="28">J38+K38</f>
        <v>67254.709999999992</v>
      </c>
    </row>
    <row r="39" spans="1:12" x14ac:dyDescent="0.3">
      <c r="A39" s="7" t="s">
        <v>6</v>
      </c>
      <c r="B39" s="6" t="s">
        <v>3</v>
      </c>
      <c r="C39" s="6" t="s">
        <v>8</v>
      </c>
      <c r="D39" s="17">
        <v>12</v>
      </c>
      <c r="E39" s="13">
        <v>3779</v>
      </c>
      <c r="F39" s="10">
        <f t="shared" si="25"/>
        <v>45348</v>
      </c>
      <c r="G39" s="10">
        <f t="shared" si="22"/>
        <v>2267.4</v>
      </c>
      <c r="H39" s="10">
        <f t="shared" si="26"/>
        <v>4534.8</v>
      </c>
      <c r="I39" s="10">
        <f t="shared" si="23"/>
        <v>2267.4</v>
      </c>
      <c r="J39" s="10">
        <f t="shared" si="27"/>
        <v>54417.599999999999</v>
      </c>
      <c r="K39" s="10">
        <f>ROUND(J39*23.59%,2)</f>
        <v>12837.11</v>
      </c>
      <c r="L39" s="11">
        <f t="shared" si="28"/>
        <v>67254.709999999992</v>
      </c>
    </row>
    <row r="40" spans="1:12" ht="21" customHeight="1" x14ac:dyDescent="0.3">
      <c r="K40" s="15" t="s">
        <v>30</v>
      </c>
      <c r="L40" s="14">
        <f>ROUNDUP(SUM(L37:L39),0)</f>
        <v>201765</v>
      </c>
    </row>
    <row r="44" spans="1:12" ht="14" x14ac:dyDescent="0.3">
      <c r="B44" s="2" t="s">
        <v>34</v>
      </c>
    </row>
    <row r="45" spans="1:12" ht="78" x14ac:dyDescent="0.3">
      <c r="A45" s="7"/>
      <c r="B45" s="7"/>
      <c r="C45" s="23" t="s">
        <v>2</v>
      </c>
      <c r="D45" s="24" t="s">
        <v>1</v>
      </c>
      <c r="E45" s="33" t="s">
        <v>39</v>
      </c>
      <c r="F45" s="24" t="s">
        <v>38</v>
      </c>
      <c r="G45" s="24" t="s">
        <v>9</v>
      </c>
      <c r="H45" s="24" t="s">
        <v>10</v>
      </c>
      <c r="I45" s="24" t="s">
        <v>11</v>
      </c>
      <c r="J45" s="24" t="s">
        <v>12</v>
      </c>
      <c r="K45" s="24" t="s">
        <v>16</v>
      </c>
      <c r="L45" s="25" t="s">
        <v>0</v>
      </c>
    </row>
    <row r="46" spans="1:12" x14ac:dyDescent="0.3">
      <c r="A46" s="7"/>
      <c r="B46" s="30" t="s">
        <v>24</v>
      </c>
      <c r="C46" s="9"/>
      <c r="D46" s="8"/>
      <c r="E46" s="26" t="s">
        <v>4</v>
      </c>
      <c r="F46" s="26" t="s">
        <v>50</v>
      </c>
      <c r="G46" s="26" t="s">
        <v>44</v>
      </c>
      <c r="H46" s="26" t="s">
        <v>45</v>
      </c>
      <c r="I46" s="26" t="s">
        <v>46</v>
      </c>
      <c r="J46" s="26" t="s">
        <v>47</v>
      </c>
      <c r="K46" s="26" t="s">
        <v>48</v>
      </c>
      <c r="L46" s="27" t="s">
        <v>49</v>
      </c>
    </row>
    <row r="47" spans="1:12" x14ac:dyDescent="0.3">
      <c r="A47" s="7" t="s">
        <v>4</v>
      </c>
      <c r="B47" s="6" t="s">
        <v>14</v>
      </c>
      <c r="C47" s="6" t="s">
        <v>7</v>
      </c>
      <c r="D47" s="17">
        <v>12</v>
      </c>
      <c r="E47" s="13">
        <v>3902</v>
      </c>
      <c r="F47" s="10">
        <f>E47*12</f>
        <v>46824</v>
      </c>
      <c r="G47" s="10">
        <f t="shared" ref="G47:G49" si="29">F47*0.05</f>
        <v>2341.2000000000003</v>
      </c>
      <c r="H47" s="10">
        <f>F47*0.1</f>
        <v>4682.4000000000005</v>
      </c>
      <c r="I47" s="10">
        <f t="shared" ref="I47:I49" si="30">F47*0.05</f>
        <v>2341.2000000000003</v>
      </c>
      <c r="J47" s="10">
        <f>ROUND(F47+G47+H47+I47,2)</f>
        <v>56188.800000000003</v>
      </c>
      <c r="K47" s="10">
        <f t="shared" ref="K47:K48" si="31">ROUND(J47*23.59%,2)</f>
        <v>13254.94</v>
      </c>
      <c r="L47" s="11">
        <f>J47+K47</f>
        <v>69443.740000000005</v>
      </c>
    </row>
    <row r="48" spans="1:12" x14ac:dyDescent="0.3">
      <c r="A48" s="7" t="s">
        <v>5</v>
      </c>
      <c r="B48" s="6" t="s">
        <v>3</v>
      </c>
      <c r="C48" s="6" t="s">
        <v>8</v>
      </c>
      <c r="D48" s="17">
        <v>12</v>
      </c>
      <c r="E48" s="13">
        <v>3902</v>
      </c>
      <c r="F48" s="10">
        <f t="shared" ref="F48:F49" si="32">E48*12</f>
        <v>46824</v>
      </c>
      <c r="G48" s="10">
        <f t="shared" si="29"/>
        <v>2341.2000000000003</v>
      </c>
      <c r="H48" s="10">
        <f t="shared" ref="H48:H49" si="33">F48*0.1</f>
        <v>4682.4000000000005</v>
      </c>
      <c r="I48" s="10">
        <f t="shared" si="30"/>
        <v>2341.2000000000003</v>
      </c>
      <c r="J48" s="10">
        <f t="shared" ref="J48:J49" si="34">ROUND(F48+G48+H48+I48,2)</f>
        <v>56188.800000000003</v>
      </c>
      <c r="K48" s="10">
        <f t="shared" si="31"/>
        <v>13254.94</v>
      </c>
      <c r="L48" s="11">
        <f t="shared" ref="L48:L49" si="35">J48+K48</f>
        <v>69443.740000000005</v>
      </c>
    </row>
    <row r="49" spans="1:12" x14ac:dyDescent="0.3">
      <c r="A49" s="7" t="s">
        <v>6</v>
      </c>
      <c r="B49" s="6" t="s">
        <v>3</v>
      </c>
      <c r="C49" s="6" t="s">
        <v>8</v>
      </c>
      <c r="D49" s="17">
        <v>12</v>
      </c>
      <c r="E49" s="13">
        <v>3902</v>
      </c>
      <c r="F49" s="10">
        <f t="shared" si="32"/>
        <v>46824</v>
      </c>
      <c r="G49" s="10">
        <f t="shared" si="29"/>
        <v>2341.2000000000003</v>
      </c>
      <c r="H49" s="10">
        <f t="shared" si="33"/>
        <v>4682.4000000000005</v>
      </c>
      <c r="I49" s="10">
        <f t="shared" si="30"/>
        <v>2341.2000000000003</v>
      </c>
      <c r="J49" s="10">
        <f t="shared" si="34"/>
        <v>56188.800000000003</v>
      </c>
      <c r="K49" s="10">
        <f>ROUND(J49*23.59%,2)</f>
        <v>13254.94</v>
      </c>
      <c r="L49" s="11">
        <f t="shared" si="35"/>
        <v>69443.740000000005</v>
      </c>
    </row>
    <row r="50" spans="1:12" ht="14" x14ac:dyDescent="0.3">
      <c r="K50" s="15" t="s">
        <v>35</v>
      </c>
      <c r="L50" s="14">
        <f>ROUNDUP(SUM(L47:L49),0)</f>
        <v>208332</v>
      </c>
    </row>
  </sheetData>
  <mergeCells count="2">
    <mergeCell ref="B1:L1"/>
    <mergeCell ref="A11:I11"/>
  </mergeCells>
  <pageMargins left="0.25" right="0.25" top="0.75" bottom="0.75" header="0.3" footer="0.3"/>
  <pageSetup paperSize="9" scale="6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A7CEA9022EBDB4DBB22CF74E3A558F5" ma:contentTypeVersion="18" ma:contentTypeDescription="Izveidot jaunu dokumentu." ma:contentTypeScope="" ma:versionID="f9dcbc91f94541236cf70c04c628c8c7">
  <xsd:schema xmlns:xsd="http://www.w3.org/2001/XMLSchema" xmlns:xs="http://www.w3.org/2001/XMLSchema" xmlns:p="http://schemas.microsoft.com/office/2006/metadata/properties" xmlns:ns2="f6e386fc-dcfa-48b5-ba6f-5efb9b8dcde0" xmlns:ns3="a6d076a5-8350-4827-88fa-2a4ebf9a1d58" targetNamespace="http://schemas.microsoft.com/office/2006/metadata/properties" ma:root="true" ma:fieldsID="8f056609890fd4d283c836deefb8fc75" ns2:_="" ns3:_="">
    <xsd:import namespace="f6e386fc-dcfa-48b5-ba6f-5efb9b8dcde0"/>
    <xsd:import namespace="a6d076a5-8350-4827-88fa-2a4ebf9a1d5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e386fc-dcfa-48b5-ba6f-5efb9b8dcd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d076a5-8350-4827-88fa-2a4ebf9a1d58" elementFormDefault="qualified">
    <xsd:import namespace="http://schemas.microsoft.com/office/2006/documentManagement/types"/>
    <xsd:import namespace="http://schemas.microsoft.com/office/infopath/2007/PartnerControls"/>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b8a11d41-ea63-4818-8714-68e00a52c2f3}" ma:internalName="TaxCatchAll" ma:showField="CatchAllData" ma:web="a6d076a5-8350-4827-88fa-2a4ebf9a1d5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298C80-655B-43F4-86A0-B15384DACE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e386fc-dcfa-48b5-ba6f-5efb9b8dcde0"/>
    <ds:schemaRef ds:uri="a6d076a5-8350-4827-88fa-2a4ebf9a1d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ACCC93-43D0-440A-83DA-528DB4AE56F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kopsavilkums</vt:lpstr>
      <vt:lpstr>detalizēti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Osina</dc:creator>
  <cp:lastModifiedBy>Maija Anspoka</cp:lastModifiedBy>
  <cp:lastPrinted>2023-05-25T10:37:48Z</cp:lastPrinted>
  <dcterms:created xsi:type="dcterms:W3CDTF">2023-05-13T03:25:45Z</dcterms:created>
  <dcterms:modified xsi:type="dcterms:W3CDTF">2024-07-18T08:31:28Z</dcterms:modified>
</cp:coreProperties>
</file>