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esktop/"/>
    </mc:Choice>
  </mc:AlternateContent>
  <xr:revisionPtr revIDLastSave="209" documentId="13_ncr:1_{C73D658A-CB30-45F3-9C18-E9B0AE7F84AD}" xr6:coauthVersionLast="47" xr6:coauthVersionMax="47" xr10:uidLastSave="{A05FD17C-E936-41EE-8E33-F4EE0D0EAB98}"/>
  <bookViews>
    <workbookView xWindow="-120" yWindow="-120" windowWidth="38640" windowHeight="21120" xr2:uid="{58BF6ECA-9592-434A-B450-3C1193ADF3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4" i="1" l="1"/>
  <c r="C64" i="1"/>
  <c r="D64" i="1"/>
  <c r="B65" i="1"/>
  <c r="C65" i="1"/>
  <c r="D65" i="1"/>
  <c r="E57" i="1" l="1"/>
  <c r="D63" i="1" s="1"/>
  <c r="D66" i="1" s="1"/>
  <c r="D57" i="1"/>
  <c r="C63" i="1" s="1"/>
  <c r="C66" i="1" s="1"/>
  <c r="C57" i="1"/>
  <c r="B63" i="1" s="1"/>
  <c r="B66" i="1" s="1"/>
  <c r="B27" i="1"/>
  <c r="C28" i="1"/>
  <c r="D28" i="1"/>
  <c r="E28" i="1"/>
  <c r="C29" i="1"/>
  <c r="D29" i="1"/>
  <c r="E29" i="1"/>
  <c r="B29" i="1"/>
  <c r="B28" i="1"/>
  <c r="C27" i="1"/>
  <c r="D27" i="1"/>
  <c r="E27" i="1"/>
  <c r="C9" i="1"/>
  <c r="B9" i="1"/>
  <c r="C8" i="1"/>
  <c r="B8" i="1"/>
  <c r="C7" i="1"/>
  <c r="B7" i="1"/>
  <c r="B33" i="1" l="1"/>
  <c r="C33" i="1"/>
  <c r="C32" i="1"/>
  <c r="B32" i="1"/>
  <c r="C34" i="1"/>
  <c r="B34" i="1"/>
  <c r="C10" i="1"/>
  <c r="C12" i="1" s="1"/>
  <c r="B69" i="1"/>
  <c r="C67" i="1"/>
  <c r="D68" i="1" s="1"/>
  <c r="D67" i="1"/>
  <c r="D69" i="1" s="1"/>
  <c r="D34" i="1"/>
  <c r="D33" i="1"/>
  <c r="B10" i="1"/>
  <c r="B12" i="1" s="1"/>
  <c r="D32" i="1"/>
  <c r="B35" i="1" l="1"/>
  <c r="C36" i="1" s="1"/>
  <c r="D37" i="1" s="1"/>
  <c r="C35" i="1"/>
  <c r="C69" i="1"/>
  <c r="D35" i="1"/>
  <c r="D12" i="1"/>
  <c r="C70" i="1" s="1"/>
  <c r="D36" i="1"/>
  <c r="D38" i="1" l="1"/>
  <c r="D44" i="1" s="1"/>
  <c r="D46" i="1" s="1"/>
  <c r="B38" i="1"/>
  <c r="B44" i="1" s="1"/>
  <c r="C38" i="1"/>
  <c r="C44" i="1" s="1"/>
  <c r="C46" i="1" s="1"/>
  <c r="D70" i="1"/>
  <c r="B70" i="1"/>
  <c r="C50" i="1"/>
  <c r="D50" i="1" l="1"/>
  <c r="D51" i="1" s="1"/>
  <c r="D74" i="1" s="1"/>
  <c r="B50" i="1"/>
  <c r="B46" i="1"/>
  <c r="B51" i="1" s="1"/>
  <c r="B74" i="1" s="1"/>
  <c r="C51" i="1"/>
  <c r="C74" i="1" s="1"/>
</calcChain>
</file>

<file path=xl/sharedStrings.xml><?xml version="1.0" encoding="utf-8"?>
<sst xmlns="http://schemas.openxmlformats.org/spreadsheetml/2006/main" count="66" uniqueCount="50">
  <si>
    <t>2022. g</t>
  </si>
  <si>
    <t>Gadā</t>
  </si>
  <si>
    <t>DD VSAOI</t>
  </si>
  <si>
    <t>VSAOI</t>
  </si>
  <si>
    <t>IIN</t>
  </si>
  <si>
    <t>LU</t>
  </si>
  <si>
    <t>RTU</t>
  </si>
  <si>
    <t>RSU</t>
  </si>
  <si>
    <t>Atbirums</t>
  </si>
  <si>
    <t>Darbinieku izglītības līmenis</t>
  </si>
  <si>
    <t>https://data.stat.gov.lv/pxweb/lv/OSP_OD/OSP_OD__apsekojumi__ds_struktura/DSS260.px/</t>
  </si>
  <si>
    <t>Avots:</t>
  </si>
  <si>
    <t>Sākuma vērtība</t>
  </si>
  <si>
    <t>Augstākā</t>
  </si>
  <si>
    <t>Alga mēnesī</t>
  </si>
  <si>
    <t>Nodokļu ieņēmumi kopā</t>
  </si>
  <si>
    <t>Izglītība</t>
  </si>
  <si>
    <t>Augstākās izglītības bonuss</t>
  </si>
  <si>
    <t>Studentu skaits 2024./25. a.g.</t>
  </si>
  <si>
    <t>Atbiruma samazinājums</t>
  </si>
  <si>
    <t>Vidējā</t>
  </si>
  <si>
    <t>https://data.stat.gov.lv/pxweb/lv/OSP_PUB/START__EMP__NB__NBLB/NBL030/table/tableViewLayout1/</t>
  </si>
  <si>
    <t>Nodarbinātības līmenis 25-34 g.v. 2024. gadā</t>
  </si>
  <si>
    <t>Vidēji strādā nedēļā h</t>
  </si>
  <si>
    <t>Faktiskais un plānotais absolventu skaits</t>
  </si>
  <si>
    <t>2023 (faktiskais)</t>
  </si>
  <si>
    <t>2024 (faktiskais)</t>
  </si>
  <si>
    <t>2025 (plānotais)</t>
  </si>
  <si>
    <t>2026 (plānotais)</t>
  </si>
  <si>
    <t>Kopā atbiruma samazinājums</t>
  </si>
  <si>
    <t>Absolventu skaita pieaugums pret 2023. gadu</t>
  </si>
  <si>
    <t>Atbiruma samazinājums pret 2023. gadu</t>
  </si>
  <si>
    <t>Iepriekšējā gada atbiruma samazinājums</t>
  </si>
  <si>
    <t>Pirms iepriekšējā gada atbiruma samazinājums</t>
  </si>
  <si>
    <t>Absolventu pieaugums</t>
  </si>
  <si>
    <t>Iepriekšējā gada absolventu pieaugums</t>
  </si>
  <si>
    <t>Pirms iepriekšējā gada absolventu pieaugums</t>
  </si>
  <si>
    <t>Kopā absolventu pieaugums</t>
  </si>
  <si>
    <t>Absolventu pieauguma nodokļu pienesums</t>
  </si>
  <si>
    <t>Nodokļu ieņēmumu ietekme no atbiruma samazinājuma</t>
  </si>
  <si>
    <t>Nodokļu ieņēmumi, ja visi atbirušie būtu nodarbināti</t>
  </si>
  <si>
    <t>Nodokļu ieņēmumi, ja visi atbirušie būtu nodarbināti, ņemot vērā nodarbinātības līmeni</t>
  </si>
  <si>
    <t>Studiju ietvaros nodarbināto īpatsvars</t>
  </si>
  <si>
    <t>Nodokļu ieņēmumi no nodarbinātības studiju ietvaros</t>
  </si>
  <si>
    <t>Valsts nodokļu ieņēmumu pieaugums no atbiruma samazinājuma</t>
  </si>
  <si>
    <t>Avots</t>
  </si>
  <si>
    <t>https://www.izm.gov.lv/lv/media/18816/download?attachment</t>
  </si>
  <si>
    <t>Atbirušo skaits</t>
  </si>
  <si>
    <t>Izmēģinājumprojekta prognozētais pienesums nodokļu ieņēmumiem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</si>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</sst>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[$€-2]\ * #,##0.00_);_([$€-2]\ * \(#,##0.00\);_([$€-2]\ * &quot;-&quot;??_);_(@_)"/>
    <numFmt numFmtId="165" formatCode="_(* #,##0_);_(* \(#,##0\);_(* &quot;-&quot;??_);_(@_)"/>
    <numFmt numFmtId="166" formatCode="_([$€-2]\ * #,##0_);_([$€-2]\ * \(#,##0\);_([$€-2]\ 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165" fontId="0" fillId="0" borderId="0" xfId="1" applyNumberFormat="1" applyFont="1"/>
    <xf numFmtId="0" fontId="0" fillId="0" borderId="1" xfId="0" applyBorder="1"/>
    <xf numFmtId="164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  <xf numFmtId="165" fontId="0" fillId="0" borderId="1" xfId="1" applyNumberFormat="1" applyFont="1" applyBorder="1"/>
    <xf numFmtId="165" fontId="0" fillId="0" borderId="1" xfId="0" applyNumberFormat="1" applyBorder="1"/>
    <xf numFmtId="166" fontId="0" fillId="0" borderId="1" xfId="0" applyNumberFormat="1" applyBorder="1"/>
    <xf numFmtId="0" fontId="2" fillId="0" borderId="1" xfId="0" applyFont="1" applyBorder="1"/>
    <xf numFmtId="0" fontId="2" fillId="0" borderId="0" xfId="0" applyFont="1"/>
    <xf numFmtId="164" fontId="2" fillId="0" borderId="0" xfId="0" applyNumberFormat="1" applyFont="1"/>
    <xf numFmtId="9" fontId="0" fillId="0" borderId="1" xfId="2" applyFont="1" applyBorder="1"/>
    <xf numFmtId="43" fontId="0" fillId="0" borderId="1" xfId="1" applyFont="1" applyBorder="1"/>
    <xf numFmtId="164" fontId="2" fillId="0" borderId="1" xfId="0" applyNumberFormat="1" applyFont="1" applyBorder="1"/>
    <xf numFmtId="166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C5ED-16B7-4640-ADA4-3621D6A48792}">
  <dimension ref="A1:F74"/>
  <sheetViews>
    <sheetView tabSelected="1" zoomScaleNormal="100" workbookViewId="0">
      <selection activeCell="I10" sqref="I10"/>
    </sheetView>
  </sheetViews>
  <sheetFormatPr defaultRowHeight="15" x14ac:dyDescent="0.25"/>
  <cols>
    <col min="1" max="1" width="50.5703125" customWidth="1"/>
    <col min="2" max="2" width="21.5703125" customWidth="1"/>
    <col min="3" max="3" width="33.7109375" customWidth="1"/>
    <col min="4" max="4" width="16.42578125" customWidth="1"/>
    <col min="5" max="6" width="15.7109375" customWidth="1"/>
    <col min="9" max="9" width="17.85546875" customWidth="1"/>
    <col min="10" max="12" width="15.7109375" bestFit="1" customWidth="1"/>
  </cols>
  <sheetData>
    <row r="1" spans="1:5" x14ac:dyDescent="0.25">
      <c r="A1" t="s">
        <v>11</v>
      </c>
    </row>
    <row r="2" spans="1:5" x14ac:dyDescent="0.25">
      <c r="A2" t="s">
        <v>10</v>
      </c>
    </row>
    <row r="4" spans="1:5" x14ac:dyDescent="0.25">
      <c r="A4" s="11" t="s">
        <v>0</v>
      </c>
      <c r="B4" s="18" t="s">
        <v>9</v>
      </c>
      <c r="C4" s="18"/>
    </row>
    <row r="5" spans="1:5" x14ac:dyDescent="0.25">
      <c r="A5" s="3" t="s">
        <v>16</v>
      </c>
      <c r="B5" s="4" t="s">
        <v>13</v>
      </c>
      <c r="C5" s="4" t="s">
        <v>20</v>
      </c>
    </row>
    <row r="6" spans="1:5" x14ac:dyDescent="0.25">
      <c r="A6" s="3" t="s">
        <v>14</v>
      </c>
      <c r="B6" s="4">
        <v>2033</v>
      </c>
      <c r="C6" s="4">
        <v>1241</v>
      </c>
    </row>
    <row r="7" spans="1:5" x14ac:dyDescent="0.25">
      <c r="A7" s="3" t="s">
        <v>2</v>
      </c>
      <c r="B7" s="4">
        <f>B6*0.2359</f>
        <v>479.5847</v>
      </c>
      <c r="C7" s="4">
        <f>C6*0.2359</f>
        <v>292.75189999999998</v>
      </c>
      <c r="D7" s="1"/>
    </row>
    <row r="8" spans="1:5" x14ac:dyDescent="0.25">
      <c r="A8" s="3" t="s">
        <v>3</v>
      </c>
      <c r="B8" s="4">
        <f>B6*0.105</f>
        <v>213.465</v>
      </c>
      <c r="C8" s="4">
        <f>C6*0.105</f>
        <v>130.30500000000001</v>
      </c>
      <c r="D8" s="1"/>
    </row>
    <row r="9" spans="1:5" x14ac:dyDescent="0.25">
      <c r="A9" s="3" t="s">
        <v>4</v>
      </c>
      <c r="B9" s="4">
        <f>B6*0.23</f>
        <v>467.59000000000003</v>
      </c>
      <c r="C9" s="4">
        <f>C6*0.2</f>
        <v>248.20000000000002</v>
      </c>
      <c r="D9" s="1"/>
    </row>
    <row r="10" spans="1:5" x14ac:dyDescent="0.25">
      <c r="A10" s="3" t="s">
        <v>15</v>
      </c>
      <c r="B10" s="4">
        <f>SUM(B7:B9)</f>
        <v>1160.6397000000002</v>
      </c>
      <c r="C10" s="4">
        <f>SUM(C7:C9)</f>
        <v>671.25689999999997</v>
      </c>
      <c r="D10" s="1"/>
    </row>
    <row r="11" spans="1:5" x14ac:dyDescent="0.25">
      <c r="B11" s="1"/>
      <c r="C11" s="1"/>
      <c r="D11" s="12" t="s">
        <v>17</v>
      </c>
    </row>
    <row r="12" spans="1:5" x14ac:dyDescent="0.25">
      <c r="A12" s="11" t="s">
        <v>1</v>
      </c>
      <c r="B12" s="1">
        <f>B10*12</f>
        <v>13927.676400000002</v>
      </c>
      <c r="C12" s="1">
        <f>C10*12</f>
        <v>8055.0828000000001</v>
      </c>
      <c r="D12" s="1">
        <f>B12-C12</f>
        <v>5872.593600000002</v>
      </c>
    </row>
    <row r="15" spans="1:5" x14ac:dyDescent="0.25">
      <c r="A15" s="10" t="s">
        <v>8</v>
      </c>
      <c r="B15" s="3" t="s">
        <v>12</v>
      </c>
      <c r="C15" s="3">
        <v>2024</v>
      </c>
      <c r="D15" s="3">
        <v>2025</v>
      </c>
      <c r="E15" s="3">
        <v>2026</v>
      </c>
    </row>
    <row r="16" spans="1:5" x14ac:dyDescent="0.25">
      <c r="A16" s="3" t="s">
        <v>5</v>
      </c>
      <c r="B16" s="5">
        <v>0.2</v>
      </c>
      <c r="C16" s="5">
        <v>0.16</v>
      </c>
      <c r="D16" s="5">
        <v>0.16</v>
      </c>
      <c r="E16" s="5">
        <v>0.16</v>
      </c>
    </row>
    <row r="17" spans="1:6" x14ac:dyDescent="0.25">
      <c r="A17" s="3" t="s">
        <v>6</v>
      </c>
      <c r="B17" s="5">
        <v>0.41</v>
      </c>
      <c r="C17" s="5">
        <v>0.3</v>
      </c>
      <c r="D17" s="5">
        <v>0.36</v>
      </c>
      <c r="E17" s="5">
        <v>0.31</v>
      </c>
    </row>
    <row r="18" spans="1:6" x14ac:dyDescent="0.25">
      <c r="A18" s="3" t="s">
        <v>7</v>
      </c>
      <c r="B18" s="6">
        <v>0.14299999999999999</v>
      </c>
      <c r="C18" s="6">
        <v>0.13400000000000001</v>
      </c>
      <c r="D18" s="6">
        <v>0.13400000000000001</v>
      </c>
      <c r="E18" s="6">
        <v>0.13400000000000001</v>
      </c>
    </row>
    <row r="21" spans="1:6" x14ac:dyDescent="0.25">
      <c r="A21" s="11" t="s">
        <v>18</v>
      </c>
      <c r="B21" s="11"/>
    </row>
    <row r="22" spans="1:6" x14ac:dyDescent="0.25">
      <c r="A22" s="3" t="s">
        <v>5</v>
      </c>
      <c r="B22" s="3">
        <v>15234</v>
      </c>
    </row>
    <row r="23" spans="1:6" x14ac:dyDescent="0.25">
      <c r="A23" s="3" t="s">
        <v>6</v>
      </c>
      <c r="B23" s="3">
        <v>13328</v>
      </c>
    </row>
    <row r="24" spans="1:6" x14ac:dyDescent="0.25">
      <c r="A24" s="3" t="s">
        <v>7</v>
      </c>
      <c r="B24" s="3">
        <v>11851</v>
      </c>
    </row>
    <row r="26" spans="1:6" x14ac:dyDescent="0.25">
      <c r="A26" s="11" t="s">
        <v>47</v>
      </c>
      <c r="B26" s="11">
        <v>2023</v>
      </c>
      <c r="C26" s="11">
        <v>2024</v>
      </c>
      <c r="D26" s="11">
        <v>2025</v>
      </c>
      <c r="E26" s="11">
        <v>2026</v>
      </c>
    </row>
    <row r="27" spans="1:6" x14ac:dyDescent="0.25">
      <c r="A27" s="3" t="s">
        <v>5</v>
      </c>
      <c r="B27" s="7">
        <f t="shared" ref="B27:E29" si="0">$B22*B16</f>
        <v>3046.8</v>
      </c>
      <c r="C27" s="7">
        <f t="shared" si="0"/>
        <v>2437.44</v>
      </c>
      <c r="D27" s="7">
        <f t="shared" si="0"/>
        <v>2437.44</v>
      </c>
      <c r="E27" s="7">
        <f t="shared" si="0"/>
        <v>2437.44</v>
      </c>
    </row>
    <row r="28" spans="1:6" x14ac:dyDescent="0.25">
      <c r="A28" s="3" t="s">
        <v>6</v>
      </c>
      <c r="B28" s="7">
        <f t="shared" si="0"/>
        <v>5464.48</v>
      </c>
      <c r="C28" s="7">
        <f t="shared" si="0"/>
        <v>3998.3999999999996</v>
      </c>
      <c r="D28" s="7">
        <f t="shared" si="0"/>
        <v>4798.08</v>
      </c>
      <c r="E28" s="7">
        <f t="shared" si="0"/>
        <v>4131.68</v>
      </c>
    </row>
    <row r="29" spans="1:6" x14ac:dyDescent="0.25">
      <c r="A29" s="3" t="s">
        <v>7</v>
      </c>
      <c r="B29" s="7">
        <f t="shared" si="0"/>
        <v>1694.6929999999998</v>
      </c>
      <c r="C29" s="7">
        <f t="shared" si="0"/>
        <v>1588.0340000000001</v>
      </c>
      <c r="D29" s="7">
        <f t="shared" si="0"/>
        <v>1588.0340000000001</v>
      </c>
      <c r="E29" s="7">
        <f t="shared" si="0"/>
        <v>1588.0340000000001</v>
      </c>
    </row>
    <row r="30" spans="1:6" x14ac:dyDescent="0.25">
      <c r="C30" s="2"/>
      <c r="D30" s="2"/>
      <c r="E30" s="2"/>
      <c r="F30" s="2"/>
    </row>
    <row r="31" spans="1:6" x14ac:dyDescent="0.25">
      <c r="A31" s="11" t="s">
        <v>31</v>
      </c>
      <c r="B31" s="11">
        <v>2024</v>
      </c>
      <c r="C31" s="11">
        <v>2025</v>
      </c>
      <c r="D31" s="11">
        <v>2026</v>
      </c>
    </row>
    <row r="32" spans="1:6" x14ac:dyDescent="0.25">
      <c r="A32" s="3" t="s">
        <v>5</v>
      </c>
      <c r="B32" s="8">
        <f t="shared" ref="B32:D34" si="1">$B27-C27</f>
        <v>609.36000000000013</v>
      </c>
      <c r="C32" s="8">
        <f t="shared" si="1"/>
        <v>609.36000000000013</v>
      </c>
      <c r="D32" s="8">
        <f t="shared" si="1"/>
        <v>609.36000000000013</v>
      </c>
    </row>
    <row r="33" spans="1:6" x14ac:dyDescent="0.25">
      <c r="A33" s="3" t="s">
        <v>6</v>
      </c>
      <c r="B33" s="8">
        <f t="shared" si="1"/>
        <v>1466.08</v>
      </c>
      <c r="C33" s="8">
        <f t="shared" si="1"/>
        <v>666.39999999999964</v>
      </c>
      <c r="D33" s="8">
        <f t="shared" si="1"/>
        <v>1332.7999999999993</v>
      </c>
    </row>
    <row r="34" spans="1:6" x14ac:dyDescent="0.25">
      <c r="A34" s="3" t="s">
        <v>7</v>
      </c>
      <c r="B34" s="8">
        <f t="shared" si="1"/>
        <v>106.65899999999965</v>
      </c>
      <c r="C34" s="8">
        <f t="shared" si="1"/>
        <v>106.65899999999965</v>
      </c>
      <c r="D34" s="8">
        <f t="shared" si="1"/>
        <v>106.65899999999965</v>
      </c>
    </row>
    <row r="35" spans="1:6" x14ac:dyDescent="0.25">
      <c r="A35" s="3" t="s">
        <v>19</v>
      </c>
      <c r="B35" s="8">
        <f>SUM(B32:B34)</f>
        <v>2182.0989999999997</v>
      </c>
      <c r="C35" s="8">
        <f t="shared" ref="C35:D35" si="2">SUM(C32:C34)</f>
        <v>1382.4189999999994</v>
      </c>
      <c r="D35" s="8">
        <f t="shared" si="2"/>
        <v>2048.8189999999991</v>
      </c>
    </row>
    <row r="36" spans="1:6" x14ac:dyDescent="0.25">
      <c r="A36" s="3" t="s">
        <v>32</v>
      </c>
      <c r="B36" s="3"/>
      <c r="C36" s="8">
        <f>B35</f>
        <v>2182.0989999999997</v>
      </c>
      <c r="D36" s="8">
        <f>C35</f>
        <v>1382.4189999999994</v>
      </c>
    </row>
    <row r="37" spans="1:6" x14ac:dyDescent="0.25">
      <c r="A37" s="3" t="s">
        <v>33</v>
      </c>
      <c r="B37" s="3"/>
      <c r="C37" s="3"/>
      <c r="D37" s="8">
        <f>C36</f>
        <v>2182.0989999999997</v>
      </c>
    </row>
    <row r="38" spans="1:6" x14ac:dyDescent="0.25">
      <c r="A38" s="10" t="s">
        <v>29</v>
      </c>
      <c r="B38" s="8">
        <f>SUM(B35:B37)</f>
        <v>2182.0989999999997</v>
      </c>
      <c r="C38" s="8">
        <f>SUM(C35:C37)</f>
        <v>3564.5179999999991</v>
      </c>
      <c r="D38" s="8">
        <f>SUM(D35:D37)</f>
        <v>5613.3369999999977</v>
      </c>
    </row>
    <row r="42" spans="1:6" x14ac:dyDescent="0.25">
      <c r="A42" s="11" t="s">
        <v>39</v>
      </c>
      <c r="F42" t="s">
        <v>45</v>
      </c>
    </row>
    <row r="43" spans="1:6" x14ac:dyDescent="0.25">
      <c r="A43" s="3"/>
      <c r="B43" s="3">
        <v>2024</v>
      </c>
      <c r="C43" s="3">
        <v>2025</v>
      </c>
      <c r="D43" s="3">
        <v>2026</v>
      </c>
    </row>
    <row r="44" spans="1:6" x14ac:dyDescent="0.25">
      <c r="A44" s="3" t="s">
        <v>40</v>
      </c>
      <c r="B44" s="9">
        <f>C10*B38*12</f>
        <v>17576988.122797199</v>
      </c>
      <c r="C44" s="9">
        <f>C10*C38*12</f>
        <v>28712487.632090393</v>
      </c>
      <c r="D44" s="9">
        <f>C10*D38*12</f>
        <v>45215894.31930358</v>
      </c>
    </row>
    <row r="45" spans="1:6" x14ac:dyDescent="0.25">
      <c r="A45" s="3" t="s">
        <v>22</v>
      </c>
      <c r="B45" s="13">
        <v>0.81</v>
      </c>
      <c r="C45" s="13">
        <v>0.81</v>
      </c>
      <c r="D45" s="13">
        <v>0.81</v>
      </c>
      <c r="F45" t="s">
        <v>21</v>
      </c>
    </row>
    <row r="46" spans="1:6" x14ac:dyDescent="0.25">
      <c r="A46" s="3" t="s">
        <v>41</v>
      </c>
      <c r="B46" s="4">
        <f>B44*B45</f>
        <v>14237360.379465733</v>
      </c>
      <c r="C46" s="4">
        <f t="shared" ref="C46:D46" si="3">C44*C45</f>
        <v>23257114.981993221</v>
      </c>
      <c r="D46" s="4">
        <f t="shared" si="3"/>
        <v>36624874.398635902</v>
      </c>
    </row>
    <row r="47" spans="1:6" x14ac:dyDescent="0.25">
      <c r="A47" s="3"/>
      <c r="B47" s="4"/>
      <c r="C47" s="4"/>
      <c r="D47" s="4"/>
    </row>
    <row r="48" spans="1:6" x14ac:dyDescent="0.25">
      <c r="A48" s="3" t="s">
        <v>42</v>
      </c>
      <c r="B48" s="13">
        <v>0.63</v>
      </c>
      <c r="C48" s="3"/>
      <c r="D48" s="3"/>
      <c r="F48" t="s">
        <v>46</v>
      </c>
    </row>
    <row r="49" spans="1:6" x14ac:dyDescent="0.25">
      <c r="A49" s="3" t="s">
        <v>23</v>
      </c>
      <c r="B49" s="14">
        <v>28.94</v>
      </c>
      <c r="C49" s="3"/>
      <c r="D49" s="3"/>
      <c r="F49" t="s">
        <v>46</v>
      </c>
    </row>
    <row r="50" spans="1:6" x14ac:dyDescent="0.25">
      <c r="A50" s="3" t="s">
        <v>43</v>
      </c>
      <c r="B50" s="9">
        <f>B44*$B48*$B49/40</f>
        <v>8011679.0713115782</v>
      </c>
      <c r="C50" s="9">
        <f>C44*$B48*$B49/40</f>
        <v>13087295.425144961</v>
      </c>
      <c r="D50" s="9">
        <f>D44*$B48*$B49/40</f>
        <v>20609630.710210171</v>
      </c>
    </row>
    <row r="51" spans="1:6" x14ac:dyDescent="0.25">
      <c r="A51" s="10" t="s">
        <v>44</v>
      </c>
      <c r="B51" s="15">
        <f>B46-B50</f>
        <v>6225681.3081541546</v>
      </c>
      <c r="C51" s="15">
        <f t="shared" ref="C51:D51" si="4">C46-C50</f>
        <v>10169819.55684826</v>
      </c>
      <c r="D51" s="15">
        <f t="shared" si="4"/>
        <v>16015243.688425731</v>
      </c>
    </row>
    <row r="55" spans="1:6" x14ac:dyDescent="0.25">
      <c r="A55" s="11" t="s">
        <v>24</v>
      </c>
      <c r="B55" s="11"/>
    </row>
    <row r="56" spans="1:6" x14ac:dyDescent="0.25">
      <c r="A56" s="3"/>
      <c r="B56" s="3" t="s">
        <v>25</v>
      </c>
      <c r="C56" s="3" t="s">
        <v>26</v>
      </c>
      <c r="D56" s="3" t="s">
        <v>27</v>
      </c>
      <c r="E56" s="3" t="s">
        <v>28</v>
      </c>
    </row>
    <row r="57" spans="1:6" x14ac:dyDescent="0.25">
      <c r="A57" s="3" t="s">
        <v>5</v>
      </c>
      <c r="B57" s="3">
        <v>3270</v>
      </c>
      <c r="C57" s="7">
        <f>(5.2%+1)*B57</f>
        <v>3440.04</v>
      </c>
      <c r="D57" s="7">
        <f>(6.2%+1)*B57</f>
        <v>3472.7400000000002</v>
      </c>
      <c r="E57" s="7">
        <f>(1+7.7%)*B57</f>
        <v>3521.79</v>
      </c>
    </row>
    <row r="58" spans="1:6" x14ac:dyDescent="0.25">
      <c r="A58" s="3" t="s">
        <v>6</v>
      </c>
      <c r="B58" s="3">
        <v>1126</v>
      </c>
      <c r="C58" s="3">
        <v>953</v>
      </c>
      <c r="D58" s="3">
        <v>985</v>
      </c>
      <c r="E58" s="3">
        <v>985</v>
      </c>
    </row>
    <row r="59" spans="1:6" x14ac:dyDescent="0.25">
      <c r="A59" s="3" t="s">
        <v>7</v>
      </c>
      <c r="B59" s="3">
        <v>628</v>
      </c>
      <c r="C59" s="3">
        <v>668</v>
      </c>
      <c r="D59" s="3">
        <v>647</v>
      </c>
      <c r="E59" s="3">
        <v>659</v>
      </c>
    </row>
    <row r="61" spans="1:6" x14ac:dyDescent="0.25">
      <c r="A61" s="11" t="s">
        <v>30</v>
      </c>
    </row>
    <row r="62" spans="1:6" x14ac:dyDescent="0.25">
      <c r="A62" s="3"/>
      <c r="B62" s="3">
        <v>2024</v>
      </c>
      <c r="C62" s="3">
        <v>2025</v>
      </c>
      <c r="D62" s="3">
        <v>2026</v>
      </c>
    </row>
    <row r="63" spans="1:6" x14ac:dyDescent="0.25">
      <c r="A63" s="3" t="s">
        <v>5</v>
      </c>
      <c r="B63" s="8">
        <f>C57-B57</f>
        <v>170.03999999999996</v>
      </c>
      <c r="C63" s="8">
        <f>D57-B57</f>
        <v>202.74000000000024</v>
      </c>
      <c r="D63" s="8">
        <f>E57-B57</f>
        <v>251.78999999999996</v>
      </c>
    </row>
    <row r="64" spans="1:6" x14ac:dyDescent="0.25">
      <c r="A64" s="3" t="s">
        <v>6</v>
      </c>
      <c r="B64" s="8">
        <f>C58-B58</f>
        <v>-173</v>
      </c>
      <c r="C64" s="8">
        <f>D58-B58</f>
        <v>-141</v>
      </c>
      <c r="D64" s="8">
        <f>E58-B58</f>
        <v>-141</v>
      </c>
    </row>
    <row r="65" spans="1:4" x14ac:dyDescent="0.25">
      <c r="A65" s="3" t="s">
        <v>7</v>
      </c>
      <c r="B65" s="8">
        <f>C59-B59</f>
        <v>40</v>
      </c>
      <c r="C65" s="8">
        <f>D59-B59</f>
        <v>19</v>
      </c>
      <c r="D65" s="8">
        <f>E59-B59</f>
        <v>31</v>
      </c>
    </row>
    <row r="66" spans="1:4" x14ac:dyDescent="0.25">
      <c r="A66" s="3" t="s">
        <v>34</v>
      </c>
      <c r="B66" s="8">
        <f>SUM(B63:B65)</f>
        <v>37.039999999999964</v>
      </c>
      <c r="C66" s="8">
        <f>SUM(C63:C65)</f>
        <v>80.740000000000236</v>
      </c>
      <c r="D66" s="8">
        <f>SUM(D63:D65)</f>
        <v>141.78999999999996</v>
      </c>
    </row>
    <row r="67" spans="1:4" x14ac:dyDescent="0.25">
      <c r="A67" s="3" t="s">
        <v>35</v>
      </c>
      <c r="B67" s="3"/>
      <c r="C67" s="8">
        <f>B66</f>
        <v>37.039999999999964</v>
      </c>
      <c r="D67" s="8">
        <f>C66</f>
        <v>80.740000000000236</v>
      </c>
    </row>
    <row r="68" spans="1:4" x14ac:dyDescent="0.25">
      <c r="A68" s="3" t="s">
        <v>36</v>
      </c>
      <c r="B68" s="3"/>
      <c r="C68" s="3"/>
      <c r="D68" s="8">
        <f>C67</f>
        <v>37.039999999999964</v>
      </c>
    </row>
    <row r="69" spans="1:4" x14ac:dyDescent="0.25">
      <c r="A69" s="10" t="s">
        <v>37</v>
      </c>
      <c r="B69" s="8">
        <f>SUM(B66:B68)</f>
        <v>37.039999999999964</v>
      </c>
      <c r="C69" s="8">
        <f t="shared" ref="C69:D69" si="5">SUM(C66:C68)</f>
        <v>117.7800000000002</v>
      </c>
      <c r="D69" s="8">
        <f t="shared" si="5"/>
        <v>259.57000000000016</v>
      </c>
    </row>
    <row r="70" spans="1:4" x14ac:dyDescent="0.25">
      <c r="A70" s="10" t="s">
        <v>38</v>
      </c>
      <c r="B70" s="16">
        <f>B69*$D12</f>
        <v>217520.86694399986</v>
      </c>
      <c r="C70" s="16">
        <f>C69*$D12</f>
        <v>691674.07420800137</v>
      </c>
      <c r="D70" s="16">
        <f>D69*$D12</f>
        <v>1524349.1207520014</v>
      </c>
    </row>
    <row r="72" spans="1:4" x14ac:dyDescent="0.25">
      <c r="A72" s="11" t="s">
        <v>49</v>
      </c>
    </row>
    <row r="73" spans="1:4" x14ac:dyDescent="0.25">
      <c r="A73" s="3"/>
      <c r="B73" s="3">
        <v>2024</v>
      </c>
      <c r="C73" s="3">
        <v>2025</v>
      </c>
      <c r="D73" s="3">
        <v>2026</v>
      </c>
    </row>
    <row r="74" spans="1:4" ht="30" x14ac:dyDescent="0.25">
      <c r="A74" s="17" t="s">
        <v>48</v>
      </c>
      <c r="B74" s="15">
        <f>B70+B51</f>
        <v>6443202.1750981547</v>
      </c>
      <c r="C74" s="15">
        <f t="shared" ref="C74:D74" si="6">C70+C51</f>
        <v>10861493.63105626</v>
      </c>
      <c r="D74" s="15">
        <f t="shared" si="6"/>
        <v>17539592.809177734</v>
      </c>
    </row>
  </sheetData>
  <mergeCells count="1"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2025-04-28T09:07:44Z</dcterms:created>
  <dcterms:modified xsi:type="dcterms:W3CDTF">2025-06-03T06:38:32Z</dcterms:modified>
</cp:coreProperties>
</file>