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IZM\Mani\Documents\2022\Citi\Par_energoresursu_cenu_celsanos\Atbildes_no_AI\Visas\2022_11_04_pec_FM_atzinumiem\MK_apro_pardale\Pedejais_variants_2022_11_30\"/>
    </mc:Choice>
  </mc:AlternateContent>
  <bookViews>
    <workbookView xWindow="0" yWindow="0" windowWidth="23040" windowHeight="8808" tabRatio="621" firstSheet="1" activeTab="1"/>
  </bookViews>
  <sheets>
    <sheet name="IZM" sheetId="2" state="hidden" r:id="rId1"/>
    <sheet name="KOPĀ" sheetId="15" r:id="rId2"/>
    <sheet name="Visas_ZI" sheetId="11" r:id="rId3"/>
    <sheet name="EDI" sheetId="12" r:id="rId4"/>
    <sheet name="LBPSC" sheetId="4" r:id="rId5"/>
    <sheet name="DULHI" sheetId="5" r:id="rId6"/>
    <sheet name="LUCFI" sheetId="6" r:id="rId7"/>
    <sheet name="LVKĶI" sheetId="7" r:id="rId8"/>
    <sheet name="LOSI" sheetId="8" r:id="rId9"/>
    <sheet name="LUMII" sheetId="9" r:id="rId10"/>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E8" i="6" l="1"/>
  <c r="AE8" i="11"/>
  <c r="AE7" i="11" s="1"/>
  <c r="F13" i="11" l="1"/>
  <c r="G13" i="11"/>
  <c r="H13" i="11"/>
  <c r="I13" i="11"/>
  <c r="J13" i="11"/>
  <c r="K13" i="11"/>
  <c r="L13" i="11"/>
  <c r="M13" i="11"/>
  <c r="N13" i="11"/>
  <c r="O13" i="11"/>
  <c r="P13" i="11"/>
  <c r="Q13" i="11"/>
  <c r="R13" i="11"/>
  <c r="S13" i="11"/>
  <c r="T13" i="11"/>
  <c r="U13" i="11"/>
  <c r="V13" i="11"/>
  <c r="W13" i="11"/>
  <c r="X13" i="11"/>
  <c r="Y13" i="11"/>
  <c r="Z13" i="11"/>
  <c r="AA13" i="11"/>
  <c r="AB13" i="11"/>
  <c r="F14" i="11"/>
  <c r="G14" i="11"/>
  <c r="H14" i="11"/>
  <c r="I14" i="11"/>
  <c r="J14" i="11"/>
  <c r="K14" i="11"/>
  <c r="L14" i="11"/>
  <c r="M14" i="11"/>
  <c r="N14" i="11"/>
  <c r="O14" i="11"/>
  <c r="P14" i="11"/>
  <c r="Q14" i="11"/>
  <c r="R14" i="11"/>
  <c r="S14" i="11"/>
  <c r="T14" i="11"/>
  <c r="U14" i="11"/>
  <c r="V14" i="11"/>
  <c r="W14" i="11"/>
  <c r="X14" i="11"/>
  <c r="Y14" i="11"/>
  <c r="Z14" i="11"/>
  <c r="AA14" i="11"/>
  <c r="AB14" i="11"/>
  <c r="E14" i="11"/>
  <c r="E13" i="11"/>
  <c r="AA7" i="11"/>
  <c r="AC7" i="11"/>
  <c r="F8" i="11"/>
  <c r="G8" i="11"/>
  <c r="H8" i="11"/>
  <c r="I8" i="11"/>
  <c r="J8" i="11"/>
  <c r="K8" i="11"/>
  <c r="L8" i="11"/>
  <c r="M8" i="11"/>
  <c r="N8" i="11"/>
  <c r="O8" i="11"/>
  <c r="P8" i="11"/>
  <c r="Q8" i="11"/>
  <c r="R8" i="11"/>
  <c r="S8" i="11"/>
  <c r="T8" i="11"/>
  <c r="U8" i="11"/>
  <c r="V8" i="11"/>
  <c r="W8" i="11"/>
  <c r="X8" i="11"/>
  <c r="Y8" i="11"/>
  <c r="Z8" i="11"/>
  <c r="AA8" i="11"/>
  <c r="AB8" i="11"/>
  <c r="F10" i="11"/>
  <c r="G10" i="11"/>
  <c r="H10" i="11"/>
  <c r="I10" i="11"/>
  <c r="J10" i="11"/>
  <c r="K10" i="11"/>
  <c r="L10" i="11"/>
  <c r="M10" i="11"/>
  <c r="N10" i="11"/>
  <c r="O10" i="11"/>
  <c r="P10" i="11"/>
  <c r="Q10" i="11"/>
  <c r="R10" i="11"/>
  <c r="S10" i="11"/>
  <c r="S7" i="11" s="1"/>
  <c r="T10" i="11"/>
  <c r="T7" i="11" s="1"/>
  <c r="U10" i="11"/>
  <c r="U7" i="11" s="1"/>
  <c r="V10" i="11"/>
  <c r="W10" i="11"/>
  <c r="W7" i="11" s="1"/>
  <c r="X10" i="11"/>
  <c r="X7" i="11" s="1"/>
  <c r="Y10" i="11"/>
  <c r="Z10" i="11"/>
  <c r="AA10" i="11"/>
  <c r="AB10" i="11"/>
  <c r="AB7" i="11" s="1"/>
  <c r="F11" i="11"/>
  <c r="G11" i="11"/>
  <c r="H11" i="11"/>
  <c r="I11" i="11"/>
  <c r="J11" i="11"/>
  <c r="K11" i="11"/>
  <c r="L11" i="11"/>
  <c r="M11" i="11"/>
  <c r="N11" i="11"/>
  <c r="O11" i="11"/>
  <c r="P11" i="11"/>
  <c r="Q11" i="11"/>
  <c r="R11" i="11"/>
  <c r="S11" i="11"/>
  <c r="T11" i="11"/>
  <c r="U11" i="11"/>
  <c r="V11" i="11"/>
  <c r="W11" i="11"/>
  <c r="X11" i="11"/>
  <c r="Y11" i="11"/>
  <c r="Z11" i="11"/>
  <c r="AA11" i="11"/>
  <c r="AB11" i="11"/>
  <c r="F12" i="11"/>
  <c r="G12" i="11"/>
  <c r="H12" i="11"/>
  <c r="I12" i="11"/>
  <c r="J12" i="11"/>
  <c r="K12" i="11"/>
  <c r="L12" i="11"/>
  <c r="M12" i="11"/>
  <c r="N12" i="11"/>
  <c r="O12" i="11"/>
  <c r="P12" i="11"/>
  <c r="Q12" i="11"/>
  <c r="R12" i="11"/>
  <c r="S12" i="11"/>
  <c r="T12" i="11"/>
  <c r="U12" i="11"/>
  <c r="V12" i="11"/>
  <c r="W12" i="11"/>
  <c r="X12" i="11"/>
  <c r="Y12" i="11"/>
  <c r="Z12" i="11"/>
  <c r="AA12" i="11"/>
  <c r="AB12" i="11"/>
  <c r="E11" i="11"/>
  <c r="E12" i="11"/>
  <c r="E10" i="11"/>
  <c r="E8" i="11"/>
  <c r="R7" i="12"/>
  <c r="S7" i="12"/>
  <c r="T7" i="12"/>
  <c r="U7" i="12"/>
  <c r="V7" i="12"/>
  <c r="W7" i="12"/>
  <c r="X7" i="12"/>
  <c r="Y7" i="12"/>
  <c r="Z7" i="12"/>
  <c r="AA7" i="12"/>
  <c r="AB7" i="12"/>
  <c r="AC7" i="12"/>
  <c r="Q7" i="12"/>
  <c r="R7" i="4"/>
  <c r="S7" i="4"/>
  <c r="T7" i="4"/>
  <c r="U7" i="4"/>
  <c r="V7" i="4"/>
  <c r="W7" i="4"/>
  <c r="X7" i="4"/>
  <c r="Y7" i="4"/>
  <c r="Z7" i="4"/>
  <c r="AA7" i="4"/>
  <c r="AB7" i="4"/>
  <c r="AC7" i="4"/>
  <c r="Q7" i="4"/>
  <c r="R7" i="5"/>
  <c r="S7" i="5"/>
  <c r="T7" i="5"/>
  <c r="U7" i="5"/>
  <c r="V7" i="5"/>
  <c r="W7" i="5"/>
  <c r="X7" i="5"/>
  <c r="Y7" i="5"/>
  <c r="Z7" i="5"/>
  <c r="AA7" i="5"/>
  <c r="AB7" i="5"/>
  <c r="AC7" i="5"/>
  <c r="Q7" i="5"/>
  <c r="R7" i="6"/>
  <c r="S7" i="6"/>
  <c r="T7" i="6"/>
  <c r="U7" i="6"/>
  <c r="V7" i="6"/>
  <c r="W7" i="6"/>
  <c r="X7" i="6"/>
  <c r="Y7" i="6"/>
  <c r="Z7" i="6"/>
  <c r="AA7" i="6"/>
  <c r="AB7" i="6"/>
  <c r="AC7" i="6"/>
  <c r="Q7" i="6"/>
  <c r="R7" i="7"/>
  <c r="S7" i="7"/>
  <c r="T7" i="7"/>
  <c r="U7" i="7"/>
  <c r="V7" i="7"/>
  <c r="W7" i="7"/>
  <c r="X7" i="7"/>
  <c r="Y7" i="7"/>
  <c r="Z7" i="7"/>
  <c r="AA7" i="7"/>
  <c r="AB7" i="7"/>
  <c r="AC7" i="7"/>
  <c r="Q7" i="7"/>
  <c r="R7" i="8"/>
  <c r="S7" i="8"/>
  <c r="T7" i="8"/>
  <c r="U7" i="8"/>
  <c r="V7" i="8"/>
  <c r="W7" i="8"/>
  <c r="X7" i="8"/>
  <c r="Y7" i="8"/>
  <c r="Z7" i="8"/>
  <c r="AA7" i="8"/>
  <c r="AB7" i="8"/>
  <c r="AC7" i="8"/>
  <c r="Q7" i="8"/>
  <c r="R7" i="9"/>
  <c r="S7" i="9"/>
  <c r="T7" i="9"/>
  <c r="U7" i="9"/>
  <c r="V7" i="9"/>
  <c r="W7" i="9"/>
  <c r="X7" i="9"/>
  <c r="Y7" i="9"/>
  <c r="Z7" i="9"/>
  <c r="AA7" i="9"/>
  <c r="AB7" i="9"/>
  <c r="AC7" i="9"/>
  <c r="Q7" i="9"/>
  <c r="Z7" i="11" l="1"/>
  <c r="R7" i="11"/>
  <c r="Y7" i="11"/>
  <c r="Q7" i="11"/>
  <c r="V7" i="11"/>
  <c r="AE14" i="12"/>
  <c r="AE13" i="12"/>
  <c r="AE12" i="12"/>
  <c r="AE11" i="12"/>
  <c r="AE10" i="12"/>
  <c r="AE8" i="12"/>
  <c r="B2" i="15" s="1"/>
  <c r="C2" i="15" s="1"/>
  <c r="AK7" i="12"/>
  <c r="AB9" i="12"/>
  <c r="AA9" i="12"/>
  <c r="U9" i="12"/>
  <c r="T9" i="12"/>
  <c r="S9" i="12"/>
  <c r="R9" i="12"/>
  <c r="Q9" i="12"/>
  <c r="AD7" i="12"/>
  <c r="P7" i="12"/>
  <c r="O7" i="12"/>
  <c r="N7" i="12"/>
  <c r="M7" i="12"/>
  <c r="L7" i="12"/>
  <c r="K7" i="12"/>
  <c r="J7" i="12"/>
  <c r="I7" i="12"/>
  <c r="H7" i="12"/>
  <c r="G7" i="12"/>
  <c r="F7" i="12"/>
  <c r="E7" i="12"/>
  <c r="AJ7" i="12" s="1"/>
  <c r="AF8" i="12" l="1"/>
  <c r="AG8" i="12" s="1"/>
  <c r="AG7" i="12" s="1"/>
  <c r="AM7" i="12"/>
  <c r="AL7" i="12"/>
  <c r="AE7" i="12"/>
  <c r="F7" i="11"/>
  <c r="J7" i="11"/>
  <c r="N7" i="11"/>
  <c r="AE11" i="11"/>
  <c r="G7" i="11"/>
  <c r="O7" i="11"/>
  <c r="K7" i="11"/>
  <c r="L7" i="11"/>
  <c r="AD7" i="11"/>
  <c r="AF7" i="12" l="1"/>
  <c r="AE10" i="11"/>
  <c r="AE13" i="11"/>
  <c r="AE12" i="11"/>
  <c r="P7" i="11"/>
  <c r="H7" i="11"/>
  <c r="AE14" i="11"/>
  <c r="E7" i="11"/>
  <c r="M7" i="11"/>
  <c r="I7" i="11"/>
  <c r="AF8" i="11" l="1"/>
  <c r="AG8" i="11" s="1"/>
  <c r="AG7" i="11" s="1"/>
  <c r="AE16" i="11"/>
  <c r="AJ7" i="11"/>
  <c r="AK7" i="11"/>
  <c r="AF7" i="11" l="1"/>
  <c r="AM7" i="11"/>
  <c r="AL7" i="11"/>
  <c r="AE14" i="9" l="1"/>
  <c r="AE13" i="9"/>
  <c r="AE12" i="9"/>
  <c r="AE11" i="9"/>
  <c r="AE10" i="9"/>
  <c r="AE8" i="9"/>
  <c r="B8" i="15" s="1"/>
  <c r="C8" i="15" s="1"/>
  <c r="AD7" i="9"/>
  <c r="AE14" i="8"/>
  <c r="AE13" i="8"/>
  <c r="AE12" i="8"/>
  <c r="AE11" i="8"/>
  <c r="AE10" i="8"/>
  <c r="AE8" i="8"/>
  <c r="B7" i="15" s="1"/>
  <c r="C7" i="15" s="1"/>
  <c r="AB9" i="9"/>
  <c r="AA9" i="9"/>
  <c r="Z9" i="9"/>
  <c r="V9" i="9"/>
  <c r="U9" i="9"/>
  <c r="T9" i="9"/>
  <c r="S9" i="9"/>
  <c r="R9" i="9"/>
  <c r="Q9" i="9"/>
  <c r="P7" i="9"/>
  <c r="O7" i="9"/>
  <c r="N7" i="9"/>
  <c r="M7" i="9"/>
  <c r="L7" i="9"/>
  <c r="K7" i="9"/>
  <c r="J7" i="9"/>
  <c r="I7" i="9"/>
  <c r="H7" i="9"/>
  <c r="G7" i="9"/>
  <c r="F7" i="9"/>
  <c r="E7" i="9"/>
  <c r="AB9" i="8"/>
  <c r="AA9" i="8"/>
  <c r="Z9" i="8"/>
  <c r="Y9" i="8"/>
  <c r="X9" i="8"/>
  <c r="W9" i="8"/>
  <c r="V9" i="8"/>
  <c r="U9" i="8"/>
  <c r="T9" i="8"/>
  <c r="S9" i="8"/>
  <c r="R9" i="8"/>
  <c r="Q9" i="8"/>
  <c r="AD7" i="8"/>
  <c r="AK7" i="8"/>
  <c r="P7" i="8"/>
  <c r="O7" i="8"/>
  <c r="N7" i="8"/>
  <c r="M7" i="8"/>
  <c r="L7" i="8"/>
  <c r="K7" i="8"/>
  <c r="J7" i="8"/>
  <c r="I7" i="8"/>
  <c r="H7" i="8"/>
  <c r="G7" i="8"/>
  <c r="F7" i="8"/>
  <c r="E7" i="8"/>
  <c r="AK7" i="5"/>
  <c r="AE14" i="7"/>
  <c r="AE13" i="7"/>
  <c r="AE12" i="7"/>
  <c r="AE7" i="7" s="1"/>
  <c r="AE11" i="7"/>
  <c r="AE10" i="7"/>
  <c r="AE8" i="7"/>
  <c r="B6" i="15" s="1"/>
  <c r="C6" i="15" s="1"/>
  <c r="AD7" i="7"/>
  <c r="X9" i="7"/>
  <c r="W9" i="7"/>
  <c r="V9" i="7"/>
  <c r="U9" i="7"/>
  <c r="T9" i="7"/>
  <c r="S9" i="7"/>
  <c r="R9" i="7"/>
  <c r="Q9" i="7"/>
  <c r="AB9" i="7"/>
  <c r="AA9" i="7"/>
  <c r="Z9" i="7"/>
  <c r="Y9" i="7"/>
  <c r="P7" i="7"/>
  <c r="O7" i="7"/>
  <c r="N7" i="7"/>
  <c r="M7" i="7"/>
  <c r="L7" i="7"/>
  <c r="K7" i="7"/>
  <c r="J7" i="7"/>
  <c r="I7" i="7"/>
  <c r="H7" i="7"/>
  <c r="G7" i="7"/>
  <c r="F7" i="7"/>
  <c r="E7" i="7"/>
  <c r="AE14" i="6"/>
  <c r="AE13" i="6"/>
  <c r="AE12" i="6"/>
  <c r="AE11" i="6"/>
  <c r="AE10" i="6"/>
  <c r="B5" i="15"/>
  <c r="AD7" i="6"/>
  <c r="AB9" i="6"/>
  <c r="AA9" i="6"/>
  <c r="Z9" i="6"/>
  <c r="Y9" i="6"/>
  <c r="X9" i="6"/>
  <c r="W9" i="6"/>
  <c r="V9" i="6"/>
  <c r="U9" i="6"/>
  <c r="T9" i="6"/>
  <c r="S9" i="6"/>
  <c r="R9" i="6"/>
  <c r="Q9" i="6"/>
  <c r="P7" i="6"/>
  <c r="O7" i="6"/>
  <c r="N7" i="6"/>
  <c r="M7" i="6"/>
  <c r="L7" i="6"/>
  <c r="K7" i="6"/>
  <c r="J7" i="6"/>
  <c r="I7" i="6"/>
  <c r="H7" i="6"/>
  <c r="G7" i="6"/>
  <c r="F7" i="6"/>
  <c r="E7" i="6"/>
  <c r="AE14" i="5"/>
  <c r="AE13" i="5"/>
  <c r="AE12" i="5"/>
  <c r="B4" i="15" s="1"/>
  <c r="C4" i="15" s="1"/>
  <c r="AE11" i="5"/>
  <c r="AE10" i="5"/>
  <c r="AE8" i="5"/>
  <c r="AF8" i="5" s="1"/>
  <c r="AD7" i="5"/>
  <c r="P7" i="5"/>
  <c r="O7" i="5"/>
  <c r="N7" i="5"/>
  <c r="M7" i="5"/>
  <c r="L7" i="5"/>
  <c r="K7" i="5"/>
  <c r="J7" i="5"/>
  <c r="I7" i="5"/>
  <c r="H7" i="5"/>
  <c r="G7" i="5"/>
  <c r="F7" i="5"/>
  <c r="E7" i="5"/>
  <c r="AJ7" i="5" s="1"/>
  <c r="AE14" i="4"/>
  <c r="AE13" i="4"/>
  <c r="AE12" i="4"/>
  <c r="AE11" i="4"/>
  <c r="AE10" i="4"/>
  <c r="B3" i="15" s="1"/>
  <c r="C3" i="15" s="1"/>
  <c r="AE8" i="4"/>
  <c r="AF8" i="4"/>
  <c r="AG8" i="4" s="1"/>
  <c r="AD7" i="4"/>
  <c r="AK7" i="4"/>
  <c r="O9" i="2"/>
  <c r="R13" i="2"/>
  <c r="S13" i="2"/>
  <c r="E7" i="4"/>
  <c r="F7" i="4"/>
  <c r="L11" i="2"/>
  <c r="M11" i="2" s="1"/>
  <c r="F11" i="2"/>
  <c r="G11" i="2" s="1"/>
  <c r="H11" i="2" s="1"/>
  <c r="I11" i="2" s="1"/>
  <c r="K10" i="2"/>
  <c r="F10" i="2"/>
  <c r="G10" i="2" s="1"/>
  <c r="G7" i="4"/>
  <c r="P9" i="2"/>
  <c r="I7" i="4"/>
  <c r="H7" i="4"/>
  <c r="J7" i="4"/>
  <c r="Q12" i="2"/>
  <c r="Q13" i="2"/>
  <c r="Q14" i="2"/>
  <c r="Q15" i="2"/>
  <c r="Q16" i="2"/>
  <c r="J9" i="2"/>
  <c r="F9" i="2"/>
  <c r="E9" i="2"/>
  <c r="K7" i="4"/>
  <c r="L7" i="4"/>
  <c r="M7" i="4"/>
  <c r="N7" i="4"/>
  <c r="O7" i="4"/>
  <c r="P7" i="4"/>
  <c r="C5" i="15" l="1"/>
  <c r="C9" i="15" s="1"/>
  <c r="B9" i="15"/>
  <c r="H10" i="2"/>
  <c r="G9" i="2"/>
  <c r="AG8" i="5"/>
  <c r="AG7" i="5" s="1"/>
  <c r="AF7" i="5"/>
  <c r="N11" i="2"/>
  <c r="Q11" i="2"/>
  <c r="R11" i="2" s="1"/>
  <c r="S11" i="2" s="1"/>
  <c r="L10" i="2"/>
  <c r="L9" i="2" s="1"/>
  <c r="AJ7" i="4"/>
  <c r="AJ7" i="7"/>
  <c r="AJ7" i="8"/>
  <c r="K9" i="2"/>
  <c r="AJ7" i="6"/>
  <c r="AJ7" i="9"/>
  <c r="AM7" i="4"/>
  <c r="AL7" i="5"/>
  <c r="AM7" i="5"/>
  <c r="AF8" i="6"/>
  <c r="AG8" i="6" s="1"/>
  <c r="AF8" i="7"/>
  <c r="AG8" i="7" s="1"/>
  <c r="AE7" i="8"/>
  <c r="AF8" i="8"/>
  <c r="AK7" i="9"/>
  <c r="AK7" i="7"/>
  <c r="AL7" i="7" s="1"/>
  <c r="AE7" i="5"/>
  <c r="AE7" i="9"/>
  <c r="AF8" i="9"/>
  <c r="AK7" i="6"/>
  <c r="AL7" i="8"/>
  <c r="AM7" i="8"/>
  <c r="AE7" i="4"/>
  <c r="AL7" i="4"/>
  <c r="AE7" i="6"/>
  <c r="AM7" i="9" l="1"/>
  <c r="AL7" i="6"/>
  <c r="M10" i="2"/>
  <c r="I10" i="2"/>
  <c r="I9" i="2" s="1"/>
  <c r="H9" i="2"/>
  <c r="T9" i="2" s="1"/>
  <c r="T10" i="2" s="1"/>
  <c r="U10" i="2" s="1"/>
  <c r="V10" i="2" s="1"/>
  <c r="W10" i="2" s="1"/>
  <c r="AM7" i="6"/>
  <c r="AM7" i="7"/>
  <c r="AF7" i="8"/>
  <c r="AG8" i="8"/>
  <c r="AG7" i="8" s="1"/>
  <c r="AL7" i="9"/>
  <c r="AF7" i="7"/>
  <c r="AG7" i="7"/>
  <c r="AF7" i="9"/>
  <c r="AG8" i="9"/>
  <c r="AG7" i="9" s="1"/>
  <c r="AG7" i="6"/>
  <c r="AF7" i="6"/>
  <c r="AF7" i="4"/>
  <c r="AG7" i="4"/>
  <c r="N10" i="2" l="1"/>
  <c r="N9" i="2" s="1"/>
  <c r="M9" i="2"/>
  <c r="U9" i="2" s="1"/>
  <c r="V9" i="2" s="1"/>
  <c r="Q10" i="2"/>
  <c r="Q9" i="2" l="1"/>
  <c r="R10" i="2"/>
  <c r="R9" i="2" l="1"/>
  <c r="S10" i="2"/>
  <c r="S9" i="2" s="1"/>
</calcChain>
</file>

<file path=xl/sharedStrings.xml><?xml version="1.0" encoding="utf-8"?>
<sst xmlns="http://schemas.openxmlformats.org/spreadsheetml/2006/main" count="795" uniqueCount="108">
  <si>
    <t>Izdevumu EKK</t>
  </si>
  <si>
    <t>Nr.p.k.</t>
  </si>
  <si>
    <t>1.</t>
  </si>
  <si>
    <t>Elektroenerģija</t>
  </si>
  <si>
    <t>1.1.</t>
  </si>
  <si>
    <t>1.2.</t>
  </si>
  <si>
    <t>1.3.</t>
  </si>
  <si>
    <t>1.4.</t>
  </si>
  <si>
    <t>Energoresursu izmaksu sadārdzinājums</t>
  </si>
  <si>
    <t>Skaidrojums par veiktajām korekcijām</t>
  </si>
  <si>
    <t>a</t>
  </si>
  <si>
    <t>b</t>
  </si>
  <si>
    <t>c</t>
  </si>
  <si>
    <t>d</t>
  </si>
  <si>
    <t>e</t>
  </si>
  <si>
    <t>g</t>
  </si>
  <si>
    <t>h</t>
  </si>
  <si>
    <t>k</t>
  </si>
  <si>
    <t>l</t>
  </si>
  <si>
    <t>n</t>
  </si>
  <si>
    <t>o</t>
  </si>
  <si>
    <t>Dabasgāze</t>
  </si>
  <si>
    <t>Ogles</t>
  </si>
  <si>
    <t>Kurināmā koksne</t>
  </si>
  <si>
    <t>1.5.</t>
  </si>
  <si>
    <t>1.6.</t>
  </si>
  <si>
    <t>Janvāris (par decembri)</t>
  </si>
  <si>
    <t>Februāris (par janvāri)</t>
  </si>
  <si>
    <t>Marts (par februāri)</t>
  </si>
  <si>
    <t>Aprīlis (par martu)</t>
  </si>
  <si>
    <t>i</t>
  </si>
  <si>
    <t>m</t>
  </si>
  <si>
    <t>1.7.</t>
  </si>
  <si>
    <t>Maijs (par aprīli)</t>
  </si>
  <si>
    <t>j</t>
  </si>
  <si>
    <t>Energoresursu  izmaksu pieaugums 2022.g. janvāris - maijs</t>
  </si>
  <si>
    <t>Izdevumi pēc naudas plūsmas principa par 2021.gadu  EUR</t>
  </si>
  <si>
    <t>Izdevumi pēc naudas plūsmas principa par 2022.gadu EUR</t>
  </si>
  <si>
    <t>Norādīt citu konkrētu energoresursu veidu</t>
  </si>
  <si>
    <t>Siltumenerģija apkurei</t>
  </si>
  <si>
    <t>f</t>
  </si>
  <si>
    <t>p=i+j+k+l+m-d-e-f-g-h+n</t>
  </si>
  <si>
    <t>Korekcijas (+/-), lai dati būtu salīdzināmi</t>
  </si>
  <si>
    <t>2022.gada ___.___________</t>
  </si>
  <si>
    <t>Sagatavotājs:</t>
  </si>
  <si>
    <t>(Vārds, Uzvārds, telefona nr., epasts)</t>
  </si>
  <si>
    <t xml:space="preserve">Kopā energoresursi: </t>
  </si>
  <si>
    <t>x</t>
  </si>
  <si>
    <r>
      <t xml:space="preserve">   tai skaitā konts:_________________________________ (</t>
    </r>
    <r>
      <rPr>
        <b/>
        <i/>
        <sz val="10"/>
        <rFont val="Times New Roman"/>
        <family val="1"/>
      </rPr>
      <t>norēķinu konta numurs</t>
    </r>
    <r>
      <rPr>
        <b/>
        <sz val="10"/>
        <rFont val="Times New Roman"/>
        <family val="1"/>
      </rPr>
      <t>)</t>
    </r>
  </si>
  <si>
    <t>Energoresursu veids</t>
  </si>
  <si>
    <t xml:space="preserve">97.01.00 Ministrijas centrālā aparāta darbības nodrošināšana </t>
  </si>
  <si>
    <t>Vid.izm. Menesī</t>
  </si>
  <si>
    <t xml:space="preserve">Vidējās pieaugums mēnesī </t>
  </si>
  <si>
    <t>Vidējās pieagums gadā</t>
  </si>
  <si>
    <t>Elektroenerģijas maksas samazinājums no 01.01.2022.-30.04.2022</t>
  </si>
  <si>
    <t>Decembris (par novembri)</t>
  </si>
  <si>
    <t>Novembris(par oktobri)</t>
  </si>
  <si>
    <t>Oktobris (par septembri)</t>
  </si>
  <si>
    <t>Septembris (par augustu)</t>
  </si>
  <si>
    <t>Augusts(par jūliju)</t>
  </si>
  <si>
    <t>Jūlijs (par jūniju)</t>
  </si>
  <si>
    <t>Jūnijs (par maiju)</t>
  </si>
  <si>
    <t>Starpība %</t>
  </si>
  <si>
    <t>Siltumenerģija apkurei (2221)</t>
  </si>
  <si>
    <t>2022.gada 14.septembrī</t>
  </si>
  <si>
    <t>Līga Vonda, te. 26395042, liga.vonda@biomed.lu.lv</t>
  </si>
  <si>
    <t>APP Latvijas Biomedicīnas pētījumu un studiju centrs Energoresursu izmaksu sadārdzinājums</t>
  </si>
  <si>
    <t>Energoresursu  izmaksu pieaugums 2022.g. janvāris - decembris</t>
  </si>
  <si>
    <t>Sadārdzinājums - septembrim, oktobrim, novembrim, decembrim</t>
  </si>
  <si>
    <t>50% + janvāra mēnesis</t>
  </si>
  <si>
    <t>__________________________________Daugavpils Universitātes aģentūra LATVIJAS HIDROEKOLOĢIJAS INSTITŪTS Energoresursu izmaksu sadārdzinājums</t>
  </si>
  <si>
    <t>Antra Aparniece, 67601995, antra.aparniece@lhei.lv</t>
  </si>
  <si>
    <t>Latvijas Universitātes Cietvielu fizikas institūts Energoresursu izmaksu sadārdzinājums</t>
  </si>
  <si>
    <t>LATVIJAS VALSTS KOKSNES ĶĪMIJAS INSTITŪTA Energoresursu izmaksu sadārdzinājums</t>
  </si>
  <si>
    <t>2022. gada 14.septembrī</t>
  </si>
  <si>
    <t xml:space="preserve">Sagatavotājs: Direktore Karīna Orlova, tel. 22496639, e-pasts karina.orlova@kki.lv </t>
  </si>
  <si>
    <t>Latvijas Organiskās sintēzes institūta Energoresursu izmaksu sadārdzinājums</t>
  </si>
  <si>
    <t>____________________________Latvijas Universitātes Matemātikas un informātikas institūts  Energoresursu izmaksu sadārdzinājums</t>
  </si>
  <si>
    <t xml:space="preserve">2022.gada 16.septembrī  </t>
  </si>
  <si>
    <t xml:space="preserve">Rihards Balodis, 29464451, rihards.balodis@lumii.lv </t>
  </si>
  <si>
    <t>Janvāris 2023.par decembri</t>
  </si>
  <si>
    <t>Elektrība  47630.00 EUR</t>
  </si>
  <si>
    <t>Siltumenerģija 11201.00 EUR</t>
  </si>
  <si>
    <t>Kopā 58831.00 EUR</t>
  </si>
  <si>
    <r>
      <rPr>
        <b/>
        <u/>
        <sz val="14"/>
        <color theme="1"/>
        <rFont val="Times New Roman"/>
        <family val="1"/>
        <charset val="186"/>
      </rPr>
      <t>Elektronikas un datorzinātņu iznstitūts</t>
    </r>
    <r>
      <rPr>
        <b/>
        <sz val="14"/>
        <color theme="1"/>
        <rFont val="Times New Roman"/>
        <family val="1"/>
      </rPr>
      <t xml:space="preserve"> (iestādes nosaukums) Energoresursu izmaksu sadārdzinājums</t>
    </r>
  </si>
  <si>
    <t>2022.gada20.septembris</t>
  </si>
  <si>
    <t>Sagatavotājs: Dace Leimane, 67558298, dace.leimane@edi.lv</t>
  </si>
  <si>
    <t>ZI Energoresursu izmaksu sadārdzinājums</t>
  </si>
  <si>
    <t>Pieaugums apkurei 2022.gadam</t>
  </si>
  <si>
    <t>Elektronikas un datorzinātņu iznstitūts</t>
  </si>
  <si>
    <t>Latvijas Biomedicīnas pētījumu un studiju centrs</t>
  </si>
  <si>
    <t>Daugavpils Universitātes aģentūra LATVIJAS HIDROEKOLOĢIJAS INSTITŪTS</t>
  </si>
  <si>
    <t>Latvijas Universitātes Cietvielu fizikas institūts</t>
  </si>
  <si>
    <t>LATVIJAS VALSTS KOKSNES ĶĪMIJAS INSTITŪTS</t>
  </si>
  <si>
    <t>Latvijas Organiskās sintēzes institūts</t>
  </si>
  <si>
    <t>Latvijas Universitātes Matemātikas un informātikas institūts</t>
  </si>
  <si>
    <t>KOPĀ</t>
  </si>
  <si>
    <t>Paskaidrojums par oktobra, novembra un decembra prognozētajām izmaksām</t>
  </si>
  <si>
    <t xml:space="preserve">Apkures izmaksu prognozes oktobrim, novembrim un decembrim tika sastādītas, ņemot vērā pieejamo informāciju par tarifiem, pagājušā gada patēriņu, prognozēto samazinājumu no veiktajiem taupības pasākumiem, kā arī jaunā OSI biotehnoloģiju korpusa (pieslēgts š.g. oktobrī)  prognozēto patēriņu </t>
  </si>
  <si>
    <t>Pieaugums gan cenas, gan patēriņa pieauguma dēļ. Patēriņš rēķināts, ņemot vērā iepriekšējo gadu pieaugumu pa mēnešiem. (formula dotajā tabulā)</t>
  </si>
  <si>
    <t>Prognoze sastādīta vadoties pēc iepriekšējā gada patēriņa,  ņemot vērā prognozēto samazinājumu, kas rodas ieviešot energotaupības pasākumus un cenas apkurei - ko paziņojis Rīgas Siltums, nākošagad būs par 10% lielāka (Sākot ar 28 novembri).</t>
  </si>
  <si>
    <t xml:space="preserve"> Aprēķini dabasgāzei ir balstīti uz plānoto patēriņu un 2022.gada 20.oktobrī noslēgto iepirkuma līgumu Nr. BMC 2022/25 ar SIA Enefit. </t>
  </si>
  <si>
    <t>Prognoze apkurei balstīta uz granulu piegādātāja GRANDEG jauno granulu cenu tonnā (izcenojums ļoti mainīgs/granulu cenas mainās pa nedēļām)</t>
  </si>
  <si>
    <t>Siltumenerģijas prognoze: 1. Tiek ņemti vērā iepriekšējā gada dati. 2. Un šī gada ieviesto taupības pasākumu efekta aprēķinātais koeficents (40% ietaupījums). 3. Novembra (rēķins decembrī) prognoze balstīta uz jau patērēto siltumu par 6 dienām.</t>
  </si>
  <si>
    <t>Atbalsts 50% apmērā</t>
  </si>
  <si>
    <t>Izdevumi pēc naudas plūsmas principa par 2022.gadu EUR
Faktiskie izdevumi līdz 30.septembrim un prognozētie no 1.oktobra līdz 31.decembrim</t>
  </si>
  <si>
    <t>Izdevumi pēc naudas plūsmas principa par 2022.gadu EUR
Faktiskie izdevumi līdz 31.oktobrim un prognozētie no 1.novembra līdz 31.decembrim</t>
  </si>
  <si>
    <t>Par novembri un decembri prognoze sastādīta ņemot vērā iepriekšējā gada patēriņu, ņemot vērā prognozēto samazinājumu, kas rodas no energotaupības pasākumiem un, ar šā brīža apkures cenām.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</si>
</sst>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0.0"/>
  </numFmts>
  <fonts count="32" x14ac:knownFonts="1">
    <font>
      <sz val="11"/>
      <color theme="1"/>
      <name val="Calibri"/>
      <family val="2"/>
      <charset val="186"/>
      <scheme val="minor"/>
    </font>
    <font>
      <sz val="10"/>
      <color theme="1"/>
      <name val="Times New Roman"/>
      <family val="1"/>
      <charset val="186"/>
    </font>
    <font>
      <sz val="10"/>
      <color theme="4"/>
      <name val="Times New Roman"/>
      <family val="1"/>
      <charset val="186"/>
    </font>
    <font>
      <b/>
      <sz val="10"/>
      <color theme="1"/>
      <name val="Times New Roman"/>
      <family val="1"/>
      <charset val="186"/>
    </font>
    <font>
      <sz val="9"/>
      <color theme="1"/>
      <name val="Times New Roman"/>
      <family val="1"/>
      <charset val="186"/>
    </font>
    <font>
      <b/>
      <sz val="14"/>
      <color theme="1"/>
      <name val="Times New Roman"/>
      <family val="1"/>
    </font>
    <font>
      <sz val="10"/>
      <name val="Times New Roman"/>
      <family val="1"/>
      <charset val="186"/>
    </font>
    <font>
      <b/>
      <sz val="10"/>
      <name val="Times New Roman"/>
      <family val="1"/>
    </font>
    <font>
      <b/>
      <sz val="10"/>
      <name val="Times New Roman"/>
      <family val="1"/>
      <charset val="186"/>
    </font>
    <font>
      <sz val="11"/>
      <name val="Calibri"/>
      <family val="2"/>
      <charset val="186"/>
      <scheme val="minor"/>
    </font>
    <font>
      <b/>
      <i/>
      <sz val="10"/>
      <name val="Times New Roman"/>
      <family val="1"/>
    </font>
    <font>
      <i/>
      <sz val="10"/>
      <name val="Times New Roman"/>
      <family val="1"/>
    </font>
    <font>
      <b/>
      <sz val="10"/>
      <color theme="1"/>
      <name val="Times New Roman"/>
      <family val="1"/>
    </font>
    <font>
      <sz val="11"/>
      <color rgb="FFFF0000"/>
      <name val="Times New Roman"/>
      <family val="1"/>
    </font>
    <font>
      <b/>
      <sz val="11"/>
      <color theme="1"/>
      <name val="Calibri"/>
      <family val="2"/>
      <scheme val="minor"/>
    </font>
    <font>
      <b/>
      <sz val="10"/>
      <color rgb="FFFF0000"/>
      <name val="Times New Roman"/>
      <family val="1"/>
    </font>
    <font>
      <sz val="10"/>
      <name val="Times New Roman"/>
      <family val="1"/>
    </font>
    <font>
      <sz val="10"/>
      <color theme="1"/>
      <name val="Times New Roman"/>
      <family val="1"/>
    </font>
    <font>
      <sz val="10"/>
      <color rgb="FFFF0000"/>
      <name val="Times New Roman"/>
      <family val="1"/>
    </font>
    <font>
      <sz val="11"/>
      <color rgb="FFFF0000"/>
      <name val="Calibri"/>
      <family val="2"/>
      <charset val="186"/>
      <scheme val="minor"/>
    </font>
    <font>
      <sz val="10"/>
      <color rgb="FFFF0000"/>
      <name val="Times New Roman"/>
      <family val="1"/>
      <charset val="186"/>
    </font>
    <font>
      <sz val="10"/>
      <color theme="1"/>
      <name val="Calibri"/>
      <family val="2"/>
      <charset val="186"/>
      <scheme val="minor"/>
    </font>
    <font>
      <b/>
      <sz val="11"/>
      <name val="Calibri"/>
      <family val="2"/>
      <scheme val="minor"/>
    </font>
    <font>
      <b/>
      <sz val="10"/>
      <color rgb="FFFF0000"/>
      <name val="Times New Roman"/>
      <family val="1"/>
      <charset val="186"/>
    </font>
    <font>
      <sz val="10"/>
      <color theme="4"/>
      <name val="Times New Roman"/>
      <family val="1"/>
    </font>
    <font>
      <b/>
      <sz val="14"/>
      <color theme="1"/>
      <name val="Times New Roman"/>
      <family val="1"/>
      <charset val="186"/>
    </font>
    <font>
      <b/>
      <u/>
      <sz val="14"/>
      <color theme="1"/>
      <name val="Times New Roman"/>
      <family val="1"/>
      <charset val="186"/>
    </font>
    <font>
      <sz val="11"/>
      <color theme="1"/>
      <name val="Calibri"/>
      <family val="2"/>
      <charset val="186"/>
      <scheme val="minor"/>
    </font>
    <font>
      <sz val="11"/>
      <color theme="1"/>
      <name val="Calibri"/>
      <family val="2"/>
      <scheme val="minor"/>
    </font>
    <font>
      <sz val="10"/>
      <name val="Calibri"/>
      <family val="2"/>
      <charset val="186"/>
      <scheme val="minor"/>
    </font>
    <font>
      <b/>
      <sz val="10"/>
      <color theme="1"/>
      <name val="Calibri"/>
      <family val="2"/>
      <charset val="186"/>
      <scheme val="minor"/>
    </font>
    <font>
      <sz val="9"/>
      <name val="Times New Roman"/>
      <family val="1"/>
      <charset val="186"/>
    </font>
  </fonts>
  <fills count="6">
    <fill>
      <patternFill patternType="none"/>
    </fill>
    <fill>
      <patternFill patternType="gray125"/>
    </fill>
    <fill>
      <patternFill patternType="solid">
        <fgColor theme="6" tint="0.79998168889431442"/>
        <bgColor indexed="64"/>
      </patternFill>
    </fill>
    <fill>
      <patternFill patternType="solid">
        <fgColor theme="2"/>
        <bgColor indexed="64"/>
      </patternFill>
    </fill>
    <fill>
      <patternFill patternType="solid">
        <fgColor theme="9" tint="0.79998168889431442"/>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cellStyleXfs>
  <cellXfs count="120">
    <xf numFmtId="0" fontId="0" fillId="0" borderId="0" xfId="0"/>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wrapText="1"/>
    </xf>
    <xf numFmtId="0" fontId="4" fillId="0" borderId="1" xfId="0" applyFont="1" applyBorder="1" applyAlignment="1">
      <alignment horizontal="center" wrapText="1"/>
    </xf>
    <xf numFmtId="0" fontId="4" fillId="0" borderId="1" xfId="0" applyFont="1" applyBorder="1" applyAlignment="1">
      <alignment horizontal="center"/>
    </xf>
    <xf numFmtId="49" fontId="4" fillId="0" borderId="1" xfId="0" applyNumberFormat="1" applyFont="1" applyBorder="1" applyAlignment="1">
      <alignment horizontal="center" wrapText="1"/>
    </xf>
    <xf numFmtId="0" fontId="3" fillId="0" borderId="1" xfId="0" applyFont="1" applyBorder="1"/>
    <xf numFmtId="0" fontId="1" fillId="0" borderId="1" xfId="0" applyFont="1" applyBorder="1"/>
    <xf numFmtId="0" fontId="0" fillId="0" borderId="1" xfId="0" applyBorder="1"/>
    <xf numFmtId="49" fontId="2" fillId="0" borderId="1" xfId="0" applyNumberFormat="1" applyFont="1" applyBorder="1" applyAlignment="1">
      <alignment horizontal="center" vertical="center"/>
    </xf>
    <xf numFmtId="49" fontId="7" fillId="0" borderId="1" xfId="0" applyNumberFormat="1" applyFont="1" applyBorder="1" applyAlignment="1">
      <alignment horizontal="left" vertical="center" wrapText="1"/>
    </xf>
    <xf numFmtId="49" fontId="6" fillId="0" borderId="1" xfId="0" applyNumberFormat="1" applyFont="1" applyBorder="1" applyAlignment="1">
      <alignment horizontal="left" vertical="center"/>
    </xf>
    <xf numFmtId="0" fontId="6" fillId="0" borderId="1" xfId="0" applyFont="1" applyBorder="1"/>
    <xf numFmtId="0" fontId="9" fillId="0" borderId="1" xfId="0" applyFont="1" applyBorder="1"/>
    <xf numFmtId="0" fontId="9" fillId="0" borderId="0" xfId="0" applyFont="1"/>
    <xf numFmtId="49" fontId="6" fillId="0" borderId="0" xfId="0" applyNumberFormat="1" applyFont="1" applyAlignment="1">
      <alignment horizontal="left" vertical="center"/>
    </xf>
    <xf numFmtId="0" fontId="8" fillId="0" borderId="1" xfId="0" applyFont="1" applyBorder="1" applyAlignment="1">
      <alignment horizontal="center"/>
    </xf>
    <xf numFmtId="49" fontId="11" fillId="0" borderId="0" xfId="0" applyNumberFormat="1" applyFont="1" applyAlignment="1">
      <alignment horizontal="left" vertical="center"/>
    </xf>
    <xf numFmtId="0" fontId="0" fillId="3" borderId="1" xfId="0" applyFill="1" applyBorder="1"/>
    <xf numFmtId="4" fontId="1" fillId="4" borderId="1" xfId="0" applyNumberFormat="1" applyFont="1" applyFill="1" applyBorder="1" applyAlignment="1">
      <alignment vertical="center" wrapText="1"/>
    </xf>
    <xf numFmtId="4" fontId="6" fillId="0" borderId="1" xfId="0" applyNumberFormat="1" applyFont="1" applyBorder="1"/>
    <xf numFmtId="4" fontId="1" fillId="0" borderId="1" xfId="0" applyNumberFormat="1" applyFont="1" applyBorder="1"/>
    <xf numFmtId="4" fontId="1" fillId="4" borderId="1" xfId="0" applyNumberFormat="1" applyFont="1" applyFill="1" applyBorder="1"/>
    <xf numFmtId="4" fontId="8" fillId="0" borderId="1" xfId="0" applyNumberFormat="1" applyFont="1" applyBorder="1"/>
    <xf numFmtId="4" fontId="3" fillId="0" borderId="1" xfId="0" applyNumberFormat="1" applyFont="1" applyBorder="1"/>
    <xf numFmtId="4" fontId="9" fillId="0" borderId="0" xfId="0" applyNumberFormat="1" applyFont="1"/>
    <xf numFmtId="4" fontId="0" fillId="0" borderId="0" xfId="0" applyNumberFormat="1"/>
    <xf numFmtId="0" fontId="12" fillId="0" borderId="0" xfId="0" applyFont="1"/>
    <xf numFmtId="0" fontId="13" fillId="0" borderId="0" xfId="0" applyFont="1"/>
    <xf numFmtId="49" fontId="7" fillId="0" borderId="1" xfId="0" applyNumberFormat="1" applyFont="1" applyBorder="1" applyAlignment="1">
      <alignment horizontal="left" vertical="center"/>
    </xf>
    <xf numFmtId="4" fontId="7" fillId="0" borderId="1" xfId="0" applyNumberFormat="1" applyFont="1" applyBorder="1"/>
    <xf numFmtId="4" fontId="12" fillId="0" borderId="1" xfId="0" applyNumberFormat="1" applyFont="1" applyBorder="1"/>
    <xf numFmtId="49" fontId="16" fillId="0" borderId="1" xfId="0" applyNumberFormat="1" applyFont="1" applyBorder="1" applyAlignment="1">
      <alignment horizontal="left" vertical="center"/>
    </xf>
    <xf numFmtId="4" fontId="16" fillId="0" borderId="1" xfId="0" applyNumberFormat="1" applyFont="1" applyBorder="1"/>
    <xf numFmtId="4" fontId="17" fillId="0" borderId="1" xfId="0" applyNumberFormat="1" applyFont="1" applyBorder="1"/>
    <xf numFmtId="10" fontId="17" fillId="0" borderId="1" xfId="0" applyNumberFormat="1" applyFont="1" applyBorder="1"/>
    <xf numFmtId="0" fontId="14" fillId="0" borderId="0" xfId="0" applyFont="1"/>
    <xf numFmtId="10" fontId="16" fillId="0" borderId="1" xfId="0" applyNumberFormat="1" applyFont="1" applyBorder="1"/>
    <xf numFmtId="49" fontId="1" fillId="5" borderId="1" xfId="0" applyNumberFormat="1" applyFont="1" applyFill="1" applyBorder="1" applyAlignment="1">
      <alignment horizontal="center" wrapText="1"/>
    </xf>
    <xf numFmtId="49" fontId="4" fillId="5" borderId="1" xfId="0" applyNumberFormat="1" applyFont="1" applyFill="1" applyBorder="1" applyAlignment="1">
      <alignment horizontal="center" wrapText="1"/>
    </xf>
    <xf numFmtId="4" fontId="3" fillId="5" borderId="1" xfId="0" applyNumberFormat="1" applyFont="1" applyFill="1" applyBorder="1"/>
    <xf numFmtId="4" fontId="15" fillId="5" borderId="1" xfId="0" applyNumberFormat="1" applyFont="1" applyFill="1" applyBorder="1"/>
    <xf numFmtId="10" fontId="18" fillId="5" borderId="1" xfId="0" applyNumberFormat="1" applyFont="1" applyFill="1" applyBorder="1"/>
    <xf numFmtId="4" fontId="1" fillId="5" borderId="1" xfId="0" applyNumberFormat="1" applyFont="1" applyFill="1" applyBorder="1"/>
    <xf numFmtId="0" fontId="1" fillId="5" borderId="1" xfId="0" applyFont="1" applyFill="1" applyBorder="1"/>
    <xf numFmtId="0" fontId="0" fillId="5" borderId="1" xfId="0" applyFill="1" applyBorder="1"/>
    <xf numFmtId="3" fontId="7" fillId="0" borderId="1" xfId="0" applyNumberFormat="1" applyFont="1" applyBorder="1"/>
    <xf numFmtId="0" fontId="5" fillId="0" borderId="0" xfId="0" applyFont="1" applyAlignment="1">
      <alignment horizontal="center"/>
    </xf>
    <xf numFmtId="4" fontId="21" fillId="0" borderId="0" xfId="0" applyNumberFormat="1" applyFont="1"/>
    <xf numFmtId="164" fontId="12" fillId="0" borderId="0" xfId="0" applyNumberFormat="1" applyFont="1"/>
    <xf numFmtId="4" fontId="20" fillId="0" borderId="1" xfId="0" applyNumberFormat="1" applyFont="1" applyBorder="1" applyAlignment="1">
      <alignment wrapText="1"/>
    </xf>
    <xf numFmtId="0" fontId="22" fillId="0" borderId="0" xfId="0" applyFont="1"/>
    <xf numFmtId="4" fontId="20" fillId="5" borderId="1" xfId="0" applyNumberFormat="1" applyFont="1" applyFill="1" applyBorder="1"/>
    <xf numFmtId="2" fontId="6" fillId="0" borderId="1" xfId="0" applyNumberFormat="1" applyFont="1" applyBorder="1"/>
    <xf numFmtId="2" fontId="1" fillId="0" borderId="1" xfId="0" applyNumberFormat="1" applyFont="1" applyBorder="1"/>
    <xf numFmtId="2" fontId="20" fillId="5" borderId="1" xfId="0" applyNumberFormat="1" applyFont="1" applyFill="1" applyBorder="1"/>
    <xf numFmtId="49" fontId="7" fillId="0" borderId="1" xfId="0" applyNumberFormat="1" applyFont="1" applyBorder="1"/>
    <xf numFmtId="17" fontId="0" fillId="0" borderId="0" xfId="0" applyNumberFormat="1"/>
    <xf numFmtId="10" fontId="1" fillId="0" borderId="1" xfId="0" applyNumberFormat="1" applyFont="1" applyBorder="1"/>
    <xf numFmtId="4" fontId="23" fillId="5" borderId="1" xfId="0" applyNumberFormat="1" applyFont="1" applyFill="1" applyBorder="1"/>
    <xf numFmtId="10" fontId="20" fillId="5" borderId="1" xfId="0" applyNumberFormat="1" applyFont="1" applyFill="1" applyBorder="1"/>
    <xf numFmtId="0" fontId="20" fillId="5" borderId="1" xfId="0" applyFont="1" applyFill="1" applyBorder="1"/>
    <xf numFmtId="0" fontId="19" fillId="5" borderId="1" xfId="0" applyFont="1" applyFill="1" applyBorder="1"/>
    <xf numFmtId="0" fontId="7" fillId="0" borderId="1" xfId="0" applyFont="1" applyBorder="1"/>
    <xf numFmtId="49" fontId="17" fillId="0" borderId="1" xfId="0" applyNumberFormat="1" applyFont="1" applyBorder="1" applyAlignment="1">
      <alignment horizontal="center" wrapText="1"/>
    </xf>
    <xf numFmtId="49" fontId="17" fillId="5" borderId="1" xfId="0" applyNumberFormat="1" applyFont="1" applyFill="1" applyBorder="1" applyAlignment="1">
      <alignment horizontal="center" wrapText="1"/>
    </xf>
    <xf numFmtId="49" fontId="24" fillId="0" borderId="1" xfId="0" applyNumberFormat="1" applyFont="1" applyBorder="1" applyAlignment="1">
      <alignment horizontal="center" vertical="center"/>
    </xf>
    <xf numFmtId="0" fontId="7" fillId="0" borderId="1" xfId="0" applyFont="1" applyBorder="1" applyAlignment="1">
      <alignment horizontal="center"/>
    </xf>
    <xf numFmtId="49" fontId="17" fillId="0" borderId="1" xfId="0" applyNumberFormat="1" applyFont="1" applyBorder="1" applyAlignment="1">
      <alignment horizontal="center" vertical="center"/>
    </xf>
    <xf numFmtId="0" fontId="16" fillId="0" borderId="1" xfId="0" applyFont="1" applyBorder="1"/>
    <xf numFmtId="0" fontId="17" fillId="0" borderId="1" xfId="0" applyFont="1" applyBorder="1"/>
    <xf numFmtId="0" fontId="16" fillId="5" borderId="1" xfId="0" applyFont="1" applyFill="1" applyBorder="1"/>
    <xf numFmtId="49" fontId="16" fillId="0" borderId="0" xfId="0" applyNumberFormat="1" applyFont="1" applyAlignment="1">
      <alignment horizontal="left" vertical="center"/>
    </xf>
    <xf numFmtId="0" fontId="17" fillId="0" borderId="0" xfId="0" applyFont="1"/>
    <xf numFmtId="0" fontId="17" fillId="0" borderId="1" xfId="0" applyFont="1" applyBorder="1" applyAlignment="1">
      <alignment horizontal="center"/>
    </xf>
    <xf numFmtId="0" fontId="16" fillId="0" borderId="0" xfId="0" applyFont="1"/>
    <xf numFmtId="4" fontId="16" fillId="0" borderId="0" xfId="0" applyNumberFormat="1" applyFont="1"/>
    <xf numFmtId="4" fontId="17" fillId="0" borderId="0" xfId="0" applyNumberFormat="1" applyFont="1"/>
    <xf numFmtId="0" fontId="18" fillId="0" borderId="0" xfId="0" applyFont="1"/>
    <xf numFmtId="0" fontId="18" fillId="5" borderId="1" xfId="0" applyFont="1" applyFill="1" applyBorder="1"/>
    <xf numFmtId="3" fontId="7" fillId="0" borderId="1" xfId="0" applyNumberFormat="1" applyFont="1" applyBorder="1" applyAlignment="1">
      <alignment horizontal="center"/>
    </xf>
    <xf numFmtId="4" fontId="3" fillId="4" borderId="1" xfId="0" applyNumberFormat="1" applyFont="1" applyFill="1" applyBorder="1"/>
    <xf numFmtId="0" fontId="0" fillId="0" borderId="0" xfId="0" applyAlignment="1">
      <alignment wrapText="1"/>
    </xf>
    <xf numFmtId="0" fontId="0" fillId="0" borderId="1" xfId="0" applyBorder="1" applyAlignment="1">
      <alignment wrapText="1"/>
    </xf>
    <xf numFmtId="0" fontId="14" fillId="0" borderId="1" xfId="0" applyFont="1" applyBorder="1" applyAlignment="1">
      <alignment wrapText="1"/>
    </xf>
    <xf numFmtId="3" fontId="14" fillId="0" borderId="1" xfId="0" applyNumberFormat="1" applyFont="1" applyBorder="1"/>
    <xf numFmtId="0" fontId="9" fillId="0" borderId="1" xfId="0" applyFont="1" applyBorder="1" applyAlignment="1">
      <alignment wrapText="1"/>
    </xf>
    <xf numFmtId="3" fontId="9" fillId="0" borderId="1" xfId="0" applyNumberFormat="1" applyFont="1" applyBorder="1"/>
    <xf numFmtId="10" fontId="6" fillId="0" borderId="1" xfId="0" applyNumberFormat="1" applyFont="1" applyBorder="1"/>
    <xf numFmtId="10" fontId="20" fillId="0" borderId="1" xfId="0" applyNumberFormat="1" applyFont="1" applyBorder="1"/>
    <xf numFmtId="0" fontId="28" fillId="0" borderId="1" xfId="0" applyFont="1" applyBorder="1" applyAlignment="1">
      <alignment wrapText="1"/>
    </xf>
    <xf numFmtId="3" fontId="29" fillId="0" borderId="1" xfId="0" applyNumberFormat="1" applyFont="1" applyBorder="1" applyAlignment="1">
      <alignment wrapText="1"/>
    </xf>
    <xf numFmtId="3" fontId="30" fillId="0" borderId="1" xfId="0" applyNumberFormat="1" applyFont="1" applyBorder="1"/>
    <xf numFmtId="4" fontId="20" fillId="0" borderId="1" xfId="0" applyNumberFormat="1" applyFont="1" applyBorder="1"/>
    <xf numFmtId="49" fontId="6" fillId="0" borderId="1" xfId="0" applyNumberFormat="1" applyFont="1" applyBorder="1" applyAlignment="1">
      <alignment horizontal="center" wrapText="1"/>
    </xf>
    <xf numFmtId="49" fontId="31" fillId="0" borderId="1" xfId="0" applyNumberFormat="1" applyFont="1" applyBorder="1" applyAlignment="1">
      <alignment horizontal="center" wrapText="1"/>
    </xf>
    <xf numFmtId="4" fontId="18" fillId="5" borderId="1" xfId="0" applyNumberFormat="1" applyFont="1" applyFill="1" applyBorder="1"/>
    <xf numFmtId="3" fontId="0" fillId="0" borderId="1" xfId="0" applyNumberFormat="1" applyBorder="1"/>
    <xf numFmtId="3" fontId="21" fillId="0" borderId="1" xfId="0" applyNumberFormat="1" applyFont="1" applyBorder="1" applyAlignment="1">
      <alignment wrapText="1"/>
    </xf>
    <xf numFmtId="0" fontId="1" fillId="0" borderId="1" xfId="0" applyFont="1" applyBorder="1" applyAlignment="1">
      <alignment horizontal="center" wrapText="1"/>
    </xf>
    <xf numFmtId="49" fontId="6" fillId="0" borderId="0" xfId="0" applyNumberFormat="1" applyFont="1" applyAlignment="1">
      <alignment horizontal="left" vertical="center"/>
    </xf>
    <xf numFmtId="0" fontId="7" fillId="2" borderId="2" xfId="0" applyFont="1" applyFill="1" applyBorder="1" applyAlignment="1">
      <alignment horizontal="left"/>
    </xf>
    <xf numFmtId="0" fontId="7" fillId="2" borderId="3" xfId="0" applyFont="1" applyFill="1" applyBorder="1" applyAlignment="1">
      <alignment horizontal="left"/>
    </xf>
    <xf numFmtId="0" fontId="7" fillId="2" borderId="4" xfId="0" applyFont="1" applyFill="1" applyBorder="1" applyAlignment="1">
      <alignment horizontal="left"/>
    </xf>
    <xf numFmtId="0" fontId="5" fillId="0" borderId="0" xfId="0" applyFont="1" applyAlignment="1">
      <alignment horizontal="center"/>
    </xf>
    <xf numFmtId="0" fontId="1" fillId="0" borderId="1" xfId="0" applyFon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wrapText="1"/>
    </xf>
    <xf numFmtId="0" fontId="1" fillId="0" borderId="4" xfId="0" applyFont="1" applyBorder="1" applyAlignment="1">
      <alignment horizontal="center" wrapText="1"/>
    </xf>
    <xf numFmtId="0" fontId="20" fillId="0" borderId="1" xfId="0" applyFont="1" applyBorder="1" applyAlignment="1">
      <alignment horizontal="center" wrapText="1"/>
    </xf>
    <xf numFmtId="0" fontId="12" fillId="5" borderId="2" xfId="0" applyFont="1" applyFill="1" applyBorder="1" applyAlignment="1">
      <alignment horizontal="center" wrapText="1"/>
    </xf>
    <xf numFmtId="0" fontId="12" fillId="5" borderId="3" xfId="0" applyFont="1" applyFill="1" applyBorder="1" applyAlignment="1">
      <alignment horizontal="center" wrapText="1"/>
    </xf>
    <xf numFmtId="0" fontId="12" fillId="5" borderId="4" xfId="0" applyFont="1" applyFill="1" applyBorder="1" applyAlignment="1">
      <alignment horizontal="center" wrapText="1"/>
    </xf>
    <xf numFmtId="0" fontId="25" fillId="0" borderId="0" xfId="0" applyFont="1" applyAlignment="1">
      <alignment horizontal="center"/>
    </xf>
    <xf numFmtId="49" fontId="16" fillId="0" borderId="0" xfId="0" applyNumberFormat="1" applyFont="1" applyAlignment="1">
      <alignment horizontal="left" vertical="center"/>
    </xf>
    <xf numFmtId="0" fontId="12" fillId="0" borderId="0" xfId="0" applyFont="1" applyAlignment="1">
      <alignment horizontal="center"/>
    </xf>
    <xf numFmtId="0" fontId="17" fillId="0" borderId="0" xfId="0" applyFont="1" applyAlignment="1">
      <alignment horizontal="center"/>
    </xf>
    <xf numFmtId="0" fontId="17" fillId="0" borderId="1" xfId="0" applyFont="1" applyBorder="1" applyAlignment="1">
      <alignment horizontal="center"/>
    </xf>
    <xf numFmtId="0" fontId="17" fillId="0" borderId="1" xfId="0" applyFont="1" applyBorder="1" applyAlignment="1">
      <alignment horizontal="center" wrapText="1"/>
    </xf>
    <xf numFmtId="3" fontId="29" fillId="0" borderId="1" xfId="0" applyNumberFormat="1" applyFont="1" applyFill="1" applyBorder="1" applyAlignment="1">
      <alignment wrapText="1"/>
    </xf>
  </cellXfs>
  <cellStyles count="4">
    <cellStyle name="Comma 2" xfId="1"/>
    <cellStyle name="Comma 2 2" xfId="3"/>
    <cellStyle name="Comma 3" xfId="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20"/>
  <sheetViews>
    <sheetView topLeftCell="C7" zoomScale="85" zoomScaleNormal="85" workbookViewId="0">
      <selection activeCell="T14" sqref="T14"/>
    </sheetView>
  </sheetViews>
  <sheetFormatPr defaultRowHeight="14.4" x14ac:dyDescent="0.3"/>
  <cols>
    <col min="1" max="1" width="4.88671875" hidden="1" customWidth="1"/>
    <col min="2" max="2" width="6.33203125" customWidth="1"/>
    <col min="3" max="3" width="32.6640625" customWidth="1"/>
    <col min="4" max="4" width="10" customWidth="1"/>
    <col min="5" max="5" width="11.33203125" customWidth="1"/>
    <col min="6" max="6" width="9.6640625" customWidth="1"/>
    <col min="7" max="8" width="9.33203125" customWidth="1"/>
    <col min="9" max="9" width="9.5546875" customWidth="1"/>
    <col min="10" max="10" width="11.44140625" customWidth="1"/>
    <col min="11" max="11" width="10.44140625" customWidth="1"/>
    <col min="12" max="12" width="8.44140625" customWidth="1"/>
    <col min="13" max="13" width="10" customWidth="1"/>
    <col min="14" max="14" width="9.109375" customWidth="1"/>
    <col min="15" max="15" width="10.109375" customWidth="1"/>
    <col min="16" max="16" width="12.33203125" customWidth="1"/>
    <col min="17" max="17" width="13" customWidth="1"/>
    <col min="19" max="19" width="11.33203125" customWidth="1"/>
    <col min="20" max="20" width="11.109375" customWidth="1"/>
    <col min="21" max="21" width="12.33203125" customWidth="1"/>
  </cols>
  <sheetData>
    <row r="2" spans="2:23" ht="17.399999999999999" x14ac:dyDescent="0.3">
      <c r="B2" s="104" t="s">
        <v>8</v>
      </c>
      <c r="C2" s="104"/>
      <c r="D2" s="104"/>
      <c r="E2" s="104"/>
      <c r="F2" s="104"/>
      <c r="G2" s="104"/>
      <c r="H2" s="104"/>
      <c r="I2" s="104"/>
      <c r="J2" s="104"/>
      <c r="K2" s="104"/>
      <c r="L2" s="104"/>
      <c r="M2" s="104"/>
      <c r="N2" s="104"/>
      <c r="O2" s="104"/>
      <c r="P2" s="104"/>
      <c r="Q2" s="104"/>
    </row>
    <row r="4" spans="2:23" ht="53.4" customHeight="1" x14ac:dyDescent="0.3">
      <c r="B4" s="105" t="s">
        <v>1</v>
      </c>
      <c r="C4" s="99" t="s">
        <v>49</v>
      </c>
      <c r="D4" s="99" t="s">
        <v>0</v>
      </c>
      <c r="E4" s="99" t="s">
        <v>36</v>
      </c>
      <c r="F4" s="99"/>
      <c r="G4" s="99"/>
      <c r="H4" s="99"/>
      <c r="I4" s="99"/>
      <c r="J4" s="106" t="s">
        <v>37</v>
      </c>
      <c r="K4" s="107"/>
      <c r="L4" s="107"/>
      <c r="M4" s="107"/>
      <c r="N4" s="108"/>
      <c r="O4" s="99" t="s">
        <v>42</v>
      </c>
      <c r="P4" s="99" t="s">
        <v>9</v>
      </c>
      <c r="Q4" s="99" t="s">
        <v>35</v>
      </c>
      <c r="R4" s="99" t="s">
        <v>52</v>
      </c>
      <c r="S4" s="99" t="s">
        <v>53</v>
      </c>
    </row>
    <row r="5" spans="2:23" ht="70.95" customHeight="1" x14ac:dyDescent="0.3">
      <c r="B5" s="105"/>
      <c r="C5" s="99"/>
      <c r="D5" s="99"/>
      <c r="E5" s="2" t="s">
        <v>26</v>
      </c>
      <c r="F5" s="2" t="s">
        <v>27</v>
      </c>
      <c r="G5" s="2" t="s">
        <v>28</v>
      </c>
      <c r="H5" s="2" t="s">
        <v>29</v>
      </c>
      <c r="I5" s="2" t="s">
        <v>33</v>
      </c>
      <c r="J5" s="2" t="s">
        <v>26</v>
      </c>
      <c r="K5" s="2" t="s">
        <v>27</v>
      </c>
      <c r="L5" s="2" t="s">
        <v>28</v>
      </c>
      <c r="M5" s="2" t="s">
        <v>29</v>
      </c>
      <c r="N5" s="2" t="s">
        <v>33</v>
      </c>
      <c r="O5" s="99"/>
      <c r="P5" s="99"/>
      <c r="Q5" s="99"/>
      <c r="R5" s="99" t="s">
        <v>51</v>
      </c>
      <c r="S5" s="99" t="s">
        <v>51</v>
      </c>
    </row>
    <row r="6" spans="2:23" ht="27" customHeight="1" x14ac:dyDescent="0.3">
      <c r="B6" s="4" t="s">
        <v>10</v>
      </c>
      <c r="C6" s="4" t="s">
        <v>11</v>
      </c>
      <c r="D6" s="4" t="s">
        <v>12</v>
      </c>
      <c r="E6" s="5" t="s">
        <v>13</v>
      </c>
      <c r="F6" s="5" t="s">
        <v>14</v>
      </c>
      <c r="G6" s="5" t="s">
        <v>40</v>
      </c>
      <c r="H6" s="5" t="s">
        <v>15</v>
      </c>
      <c r="I6" s="5" t="s">
        <v>16</v>
      </c>
      <c r="J6" s="5" t="s">
        <v>30</v>
      </c>
      <c r="K6" s="5" t="s">
        <v>34</v>
      </c>
      <c r="L6" s="5" t="s">
        <v>17</v>
      </c>
      <c r="M6" s="5" t="s">
        <v>18</v>
      </c>
      <c r="N6" s="5" t="s">
        <v>31</v>
      </c>
      <c r="O6" s="5" t="s">
        <v>19</v>
      </c>
      <c r="P6" s="5" t="s">
        <v>20</v>
      </c>
      <c r="Q6" s="3" t="s">
        <v>41</v>
      </c>
      <c r="R6" s="8"/>
      <c r="S6" s="8"/>
    </row>
    <row r="7" spans="2:23" ht="20.399999999999999" customHeight="1" x14ac:dyDescent="0.3">
      <c r="B7" s="101" t="s">
        <v>50</v>
      </c>
      <c r="C7" s="102"/>
      <c r="D7" s="102"/>
      <c r="E7" s="102"/>
      <c r="F7" s="102"/>
      <c r="G7" s="102"/>
      <c r="H7" s="102"/>
      <c r="I7" s="102"/>
      <c r="J7" s="102"/>
      <c r="K7" s="102"/>
      <c r="L7" s="102"/>
      <c r="M7" s="102"/>
      <c r="N7" s="102"/>
      <c r="O7" s="102"/>
      <c r="P7" s="102"/>
      <c r="Q7" s="103"/>
      <c r="R7" s="18"/>
      <c r="S7" s="18"/>
    </row>
    <row r="8" spans="2:23" ht="26.4" customHeight="1" x14ac:dyDescent="0.3">
      <c r="B8" s="101" t="s">
        <v>48</v>
      </c>
      <c r="C8" s="102"/>
      <c r="D8" s="102"/>
      <c r="E8" s="102"/>
      <c r="F8" s="102"/>
      <c r="G8" s="102"/>
      <c r="H8" s="102"/>
      <c r="I8" s="102"/>
      <c r="J8" s="102"/>
      <c r="K8" s="102"/>
      <c r="L8" s="102"/>
      <c r="M8" s="102"/>
      <c r="N8" s="102"/>
      <c r="O8" s="102"/>
      <c r="P8" s="102"/>
      <c r="Q8" s="103"/>
      <c r="R8" s="18"/>
      <c r="S8" s="18"/>
    </row>
    <row r="9" spans="2:23" ht="25.95" customHeight="1" x14ac:dyDescent="0.3">
      <c r="B9" s="9" t="s">
        <v>2</v>
      </c>
      <c r="C9" s="10" t="s">
        <v>46</v>
      </c>
      <c r="D9" s="16" t="s">
        <v>47</v>
      </c>
      <c r="E9" s="23">
        <f t="shared" ref="E9:I9" si="0">SUM(E10:E16)</f>
        <v>8193.5</v>
      </c>
      <c r="F9" s="23">
        <f t="shared" si="0"/>
        <v>10132.56</v>
      </c>
      <c r="G9" s="24">
        <f t="shared" si="0"/>
        <v>10947.89</v>
      </c>
      <c r="H9" s="24">
        <f t="shared" si="0"/>
        <v>8440.11</v>
      </c>
      <c r="I9" s="24">
        <f t="shared" si="0"/>
        <v>6081.5400000000027</v>
      </c>
      <c r="J9" s="24">
        <f>SUM(J10:J16)</f>
        <v>16021.47</v>
      </c>
      <c r="K9" s="24">
        <f t="shared" ref="K9" si="1">SUM(K10:K16)</f>
        <v>11787.68</v>
      </c>
      <c r="L9" s="24">
        <f>SUM(L10:L16)</f>
        <v>9068.7100000000009</v>
      </c>
      <c r="M9" s="24">
        <f t="shared" ref="M9:N9" si="2">SUM(M10:M16)</f>
        <v>11398.34</v>
      </c>
      <c r="N9" s="24">
        <f t="shared" si="2"/>
        <v>7817.1400000000012</v>
      </c>
      <c r="O9" s="24">
        <f>SUM(O10:O16)</f>
        <v>5577.79</v>
      </c>
      <c r="P9" s="24">
        <f>SUM(P10:P16)</f>
        <v>0</v>
      </c>
      <c r="Q9" s="24">
        <f>SUM(Q10:Q11)</f>
        <v>17875.53</v>
      </c>
      <c r="R9" s="24">
        <f>SUM(R10)</f>
        <v>2250.444</v>
      </c>
      <c r="S9" s="24">
        <f>SUM(S10:S11)</f>
        <v>37602.624000000003</v>
      </c>
      <c r="T9" s="26">
        <f>SUM(E9:I9)</f>
        <v>43795.6</v>
      </c>
      <c r="U9" s="26">
        <f>SUM(J9:N9)</f>
        <v>56093.34</v>
      </c>
      <c r="V9">
        <f>U9/T9*100-100</f>
        <v>28.079852770597938</v>
      </c>
    </row>
    <row r="10" spans="2:23" ht="79.2" x14ac:dyDescent="0.3">
      <c r="B10" s="1" t="s">
        <v>4</v>
      </c>
      <c r="C10" s="11" t="s">
        <v>3</v>
      </c>
      <c r="D10" s="20">
        <v>2223</v>
      </c>
      <c r="E10" s="20">
        <v>3418.88</v>
      </c>
      <c r="F10" s="20">
        <f>7166.26-E10</f>
        <v>3747.38</v>
      </c>
      <c r="G10" s="21">
        <f>11558.13-F10-E10</f>
        <v>4391.869999999999</v>
      </c>
      <c r="H10" s="21">
        <f>15667.08-G10-F10-E10</f>
        <v>4108.9500000000007</v>
      </c>
      <c r="I10" s="21">
        <f>19304.22-H10-G10-F10-E10</f>
        <v>3637.1400000000012</v>
      </c>
      <c r="J10" s="21">
        <v>9047.81</v>
      </c>
      <c r="K10" s="21">
        <f>13861.83-J10</f>
        <v>4814.0200000000004</v>
      </c>
      <c r="L10" s="21">
        <f>16804.8-J10-K10</f>
        <v>2942.9699999999993</v>
      </c>
      <c r="M10" s="21">
        <f>21804.39-J10-K10-L10</f>
        <v>4999.59</v>
      </c>
      <c r="N10" s="21">
        <f>24978.65-M10-L10-K10-J10</f>
        <v>3174.2600000000039</v>
      </c>
      <c r="O10" s="22">
        <v>5577.79</v>
      </c>
      <c r="P10" s="19" t="s">
        <v>54</v>
      </c>
      <c r="Q10" s="21">
        <f>ROUND(SUM(J10:N10)-SUM(E10:I10)+O10,2)</f>
        <v>11252.22</v>
      </c>
      <c r="R10" s="21">
        <f>Q10/5</f>
        <v>2250.444</v>
      </c>
      <c r="S10" s="21">
        <f>R10*12</f>
        <v>27005.328000000001</v>
      </c>
      <c r="T10">
        <f>T9/5</f>
        <v>8759.119999999999</v>
      </c>
      <c r="U10">
        <f>T10*0.5+T10</f>
        <v>13138.679999999998</v>
      </c>
      <c r="V10">
        <f>U10-T10</f>
        <v>4379.5599999999995</v>
      </c>
      <c r="W10" s="36">
        <f>V10*12</f>
        <v>52554.719999999994</v>
      </c>
    </row>
    <row r="11" spans="2:23" x14ac:dyDescent="0.3">
      <c r="B11" s="1" t="s">
        <v>5</v>
      </c>
      <c r="C11" s="11" t="s">
        <v>39</v>
      </c>
      <c r="D11" s="20">
        <v>2221</v>
      </c>
      <c r="E11" s="20">
        <v>4774.62</v>
      </c>
      <c r="F11" s="20">
        <f>11159.8-E11</f>
        <v>6385.1799999999994</v>
      </c>
      <c r="G11" s="21">
        <f>17715.82-F11-E11</f>
        <v>6556.0199999999995</v>
      </c>
      <c r="H11" s="21">
        <f>22046.98-G11-F11-E11</f>
        <v>4331.1599999999989</v>
      </c>
      <c r="I11" s="21">
        <f>24491.38-H11-G11-F11-E11</f>
        <v>2444.4000000000015</v>
      </c>
      <c r="J11" s="21">
        <v>6973.66</v>
      </c>
      <c r="K11" s="21">
        <v>6973.66</v>
      </c>
      <c r="L11" s="21">
        <f>20073.06-J11-K11</f>
        <v>6125.7400000000016</v>
      </c>
      <c r="M11" s="21">
        <f>26471.81-L11-K11-J11</f>
        <v>6398.75</v>
      </c>
      <c r="N11" s="21">
        <f>31114.69-M11-L11-K11-J11</f>
        <v>4642.8799999999974</v>
      </c>
      <c r="O11" s="21"/>
      <c r="P11" s="21"/>
      <c r="Q11" s="21">
        <f t="shared" ref="Q11:Q16" si="3">ROUND(SUM(J11:N11)-SUM(E11:I11)+O11,2)</f>
        <v>6623.31</v>
      </c>
      <c r="R11" s="21">
        <f>Q11/5</f>
        <v>1324.662</v>
      </c>
      <c r="S11" s="21">
        <f>R11*8</f>
        <v>10597.296</v>
      </c>
    </row>
    <row r="12" spans="2:23" x14ac:dyDescent="0.3">
      <c r="B12" s="1" t="s">
        <v>6</v>
      </c>
      <c r="C12" s="11" t="s">
        <v>21</v>
      </c>
      <c r="D12" s="12"/>
      <c r="E12" s="12"/>
      <c r="F12" s="12"/>
      <c r="G12" s="7"/>
      <c r="H12" s="7"/>
      <c r="I12" s="7"/>
      <c r="J12" s="7"/>
      <c r="K12" s="7"/>
      <c r="L12" s="7"/>
      <c r="M12" s="7"/>
      <c r="N12" s="7"/>
      <c r="O12" s="7"/>
      <c r="P12" s="7"/>
      <c r="Q12" s="7">
        <f t="shared" si="3"/>
        <v>0</v>
      </c>
      <c r="R12" s="6"/>
      <c r="S12" s="6"/>
    </row>
    <row r="13" spans="2:23" x14ac:dyDescent="0.3">
      <c r="B13" s="1" t="s">
        <v>7</v>
      </c>
      <c r="C13" s="11" t="s">
        <v>22</v>
      </c>
      <c r="D13" s="12"/>
      <c r="E13" s="12"/>
      <c r="F13" s="12"/>
      <c r="G13" s="7"/>
      <c r="H13" s="7"/>
      <c r="I13" s="7"/>
      <c r="J13" s="7"/>
      <c r="K13" s="7"/>
      <c r="L13" s="7"/>
      <c r="M13" s="7"/>
      <c r="N13" s="7"/>
      <c r="O13" s="7"/>
      <c r="P13" s="7"/>
      <c r="Q13" s="7">
        <f t="shared" si="3"/>
        <v>0</v>
      </c>
      <c r="R13" s="8">
        <f>3575.11*0.2+3575.11</f>
        <v>4290.1320000000005</v>
      </c>
      <c r="S13" s="8">
        <f>R13*12</f>
        <v>51481.584000000003</v>
      </c>
    </row>
    <row r="14" spans="2:23" x14ac:dyDescent="0.3">
      <c r="B14" s="1" t="s">
        <v>24</v>
      </c>
      <c r="C14" s="12" t="s">
        <v>23</v>
      </c>
      <c r="D14" s="12"/>
      <c r="E14" s="12"/>
      <c r="F14" s="12"/>
      <c r="G14" s="7"/>
      <c r="H14" s="7"/>
      <c r="I14" s="7"/>
      <c r="J14" s="7"/>
      <c r="K14" s="7"/>
      <c r="L14" s="7"/>
      <c r="M14" s="7"/>
      <c r="N14" s="7"/>
      <c r="O14" s="7"/>
      <c r="P14" s="7"/>
      <c r="Q14" s="7">
        <f t="shared" si="3"/>
        <v>0</v>
      </c>
      <c r="R14" s="8"/>
      <c r="S14" s="8"/>
    </row>
    <row r="15" spans="2:23" x14ac:dyDescent="0.3">
      <c r="B15" s="1" t="s">
        <v>25</v>
      </c>
      <c r="C15" s="11" t="s">
        <v>38</v>
      </c>
      <c r="D15" s="12"/>
      <c r="E15" s="12"/>
      <c r="F15" s="12"/>
      <c r="G15" s="7"/>
      <c r="H15" s="7"/>
      <c r="I15" s="7"/>
      <c r="J15" s="7"/>
      <c r="K15" s="7"/>
      <c r="L15" s="7"/>
      <c r="M15" s="7"/>
      <c r="N15" s="7"/>
      <c r="O15" s="7"/>
      <c r="P15" s="7"/>
      <c r="Q15" s="7">
        <f t="shared" si="3"/>
        <v>0</v>
      </c>
      <c r="R15" s="8"/>
      <c r="S15" s="8"/>
    </row>
    <row r="16" spans="2:23" x14ac:dyDescent="0.3">
      <c r="B16" s="1" t="s">
        <v>32</v>
      </c>
      <c r="C16" s="11" t="s">
        <v>38</v>
      </c>
      <c r="D16" s="13"/>
      <c r="E16" s="13"/>
      <c r="F16" s="13"/>
      <c r="G16" s="8"/>
      <c r="H16" s="8"/>
      <c r="I16" s="8"/>
      <c r="J16" s="8"/>
      <c r="K16" s="8"/>
      <c r="L16" s="8"/>
      <c r="M16" s="8"/>
      <c r="N16" s="8"/>
      <c r="O16" s="8"/>
      <c r="P16" s="8"/>
      <c r="Q16" s="7">
        <f t="shared" si="3"/>
        <v>0</v>
      </c>
      <c r="R16" s="8"/>
      <c r="S16" s="8"/>
    </row>
    <row r="17" spans="3:6" x14ac:dyDescent="0.3">
      <c r="C17" s="14"/>
      <c r="D17" s="14"/>
      <c r="E17" s="14"/>
      <c r="F17" s="14"/>
    </row>
    <row r="18" spans="3:6" x14ac:dyDescent="0.3">
      <c r="C18" s="15" t="s">
        <v>43</v>
      </c>
      <c r="D18" s="15"/>
      <c r="E18" s="15"/>
      <c r="F18" s="15"/>
    </row>
    <row r="19" spans="3:6" x14ac:dyDescent="0.3">
      <c r="C19" s="100" t="s">
        <v>44</v>
      </c>
      <c r="D19" s="100"/>
      <c r="E19" s="100"/>
      <c r="F19" s="100"/>
    </row>
    <row r="20" spans="3:6" x14ac:dyDescent="0.3">
      <c r="C20" s="17" t="s">
        <v>45</v>
      </c>
    </row>
  </sheetData>
  <mergeCells count="14">
    <mergeCell ref="B2:Q2"/>
    <mergeCell ref="B4:B5"/>
    <mergeCell ref="C4:C5"/>
    <mergeCell ref="D4:D5"/>
    <mergeCell ref="E4:I4"/>
    <mergeCell ref="O4:O5"/>
    <mergeCell ref="J4:N4"/>
    <mergeCell ref="R4:R5"/>
    <mergeCell ref="S4:S5"/>
    <mergeCell ref="C19:F19"/>
    <mergeCell ref="B8:Q8"/>
    <mergeCell ref="B7:Q7"/>
    <mergeCell ref="P4:P5"/>
    <mergeCell ref="Q4:Q5"/>
  </mergeCells>
  <pageMargins left="0.70866141732283472" right="0.70866141732283472" top="0.74803149606299213" bottom="0.74803149606299213" header="0.31496062992125984" footer="0.31496062992125984"/>
  <pageSetup paperSize="9" scale="5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tabSelected="1" workbookViewId="0">
      <selection activeCell="D10" sqref="D10"/>
    </sheetView>
  </sheetViews>
  <sheetFormatPr defaultRowHeight="14.4" x14ac:dyDescent="0.3"/>
  <cols>
    <col min="1" max="1" width="34" style="82" customWidth="1"/>
    <col min="2" max="3" width="11" customWidth="1"/>
    <col min="4" max="4" width="61.6640625" customWidth="1"/>
  </cols>
  <sheetData>
    <row r="1" spans="1:4" ht="43.2" x14ac:dyDescent="0.3">
      <c r="A1" s="83"/>
      <c r="B1" s="83" t="s">
        <v>88</v>
      </c>
      <c r="C1" s="83" t="s">
        <v>104</v>
      </c>
      <c r="D1" s="90" t="s">
        <v>97</v>
      </c>
    </row>
    <row r="2" spans="1:4" ht="55.2" x14ac:dyDescent="0.3">
      <c r="A2" s="86" t="s">
        <v>89</v>
      </c>
      <c r="B2" s="87">
        <f>ROUNDUP(EDI!AE8,0)</f>
        <v>69983</v>
      </c>
      <c r="C2" s="87">
        <f>ROUNDUP(B2/2,0)</f>
        <v>34992</v>
      </c>
      <c r="D2" s="91" t="s">
        <v>100</v>
      </c>
    </row>
    <row r="3" spans="1:4" ht="28.8" x14ac:dyDescent="0.3">
      <c r="A3" s="86" t="s">
        <v>90</v>
      </c>
      <c r="B3" s="87">
        <f>ROUNDUP(LBPSC!AE10,0)</f>
        <v>149739</v>
      </c>
      <c r="C3" s="87">
        <f t="shared" ref="C3:C8" si="0">ROUNDUP(B3/2,0)</f>
        <v>74870</v>
      </c>
      <c r="D3" s="91" t="s">
        <v>101</v>
      </c>
    </row>
    <row r="4" spans="1:4" ht="28.8" x14ac:dyDescent="0.3">
      <c r="A4" s="83" t="s">
        <v>91</v>
      </c>
      <c r="B4" s="97">
        <f>ROUNDUP(DULHI!AE12,0)</f>
        <v>1973</v>
      </c>
      <c r="C4" s="87">
        <f t="shared" si="0"/>
        <v>987</v>
      </c>
      <c r="D4" s="98" t="s">
        <v>102</v>
      </c>
    </row>
    <row r="5" spans="1:4" ht="55.2" x14ac:dyDescent="0.3">
      <c r="A5" s="86" t="s">
        <v>92</v>
      </c>
      <c r="B5" s="87">
        <f>ROUNDUP(LUCFI!AE8,0)</f>
        <v>16278</v>
      </c>
      <c r="C5" s="87">
        <f t="shared" si="0"/>
        <v>8139</v>
      </c>
      <c r="D5" s="91" t="s">
        <v>103</v>
      </c>
    </row>
    <row r="6" spans="1:4" ht="28.8" x14ac:dyDescent="0.3">
      <c r="A6" s="83" t="s">
        <v>93</v>
      </c>
      <c r="B6" s="97">
        <f>ROUNDUP(LVKĶI!AE8,0)</f>
        <v>28626</v>
      </c>
      <c r="C6" s="87">
        <f t="shared" si="0"/>
        <v>14313</v>
      </c>
      <c r="D6" s="98" t="s">
        <v>99</v>
      </c>
    </row>
    <row r="7" spans="1:4" ht="69" x14ac:dyDescent="0.3">
      <c r="A7" s="86" t="s">
        <v>94</v>
      </c>
      <c r="B7" s="87">
        <f>ROUNDUP(LOSI!AE8,0)</f>
        <v>70741</v>
      </c>
      <c r="C7" s="87">
        <f t="shared" si="0"/>
        <v>35371</v>
      </c>
      <c r="D7" s="91" t="s">
        <v>98</v>
      </c>
    </row>
    <row r="8" spans="1:4" ht="41.4" x14ac:dyDescent="0.3">
      <c r="A8" s="86" t="s">
        <v>95</v>
      </c>
      <c r="B8" s="87">
        <f>ROUNDUP(LUMII!AE8,0)</f>
        <v>14591</v>
      </c>
      <c r="C8" s="87">
        <f t="shared" si="0"/>
        <v>7296</v>
      </c>
      <c r="D8" s="119" t="s">
        <v>107</v>
      </c>
    </row>
    <row r="9" spans="1:4" x14ac:dyDescent="0.3">
      <c r="A9" s="84" t="s">
        <v>96</v>
      </c>
      <c r="B9" s="85">
        <f>SUM(B2:B8)</f>
        <v>351931</v>
      </c>
      <c r="C9" s="85">
        <f>SUM(C2:C8)</f>
        <v>175968</v>
      </c>
      <c r="D9" s="92"/>
    </row>
  </sheetData>
  <pageMargins left="0.7" right="0.7" top="0.75" bottom="0.75" header="0.3" footer="0.3"/>
  <pageSetup paperSize="9"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M18"/>
  <sheetViews>
    <sheetView topLeftCell="E1" zoomScale="90" zoomScaleNormal="90" workbookViewId="0">
      <selection activeCell="AE9" sqref="AE9"/>
    </sheetView>
  </sheetViews>
  <sheetFormatPr defaultRowHeight="14.4" x14ac:dyDescent="0.3"/>
  <cols>
    <col min="1" max="1" width="4.88671875" hidden="1" customWidth="1"/>
    <col min="2" max="2" width="6.33203125" customWidth="1"/>
    <col min="3" max="3" width="32.6640625" customWidth="1"/>
    <col min="4" max="4" width="10" customWidth="1"/>
    <col min="5" max="28" width="9.6640625" customWidth="1"/>
    <col min="29" max="29" width="10.109375" customWidth="1"/>
    <col min="30" max="30" width="12.33203125" customWidth="1"/>
    <col min="31" max="31" width="13" customWidth="1"/>
    <col min="32" max="32" width="9.5546875" customWidth="1"/>
    <col min="33" max="33" width="11.33203125" customWidth="1"/>
    <col min="34" max="34" width="8.88671875" hidden="1" customWidth="1"/>
    <col min="35" max="35" width="13.109375" customWidth="1"/>
    <col min="36" max="36" width="9.6640625" customWidth="1"/>
    <col min="37" max="37" width="9.88671875" bestFit="1" customWidth="1"/>
  </cols>
  <sheetData>
    <row r="2" spans="2:39" ht="17.399999999999999" x14ac:dyDescent="0.3">
      <c r="B2" s="104" t="s">
        <v>87</v>
      </c>
      <c r="C2" s="104"/>
      <c r="D2" s="104"/>
      <c r="E2" s="104"/>
      <c r="F2" s="104"/>
      <c r="G2" s="104"/>
      <c r="H2" s="104"/>
      <c r="I2" s="104"/>
      <c r="J2" s="104"/>
      <c r="K2" s="104"/>
      <c r="L2" s="104"/>
      <c r="M2" s="104"/>
      <c r="N2" s="104"/>
      <c r="O2" s="104"/>
      <c r="P2" s="104"/>
      <c r="Q2" s="104"/>
      <c r="R2" s="104"/>
      <c r="S2" s="104"/>
      <c r="T2" s="104"/>
      <c r="U2" s="104"/>
      <c r="V2" s="104"/>
      <c r="W2" s="104"/>
      <c r="X2" s="104"/>
      <c r="Y2" s="104"/>
      <c r="Z2" s="104"/>
      <c r="AA2" s="104"/>
      <c r="AB2" s="104"/>
      <c r="AC2" s="47"/>
      <c r="AD2" s="47"/>
      <c r="AE2" s="47"/>
    </row>
    <row r="4" spans="2:39" ht="37.950000000000003" customHeight="1" x14ac:dyDescent="0.3">
      <c r="B4" s="105" t="s">
        <v>1</v>
      </c>
      <c r="C4" s="99" t="s">
        <v>49</v>
      </c>
      <c r="D4" s="99" t="s">
        <v>0</v>
      </c>
      <c r="E4" s="110" t="s">
        <v>36</v>
      </c>
      <c r="F4" s="111"/>
      <c r="G4" s="111"/>
      <c r="H4" s="111"/>
      <c r="I4" s="111"/>
      <c r="J4" s="111"/>
      <c r="K4" s="111"/>
      <c r="L4" s="111"/>
      <c r="M4" s="111"/>
      <c r="N4" s="111"/>
      <c r="O4" s="111"/>
      <c r="P4" s="112"/>
      <c r="Q4" s="110" t="s">
        <v>105</v>
      </c>
      <c r="R4" s="111"/>
      <c r="S4" s="111"/>
      <c r="T4" s="111"/>
      <c r="U4" s="111"/>
      <c r="V4" s="111"/>
      <c r="W4" s="111"/>
      <c r="X4" s="111"/>
      <c r="Y4" s="111"/>
      <c r="Z4" s="111"/>
      <c r="AA4" s="111"/>
      <c r="AB4" s="112"/>
      <c r="AC4" s="99" t="s">
        <v>42</v>
      </c>
      <c r="AD4" s="99" t="s">
        <v>9</v>
      </c>
      <c r="AE4" s="99" t="s">
        <v>67</v>
      </c>
      <c r="AF4" s="99" t="s">
        <v>52</v>
      </c>
      <c r="AG4" s="99" t="s">
        <v>53</v>
      </c>
      <c r="AI4" s="109" t="s">
        <v>68</v>
      </c>
    </row>
    <row r="5" spans="2:39" ht="70.95" customHeight="1" x14ac:dyDescent="0.3">
      <c r="B5" s="105"/>
      <c r="C5" s="99"/>
      <c r="D5" s="99"/>
      <c r="E5" s="2" t="s">
        <v>26</v>
      </c>
      <c r="F5" s="2" t="s">
        <v>27</v>
      </c>
      <c r="G5" s="2" t="s">
        <v>28</v>
      </c>
      <c r="H5" s="2" t="s">
        <v>29</v>
      </c>
      <c r="I5" s="2" t="s">
        <v>33</v>
      </c>
      <c r="J5" s="2" t="s">
        <v>61</v>
      </c>
      <c r="K5" s="2" t="s">
        <v>60</v>
      </c>
      <c r="L5" s="2" t="s">
        <v>59</v>
      </c>
      <c r="M5" s="2" t="s">
        <v>58</v>
      </c>
      <c r="N5" s="2" t="s">
        <v>57</v>
      </c>
      <c r="O5" s="2" t="s">
        <v>56</v>
      </c>
      <c r="P5" s="2" t="s">
        <v>55</v>
      </c>
      <c r="Q5" s="2" t="s">
        <v>26</v>
      </c>
      <c r="R5" s="2" t="s">
        <v>27</v>
      </c>
      <c r="S5" s="2" t="s">
        <v>28</v>
      </c>
      <c r="T5" s="2" t="s">
        <v>29</v>
      </c>
      <c r="U5" s="2" t="s">
        <v>33</v>
      </c>
      <c r="V5" s="2" t="s">
        <v>61</v>
      </c>
      <c r="W5" s="2" t="s">
        <v>60</v>
      </c>
      <c r="X5" s="2" t="s">
        <v>59</v>
      </c>
      <c r="Y5" s="94" t="s">
        <v>58</v>
      </c>
      <c r="Z5" s="38" t="s">
        <v>57</v>
      </c>
      <c r="AA5" s="38" t="s">
        <v>56</v>
      </c>
      <c r="AB5" s="38" t="s">
        <v>55</v>
      </c>
      <c r="AC5" s="99"/>
      <c r="AD5" s="99"/>
      <c r="AE5" s="99"/>
      <c r="AF5" s="99" t="s">
        <v>51</v>
      </c>
      <c r="AG5" s="99" t="s">
        <v>51</v>
      </c>
      <c r="AI5" s="109" t="s">
        <v>51</v>
      </c>
    </row>
    <row r="6" spans="2:39" ht="27" customHeight="1" x14ac:dyDescent="0.3">
      <c r="B6" s="4" t="s">
        <v>10</v>
      </c>
      <c r="C6" s="4" t="s">
        <v>11</v>
      </c>
      <c r="D6" s="4" t="s">
        <v>12</v>
      </c>
      <c r="E6" s="5" t="s">
        <v>13</v>
      </c>
      <c r="F6" s="5" t="s">
        <v>14</v>
      </c>
      <c r="G6" s="5" t="s">
        <v>40</v>
      </c>
      <c r="H6" s="5" t="s">
        <v>15</v>
      </c>
      <c r="I6" s="5" t="s">
        <v>16</v>
      </c>
      <c r="J6" s="5" t="s">
        <v>13</v>
      </c>
      <c r="K6" s="5" t="s">
        <v>14</v>
      </c>
      <c r="L6" s="5" t="s">
        <v>40</v>
      </c>
      <c r="M6" s="5" t="s">
        <v>15</v>
      </c>
      <c r="N6" s="5" t="s">
        <v>16</v>
      </c>
      <c r="O6" s="5" t="s">
        <v>15</v>
      </c>
      <c r="P6" s="5" t="s">
        <v>16</v>
      </c>
      <c r="Q6" s="5" t="s">
        <v>30</v>
      </c>
      <c r="R6" s="5" t="s">
        <v>34</v>
      </c>
      <c r="S6" s="5" t="s">
        <v>17</v>
      </c>
      <c r="T6" s="5" t="s">
        <v>18</v>
      </c>
      <c r="U6" s="5" t="s">
        <v>31</v>
      </c>
      <c r="V6" s="5" t="s">
        <v>30</v>
      </c>
      <c r="W6" s="5" t="s">
        <v>34</v>
      </c>
      <c r="X6" s="5" t="s">
        <v>17</v>
      </c>
      <c r="Y6" s="95" t="s">
        <v>18</v>
      </c>
      <c r="Z6" s="39" t="s">
        <v>31</v>
      </c>
      <c r="AA6" s="39" t="s">
        <v>18</v>
      </c>
      <c r="AB6" s="39" t="s">
        <v>31</v>
      </c>
      <c r="AC6" s="5" t="s">
        <v>19</v>
      </c>
      <c r="AD6" s="5" t="s">
        <v>20</v>
      </c>
      <c r="AE6" s="3" t="s">
        <v>41</v>
      </c>
      <c r="AF6" s="8"/>
      <c r="AG6" s="8"/>
      <c r="AI6" s="8"/>
    </row>
    <row r="7" spans="2:39" ht="25.95" customHeight="1" x14ac:dyDescent="0.3">
      <c r="B7" s="9" t="s">
        <v>2</v>
      </c>
      <c r="C7" s="10" t="s">
        <v>46</v>
      </c>
      <c r="D7" s="16" t="s">
        <v>47</v>
      </c>
      <c r="E7" s="23">
        <f t="shared" ref="E7:P7" si="0">SUM(E8:E14)</f>
        <v>60177.083819999993</v>
      </c>
      <c r="F7" s="23">
        <f t="shared" si="0"/>
        <v>70503.059600000008</v>
      </c>
      <c r="G7" s="24">
        <f t="shared" si="0"/>
        <v>65537.031640000001</v>
      </c>
      <c r="H7" s="24">
        <f t="shared" si="0"/>
        <v>51311.334549499996</v>
      </c>
      <c r="I7" s="24">
        <f t="shared" si="0"/>
        <v>32046.730450000003</v>
      </c>
      <c r="J7" s="23">
        <f t="shared" si="0"/>
        <v>12428.26563</v>
      </c>
      <c r="K7" s="23">
        <f t="shared" si="0"/>
        <v>2816.61915</v>
      </c>
      <c r="L7" s="24">
        <f t="shared" si="0"/>
        <v>4039.5749570000003</v>
      </c>
      <c r="M7" s="24">
        <f t="shared" si="0"/>
        <v>4989.4332289999993</v>
      </c>
      <c r="N7" s="24">
        <f t="shared" si="0"/>
        <v>17606.4280564</v>
      </c>
      <c r="O7" s="24">
        <f t="shared" si="0"/>
        <v>37003.840651999999</v>
      </c>
      <c r="P7" s="24">
        <f t="shared" si="0"/>
        <v>65901.694856870003</v>
      </c>
      <c r="Q7" s="24">
        <f>Q10+Q12+Q13+Q14</f>
        <v>8575.2000000000007</v>
      </c>
      <c r="R7" s="24">
        <f t="shared" ref="R7:AC7" si="1">R10+R12+R13+R14</f>
        <v>6638.56</v>
      </c>
      <c r="S7" s="24">
        <f t="shared" si="1"/>
        <v>6373.5899999999992</v>
      </c>
      <c r="T7" s="24">
        <f t="shared" si="1"/>
        <v>5062.01</v>
      </c>
      <c r="U7" s="24">
        <f t="shared" si="1"/>
        <v>3312.48</v>
      </c>
      <c r="V7" s="24">
        <f t="shared" si="1"/>
        <v>2090.5500000000002</v>
      </c>
      <c r="W7" s="24">
        <f t="shared" si="1"/>
        <v>4879.34</v>
      </c>
      <c r="X7" s="24">
        <f t="shared" si="1"/>
        <v>7437.3600000000006</v>
      </c>
      <c r="Y7" s="23">
        <f t="shared" si="1"/>
        <v>9905</v>
      </c>
      <c r="Z7" s="59">
        <f t="shared" si="1"/>
        <v>9774.2099999999991</v>
      </c>
      <c r="AA7" s="59">
        <f t="shared" si="1"/>
        <v>45264.74</v>
      </c>
      <c r="AB7" s="59">
        <f t="shared" si="1"/>
        <v>94733.39</v>
      </c>
      <c r="AC7" s="24">
        <f t="shared" si="1"/>
        <v>0</v>
      </c>
      <c r="AD7" s="24">
        <f>SUM(AD8:AD14)</f>
        <v>0</v>
      </c>
      <c r="AE7" s="23">
        <f>SUM(AE8:AE14)</f>
        <v>351928.31</v>
      </c>
      <c r="AF7" s="24">
        <f>SUM(AF8:AF14)</f>
        <v>16684.785833333332</v>
      </c>
      <c r="AG7" s="24">
        <f>SUM(AG8:AG14)</f>
        <v>133478.28666666665</v>
      </c>
      <c r="AI7" s="24"/>
      <c r="AJ7" s="48">
        <f>SUM(E7:P7)</f>
        <v>424361.09659076988</v>
      </c>
      <c r="AK7" s="48">
        <f>SUM(Q7:AC7)</f>
        <v>204046.43</v>
      </c>
      <c r="AL7" s="27">
        <f>AJ7-AK7</f>
        <v>220314.66659076989</v>
      </c>
      <c r="AM7" s="49">
        <f>AK7/AJ7*100-100</f>
        <v>-51.916791704219065</v>
      </c>
    </row>
    <row r="8" spans="2:39" ht="27" x14ac:dyDescent="0.3">
      <c r="B8" s="1" t="s">
        <v>5</v>
      </c>
      <c r="C8" s="29" t="s">
        <v>63</v>
      </c>
      <c r="D8" s="30"/>
      <c r="E8" s="30">
        <f>EDI!E8+LBPSC!E8+DULHI!E8+LUCFI!E8+LVKĶI!E8+LOSI!E8+LUMII!E8</f>
        <v>52640.283819999997</v>
      </c>
      <c r="F8" s="30">
        <f>EDI!F8+LBPSC!F8+DULHI!F8+LUCFI!F8+LVKĶI!F8+LOSI!F8+LUMII!F8</f>
        <v>62098.439599999998</v>
      </c>
      <c r="G8" s="31">
        <f>EDI!G8+LBPSC!G8+DULHI!G8+LUCFI!G8+LVKĶI!G8+LOSI!G8+LUMII!G8</f>
        <v>58587.521639999999</v>
      </c>
      <c r="H8" s="31">
        <f>EDI!H8+LBPSC!H8+DULHI!H8+LUCFI!H8+LVKĶI!H8+LOSI!H8+LUMII!H8</f>
        <v>45967.524549499998</v>
      </c>
      <c r="I8" s="31">
        <f>EDI!I8+LBPSC!I8+DULHI!I8+LUCFI!I8+LVKĶI!I8+LOSI!I8+LUMII!I8</f>
        <v>27837.130450000001</v>
      </c>
      <c r="J8" s="31">
        <f>EDI!J8+LBPSC!J8+DULHI!J8+LUCFI!J8+LVKĶI!J8+LOSI!J8+LUMII!J8</f>
        <v>10126.27563</v>
      </c>
      <c r="K8" s="31">
        <f>EDI!K8+LBPSC!K8+DULHI!K8+LUCFI!K8+LVKĶI!K8+LOSI!K8+LUMII!K8</f>
        <v>1738.4991500000001</v>
      </c>
      <c r="L8" s="31">
        <f>EDI!L8+LBPSC!L8+DULHI!L8+LUCFI!L8+LVKĶI!L8+LOSI!L8+LUMII!L8</f>
        <v>1299.404957</v>
      </c>
      <c r="M8" s="31">
        <f>EDI!M8+LBPSC!M8+DULHI!M8+LUCFI!M8+LVKĶI!M8+LOSI!M8+LUMII!M8</f>
        <v>2265.883229</v>
      </c>
      <c r="N8" s="31">
        <f>EDI!N8+LBPSC!N8+DULHI!N8+LUCFI!N8+LVKĶI!N8+LOSI!N8+LUMII!N8</f>
        <v>15412.9880564</v>
      </c>
      <c r="O8" s="31">
        <f>EDI!O8+LBPSC!O8+DULHI!O8+LUCFI!O8+LVKĶI!O8+LOSI!O8+LUMII!O8</f>
        <v>33364.380652</v>
      </c>
      <c r="P8" s="31">
        <f>EDI!P8+LBPSC!P8+DULHI!P8+LUCFI!P8+LVKĶI!P8+LOSI!P8+LUMII!P8</f>
        <v>60687.214856870007</v>
      </c>
      <c r="Q8" s="31">
        <f>EDI!Q8+LBPSC!Q8+DULHI!Q8+LUCFI!Q8+LVKĶI!Q8+LOSI!Q8+LUMII!Q8</f>
        <v>88981.582975611993</v>
      </c>
      <c r="R8" s="31">
        <f>EDI!R8+LBPSC!R8+DULHI!R8+LUCFI!R8+LVKĶI!R8+LOSI!R8+LUMII!R8</f>
        <v>75758.850277068006</v>
      </c>
      <c r="S8" s="31">
        <f>EDI!S8+LBPSC!S8+DULHI!S8+LUCFI!S8+LVKĶI!S8+LOSI!S8+LUMII!S8</f>
        <v>63968.719499999992</v>
      </c>
      <c r="T8" s="31">
        <f>EDI!T8+LBPSC!T8+DULHI!T8+LUCFI!T8+LVKĶI!T8+LOSI!T8+LUMII!T8</f>
        <v>65008.7503</v>
      </c>
      <c r="U8" s="31">
        <f>EDI!U8+LBPSC!U8+DULHI!U8+LUCFI!U8+LVKĶI!U8+LOSI!U8+LUMII!U8</f>
        <v>39286.037299999996</v>
      </c>
      <c r="V8" s="31">
        <f>EDI!V8+LBPSC!V8+DULHI!V8+LUCFI!V8+LVKĶI!V8+LOSI!V8+LUMII!V8</f>
        <v>14518.240099999999</v>
      </c>
      <c r="W8" s="31">
        <f>EDI!W8+LBPSC!W8+DULHI!W8+LUCFI!W8+LVKĶI!W8+LOSI!W8+LUMII!W8</f>
        <v>5927.6958999999997</v>
      </c>
      <c r="X8" s="30">
        <f>EDI!X8+LBPSC!X8+DULHI!X8+LUCFI!X8+LVKĶI!X8+LOSI!X8+LUMII!X8</f>
        <v>2776.0268999999998</v>
      </c>
      <c r="Y8" s="23">
        <f>EDI!Y8+LBPSC!Y8+DULHI!Y8+LUCFI!Y8+LVKĶI!Y8+LOSI!Y8+LUMII!Y8</f>
        <v>2853.6428999999998</v>
      </c>
      <c r="Z8" s="59">
        <f>EDI!Z8+LBPSC!Z8+DULHI!Z8+LUCFI!Z8+LVKĶI!Z8+LOSI!Z8+LUMII!Z8</f>
        <v>15988.085499999999</v>
      </c>
      <c r="AA8" s="59">
        <f>EDI!AA8+LBPSC!AA8+DULHI!AA8+LUCFI!AA8+LVKĶI!AA8+LOSI!AA8+LUMII!AA8</f>
        <v>74709.395944999997</v>
      </c>
      <c r="AB8" s="59">
        <f>EDI!AB8+LBPSC!AB8+DULHI!AB8+LUCFI!AB8+LVKĶI!AB8+LOSI!AB8+LUMII!AB8</f>
        <v>122465.94515717498</v>
      </c>
      <c r="AC8" s="21"/>
      <c r="AD8" s="21"/>
      <c r="AE8" s="21">
        <f>ROUND(SUM(Q8:AB8)-SUM(E8:P8)+AC8,2)</f>
        <v>200217.43</v>
      </c>
      <c r="AF8" s="21">
        <f>AE8/12</f>
        <v>16684.785833333332</v>
      </c>
      <c r="AG8" s="21">
        <f>AF8*8</f>
        <v>133478.28666666665</v>
      </c>
      <c r="AH8" s="51"/>
      <c r="AI8" s="50" t="s">
        <v>69</v>
      </c>
    </row>
    <row r="9" spans="2:39" x14ac:dyDescent="0.3">
      <c r="B9" s="1"/>
      <c r="C9" s="32" t="s">
        <v>62</v>
      </c>
      <c r="D9" s="33"/>
      <c r="E9" s="33"/>
      <c r="F9" s="33"/>
      <c r="G9" s="34"/>
      <c r="H9" s="34"/>
      <c r="I9" s="34"/>
      <c r="J9" s="34"/>
      <c r="K9" s="34"/>
      <c r="L9" s="34"/>
      <c r="M9" s="34"/>
      <c r="N9" s="34"/>
      <c r="O9" s="34"/>
      <c r="P9" s="34"/>
      <c r="Q9" s="35"/>
      <c r="R9" s="35"/>
      <c r="S9" s="35"/>
      <c r="T9" s="35"/>
      <c r="U9" s="35"/>
      <c r="V9" s="35"/>
      <c r="W9" s="35"/>
      <c r="X9" s="37"/>
      <c r="Y9" s="88"/>
      <c r="Z9" s="60"/>
      <c r="AA9" s="60"/>
      <c r="AB9" s="60"/>
      <c r="AC9" s="21"/>
      <c r="AD9" s="21"/>
      <c r="AE9" s="21"/>
      <c r="AF9" s="21"/>
      <c r="AG9" s="21"/>
      <c r="AI9" s="21"/>
    </row>
    <row r="10" spans="2:39" x14ac:dyDescent="0.3">
      <c r="B10" s="1" t="s">
        <v>6</v>
      </c>
      <c r="C10" s="11" t="s">
        <v>21</v>
      </c>
      <c r="D10" s="12">
        <v>2229</v>
      </c>
      <c r="E10" s="12">
        <f>EDI!E10+LBPSC!E10+DULHI!E10+LUCFI!E10+LVKĶI!E10+LOSI!E10+LUMII!E1</f>
        <v>6937.85</v>
      </c>
      <c r="F10" s="12">
        <f>EDI!F10+LBPSC!F10+DULHI!F10+LUCFI!F10+LVKĶI!F10+LOSI!F10+LUMII!F1</f>
        <v>7606.02</v>
      </c>
      <c r="G10" s="7">
        <f>EDI!G10+LBPSC!G10+DULHI!G10+LUCFI!G10+LVKĶI!G10+LOSI!G10+LUMII!G1</f>
        <v>6949.51</v>
      </c>
      <c r="H10" s="7">
        <f>EDI!H10+LBPSC!H10+DULHI!H10+LUCFI!H10+LVKĶI!H10+LOSI!H10+LUMII!H1</f>
        <v>5343.81</v>
      </c>
      <c r="I10" s="7">
        <f>EDI!I10+LBPSC!I10+DULHI!I10+LUCFI!I10+LVKĶI!I10+LOSI!I10+LUMII!I1</f>
        <v>4209.6000000000004</v>
      </c>
      <c r="J10" s="12">
        <f>EDI!J10+LBPSC!J10+DULHI!J10+LUCFI!J10+LVKĶI!J10+LOSI!J10+LUMII!J1</f>
        <v>2301.9899999999998</v>
      </c>
      <c r="K10" s="12">
        <f>EDI!K10+LBPSC!K10+DULHI!K10+LUCFI!K10+LVKĶI!K10+LOSI!K10+LUMII!K1</f>
        <v>1078.1199999999999</v>
      </c>
      <c r="L10" s="7">
        <f>EDI!L10+LBPSC!L10+DULHI!L10+LUCFI!L10+LVKĶI!L10+LOSI!L10+LUMII!L1</f>
        <v>1965.77</v>
      </c>
      <c r="M10" s="7">
        <f>EDI!M10+LBPSC!M10+DULHI!M10+LUCFI!M10+LVKĶI!M10+LOSI!M10+LUMII!M1</f>
        <v>1852.35</v>
      </c>
      <c r="N10" s="7">
        <f>EDI!N10+LBPSC!N10+DULHI!N10+LUCFI!N10+LVKĶI!N10+LOSI!N10+LUMII!N1</f>
        <v>2193.44</v>
      </c>
      <c r="O10" s="7">
        <f>EDI!O10+LBPSC!O10+DULHI!O10+LUCFI!O10+LVKĶI!O10+LOSI!O10+LUMII!O1</f>
        <v>3639.46</v>
      </c>
      <c r="P10" s="7">
        <f>EDI!P10+LBPSC!P10+DULHI!P10+LUCFI!P10+LVKĶI!P10+LOSI!P10+LUMII!P1</f>
        <v>5214.4799999999996</v>
      </c>
      <c r="Q10" s="21">
        <f>EDI!Q10+LBPSC!Q10+DULHI!Q10+LUCFI!Q10+LVKĶI!Q10+LOSI!Q10+LUMII!Q1</f>
        <v>7831.05</v>
      </c>
      <c r="R10" s="21">
        <f>EDI!R10+LBPSC!R10+DULHI!R10+LUCFI!R10+LVKĶI!R10+LOSI!R10+LUMII!R1</f>
        <v>6638.56</v>
      </c>
      <c r="S10" s="21">
        <f>EDI!S10+LBPSC!S10+DULHI!S10+LUCFI!S10+LVKĶI!S10+LOSI!S10+LUMII!S1</f>
        <v>5357.19</v>
      </c>
      <c r="T10" s="21">
        <f>EDI!T10+LBPSC!T10+DULHI!T10+LUCFI!T10+LVKĶI!T10+LOSI!T10+LUMII!T1</f>
        <v>5062.01</v>
      </c>
      <c r="U10" s="21">
        <f>EDI!U10+LBPSC!U10+DULHI!U10+LUCFI!U10+LVKĶI!U10+LOSI!U10+LUMII!U1</f>
        <v>3312.48</v>
      </c>
      <c r="V10" s="21">
        <f>EDI!V10+LBPSC!V10+DULHI!V10+LUCFI!V10+LVKĶI!V10+LOSI!V10+LUMII!V1</f>
        <v>2090.5500000000002</v>
      </c>
      <c r="W10" s="21">
        <f>EDI!W10+LBPSC!W10+DULHI!W10+LUCFI!W10+LVKĶI!W10+LOSI!W10+LUMII!W1</f>
        <v>4879.34</v>
      </c>
      <c r="X10" s="21">
        <f>EDI!X10+LBPSC!X10+DULHI!X10+LUCFI!X10+LVKĶI!X10+LOSI!X10+LUMII!X1</f>
        <v>5876.46</v>
      </c>
      <c r="Y10" s="20">
        <f>EDI!Y10+LBPSC!Y10+DULHI!Y10+LUCFI!Y10+LVKĶI!Y10+LOSI!Y10+LUMII!Y1</f>
        <v>9905</v>
      </c>
      <c r="Z10" s="52">
        <f>EDI!Z10+LBPSC!Z10+DULHI!Z10+LUCFI!Z10+LVKĶI!Z10+LOSI!Z10+LUMII!Z1</f>
        <v>9774.2099999999991</v>
      </c>
      <c r="AA10" s="52">
        <f>EDI!AA10+LBPSC!AA10+DULHI!AA10+LUCFI!AA10+LVKĶI!AA10+LOSI!AA10+LUMII!AA1</f>
        <v>43570.74</v>
      </c>
      <c r="AB10" s="52">
        <f>EDI!AB10+LBPSC!AB10+DULHI!AB10+LUCFI!AB10+LVKĶI!AB10+LOSI!AB10+LUMII!AB1</f>
        <v>94733.39</v>
      </c>
      <c r="AC10" s="7"/>
      <c r="AD10" s="7"/>
      <c r="AE10" s="21">
        <f t="shared" ref="AE10:AE14" si="2">ROUND(SUM(Q10:AB10)-SUM(E10:P10)+AC10,2)</f>
        <v>149738.57999999999</v>
      </c>
      <c r="AF10" s="6"/>
      <c r="AG10" s="6"/>
      <c r="AI10" s="6"/>
    </row>
    <row r="11" spans="2:39" x14ac:dyDescent="0.3">
      <c r="B11" s="1" t="s">
        <v>7</v>
      </c>
      <c r="C11" s="11" t="s">
        <v>22</v>
      </c>
      <c r="D11" s="12"/>
      <c r="E11" s="12">
        <f>EDI!E11+LBPSC!E11+DULHI!E11+LUCFI!E11+LVKĶI!E11+LOSI!E11+LUMII!E2</f>
        <v>0</v>
      </c>
      <c r="F11" s="12">
        <f>EDI!F11+LBPSC!F11+DULHI!F11+LUCFI!F11+LVKĶI!F11+LOSI!F11+LUMII!F2</f>
        <v>0</v>
      </c>
      <c r="G11" s="12">
        <f>EDI!G11+LBPSC!G11+DULHI!G11+LUCFI!G11+LVKĶI!G11+LOSI!G11+LUMII!G2</f>
        <v>0</v>
      </c>
      <c r="H11" s="12">
        <f>EDI!H11+LBPSC!H11+DULHI!H11+LUCFI!H11+LVKĶI!H11+LOSI!H11+LUMII!H2</f>
        <v>0</v>
      </c>
      <c r="I11" s="12">
        <f>EDI!I11+LBPSC!I11+DULHI!I11+LUCFI!I11+LVKĶI!I11+LOSI!I11+LUMII!I2</f>
        <v>0</v>
      </c>
      <c r="J11" s="12">
        <f>EDI!J11+LBPSC!J11+DULHI!J11+LUCFI!J11+LVKĶI!J11+LOSI!J11+LUMII!J2</f>
        <v>0</v>
      </c>
      <c r="K11" s="12">
        <f>EDI!K11+LBPSC!K11+DULHI!K11+LUCFI!K11+LVKĶI!K11+LOSI!K11+LUMII!K2</f>
        <v>0</v>
      </c>
      <c r="L11" s="12">
        <f>EDI!L11+LBPSC!L11+DULHI!L11+LUCFI!L11+LVKĶI!L11+LOSI!L11+LUMII!L2</f>
        <v>0</v>
      </c>
      <c r="M11" s="12">
        <f>EDI!M11+LBPSC!M11+DULHI!M11+LUCFI!M11+LVKĶI!M11+LOSI!M11+LUMII!M2</f>
        <v>0</v>
      </c>
      <c r="N11" s="12">
        <f>EDI!N11+LBPSC!N11+DULHI!N11+LUCFI!N11+LVKĶI!N11+LOSI!N11+LUMII!N2</f>
        <v>0</v>
      </c>
      <c r="O11" s="12">
        <f>EDI!O11+LBPSC!O11+DULHI!O11+LUCFI!O11+LVKĶI!O11+LOSI!O11+LUMII!O2</f>
        <v>0</v>
      </c>
      <c r="P11" s="12">
        <f>EDI!P11+LBPSC!P11+DULHI!P11+LUCFI!P11+LVKĶI!P11+LOSI!P11+LUMII!P2</f>
        <v>0</v>
      </c>
      <c r="Q11" s="12">
        <f>EDI!Q11+LBPSC!Q11+DULHI!Q11+LUCFI!Q11+LVKĶI!Q11+LOSI!Q11+LUMII!Q2</f>
        <v>0</v>
      </c>
      <c r="R11" s="12">
        <f>EDI!R11+LBPSC!R11+DULHI!R11+LUCFI!R11+LVKĶI!R11+LOSI!R11+LUMII!R2</f>
        <v>0</v>
      </c>
      <c r="S11" s="12">
        <f>EDI!S11+LBPSC!S11+DULHI!S11+LUCFI!S11+LVKĶI!S11+LOSI!S11+LUMII!S2</f>
        <v>0</v>
      </c>
      <c r="T11" s="12">
        <f>EDI!T11+LBPSC!T11+DULHI!T11+LUCFI!T11+LVKĶI!T11+LOSI!T11+LUMII!T2</f>
        <v>0</v>
      </c>
      <c r="U11" s="12">
        <f>EDI!U11+LBPSC!U11+DULHI!U11+LUCFI!U11+LVKĶI!U11+LOSI!U11+LUMII!U2</f>
        <v>0</v>
      </c>
      <c r="V11" s="12">
        <f>EDI!V11+LBPSC!V11+DULHI!V11+LUCFI!V11+LVKĶI!V11+LOSI!V11+LUMII!V2</f>
        <v>0</v>
      </c>
      <c r="W11" s="12">
        <f>EDI!W11+LBPSC!W11+DULHI!W11+LUCFI!W11+LVKĶI!W11+LOSI!W11+LUMII!W2</f>
        <v>0</v>
      </c>
      <c r="X11" s="12">
        <f>EDI!X11+LBPSC!X11+DULHI!X11+LUCFI!X11+LVKĶI!X11+LOSI!X11+LUMII!X2</f>
        <v>0</v>
      </c>
      <c r="Y11" s="12">
        <f>EDI!Y11+LBPSC!Y11+DULHI!Y11+LUCFI!Y11+LVKĶI!Y11+LOSI!Y11+LUMII!Y2</f>
        <v>0</v>
      </c>
      <c r="Z11" s="61">
        <f>EDI!Z11+LBPSC!Z11+DULHI!Z11+LUCFI!Z11+LVKĶI!Z11+LOSI!Z11+LUMII!Z2</f>
        <v>0</v>
      </c>
      <c r="AA11" s="61">
        <f>EDI!AA11+LBPSC!AA11+DULHI!AA11+LUCFI!AA11+LVKĶI!AA11+LOSI!AA11+LUMII!AA2</f>
        <v>0</v>
      </c>
      <c r="AB11" s="61">
        <f>EDI!AB11+LBPSC!AB11+DULHI!AB11+LUCFI!AB11+LVKĶI!AB11+LOSI!AB11+LUMII!AB2</f>
        <v>0</v>
      </c>
      <c r="AC11" s="7"/>
      <c r="AD11" s="7"/>
      <c r="AE11" s="21">
        <f t="shared" si="2"/>
        <v>0</v>
      </c>
      <c r="AF11" s="8"/>
      <c r="AG11" s="8"/>
      <c r="AI11" s="8"/>
    </row>
    <row r="12" spans="2:39" x14ac:dyDescent="0.3">
      <c r="B12" s="1" t="s">
        <v>24</v>
      </c>
      <c r="C12" s="12" t="s">
        <v>23</v>
      </c>
      <c r="D12" s="12"/>
      <c r="E12" s="12">
        <f>EDI!E12+LBPSC!E12+DULHI!E12+LUCFI!E12+LVKĶI!E12+LOSI!E12+LUMII!E3</f>
        <v>598.95000000000005</v>
      </c>
      <c r="F12" s="12">
        <f>EDI!F12+LBPSC!F12+DULHI!F12+LUCFI!F12+LVKĶI!F12+LOSI!F12+LUMII!F3</f>
        <v>798.6</v>
      </c>
      <c r="G12" s="7">
        <f>EDI!G12+LBPSC!G12+DULHI!G12+LUCFI!G12+LVKĶI!G12+LOSI!G12+LUMII!G3</f>
        <v>0</v>
      </c>
      <c r="H12" s="7">
        <f>EDI!H12+LBPSC!H12+DULHI!H12+LUCFI!H12+LVKĶI!H12+LOSI!H12+LUMII!H3</f>
        <v>0</v>
      </c>
      <c r="I12" s="7">
        <f>EDI!I12+LBPSC!I12+DULHI!I12+LUCFI!I12+LVKĶI!I12+LOSI!I12+LUMII!I3</f>
        <v>0</v>
      </c>
      <c r="J12" s="12">
        <f>EDI!J12+LBPSC!J12+DULHI!J12+LUCFI!J12+LVKĶI!J12+LOSI!J12+LUMII!J3</f>
        <v>0</v>
      </c>
      <c r="K12" s="12">
        <f>EDI!K12+LBPSC!K12+DULHI!K12+LUCFI!K12+LVKĶI!K12+LOSI!K12+LUMII!K3</f>
        <v>0</v>
      </c>
      <c r="L12" s="7">
        <f>EDI!L12+LBPSC!L12+DULHI!L12+LUCFI!L12+LVKĶI!L12+LOSI!L12+LUMII!L3</f>
        <v>774.4</v>
      </c>
      <c r="M12" s="7">
        <f>EDI!M12+LBPSC!M12+DULHI!M12+LUCFI!M12+LVKĶI!M12+LOSI!M12+LUMII!M3</f>
        <v>871.2</v>
      </c>
      <c r="N12" s="7">
        <f>EDI!N12+LBPSC!N12+DULHI!N12+LUCFI!N12+LVKĶI!N12+LOSI!N12+LUMII!N3</f>
        <v>0</v>
      </c>
      <c r="O12" s="7">
        <f>EDI!O12+LBPSC!O12+DULHI!O12+LUCFI!O12+LVKĶI!O12+LOSI!O12+LUMII!O3</f>
        <v>0</v>
      </c>
      <c r="P12" s="7">
        <f>EDI!P12+LBPSC!P12+DULHI!P12+LUCFI!P12+LVKĶI!P12+LOSI!P12+LUMII!P3</f>
        <v>0</v>
      </c>
      <c r="Q12" s="7">
        <f>EDI!Q12+LBPSC!Q12+DULHI!Q12+LUCFI!Q12+LVKĶI!Q12+LOSI!Q12+LUMII!Q3</f>
        <v>744.15</v>
      </c>
      <c r="R12" s="7">
        <f>EDI!R12+LBPSC!R12+DULHI!R12+LUCFI!R12+LVKĶI!R12+LOSI!R12+LUMII!R3</f>
        <v>0</v>
      </c>
      <c r="S12" s="7">
        <f>EDI!S12+LBPSC!S12+DULHI!S12+LUCFI!S12+LVKĶI!S12+LOSI!S12+LUMII!S3</f>
        <v>1016.4</v>
      </c>
      <c r="T12" s="7">
        <f>EDI!T12+LBPSC!T12+DULHI!T12+LUCFI!T12+LVKĶI!T12+LOSI!T12+LUMII!T3</f>
        <v>0</v>
      </c>
      <c r="U12" s="7">
        <f>EDI!U12+LBPSC!U12+DULHI!U12+LUCFI!U12+LVKĶI!U12+LOSI!U12+LUMII!U3</f>
        <v>0</v>
      </c>
      <c r="V12" s="7">
        <f>EDI!V12+LBPSC!V12+DULHI!V12+LUCFI!V12+LVKĶI!V12+LOSI!V12+LUMII!V3</f>
        <v>0</v>
      </c>
      <c r="W12" s="7">
        <f>EDI!W12+LBPSC!W12+DULHI!W12+LUCFI!W12+LVKĶI!W12+LOSI!W12+LUMII!W3</f>
        <v>0</v>
      </c>
      <c r="X12" s="7">
        <f>EDI!X12+LBPSC!X12+DULHI!X12+LUCFI!X12+LVKĶI!X12+LOSI!X12+LUMII!X3</f>
        <v>1560.9</v>
      </c>
      <c r="Y12" s="12">
        <f>EDI!Y12+LBPSC!Y12+DULHI!Y12+LUCFI!Y12+LVKĶI!Y12+LOSI!Y12+LUMII!Y3</f>
        <v>0</v>
      </c>
      <c r="Z12" s="61">
        <f>EDI!Z12+LBPSC!Z12+DULHI!Z12+LUCFI!Z12+LVKĶI!Z12+LOSI!Z12+LUMII!Z3</f>
        <v>0</v>
      </c>
      <c r="AA12" s="61">
        <f>EDI!AA12+LBPSC!AA12+DULHI!AA12+LUCFI!AA12+LVKĶI!AA12+LOSI!AA12+LUMII!AA3</f>
        <v>1694</v>
      </c>
      <c r="AB12" s="61">
        <f>EDI!AB12+LBPSC!AB12+DULHI!AB12+LUCFI!AB12+LVKĶI!AB12+LOSI!AB12+LUMII!AB3</f>
        <v>0</v>
      </c>
      <c r="AC12" s="7"/>
      <c r="AD12" s="7"/>
      <c r="AE12" s="21">
        <f t="shared" si="2"/>
        <v>1972.3</v>
      </c>
      <c r="AF12" s="8"/>
      <c r="AG12" s="8"/>
      <c r="AI12" s="8"/>
    </row>
    <row r="13" spans="2:39" x14ac:dyDescent="0.3">
      <c r="B13" s="1" t="s">
        <v>25</v>
      </c>
      <c r="C13" s="11" t="s">
        <v>38</v>
      </c>
      <c r="D13" s="12"/>
      <c r="E13" s="12">
        <f>EDI!E13+LBPSC!E13+DULHI!E13+LUCFI!E13+LVKĶI!E13+LOSI!E13+LUMII!E13</f>
        <v>0</v>
      </c>
      <c r="F13" s="12">
        <f>EDI!F13+LBPSC!F13+DULHI!F13+LUCFI!F13+LVKĶI!F13+LOSI!F13+LUMII!F13</f>
        <v>0</v>
      </c>
      <c r="G13" s="7">
        <f>EDI!G13+LBPSC!G13+DULHI!G13+LUCFI!G13+LVKĶI!G13+LOSI!G13+LUMII!G13</f>
        <v>0</v>
      </c>
      <c r="H13" s="7">
        <f>EDI!H13+LBPSC!H13+DULHI!H13+LUCFI!H13+LVKĶI!H13+LOSI!H13+LUMII!H13</f>
        <v>0</v>
      </c>
      <c r="I13" s="7">
        <f>EDI!I13+LBPSC!I13+DULHI!I13+LUCFI!I13+LVKĶI!I13+LOSI!I13+LUMII!I13</f>
        <v>0</v>
      </c>
      <c r="J13" s="12">
        <f>EDI!J13+LBPSC!J13+DULHI!J13+LUCFI!J13+LVKĶI!J13+LOSI!J13+LUMII!J13</f>
        <v>0</v>
      </c>
      <c r="K13" s="12">
        <f>EDI!K13+LBPSC!K13+DULHI!K13+LUCFI!K13+LVKĶI!K13+LOSI!K13+LUMII!K13</f>
        <v>0</v>
      </c>
      <c r="L13" s="7">
        <f>EDI!L13+LBPSC!L13+DULHI!L13+LUCFI!L13+LVKĶI!L13+LOSI!L13+LUMII!L13</f>
        <v>0</v>
      </c>
      <c r="M13" s="7">
        <f>EDI!M13+LBPSC!M13+DULHI!M13+LUCFI!M13+LVKĶI!M13+LOSI!M13+LUMII!M13</f>
        <v>0</v>
      </c>
      <c r="N13" s="7">
        <f>EDI!N13+LBPSC!N13+DULHI!N13+LUCFI!N13+LVKĶI!N13+LOSI!N13+LUMII!N13</f>
        <v>0</v>
      </c>
      <c r="O13" s="7">
        <f>EDI!O13+LBPSC!O13+DULHI!O13+LUCFI!O13+LVKĶI!O13+LOSI!O13+LUMII!O13</f>
        <v>0</v>
      </c>
      <c r="P13" s="7">
        <f>EDI!P13+LBPSC!P13+DULHI!P13+LUCFI!P13+LVKĶI!P13+LOSI!P13+LUMII!P13</f>
        <v>0</v>
      </c>
      <c r="Q13" s="7">
        <f>EDI!Q13+LBPSC!Q13+DULHI!Q13+LUCFI!Q13+LVKĶI!Q13+LOSI!Q13+LUMII!Q13</f>
        <v>0</v>
      </c>
      <c r="R13" s="7">
        <f>EDI!R13+LBPSC!R13+DULHI!R13+LUCFI!R13+LVKĶI!R13+LOSI!R13+LUMII!R13</f>
        <v>0</v>
      </c>
      <c r="S13" s="7">
        <f>EDI!S13+LBPSC!S13+DULHI!S13+LUCFI!S13+LVKĶI!S13+LOSI!S13+LUMII!S13</f>
        <v>0</v>
      </c>
      <c r="T13" s="7">
        <f>EDI!T13+LBPSC!T13+DULHI!T13+LUCFI!T13+LVKĶI!T13+LOSI!T13+LUMII!T13</f>
        <v>0</v>
      </c>
      <c r="U13" s="7">
        <f>EDI!U13+LBPSC!U13+DULHI!U13+LUCFI!U13+LVKĶI!U13+LOSI!U13+LUMII!U13</f>
        <v>0</v>
      </c>
      <c r="V13" s="7">
        <f>EDI!V13+LBPSC!V13+DULHI!V13+LUCFI!V13+LVKĶI!V13+LOSI!V13+LUMII!V13</f>
        <v>0</v>
      </c>
      <c r="W13" s="7">
        <f>EDI!W13+LBPSC!W13+DULHI!W13+LUCFI!W13+LVKĶI!W13+LOSI!W13+LUMII!W13</f>
        <v>0</v>
      </c>
      <c r="X13" s="7">
        <f>EDI!X13+LBPSC!X13+DULHI!X13+LUCFI!X13+LVKĶI!X13+LOSI!X13+LUMII!X13</f>
        <v>0</v>
      </c>
      <c r="Y13" s="12">
        <f>EDI!Y13+LBPSC!Y13+DULHI!Y13+LUCFI!Y13+LVKĶI!Y13+LOSI!Y13+LUMII!Y13</f>
        <v>0</v>
      </c>
      <c r="Z13" s="61">
        <f>EDI!Z13+LBPSC!Z13+DULHI!Z13+LUCFI!Z13+LVKĶI!Z13+LOSI!Z13+LUMII!Z13</f>
        <v>0</v>
      </c>
      <c r="AA13" s="61">
        <f>EDI!AA13+LBPSC!AA13+DULHI!AA13+LUCFI!AA13+LVKĶI!AA13+LOSI!AA13+LUMII!AA13</f>
        <v>0</v>
      </c>
      <c r="AB13" s="61">
        <f>EDI!AB13+LBPSC!AB13+DULHI!AB13+LUCFI!AB13+LVKĶI!AB13+LOSI!AB13+LUMII!AB13</f>
        <v>0</v>
      </c>
      <c r="AC13" s="7"/>
      <c r="AD13" s="7"/>
      <c r="AE13" s="21">
        <f t="shared" si="2"/>
        <v>0</v>
      </c>
      <c r="AF13" s="8"/>
      <c r="AG13" s="8"/>
      <c r="AI13" s="8"/>
    </row>
    <row r="14" spans="2:39" s="73" customFormat="1" ht="13.2" x14ac:dyDescent="0.25">
      <c r="B14" s="68" t="s">
        <v>32</v>
      </c>
      <c r="C14" s="32" t="s">
        <v>38</v>
      </c>
      <c r="D14" s="69"/>
      <c r="E14" s="12">
        <f>EDI!E14+LBPSC!E14+DULHI!E14+LUCFI!E14+LVKĶI!E14+LOSI!E14+LUMII!E14</f>
        <v>0</v>
      </c>
      <c r="F14" s="69">
        <f>EDI!F14+LBPSC!F14+DULHI!F14+LUCFI!F14+LVKĶI!F14+LOSI!F14+LUMII!F14</f>
        <v>0</v>
      </c>
      <c r="G14" s="70">
        <f>EDI!G14+LBPSC!G14+DULHI!G14+LUCFI!G14+LVKĶI!G14+LOSI!G14+LUMII!G14</f>
        <v>0</v>
      </c>
      <c r="H14" s="70">
        <f>EDI!H14+LBPSC!H14+DULHI!H14+LUCFI!H14+LVKĶI!H14+LOSI!H14+LUMII!H14</f>
        <v>0</v>
      </c>
      <c r="I14" s="70">
        <f>EDI!I14+LBPSC!I14+DULHI!I14+LUCFI!I14+LVKĶI!I14+LOSI!I14+LUMII!I14</f>
        <v>0</v>
      </c>
      <c r="J14" s="69">
        <f>EDI!J14+LBPSC!J14+DULHI!J14+LUCFI!J14+LVKĶI!J14+LOSI!J14+LUMII!J14</f>
        <v>0</v>
      </c>
      <c r="K14" s="69">
        <f>EDI!K14+LBPSC!K14+DULHI!K14+LUCFI!K14+LVKĶI!K14+LOSI!K14+LUMII!K14</f>
        <v>0</v>
      </c>
      <c r="L14" s="70">
        <f>EDI!L14+LBPSC!L14+DULHI!L14+LUCFI!L14+LVKĶI!L14+LOSI!L14+LUMII!L14</f>
        <v>0</v>
      </c>
      <c r="M14" s="70">
        <f>EDI!M14+LBPSC!M14+DULHI!M14+LUCFI!M14+LVKĶI!M14+LOSI!M14+LUMII!M14</f>
        <v>0</v>
      </c>
      <c r="N14" s="70">
        <f>EDI!N14+LBPSC!N14+DULHI!N14+LUCFI!N14+LVKĶI!N14+LOSI!N14+LUMII!N14</f>
        <v>0</v>
      </c>
      <c r="O14" s="70">
        <f>EDI!O14+LBPSC!O14+DULHI!O14+LUCFI!O14+LVKĶI!O14+LOSI!O14+LUMII!O14</f>
        <v>0</v>
      </c>
      <c r="P14" s="70">
        <f>EDI!P14+LBPSC!P14+DULHI!P14+LUCFI!P14+LVKĶI!P14+LOSI!P14+LUMII!P14</f>
        <v>0</v>
      </c>
      <c r="Q14" s="70">
        <f>EDI!Q14+LBPSC!Q14+DULHI!Q14+LUCFI!Q14+LVKĶI!Q14+LOSI!Q14+LUMII!Q14</f>
        <v>0</v>
      </c>
      <c r="R14" s="70">
        <f>EDI!R14+LBPSC!R14+DULHI!R14+LUCFI!R14+LVKĶI!R14+LOSI!R14+LUMII!R14</f>
        <v>0</v>
      </c>
      <c r="S14" s="70">
        <f>EDI!S14+LBPSC!S14+DULHI!S14+LUCFI!S14+LVKĶI!S14+LOSI!S14+LUMII!S14</f>
        <v>0</v>
      </c>
      <c r="T14" s="70">
        <f>EDI!T14+LBPSC!T14+DULHI!T14+LUCFI!T14+LVKĶI!T14+LOSI!T14+LUMII!T14</f>
        <v>0</v>
      </c>
      <c r="U14" s="70">
        <f>EDI!U14+LBPSC!U14+DULHI!U14+LUCFI!U14+LVKĶI!U14+LOSI!U14+LUMII!U14</f>
        <v>0</v>
      </c>
      <c r="V14" s="70">
        <f>EDI!V14+LBPSC!V14+DULHI!V14+LUCFI!V14+LVKĶI!V14+LOSI!V14+LUMII!V14</f>
        <v>0</v>
      </c>
      <c r="W14" s="70">
        <f>EDI!W14+LBPSC!W14+DULHI!W14+LUCFI!W14+LVKĶI!W14+LOSI!W14+LUMII!W14</f>
        <v>0</v>
      </c>
      <c r="X14" s="70">
        <f>EDI!X14+LBPSC!X14+DULHI!X14+LUCFI!X14+LVKĶI!X14+LOSI!X14+LUMII!X14</f>
        <v>0</v>
      </c>
      <c r="Y14" s="12">
        <f>EDI!Y14+LBPSC!Y14+DULHI!Y14+LUCFI!Y14+LVKĶI!Y14+LOSI!Y14+LUMII!Y14</f>
        <v>0</v>
      </c>
      <c r="Z14" s="79">
        <f>EDI!Z14+LBPSC!Z14+DULHI!Z14+LUCFI!Z14+LVKĶI!Z14+LOSI!Z14+LUMII!Z14</f>
        <v>0</v>
      </c>
      <c r="AA14" s="79">
        <f>EDI!AA14+LBPSC!AA14+DULHI!AA14+LUCFI!AA14+LVKĶI!AA14+LOSI!AA14+LUMII!AA14</f>
        <v>0</v>
      </c>
      <c r="AB14" s="79">
        <f>EDI!AB14+LBPSC!AB14+DULHI!AB14+LUCFI!AB14+LVKĶI!AB14+LOSI!AB14+LUMII!AB14</f>
        <v>0</v>
      </c>
      <c r="AC14" s="70"/>
      <c r="AD14" s="70"/>
      <c r="AE14" s="34">
        <f t="shared" si="2"/>
        <v>0</v>
      </c>
      <c r="AF14" s="70"/>
      <c r="AG14" s="70"/>
      <c r="AI14" s="70"/>
    </row>
    <row r="15" spans="2:39" x14ac:dyDescent="0.3">
      <c r="C15" s="14"/>
      <c r="D15" s="14"/>
      <c r="E15" s="14"/>
      <c r="F15" s="14"/>
      <c r="J15" s="14"/>
      <c r="K15" s="25"/>
      <c r="L15" s="26"/>
      <c r="O15" s="27"/>
      <c r="P15" s="27"/>
      <c r="X15" s="28"/>
    </row>
    <row r="16" spans="2:39" x14ac:dyDescent="0.3">
      <c r="C16" s="15" t="s">
        <v>64</v>
      </c>
      <c r="D16" s="15"/>
      <c r="E16" s="15"/>
      <c r="F16" s="15"/>
      <c r="J16" s="15"/>
      <c r="K16" s="15"/>
      <c r="L16" s="26"/>
      <c r="O16" s="27"/>
      <c r="P16" s="27"/>
      <c r="AE16" s="26">
        <f>AE8+AE10+AE11+AE12+AE13</f>
        <v>351928.31</v>
      </c>
    </row>
    <row r="17" spans="3:15" x14ac:dyDescent="0.3">
      <c r="C17" s="100" t="s">
        <v>44</v>
      </c>
      <c r="D17" s="100"/>
      <c r="E17" s="100"/>
      <c r="F17" s="100"/>
      <c r="O17" s="27"/>
    </row>
    <row r="18" spans="3:15" x14ac:dyDescent="0.3">
      <c r="C18" s="17" t="s">
        <v>65</v>
      </c>
    </row>
  </sheetData>
  <mergeCells count="13">
    <mergeCell ref="AG4:AG5"/>
    <mergeCell ref="AI4:AI5"/>
    <mergeCell ref="B2:AB2"/>
    <mergeCell ref="B4:B5"/>
    <mergeCell ref="C4:C5"/>
    <mergeCell ref="D4:D5"/>
    <mergeCell ref="E4:P4"/>
    <mergeCell ref="Q4:AB4"/>
    <mergeCell ref="C17:F17"/>
    <mergeCell ref="AC4:AC5"/>
    <mergeCell ref="AD4:AD5"/>
    <mergeCell ref="AE4:AE5"/>
    <mergeCell ref="AF4:AF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M18"/>
  <sheetViews>
    <sheetView topLeftCell="F1" zoomScale="90" zoomScaleNormal="90" workbookViewId="0">
      <selection activeCell="AE31" sqref="AE31"/>
    </sheetView>
  </sheetViews>
  <sheetFormatPr defaultRowHeight="14.4" x14ac:dyDescent="0.3"/>
  <cols>
    <col min="1" max="1" width="4.88671875" hidden="1" customWidth="1"/>
    <col min="2" max="2" width="6.33203125" customWidth="1"/>
    <col min="3" max="3" width="32.6640625" customWidth="1"/>
    <col min="4" max="4" width="10" customWidth="1"/>
    <col min="5" max="28" width="9.6640625" customWidth="1"/>
    <col min="29" max="29" width="10.109375" customWidth="1"/>
    <col min="30" max="30" width="14.109375" customWidth="1"/>
    <col min="31" max="31" width="13" customWidth="1"/>
    <col min="33" max="33" width="11.33203125" hidden="1" customWidth="1"/>
    <col min="34" max="34" width="8.88671875" hidden="1" customWidth="1"/>
    <col min="35" max="35" width="13.109375" customWidth="1"/>
    <col min="36" max="36" width="9.6640625" customWidth="1"/>
    <col min="37" max="37" width="9.88671875" bestFit="1" customWidth="1"/>
  </cols>
  <sheetData>
    <row r="2" spans="2:39" ht="17.399999999999999" x14ac:dyDescent="0.3">
      <c r="B2" s="113" t="s">
        <v>84</v>
      </c>
      <c r="C2" s="104"/>
      <c r="D2" s="104"/>
      <c r="E2" s="104"/>
      <c r="F2" s="104"/>
      <c r="G2" s="104"/>
      <c r="H2" s="104"/>
      <c r="I2" s="104"/>
      <c r="J2" s="104"/>
      <c r="K2" s="104"/>
      <c r="L2" s="104"/>
      <c r="M2" s="104"/>
      <c r="N2" s="104"/>
      <c r="O2" s="104"/>
      <c r="P2" s="104"/>
      <c r="Q2" s="104"/>
      <c r="R2" s="104"/>
      <c r="S2" s="104"/>
      <c r="T2" s="104"/>
      <c r="U2" s="104"/>
      <c r="V2" s="104"/>
      <c r="W2" s="104"/>
      <c r="X2" s="104"/>
      <c r="Y2" s="104"/>
      <c r="Z2" s="104"/>
      <c r="AA2" s="104"/>
      <c r="AB2" s="104"/>
      <c r="AC2" s="47"/>
      <c r="AD2" s="47"/>
      <c r="AE2" s="47"/>
    </row>
    <row r="4" spans="2:39" ht="33" customHeight="1" x14ac:dyDescent="0.3">
      <c r="B4" s="105" t="s">
        <v>1</v>
      </c>
      <c r="C4" s="99" t="s">
        <v>49</v>
      </c>
      <c r="D4" s="99" t="s">
        <v>0</v>
      </c>
      <c r="E4" s="110" t="s">
        <v>36</v>
      </c>
      <c r="F4" s="111"/>
      <c r="G4" s="111"/>
      <c r="H4" s="111"/>
      <c r="I4" s="111"/>
      <c r="J4" s="111"/>
      <c r="K4" s="111"/>
      <c r="L4" s="111"/>
      <c r="M4" s="111"/>
      <c r="N4" s="111"/>
      <c r="O4" s="111"/>
      <c r="P4" s="112"/>
      <c r="Q4" s="110" t="s">
        <v>105</v>
      </c>
      <c r="R4" s="111"/>
      <c r="S4" s="111"/>
      <c r="T4" s="111"/>
      <c r="U4" s="111"/>
      <c r="V4" s="111"/>
      <c r="W4" s="111"/>
      <c r="X4" s="111"/>
      <c r="Y4" s="111"/>
      <c r="Z4" s="111"/>
      <c r="AA4" s="111"/>
      <c r="AB4" s="112"/>
      <c r="AC4" s="99" t="s">
        <v>42</v>
      </c>
      <c r="AD4" s="99" t="s">
        <v>9</v>
      </c>
      <c r="AE4" s="99" t="s">
        <v>67</v>
      </c>
      <c r="AF4" s="99" t="s">
        <v>52</v>
      </c>
      <c r="AG4" s="99" t="s">
        <v>53</v>
      </c>
      <c r="AI4" s="109" t="s">
        <v>68</v>
      </c>
    </row>
    <row r="5" spans="2:39" ht="40.200000000000003" x14ac:dyDescent="0.3">
      <c r="B5" s="105"/>
      <c r="C5" s="99"/>
      <c r="D5" s="99"/>
      <c r="E5" s="2" t="s">
        <v>26</v>
      </c>
      <c r="F5" s="2" t="s">
        <v>27</v>
      </c>
      <c r="G5" s="2" t="s">
        <v>28</v>
      </c>
      <c r="H5" s="2" t="s">
        <v>29</v>
      </c>
      <c r="I5" s="2" t="s">
        <v>33</v>
      </c>
      <c r="J5" s="2" t="s">
        <v>61</v>
      </c>
      <c r="K5" s="2" t="s">
        <v>60</v>
      </c>
      <c r="L5" s="2" t="s">
        <v>59</v>
      </c>
      <c r="M5" s="2" t="s">
        <v>58</v>
      </c>
      <c r="N5" s="2" t="s">
        <v>57</v>
      </c>
      <c r="O5" s="2" t="s">
        <v>56</v>
      </c>
      <c r="P5" s="2" t="s">
        <v>55</v>
      </c>
      <c r="Q5" s="2" t="s">
        <v>26</v>
      </c>
      <c r="R5" s="2" t="s">
        <v>27</v>
      </c>
      <c r="S5" s="2" t="s">
        <v>28</v>
      </c>
      <c r="T5" s="2" t="s">
        <v>29</v>
      </c>
      <c r="U5" s="2" t="s">
        <v>33</v>
      </c>
      <c r="V5" s="2" t="s">
        <v>61</v>
      </c>
      <c r="W5" s="2" t="s">
        <v>60</v>
      </c>
      <c r="X5" s="2" t="s">
        <v>59</v>
      </c>
      <c r="Y5" s="94" t="s">
        <v>58</v>
      </c>
      <c r="Z5" s="38" t="s">
        <v>57</v>
      </c>
      <c r="AA5" s="38" t="s">
        <v>56</v>
      </c>
      <c r="AB5" s="38" t="s">
        <v>55</v>
      </c>
      <c r="AC5" s="99"/>
      <c r="AD5" s="99"/>
      <c r="AE5" s="99"/>
      <c r="AF5" s="99" t="s">
        <v>51</v>
      </c>
      <c r="AG5" s="99" t="s">
        <v>51</v>
      </c>
      <c r="AI5" s="109" t="s">
        <v>51</v>
      </c>
    </row>
    <row r="6" spans="2:39" ht="24.6" x14ac:dyDescent="0.3">
      <c r="B6" s="4" t="s">
        <v>10</v>
      </c>
      <c r="C6" s="4" t="s">
        <v>11</v>
      </c>
      <c r="D6" s="4" t="s">
        <v>12</v>
      </c>
      <c r="E6" s="5" t="s">
        <v>13</v>
      </c>
      <c r="F6" s="5" t="s">
        <v>14</v>
      </c>
      <c r="G6" s="5" t="s">
        <v>40</v>
      </c>
      <c r="H6" s="5" t="s">
        <v>15</v>
      </c>
      <c r="I6" s="5" t="s">
        <v>16</v>
      </c>
      <c r="J6" s="5" t="s">
        <v>13</v>
      </c>
      <c r="K6" s="5" t="s">
        <v>14</v>
      </c>
      <c r="L6" s="5" t="s">
        <v>40</v>
      </c>
      <c r="M6" s="5" t="s">
        <v>15</v>
      </c>
      <c r="N6" s="5" t="s">
        <v>16</v>
      </c>
      <c r="O6" s="5" t="s">
        <v>15</v>
      </c>
      <c r="P6" s="5" t="s">
        <v>16</v>
      </c>
      <c r="Q6" s="5" t="s">
        <v>30</v>
      </c>
      <c r="R6" s="5" t="s">
        <v>34</v>
      </c>
      <c r="S6" s="5" t="s">
        <v>17</v>
      </c>
      <c r="T6" s="5" t="s">
        <v>18</v>
      </c>
      <c r="U6" s="5" t="s">
        <v>31</v>
      </c>
      <c r="V6" s="5" t="s">
        <v>30</v>
      </c>
      <c r="W6" s="5" t="s">
        <v>34</v>
      </c>
      <c r="X6" s="5" t="s">
        <v>17</v>
      </c>
      <c r="Y6" s="95" t="s">
        <v>18</v>
      </c>
      <c r="Z6" s="39" t="s">
        <v>31</v>
      </c>
      <c r="AA6" s="39" t="s">
        <v>18</v>
      </c>
      <c r="AB6" s="39" t="s">
        <v>31</v>
      </c>
      <c r="AC6" s="5" t="s">
        <v>19</v>
      </c>
      <c r="AD6" s="5" t="s">
        <v>20</v>
      </c>
      <c r="AE6" s="3" t="s">
        <v>41</v>
      </c>
      <c r="AF6" s="8"/>
      <c r="AG6" s="8"/>
      <c r="AI6" s="8"/>
    </row>
    <row r="7" spans="2:39" x14ac:dyDescent="0.3">
      <c r="B7" s="9" t="s">
        <v>2</v>
      </c>
      <c r="C7" s="10" t="s">
        <v>46</v>
      </c>
      <c r="D7" s="16" t="s">
        <v>47</v>
      </c>
      <c r="E7" s="23">
        <f t="shared" ref="E7:P7" si="0">SUM(E8:E14)</f>
        <v>11203</v>
      </c>
      <c r="F7" s="23">
        <f t="shared" si="0"/>
        <v>14117</v>
      </c>
      <c r="G7" s="24">
        <f t="shared" si="0"/>
        <v>13762</v>
      </c>
      <c r="H7" s="24">
        <f t="shared" si="0"/>
        <v>10743</v>
      </c>
      <c r="I7" s="24">
        <f t="shared" si="0"/>
        <v>4921</v>
      </c>
      <c r="J7" s="23">
        <f t="shared" si="0"/>
        <v>0</v>
      </c>
      <c r="K7" s="23">
        <f t="shared" si="0"/>
        <v>0</v>
      </c>
      <c r="L7" s="24">
        <f t="shared" si="0"/>
        <v>0</v>
      </c>
      <c r="M7" s="24">
        <f t="shared" si="0"/>
        <v>0</v>
      </c>
      <c r="N7" s="24">
        <f t="shared" si="0"/>
        <v>0</v>
      </c>
      <c r="O7" s="24">
        <f t="shared" si="0"/>
        <v>2521</v>
      </c>
      <c r="P7" s="24">
        <f t="shared" si="0"/>
        <v>11215</v>
      </c>
      <c r="Q7" s="24">
        <f>Q8</f>
        <v>17866</v>
      </c>
      <c r="R7" s="24">
        <f t="shared" ref="R7:AC7" si="1">R8</f>
        <v>16532</v>
      </c>
      <c r="S7" s="24">
        <f t="shared" si="1"/>
        <v>12950</v>
      </c>
      <c r="T7" s="24">
        <f t="shared" si="1"/>
        <v>12802</v>
      </c>
      <c r="U7" s="24">
        <f t="shared" si="1"/>
        <v>6495</v>
      </c>
      <c r="V7" s="24">
        <f t="shared" si="1"/>
        <v>0</v>
      </c>
      <c r="W7" s="24">
        <f t="shared" si="1"/>
        <v>0</v>
      </c>
      <c r="X7" s="24">
        <f t="shared" si="1"/>
        <v>0</v>
      </c>
      <c r="Y7" s="23">
        <f t="shared" si="1"/>
        <v>0</v>
      </c>
      <c r="Z7" s="59">
        <f t="shared" si="1"/>
        <v>6840</v>
      </c>
      <c r="AA7" s="59">
        <f t="shared" si="1"/>
        <v>23940</v>
      </c>
      <c r="AB7" s="59">
        <f t="shared" si="1"/>
        <v>41040</v>
      </c>
      <c r="AC7" s="81">
        <f t="shared" si="1"/>
        <v>0</v>
      </c>
      <c r="AD7" s="81">
        <f>SUM(AD8:AD14)</f>
        <v>0</v>
      </c>
      <c r="AE7" s="23">
        <f>SUM(AE8:AE14)</f>
        <v>69983</v>
      </c>
      <c r="AF7" s="24">
        <f>SUM(AF8:AF14)</f>
        <v>5831.916666666667</v>
      </c>
      <c r="AG7" s="24">
        <f>SUM(AG8:AG14)</f>
        <v>46655.333333333336</v>
      </c>
      <c r="AI7" s="24"/>
      <c r="AJ7" s="48">
        <f>SUM(E7:P7)</f>
        <v>68482</v>
      </c>
      <c r="AK7" s="48">
        <f>SUM(Q7:AC7)</f>
        <v>138465</v>
      </c>
      <c r="AL7" s="27">
        <f>AJ7-AK7</f>
        <v>-69983</v>
      </c>
      <c r="AM7" s="49">
        <f>AK7/AJ7*100-100</f>
        <v>102.19181682777955</v>
      </c>
    </row>
    <row r="8" spans="2:39" ht="27" x14ac:dyDescent="0.3">
      <c r="B8" s="1" t="s">
        <v>5</v>
      </c>
      <c r="C8" s="29" t="s">
        <v>63</v>
      </c>
      <c r="D8" s="80">
        <v>2221</v>
      </c>
      <c r="E8" s="30">
        <v>11203</v>
      </c>
      <c r="F8" s="30">
        <v>14117</v>
      </c>
      <c r="G8" s="31">
        <v>13762</v>
      </c>
      <c r="H8" s="31">
        <v>10743</v>
      </c>
      <c r="I8" s="31">
        <v>4921</v>
      </c>
      <c r="J8" s="31">
        <v>0</v>
      </c>
      <c r="K8" s="31">
        <v>0</v>
      </c>
      <c r="L8" s="31">
        <v>0</v>
      </c>
      <c r="M8" s="31">
        <v>0</v>
      </c>
      <c r="N8" s="31">
        <v>0</v>
      </c>
      <c r="O8" s="31">
        <v>2521</v>
      </c>
      <c r="P8" s="31">
        <v>11215</v>
      </c>
      <c r="Q8" s="31">
        <v>17866</v>
      </c>
      <c r="R8" s="31">
        <v>16532</v>
      </c>
      <c r="S8" s="31">
        <v>12950</v>
      </c>
      <c r="T8" s="31">
        <v>12802</v>
      </c>
      <c r="U8" s="31">
        <v>6495</v>
      </c>
      <c r="V8" s="31">
        <v>0</v>
      </c>
      <c r="W8" s="31">
        <v>0</v>
      </c>
      <c r="X8" s="30">
        <v>0</v>
      </c>
      <c r="Y8" s="23">
        <v>0</v>
      </c>
      <c r="Z8" s="59">
        <v>6840</v>
      </c>
      <c r="AA8" s="59">
        <v>23940</v>
      </c>
      <c r="AB8" s="59">
        <v>41040</v>
      </c>
      <c r="AC8" s="21"/>
      <c r="AD8" s="21"/>
      <c r="AE8" s="21">
        <f t="shared" ref="AE8:AE14" si="2">ROUND(SUM(Q8:AB8)-SUM(E8:P8)+AC8,2)</f>
        <v>69983</v>
      </c>
      <c r="AF8" s="21">
        <f>AE8/12</f>
        <v>5831.916666666667</v>
      </c>
      <c r="AG8" s="21">
        <f>AF8*8</f>
        <v>46655.333333333336</v>
      </c>
      <c r="AH8" s="51"/>
      <c r="AI8" s="50" t="s">
        <v>69</v>
      </c>
    </row>
    <row r="9" spans="2:39" x14ac:dyDescent="0.3">
      <c r="B9" s="1"/>
      <c r="C9" s="32" t="s">
        <v>62</v>
      </c>
      <c r="D9" s="33"/>
      <c r="E9" s="33"/>
      <c r="F9" s="33"/>
      <c r="G9" s="34"/>
      <c r="H9" s="34"/>
      <c r="I9" s="34"/>
      <c r="J9" s="34"/>
      <c r="K9" s="34"/>
      <c r="L9" s="34"/>
      <c r="M9" s="34"/>
      <c r="N9" s="34"/>
      <c r="O9" s="34"/>
      <c r="P9" s="34"/>
      <c r="Q9" s="35">
        <f t="shared" ref="Q9:AB9" si="3">Q8/E8</f>
        <v>1.5947514058734267</v>
      </c>
      <c r="R9" s="35">
        <f t="shared" si="3"/>
        <v>1.1710703407239498</v>
      </c>
      <c r="S9" s="35">
        <f t="shared" si="3"/>
        <v>0.94099694811800605</v>
      </c>
      <c r="T9" s="35">
        <f t="shared" si="3"/>
        <v>1.1916596853765242</v>
      </c>
      <c r="U9" s="35">
        <f t="shared" si="3"/>
        <v>1.3198536882747409</v>
      </c>
      <c r="V9" s="35"/>
      <c r="W9" s="35"/>
      <c r="X9" s="37"/>
      <c r="Y9" s="88"/>
      <c r="Z9" s="60"/>
      <c r="AA9" s="60">
        <f t="shared" si="3"/>
        <v>9.4962316541055145</v>
      </c>
      <c r="AB9" s="60">
        <f t="shared" si="3"/>
        <v>3.6593847525635308</v>
      </c>
      <c r="AC9" s="21"/>
      <c r="AD9" s="21"/>
      <c r="AE9" s="21"/>
      <c r="AF9" s="21"/>
      <c r="AG9" s="21"/>
      <c r="AI9" s="21"/>
    </row>
    <row r="10" spans="2:39" x14ac:dyDescent="0.3">
      <c r="B10" s="1" t="s">
        <v>6</v>
      </c>
      <c r="C10" s="11" t="s">
        <v>21</v>
      </c>
      <c r="D10" s="12"/>
      <c r="E10" s="12"/>
      <c r="F10" s="12"/>
      <c r="G10" s="7"/>
      <c r="H10" s="7"/>
      <c r="I10" s="7"/>
      <c r="J10" s="12"/>
      <c r="K10" s="12"/>
      <c r="L10" s="7"/>
      <c r="M10" s="7"/>
      <c r="N10" s="7"/>
      <c r="O10" s="7"/>
      <c r="P10" s="7"/>
      <c r="Q10" s="21"/>
      <c r="R10" s="21"/>
      <c r="S10" s="21"/>
      <c r="T10" s="21"/>
      <c r="U10" s="21"/>
      <c r="V10" s="21"/>
      <c r="W10" s="21"/>
      <c r="X10" s="21"/>
      <c r="Y10" s="20"/>
      <c r="Z10" s="52"/>
      <c r="AA10" s="52"/>
      <c r="AB10" s="52"/>
      <c r="AC10" s="7"/>
      <c r="AD10" s="7"/>
      <c r="AE10" s="21">
        <f t="shared" si="2"/>
        <v>0</v>
      </c>
      <c r="AF10" s="6"/>
      <c r="AG10" s="6"/>
      <c r="AI10" s="6"/>
    </row>
    <row r="11" spans="2:39" x14ac:dyDescent="0.3">
      <c r="B11" s="1" t="s">
        <v>7</v>
      </c>
      <c r="C11" s="11" t="s">
        <v>22</v>
      </c>
      <c r="D11" s="12"/>
      <c r="E11" s="12"/>
      <c r="F11" s="12"/>
      <c r="G11" s="7"/>
      <c r="H11" s="7"/>
      <c r="I11" s="7"/>
      <c r="J11" s="12"/>
      <c r="K11" s="12"/>
      <c r="L11" s="7"/>
      <c r="M11" s="7"/>
      <c r="N11" s="7"/>
      <c r="O11" s="7"/>
      <c r="P11" s="7"/>
      <c r="Q11" s="7"/>
      <c r="R11" s="7"/>
      <c r="S11" s="7"/>
      <c r="T11" s="7"/>
      <c r="U11" s="7"/>
      <c r="V11" s="7"/>
      <c r="W11" s="7"/>
      <c r="X11" s="7"/>
      <c r="Y11" s="12"/>
      <c r="Z11" s="61"/>
      <c r="AA11" s="61"/>
      <c r="AB11" s="61"/>
      <c r="AC11" s="7"/>
      <c r="AD11" s="7"/>
      <c r="AE11" s="21">
        <f t="shared" si="2"/>
        <v>0</v>
      </c>
      <c r="AF11" s="8"/>
      <c r="AG11" s="8"/>
      <c r="AI11" s="8"/>
    </row>
    <row r="12" spans="2:39" x14ac:dyDescent="0.3">
      <c r="B12" s="1" t="s">
        <v>24</v>
      </c>
      <c r="C12" s="12" t="s">
        <v>23</v>
      </c>
      <c r="D12" s="12"/>
      <c r="E12" s="12"/>
      <c r="F12" s="12"/>
      <c r="G12" s="7"/>
      <c r="H12" s="7"/>
      <c r="I12" s="7"/>
      <c r="J12" s="12"/>
      <c r="K12" s="12"/>
      <c r="L12" s="7"/>
      <c r="M12" s="7"/>
      <c r="N12" s="7"/>
      <c r="O12" s="7"/>
      <c r="P12" s="7"/>
      <c r="Q12" s="7"/>
      <c r="R12" s="7"/>
      <c r="S12" s="7"/>
      <c r="T12" s="7"/>
      <c r="U12" s="7"/>
      <c r="V12" s="7"/>
      <c r="W12" s="7"/>
      <c r="X12" s="7"/>
      <c r="Y12" s="12"/>
      <c r="Z12" s="61"/>
      <c r="AA12" s="61"/>
      <c r="AB12" s="61"/>
      <c r="AC12" s="7"/>
      <c r="AD12" s="7"/>
      <c r="AE12" s="21">
        <f t="shared" si="2"/>
        <v>0</v>
      </c>
      <c r="AF12" s="8"/>
      <c r="AG12" s="8"/>
      <c r="AI12" s="8"/>
    </row>
    <row r="13" spans="2:39" x14ac:dyDescent="0.3">
      <c r="B13" s="1" t="s">
        <v>25</v>
      </c>
      <c r="C13" s="11" t="s">
        <v>38</v>
      </c>
      <c r="D13" s="12"/>
      <c r="E13" s="12"/>
      <c r="F13" s="12"/>
      <c r="G13" s="7"/>
      <c r="H13" s="7"/>
      <c r="I13" s="7"/>
      <c r="J13" s="12"/>
      <c r="K13" s="12"/>
      <c r="L13" s="7"/>
      <c r="M13" s="7"/>
      <c r="N13" s="7"/>
      <c r="O13" s="7"/>
      <c r="P13" s="7"/>
      <c r="Q13" s="7"/>
      <c r="R13" s="7"/>
      <c r="S13" s="7"/>
      <c r="T13" s="7"/>
      <c r="U13" s="7"/>
      <c r="V13" s="7"/>
      <c r="W13" s="7"/>
      <c r="X13" s="7"/>
      <c r="Y13" s="12"/>
      <c r="Z13" s="44"/>
      <c r="AA13" s="44"/>
      <c r="AB13" s="44"/>
      <c r="AC13" s="7"/>
      <c r="AD13" s="7"/>
      <c r="AE13" s="21">
        <f t="shared" si="2"/>
        <v>0</v>
      </c>
      <c r="AF13" s="8"/>
      <c r="AG13" s="8"/>
      <c r="AI13" s="8"/>
    </row>
    <row r="14" spans="2:39" x14ac:dyDescent="0.3">
      <c r="B14" s="1" t="s">
        <v>32</v>
      </c>
      <c r="C14" s="11" t="s">
        <v>38</v>
      </c>
      <c r="D14" s="13"/>
      <c r="E14" s="13"/>
      <c r="F14" s="13"/>
      <c r="G14" s="8"/>
      <c r="H14" s="8"/>
      <c r="I14" s="8"/>
      <c r="J14" s="13"/>
      <c r="K14" s="13"/>
      <c r="L14" s="8"/>
      <c r="M14" s="8"/>
      <c r="N14" s="8"/>
      <c r="O14" s="8"/>
      <c r="P14" s="8"/>
      <c r="Q14" s="8"/>
      <c r="R14" s="8"/>
      <c r="S14" s="8"/>
      <c r="T14" s="8"/>
      <c r="U14" s="8"/>
      <c r="V14" s="8"/>
      <c r="W14" s="8"/>
      <c r="X14" s="8"/>
      <c r="Y14" s="13"/>
      <c r="Z14" s="45"/>
      <c r="AA14" s="45"/>
      <c r="AB14" s="45"/>
      <c r="AC14" s="8"/>
      <c r="AD14" s="8"/>
      <c r="AE14" s="21">
        <f t="shared" si="2"/>
        <v>0</v>
      </c>
      <c r="AF14" s="8"/>
      <c r="AG14" s="8"/>
      <c r="AI14" s="8"/>
    </row>
    <row r="15" spans="2:39" x14ac:dyDescent="0.3">
      <c r="C15" s="14"/>
      <c r="D15" s="14"/>
      <c r="E15" s="14"/>
      <c r="F15" s="14"/>
      <c r="J15" s="14"/>
      <c r="K15" s="25"/>
      <c r="L15" s="26"/>
      <c r="O15" s="27"/>
      <c r="P15" s="27"/>
      <c r="X15" s="28"/>
      <c r="Y15" s="14"/>
    </row>
    <row r="16" spans="2:39" x14ac:dyDescent="0.3">
      <c r="C16" s="15" t="s">
        <v>85</v>
      </c>
      <c r="D16" s="15"/>
      <c r="E16" s="15"/>
      <c r="F16" s="15"/>
      <c r="J16" s="15"/>
      <c r="K16" s="15"/>
      <c r="L16" s="26"/>
      <c r="O16" s="27"/>
      <c r="P16" s="27"/>
    </row>
    <row r="17" spans="3:15" x14ac:dyDescent="0.3">
      <c r="C17" s="100" t="s">
        <v>86</v>
      </c>
      <c r="D17" s="100"/>
      <c r="E17" s="100"/>
      <c r="F17" s="100"/>
      <c r="O17" s="27"/>
    </row>
    <row r="18" spans="3:15" x14ac:dyDescent="0.3">
      <c r="C18" s="17" t="s">
        <v>45</v>
      </c>
    </row>
  </sheetData>
  <mergeCells count="13">
    <mergeCell ref="AI4:AI5"/>
    <mergeCell ref="AC4:AC5"/>
    <mergeCell ref="AD4:AD5"/>
    <mergeCell ref="C17:F17"/>
    <mergeCell ref="AE4:AE5"/>
    <mergeCell ref="AF4:AF5"/>
    <mergeCell ref="AG4:AG5"/>
    <mergeCell ref="B2:AB2"/>
    <mergeCell ref="B4:B5"/>
    <mergeCell ref="C4:C5"/>
    <mergeCell ref="D4:D5"/>
    <mergeCell ref="E4:P4"/>
    <mergeCell ref="Q4:AB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M18"/>
  <sheetViews>
    <sheetView topLeftCell="D1" zoomScale="80" zoomScaleNormal="80" workbookViewId="0">
      <selection activeCell="AI30" sqref="AI30"/>
    </sheetView>
  </sheetViews>
  <sheetFormatPr defaultRowHeight="14.4" x14ac:dyDescent="0.3"/>
  <cols>
    <col min="1" max="1" width="4.88671875" hidden="1" customWidth="1"/>
    <col min="2" max="2" width="6.33203125" customWidth="1"/>
    <col min="3" max="3" width="32.6640625" customWidth="1"/>
    <col min="4" max="4" width="10" customWidth="1"/>
    <col min="5" max="28" width="9.6640625" customWidth="1"/>
    <col min="29" max="29" width="10.109375" customWidth="1"/>
    <col min="30" max="30" width="12.33203125" customWidth="1"/>
    <col min="31" max="31" width="13" customWidth="1"/>
    <col min="33" max="33" width="11.33203125" hidden="1" customWidth="1"/>
    <col min="34" max="34" width="8.88671875" hidden="1" customWidth="1"/>
    <col min="35" max="35" width="13.109375" customWidth="1"/>
    <col min="36" max="36" width="9.6640625" customWidth="1"/>
    <col min="37" max="37" width="9.88671875" bestFit="1" customWidth="1"/>
  </cols>
  <sheetData>
    <row r="2" spans="2:39" ht="17.399999999999999" x14ac:dyDescent="0.3">
      <c r="B2" s="104" t="s">
        <v>66</v>
      </c>
      <c r="C2" s="104"/>
      <c r="D2" s="104"/>
      <c r="E2" s="104"/>
      <c r="F2" s="104"/>
      <c r="G2" s="104"/>
      <c r="H2" s="104"/>
      <c r="I2" s="104"/>
      <c r="J2" s="104"/>
      <c r="K2" s="104"/>
      <c r="L2" s="104"/>
      <c r="M2" s="104"/>
      <c r="N2" s="104"/>
      <c r="O2" s="104"/>
      <c r="P2" s="104"/>
      <c r="Q2" s="104"/>
      <c r="R2" s="104"/>
      <c r="S2" s="104"/>
      <c r="T2" s="104"/>
      <c r="U2" s="104"/>
      <c r="V2" s="104"/>
      <c r="W2" s="104"/>
      <c r="X2" s="104"/>
      <c r="Y2" s="104"/>
      <c r="Z2" s="104"/>
      <c r="AA2" s="104"/>
      <c r="AB2" s="104"/>
      <c r="AC2" s="47"/>
      <c r="AD2" s="47"/>
      <c r="AE2" s="47"/>
    </row>
    <row r="4" spans="2:39" ht="37.950000000000003" customHeight="1" x14ac:dyDescent="0.3">
      <c r="B4" s="105" t="s">
        <v>1</v>
      </c>
      <c r="C4" s="99" t="s">
        <v>49</v>
      </c>
      <c r="D4" s="99" t="s">
        <v>0</v>
      </c>
      <c r="E4" s="110" t="s">
        <v>36</v>
      </c>
      <c r="F4" s="111"/>
      <c r="G4" s="111"/>
      <c r="H4" s="111"/>
      <c r="I4" s="111"/>
      <c r="J4" s="111"/>
      <c r="K4" s="111"/>
      <c r="L4" s="111"/>
      <c r="M4" s="111"/>
      <c r="N4" s="111"/>
      <c r="O4" s="111"/>
      <c r="P4" s="112"/>
      <c r="Q4" s="110" t="s">
        <v>106</v>
      </c>
      <c r="R4" s="111"/>
      <c r="S4" s="111"/>
      <c r="T4" s="111"/>
      <c r="U4" s="111"/>
      <c r="V4" s="111"/>
      <c r="W4" s="111"/>
      <c r="X4" s="111"/>
      <c r="Y4" s="111"/>
      <c r="Z4" s="111"/>
      <c r="AA4" s="111"/>
      <c r="AB4" s="112"/>
      <c r="AC4" s="99" t="s">
        <v>42</v>
      </c>
      <c r="AD4" s="99" t="s">
        <v>9</v>
      </c>
      <c r="AE4" s="99" t="s">
        <v>67</v>
      </c>
      <c r="AF4" s="99" t="s">
        <v>52</v>
      </c>
      <c r="AG4" s="99" t="s">
        <v>53</v>
      </c>
      <c r="AI4" s="109" t="s">
        <v>68</v>
      </c>
    </row>
    <row r="5" spans="2:39" ht="70.95" customHeight="1" x14ac:dyDescent="0.3">
      <c r="B5" s="105"/>
      <c r="C5" s="99"/>
      <c r="D5" s="99"/>
      <c r="E5" s="2" t="s">
        <v>26</v>
      </c>
      <c r="F5" s="2" t="s">
        <v>27</v>
      </c>
      <c r="G5" s="2" t="s">
        <v>28</v>
      </c>
      <c r="H5" s="2" t="s">
        <v>29</v>
      </c>
      <c r="I5" s="2" t="s">
        <v>33</v>
      </c>
      <c r="J5" s="2" t="s">
        <v>61</v>
      </c>
      <c r="K5" s="2" t="s">
        <v>60</v>
      </c>
      <c r="L5" s="2" t="s">
        <v>59</v>
      </c>
      <c r="M5" s="2" t="s">
        <v>58</v>
      </c>
      <c r="N5" s="2" t="s">
        <v>57</v>
      </c>
      <c r="O5" s="2" t="s">
        <v>56</v>
      </c>
      <c r="P5" s="2" t="s">
        <v>55</v>
      </c>
      <c r="Q5" s="2" t="s">
        <v>26</v>
      </c>
      <c r="R5" s="2" t="s">
        <v>27</v>
      </c>
      <c r="S5" s="2" t="s">
        <v>28</v>
      </c>
      <c r="T5" s="2" t="s">
        <v>29</v>
      </c>
      <c r="U5" s="2" t="s">
        <v>33</v>
      </c>
      <c r="V5" s="2" t="s">
        <v>61</v>
      </c>
      <c r="W5" s="2" t="s">
        <v>60</v>
      </c>
      <c r="X5" s="2" t="s">
        <v>59</v>
      </c>
      <c r="Y5" s="2" t="s">
        <v>58</v>
      </c>
      <c r="Z5" s="2" t="s">
        <v>57</v>
      </c>
      <c r="AA5" s="38" t="s">
        <v>56</v>
      </c>
      <c r="AB5" s="38" t="s">
        <v>55</v>
      </c>
      <c r="AC5" s="99"/>
      <c r="AD5" s="99"/>
      <c r="AE5" s="99"/>
      <c r="AF5" s="99" t="s">
        <v>51</v>
      </c>
      <c r="AG5" s="99" t="s">
        <v>51</v>
      </c>
      <c r="AI5" s="109" t="s">
        <v>51</v>
      </c>
    </row>
    <row r="6" spans="2:39" ht="27" customHeight="1" x14ac:dyDescent="0.3">
      <c r="B6" s="4" t="s">
        <v>10</v>
      </c>
      <c r="C6" s="4" t="s">
        <v>11</v>
      </c>
      <c r="D6" s="4" t="s">
        <v>12</v>
      </c>
      <c r="E6" s="5" t="s">
        <v>13</v>
      </c>
      <c r="F6" s="5" t="s">
        <v>14</v>
      </c>
      <c r="G6" s="5" t="s">
        <v>40</v>
      </c>
      <c r="H6" s="5" t="s">
        <v>15</v>
      </c>
      <c r="I6" s="5" t="s">
        <v>16</v>
      </c>
      <c r="J6" s="5" t="s">
        <v>13</v>
      </c>
      <c r="K6" s="5" t="s">
        <v>14</v>
      </c>
      <c r="L6" s="5" t="s">
        <v>40</v>
      </c>
      <c r="M6" s="5" t="s">
        <v>15</v>
      </c>
      <c r="N6" s="5" t="s">
        <v>16</v>
      </c>
      <c r="O6" s="5" t="s">
        <v>15</v>
      </c>
      <c r="P6" s="5" t="s">
        <v>16</v>
      </c>
      <c r="Q6" s="5" t="s">
        <v>30</v>
      </c>
      <c r="R6" s="5" t="s">
        <v>34</v>
      </c>
      <c r="S6" s="5" t="s">
        <v>17</v>
      </c>
      <c r="T6" s="5" t="s">
        <v>18</v>
      </c>
      <c r="U6" s="5" t="s">
        <v>31</v>
      </c>
      <c r="V6" s="5" t="s">
        <v>30</v>
      </c>
      <c r="W6" s="5" t="s">
        <v>34</v>
      </c>
      <c r="X6" s="5" t="s">
        <v>17</v>
      </c>
      <c r="Y6" s="5" t="s">
        <v>18</v>
      </c>
      <c r="Z6" s="5" t="s">
        <v>31</v>
      </c>
      <c r="AA6" s="39" t="s">
        <v>18</v>
      </c>
      <c r="AB6" s="39" t="s">
        <v>31</v>
      </c>
      <c r="AC6" s="5" t="s">
        <v>19</v>
      </c>
      <c r="AD6" s="5" t="s">
        <v>20</v>
      </c>
      <c r="AE6" s="3" t="s">
        <v>41</v>
      </c>
      <c r="AF6" s="8"/>
      <c r="AG6" s="8"/>
      <c r="AI6" s="8"/>
    </row>
    <row r="7" spans="2:39" ht="25.95" customHeight="1" x14ac:dyDescent="0.3">
      <c r="B7" s="9" t="s">
        <v>2</v>
      </c>
      <c r="C7" s="10" t="s">
        <v>46</v>
      </c>
      <c r="D7" s="16" t="s">
        <v>47</v>
      </c>
      <c r="E7" s="23">
        <f t="shared" ref="E7:P7" si="0">SUM(E8:E14)</f>
        <v>6937.85</v>
      </c>
      <c r="F7" s="23">
        <f t="shared" si="0"/>
        <v>7606.02</v>
      </c>
      <c r="G7" s="24">
        <f t="shared" si="0"/>
        <v>6949.51</v>
      </c>
      <c r="H7" s="24">
        <f t="shared" si="0"/>
        <v>5343.81</v>
      </c>
      <c r="I7" s="24">
        <f t="shared" si="0"/>
        <v>4209.6000000000004</v>
      </c>
      <c r="J7" s="23">
        <f t="shared" si="0"/>
        <v>2301.9899999999998</v>
      </c>
      <c r="K7" s="23">
        <f t="shared" si="0"/>
        <v>1078.1199999999999</v>
      </c>
      <c r="L7" s="24">
        <f t="shared" si="0"/>
        <v>1965.77</v>
      </c>
      <c r="M7" s="24">
        <f t="shared" si="0"/>
        <v>1852.35</v>
      </c>
      <c r="N7" s="24">
        <f t="shared" si="0"/>
        <v>2193.44</v>
      </c>
      <c r="O7" s="24">
        <f t="shared" si="0"/>
        <v>3639.46</v>
      </c>
      <c r="P7" s="24">
        <f t="shared" si="0"/>
        <v>5214.4799999999996</v>
      </c>
      <c r="Q7" s="24">
        <f>Q10</f>
        <v>7831.05</v>
      </c>
      <c r="R7" s="24">
        <f t="shared" ref="R7:AC7" si="1">R10</f>
        <v>6638.56</v>
      </c>
      <c r="S7" s="24">
        <f t="shared" si="1"/>
        <v>5357.19</v>
      </c>
      <c r="T7" s="24">
        <f t="shared" si="1"/>
        <v>5062.01</v>
      </c>
      <c r="U7" s="24">
        <f t="shared" si="1"/>
        <v>3312.48</v>
      </c>
      <c r="V7" s="24">
        <f t="shared" si="1"/>
        <v>2090.5500000000002</v>
      </c>
      <c r="W7" s="24">
        <f t="shared" si="1"/>
        <v>4879.34</v>
      </c>
      <c r="X7" s="24">
        <f t="shared" si="1"/>
        <v>5876.46</v>
      </c>
      <c r="Y7" s="23">
        <f t="shared" si="1"/>
        <v>9905</v>
      </c>
      <c r="Z7" s="23">
        <f t="shared" si="1"/>
        <v>9774.2099999999991</v>
      </c>
      <c r="AA7" s="59">
        <f t="shared" si="1"/>
        <v>43570.74</v>
      </c>
      <c r="AB7" s="59">
        <f t="shared" si="1"/>
        <v>94733.39</v>
      </c>
      <c r="AC7" s="24">
        <f t="shared" si="1"/>
        <v>0</v>
      </c>
      <c r="AD7" s="24">
        <f>SUM(AD8:AD14)</f>
        <v>0</v>
      </c>
      <c r="AE7" s="23">
        <f>SUM(AE8:AE14)</f>
        <v>149738.57999999999</v>
      </c>
      <c r="AF7" s="24">
        <f>SUM(AF8:AF14)</f>
        <v>0</v>
      </c>
      <c r="AG7" s="24">
        <f>SUM(AG8:AG14)</f>
        <v>0</v>
      </c>
      <c r="AI7" s="24"/>
      <c r="AJ7" s="48">
        <f>SUM(E7:P7)</f>
        <v>49292.399999999994</v>
      </c>
      <c r="AK7" s="48">
        <f>SUM(Q7:AC7)</f>
        <v>199030.97999999998</v>
      </c>
      <c r="AL7" s="27">
        <f>AJ7-AK7</f>
        <v>-149738.57999999999</v>
      </c>
      <c r="AM7" s="49">
        <f>AK7/AJ7*100-100</f>
        <v>303.77620079363146</v>
      </c>
    </row>
    <row r="8" spans="2:39" ht="27" x14ac:dyDescent="0.3">
      <c r="B8" s="1" t="s">
        <v>5</v>
      </c>
      <c r="C8" s="29" t="s">
        <v>63</v>
      </c>
      <c r="D8" s="30"/>
      <c r="E8" s="30"/>
      <c r="F8" s="30"/>
      <c r="G8" s="31"/>
      <c r="H8" s="31"/>
      <c r="I8" s="31"/>
      <c r="J8" s="31"/>
      <c r="K8" s="31"/>
      <c r="L8" s="31"/>
      <c r="M8" s="31"/>
      <c r="N8" s="31"/>
      <c r="O8" s="31"/>
      <c r="P8" s="31"/>
      <c r="Q8" s="31"/>
      <c r="R8" s="31"/>
      <c r="S8" s="31"/>
      <c r="T8" s="31"/>
      <c r="U8" s="31"/>
      <c r="V8" s="31"/>
      <c r="W8" s="31"/>
      <c r="X8" s="30"/>
      <c r="Y8" s="23"/>
      <c r="Z8" s="23"/>
      <c r="AA8" s="59"/>
      <c r="AB8" s="59"/>
      <c r="AC8" s="21"/>
      <c r="AD8" s="21"/>
      <c r="AE8" s="21">
        <f t="shared" ref="AE8:AE14" si="2">ROUND(SUM(Q8:AB8)-SUM(E8:P8)+AC8,2)</f>
        <v>0</v>
      </c>
      <c r="AF8" s="21">
        <f>AE8/12</f>
        <v>0</v>
      </c>
      <c r="AG8" s="21">
        <f>AF8*8</f>
        <v>0</v>
      </c>
      <c r="AH8" s="51"/>
      <c r="AI8" s="50" t="s">
        <v>69</v>
      </c>
    </row>
    <row r="9" spans="2:39" x14ac:dyDescent="0.3">
      <c r="B9" s="1"/>
      <c r="C9" s="32" t="s">
        <v>62</v>
      </c>
      <c r="D9" s="33"/>
      <c r="E9" s="33"/>
      <c r="F9" s="33"/>
      <c r="G9" s="34"/>
      <c r="H9" s="34"/>
      <c r="I9" s="34"/>
      <c r="J9" s="34"/>
      <c r="K9" s="34"/>
      <c r="L9" s="34"/>
      <c r="M9" s="34"/>
      <c r="N9" s="34"/>
      <c r="O9" s="34"/>
      <c r="P9" s="34"/>
      <c r="Q9" s="35"/>
      <c r="R9" s="35"/>
      <c r="S9" s="35"/>
      <c r="T9" s="35"/>
      <c r="U9" s="35"/>
      <c r="V9" s="35"/>
      <c r="W9" s="35"/>
      <c r="X9" s="37"/>
      <c r="Y9" s="88"/>
      <c r="Z9" s="88"/>
      <c r="AA9" s="60"/>
      <c r="AB9" s="60"/>
      <c r="AC9" s="21"/>
      <c r="AD9" s="21"/>
      <c r="AE9" s="21"/>
      <c r="AF9" s="21"/>
      <c r="AG9" s="21"/>
      <c r="AI9" s="21"/>
    </row>
    <row r="10" spans="2:39" x14ac:dyDescent="0.3">
      <c r="B10" s="1" t="s">
        <v>6</v>
      </c>
      <c r="C10" s="11" t="s">
        <v>21</v>
      </c>
      <c r="D10" s="12">
        <v>2229</v>
      </c>
      <c r="E10" s="12">
        <v>6937.85</v>
      </c>
      <c r="F10" s="12">
        <v>7606.02</v>
      </c>
      <c r="G10" s="7">
        <v>6949.51</v>
      </c>
      <c r="H10" s="7">
        <v>5343.81</v>
      </c>
      <c r="I10" s="7">
        <v>4209.6000000000004</v>
      </c>
      <c r="J10" s="12">
        <v>2301.9899999999998</v>
      </c>
      <c r="K10" s="12">
        <v>1078.1199999999999</v>
      </c>
      <c r="L10" s="7">
        <v>1965.77</v>
      </c>
      <c r="M10" s="7">
        <v>1852.35</v>
      </c>
      <c r="N10" s="7">
        <v>2193.44</v>
      </c>
      <c r="O10" s="7">
        <v>3639.46</v>
      </c>
      <c r="P10" s="7">
        <v>5214.4799999999996</v>
      </c>
      <c r="Q10" s="21">
        <v>7831.05</v>
      </c>
      <c r="R10" s="21">
        <v>6638.56</v>
      </c>
      <c r="S10" s="21">
        <v>5357.19</v>
      </c>
      <c r="T10" s="21">
        <v>5062.01</v>
      </c>
      <c r="U10" s="21">
        <v>3312.48</v>
      </c>
      <c r="V10" s="21">
        <v>2090.5500000000002</v>
      </c>
      <c r="W10" s="21">
        <v>4879.34</v>
      </c>
      <c r="X10" s="21">
        <v>5876.46</v>
      </c>
      <c r="Y10" s="20">
        <v>9905</v>
      </c>
      <c r="Z10" s="20">
        <v>9774.2099999999991</v>
      </c>
      <c r="AA10" s="52">
        <v>43570.74</v>
      </c>
      <c r="AB10" s="52">
        <v>94733.39</v>
      </c>
      <c r="AC10" s="7"/>
      <c r="AD10" s="7"/>
      <c r="AE10" s="21">
        <f t="shared" si="2"/>
        <v>149738.57999999999</v>
      </c>
      <c r="AF10" s="6"/>
      <c r="AG10" s="6"/>
      <c r="AI10" s="6"/>
    </row>
    <row r="11" spans="2:39" x14ac:dyDescent="0.3">
      <c r="B11" s="1" t="s">
        <v>7</v>
      </c>
      <c r="C11" s="11" t="s">
        <v>22</v>
      </c>
      <c r="D11" s="12"/>
      <c r="E11" s="12"/>
      <c r="F11" s="12"/>
      <c r="G11" s="7"/>
      <c r="H11" s="7"/>
      <c r="I11" s="7"/>
      <c r="J11" s="12"/>
      <c r="K11" s="12"/>
      <c r="L11" s="7"/>
      <c r="M11" s="7"/>
      <c r="N11" s="7"/>
      <c r="O11" s="7"/>
      <c r="P11" s="7"/>
      <c r="Q11" s="58"/>
      <c r="R11" s="58"/>
      <c r="S11" s="58"/>
      <c r="T11" s="58"/>
      <c r="U11" s="58"/>
      <c r="V11" s="58"/>
      <c r="W11" s="58"/>
      <c r="X11" s="58"/>
      <c r="Y11" s="89"/>
      <c r="Z11" s="89"/>
      <c r="AA11" s="60"/>
      <c r="AB11" s="60"/>
      <c r="AC11" s="7"/>
      <c r="AD11" s="7"/>
      <c r="AE11" s="21">
        <f t="shared" si="2"/>
        <v>0</v>
      </c>
      <c r="AF11" s="8"/>
      <c r="AG11" s="8"/>
      <c r="AI11" s="8"/>
    </row>
    <row r="12" spans="2:39" x14ac:dyDescent="0.3">
      <c r="B12" s="1" t="s">
        <v>24</v>
      </c>
      <c r="C12" s="12" t="s">
        <v>23</v>
      </c>
      <c r="D12" s="12"/>
      <c r="E12" s="12"/>
      <c r="F12" s="12"/>
      <c r="G12" s="7"/>
      <c r="H12" s="7"/>
      <c r="I12" s="7"/>
      <c r="J12" s="12"/>
      <c r="K12" s="12"/>
      <c r="L12" s="7"/>
      <c r="M12" s="7"/>
      <c r="N12" s="7"/>
      <c r="O12" s="7"/>
      <c r="P12" s="7"/>
      <c r="Q12" s="7"/>
      <c r="R12" s="7"/>
      <c r="S12" s="7"/>
      <c r="T12" s="7"/>
      <c r="U12" s="7"/>
      <c r="V12" s="7"/>
      <c r="W12" s="7"/>
      <c r="X12" s="7"/>
      <c r="Y12" s="7"/>
      <c r="Z12" s="7"/>
      <c r="AA12" s="44"/>
      <c r="AB12" s="44"/>
      <c r="AC12" s="7"/>
      <c r="AD12" s="7"/>
      <c r="AE12" s="21">
        <f t="shared" si="2"/>
        <v>0</v>
      </c>
      <c r="AF12" s="8"/>
      <c r="AG12" s="8"/>
      <c r="AI12" s="8"/>
    </row>
    <row r="13" spans="2:39" x14ac:dyDescent="0.3">
      <c r="B13" s="1" t="s">
        <v>25</v>
      </c>
      <c r="C13" s="11" t="s">
        <v>38</v>
      </c>
      <c r="D13" s="12"/>
      <c r="E13" s="12"/>
      <c r="F13" s="12"/>
      <c r="G13" s="7"/>
      <c r="H13" s="7"/>
      <c r="I13" s="7"/>
      <c r="J13" s="12"/>
      <c r="K13" s="12"/>
      <c r="L13" s="7"/>
      <c r="M13" s="7"/>
      <c r="N13" s="7"/>
      <c r="O13" s="7"/>
      <c r="P13" s="7"/>
      <c r="Q13" s="7"/>
      <c r="R13" s="7"/>
      <c r="S13" s="7"/>
      <c r="T13" s="7"/>
      <c r="U13" s="7"/>
      <c r="V13" s="7"/>
      <c r="W13" s="7"/>
      <c r="X13" s="7"/>
      <c r="Y13" s="7"/>
      <c r="Z13" s="7"/>
      <c r="AA13" s="44"/>
      <c r="AB13" s="44"/>
      <c r="AC13" s="7"/>
      <c r="AD13" s="7"/>
      <c r="AE13" s="21">
        <f t="shared" si="2"/>
        <v>0</v>
      </c>
      <c r="AF13" s="8"/>
      <c r="AG13" s="8"/>
      <c r="AI13" s="8"/>
    </row>
    <row r="14" spans="2:39" x14ac:dyDescent="0.3">
      <c r="B14" s="1" t="s">
        <v>32</v>
      </c>
      <c r="C14" s="11" t="s">
        <v>38</v>
      </c>
      <c r="D14" s="13"/>
      <c r="E14" s="13"/>
      <c r="F14" s="13"/>
      <c r="G14" s="8"/>
      <c r="H14" s="8"/>
      <c r="I14" s="8"/>
      <c r="J14" s="13"/>
      <c r="K14" s="13"/>
      <c r="L14" s="8"/>
      <c r="M14" s="8"/>
      <c r="N14" s="8"/>
      <c r="O14" s="8"/>
      <c r="P14" s="8"/>
      <c r="Q14" s="8"/>
      <c r="R14" s="8"/>
      <c r="S14" s="8"/>
      <c r="T14" s="8"/>
      <c r="U14" s="8"/>
      <c r="V14" s="8"/>
      <c r="W14" s="8"/>
      <c r="X14" s="8"/>
      <c r="Y14" s="8"/>
      <c r="Z14" s="8"/>
      <c r="AA14" s="45"/>
      <c r="AB14" s="45"/>
      <c r="AC14" s="8"/>
      <c r="AD14" s="8"/>
      <c r="AE14" s="21">
        <f t="shared" si="2"/>
        <v>0</v>
      </c>
      <c r="AF14" s="8"/>
      <c r="AG14" s="8"/>
      <c r="AI14" s="8"/>
    </row>
    <row r="15" spans="2:39" x14ac:dyDescent="0.3">
      <c r="C15" s="14"/>
      <c r="D15" s="14"/>
      <c r="E15" s="14"/>
      <c r="F15" s="14"/>
      <c r="J15" s="14"/>
      <c r="K15" s="25"/>
      <c r="L15" s="26"/>
      <c r="O15" s="27"/>
      <c r="P15" s="27"/>
      <c r="X15" s="28"/>
    </row>
    <row r="16" spans="2:39" x14ac:dyDescent="0.3">
      <c r="C16" s="15" t="s">
        <v>64</v>
      </c>
      <c r="D16" s="15"/>
      <c r="E16" s="15"/>
      <c r="F16" s="15"/>
      <c r="J16" s="15"/>
      <c r="K16" s="15"/>
      <c r="L16" s="26"/>
      <c r="O16" s="27"/>
      <c r="P16" s="27"/>
    </row>
    <row r="17" spans="3:15" x14ac:dyDescent="0.3">
      <c r="C17" s="100" t="s">
        <v>44</v>
      </c>
      <c r="D17" s="100"/>
      <c r="E17" s="100"/>
      <c r="F17" s="100"/>
      <c r="O17" s="27"/>
    </row>
    <row r="18" spans="3:15" x14ac:dyDescent="0.3">
      <c r="C18" s="17" t="s">
        <v>65</v>
      </c>
    </row>
  </sheetData>
  <mergeCells count="13">
    <mergeCell ref="C17:F17"/>
    <mergeCell ref="E4:P4"/>
    <mergeCell ref="Q4:AB4"/>
    <mergeCell ref="B2:AB2"/>
    <mergeCell ref="B4:B5"/>
    <mergeCell ref="C4:C5"/>
    <mergeCell ref="D4:D5"/>
    <mergeCell ref="AI4:AI5"/>
    <mergeCell ref="AC4:AC5"/>
    <mergeCell ref="AD4:AD5"/>
    <mergeCell ref="AE4:AE5"/>
    <mergeCell ref="AF4:AF5"/>
    <mergeCell ref="AG4:AG5"/>
  </mergeCells>
  <pageMargins left="0.70866141732283472" right="0.70866141732283472" top="0.74803149606299213" bottom="0.74803149606299213" header="0.31496062992125984" footer="0.31496062992125984"/>
  <pageSetup paperSize="9" scale="51" orientation="landscape" r:id="rId1"/>
  <colBreaks count="1" manualBreakCount="1">
    <brk id="1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M18"/>
  <sheetViews>
    <sheetView topLeftCell="H1" zoomScale="90" zoomScaleNormal="90" workbookViewId="0">
      <selection activeCell="AJ31" sqref="AJ31"/>
    </sheetView>
  </sheetViews>
  <sheetFormatPr defaultRowHeight="14.4" x14ac:dyDescent="0.3"/>
  <cols>
    <col min="1" max="1" width="4.88671875" hidden="1" customWidth="1"/>
    <col min="2" max="2" width="6.33203125" customWidth="1"/>
    <col min="3" max="3" width="32.6640625" customWidth="1"/>
    <col min="4" max="4" width="10" customWidth="1"/>
    <col min="5" max="28" width="9.6640625" customWidth="1"/>
    <col min="29" max="29" width="10.109375" customWidth="1"/>
    <col min="30" max="30" width="12.33203125" customWidth="1"/>
    <col min="31" max="31" width="13" customWidth="1"/>
    <col min="33" max="33" width="11.33203125" hidden="1" customWidth="1"/>
    <col min="34" max="34" width="8.88671875" hidden="1" customWidth="1"/>
    <col min="35" max="35" width="13.109375" customWidth="1"/>
    <col min="36" max="36" width="9.6640625" customWidth="1"/>
    <col min="37" max="37" width="9.88671875" bestFit="1" customWidth="1"/>
  </cols>
  <sheetData>
    <row r="2" spans="2:39" ht="17.399999999999999" x14ac:dyDescent="0.3">
      <c r="B2" s="104" t="s">
        <v>70</v>
      </c>
      <c r="C2" s="104"/>
      <c r="D2" s="104"/>
      <c r="E2" s="104"/>
      <c r="F2" s="104"/>
      <c r="G2" s="104"/>
      <c r="H2" s="104"/>
      <c r="I2" s="104"/>
      <c r="J2" s="104"/>
      <c r="K2" s="104"/>
      <c r="L2" s="104"/>
      <c r="M2" s="104"/>
      <c r="N2" s="104"/>
      <c r="O2" s="104"/>
      <c r="P2" s="104"/>
      <c r="Q2" s="104"/>
      <c r="R2" s="104"/>
      <c r="S2" s="104"/>
      <c r="T2" s="104"/>
      <c r="U2" s="104"/>
      <c r="V2" s="104"/>
      <c r="W2" s="104"/>
      <c r="X2" s="104"/>
      <c r="Y2" s="104"/>
      <c r="Z2" s="104"/>
      <c r="AA2" s="104"/>
      <c r="AB2" s="104"/>
      <c r="AC2" s="47"/>
      <c r="AD2" s="47"/>
      <c r="AE2" s="47"/>
    </row>
    <row r="4" spans="2:39" ht="31.95" customHeight="1" x14ac:dyDescent="0.3">
      <c r="B4" s="105" t="s">
        <v>1</v>
      </c>
      <c r="C4" s="99" t="s">
        <v>49</v>
      </c>
      <c r="D4" s="99" t="s">
        <v>0</v>
      </c>
      <c r="E4" s="110" t="s">
        <v>36</v>
      </c>
      <c r="F4" s="111"/>
      <c r="G4" s="111"/>
      <c r="H4" s="111"/>
      <c r="I4" s="111"/>
      <c r="J4" s="111"/>
      <c r="K4" s="111"/>
      <c r="L4" s="111"/>
      <c r="M4" s="111"/>
      <c r="N4" s="111"/>
      <c r="O4" s="111"/>
      <c r="P4" s="112"/>
      <c r="Q4" s="110" t="s">
        <v>106</v>
      </c>
      <c r="R4" s="111"/>
      <c r="S4" s="111"/>
      <c r="T4" s="111"/>
      <c r="U4" s="111"/>
      <c r="V4" s="111"/>
      <c r="W4" s="111"/>
      <c r="X4" s="111"/>
      <c r="Y4" s="111"/>
      <c r="Z4" s="111"/>
      <c r="AA4" s="111"/>
      <c r="AB4" s="112"/>
      <c r="AC4" s="99" t="s">
        <v>42</v>
      </c>
      <c r="AD4" s="99" t="s">
        <v>9</v>
      </c>
      <c r="AE4" s="99" t="s">
        <v>67</v>
      </c>
      <c r="AF4" s="99" t="s">
        <v>52</v>
      </c>
      <c r="AG4" s="99" t="s">
        <v>53</v>
      </c>
      <c r="AI4" s="109" t="s">
        <v>68</v>
      </c>
    </row>
    <row r="5" spans="2:39" ht="40.200000000000003" x14ac:dyDescent="0.3">
      <c r="B5" s="105"/>
      <c r="C5" s="99"/>
      <c r="D5" s="99"/>
      <c r="E5" s="2" t="s">
        <v>26</v>
      </c>
      <c r="F5" s="2" t="s">
        <v>27</v>
      </c>
      <c r="G5" s="2" t="s">
        <v>28</v>
      </c>
      <c r="H5" s="2" t="s">
        <v>29</v>
      </c>
      <c r="I5" s="2" t="s">
        <v>33</v>
      </c>
      <c r="J5" s="2" t="s">
        <v>61</v>
      </c>
      <c r="K5" s="2" t="s">
        <v>60</v>
      </c>
      <c r="L5" s="2" t="s">
        <v>59</v>
      </c>
      <c r="M5" s="2" t="s">
        <v>58</v>
      </c>
      <c r="N5" s="2" t="s">
        <v>57</v>
      </c>
      <c r="O5" s="2" t="s">
        <v>56</v>
      </c>
      <c r="P5" s="2" t="s">
        <v>55</v>
      </c>
      <c r="Q5" s="2" t="s">
        <v>26</v>
      </c>
      <c r="R5" s="2" t="s">
        <v>27</v>
      </c>
      <c r="S5" s="2" t="s">
        <v>28</v>
      </c>
      <c r="T5" s="2" t="s">
        <v>29</v>
      </c>
      <c r="U5" s="2" t="s">
        <v>33</v>
      </c>
      <c r="V5" s="2" t="s">
        <v>61</v>
      </c>
      <c r="W5" s="2" t="s">
        <v>60</v>
      </c>
      <c r="X5" s="2" t="s">
        <v>59</v>
      </c>
      <c r="Y5" s="2" t="s">
        <v>58</v>
      </c>
      <c r="Z5" s="2" t="s">
        <v>57</v>
      </c>
      <c r="AA5" s="38" t="s">
        <v>56</v>
      </c>
      <c r="AB5" s="38" t="s">
        <v>55</v>
      </c>
      <c r="AC5" s="99"/>
      <c r="AD5" s="99"/>
      <c r="AE5" s="99"/>
      <c r="AF5" s="99" t="s">
        <v>51</v>
      </c>
      <c r="AG5" s="99" t="s">
        <v>51</v>
      </c>
      <c r="AI5" s="109" t="s">
        <v>51</v>
      </c>
    </row>
    <row r="6" spans="2:39" ht="24.6" x14ac:dyDescent="0.3">
      <c r="B6" s="4" t="s">
        <v>10</v>
      </c>
      <c r="C6" s="4" t="s">
        <v>11</v>
      </c>
      <c r="D6" s="4" t="s">
        <v>12</v>
      </c>
      <c r="E6" s="5" t="s">
        <v>13</v>
      </c>
      <c r="F6" s="5" t="s">
        <v>14</v>
      </c>
      <c r="G6" s="5" t="s">
        <v>40</v>
      </c>
      <c r="H6" s="5" t="s">
        <v>15</v>
      </c>
      <c r="I6" s="5" t="s">
        <v>16</v>
      </c>
      <c r="J6" s="5" t="s">
        <v>13</v>
      </c>
      <c r="K6" s="5" t="s">
        <v>14</v>
      </c>
      <c r="L6" s="5" t="s">
        <v>40</v>
      </c>
      <c r="M6" s="5" t="s">
        <v>15</v>
      </c>
      <c r="N6" s="5" t="s">
        <v>16</v>
      </c>
      <c r="O6" s="5" t="s">
        <v>15</v>
      </c>
      <c r="P6" s="5" t="s">
        <v>16</v>
      </c>
      <c r="Q6" s="5" t="s">
        <v>30</v>
      </c>
      <c r="R6" s="5" t="s">
        <v>34</v>
      </c>
      <c r="S6" s="5" t="s">
        <v>17</v>
      </c>
      <c r="T6" s="5" t="s">
        <v>18</v>
      </c>
      <c r="U6" s="5" t="s">
        <v>31</v>
      </c>
      <c r="V6" s="5" t="s">
        <v>30</v>
      </c>
      <c r="W6" s="5" t="s">
        <v>34</v>
      </c>
      <c r="X6" s="5" t="s">
        <v>17</v>
      </c>
      <c r="Y6" s="5" t="s">
        <v>18</v>
      </c>
      <c r="Z6" s="5" t="s">
        <v>31</v>
      </c>
      <c r="AA6" s="39" t="s">
        <v>18</v>
      </c>
      <c r="AB6" s="39" t="s">
        <v>31</v>
      </c>
      <c r="AC6" s="5" t="s">
        <v>19</v>
      </c>
      <c r="AD6" s="5" t="s">
        <v>20</v>
      </c>
      <c r="AE6" s="3" t="s">
        <v>41</v>
      </c>
      <c r="AF6" s="8"/>
      <c r="AG6" s="8"/>
      <c r="AI6" s="8"/>
    </row>
    <row r="7" spans="2:39" x14ac:dyDescent="0.3">
      <c r="B7" s="9" t="s">
        <v>2</v>
      </c>
      <c r="C7" s="10" t="s">
        <v>46</v>
      </c>
      <c r="D7" s="16" t="s">
        <v>47</v>
      </c>
      <c r="E7" s="23">
        <f t="shared" ref="E7:P7" si="0">SUM(E8:E14)</f>
        <v>598.95000000000005</v>
      </c>
      <c r="F7" s="23">
        <f t="shared" si="0"/>
        <v>798.6</v>
      </c>
      <c r="G7" s="24">
        <f t="shared" si="0"/>
        <v>0</v>
      </c>
      <c r="H7" s="24">
        <f t="shared" si="0"/>
        <v>0</v>
      </c>
      <c r="I7" s="24">
        <f t="shared" si="0"/>
        <v>0</v>
      </c>
      <c r="J7" s="23">
        <f t="shared" si="0"/>
        <v>0</v>
      </c>
      <c r="K7" s="23">
        <f t="shared" si="0"/>
        <v>0</v>
      </c>
      <c r="L7" s="24">
        <f t="shared" si="0"/>
        <v>774.4</v>
      </c>
      <c r="M7" s="24">
        <f t="shared" si="0"/>
        <v>871.2</v>
      </c>
      <c r="N7" s="24">
        <f t="shared" si="0"/>
        <v>0</v>
      </c>
      <c r="O7" s="24">
        <f t="shared" si="0"/>
        <v>0</v>
      </c>
      <c r="P7" s="24">
        <f t="shared" si="0"/>
        <v>0</v>
      </c>
      <c r="Q7" s="24">
        <f>Q12</f>
        <v>744.15</v>
      </c>
      <c r="R7" s="24">
        <f t="shared" ref="R7:AC7" si="1">R12</f>
        <v>0</v>
      </c>
      <c r="S7" s="24">
        <f t="shared" si="1"/>
        <v>1016.4</v>
      </c>
      <c r="T7" s="24">
        <f t="shared" si="1"/>
        <v>0</v>
      </c>
      <c r="U7" s="24">
        <f t="shared" si="1"/>
        <v>0</v>
      </c>
      <c r="V7" s="24">
        <f t="shared" si="1"/>
        <v>0</v>
      </c>
      <c r="W7" s="24">
        <f t="shared" si="1"/>
        <v>0</v>
      </c>
      <c r="X7" s="24">
        <f t="shared" si="1"/>
        <v>1560.9</v>
      </c>
      <c r="Y7" s="24">
        <f t="shared" si="1"/>
        <v>0</v>
      </c>
      <c r="Z7" s="24">
        <f t="shared" si="1"/>
        <v>0</v>
      </c>
      <c r="AA7" s="59">
        <f t="shared" si="1"/>
        <v>1694</v>
      </c>
      <c r="AB7" s="59">
        <f t="shared" si="1"/>
        <v>0</v>
      </c>
      <c r="AC7" s="24">
        <f t="shared" si="1"/>
        <v>0</v>
      </c>
      <c r="AD7" s="24">
        <f>SUM(AD8:AD14)</f>
        <v>0</v>
      </c>
      <c r="AE7" s="23">
        <f>SUM(AE8:AE14)</f>
        <v>1972.3</v>
      </c>
      <c r="AF7" s="24">
        <f>SUM(AF8:AF14)</f>
        <v>0</v>
      </c>
      <c r="AG7" s="24">
        <f>SUM(AG8:AG14)</f>
        <v>0</v>
      </c>
      <c r="AI7" s="24"/>
      <c r="AJ7" s="48">
        <f>SUM(E7:P7)</f>
        <v>3043.1500000000005</v>
      </c>
      <c r="AK7" s="48">
        <f>SUM(Q7:AC7)</f>
        <v>5015.45</v>
      </c>
      <c r="AL7" s="27">
        <f>AJ7-AK7</f>
        <v>-1972.2999999999993</v>
      </c>
      <c r="AM7" s="49">
        <f>AK7/AJ7*100-100</f>
        <v>64.811133200795183</v>
      </c>
    </row>
    <row r="8" spans="2:39" ht="27" x14ac:dyDescent="0.3">
      <c r="B8" s="1" t="s">
        <v>5</v>
      </c>
      <c r="C8" s="11" t="s">
        <v>63</v>
      </c>
      <c r="D8" s="46"/>
      <c r="E8" s="33"/>
      <c r="F8" s="33"/>
      <c r="G8" s="34"/>
      <c r="H8" s="34"/>
      <c r="I8" s="34"/>
      <c r="J8" s="34"/>
      <c r="K8" s="34"/>
      <c r="L8" s="34"/>
      <c r="M8" s="34"/>
      <c r="N8" s="34"/>
      <c r="O8" s="34"/>
      <c r="P8" s="34"/>
      <c r="Q8" s="34"/>
      <c r="R8" s="34"/>
      <c r="S8" s="34"/>
      <c r="T8" s="34"/>
      <c r="U8" s="34"/>
      <c r="V8" s="34"/>
      <c r="W8" s="34"/>
      <c r="X8" s="33"/>
      <c r="Y8" s="31"/>
      <c r="Z8" s="31"/>
      <c r="AA8" s="41"/>
      <c r="AB8" s="41"/>
      <c r="AC8" s="21"/>
      <c r="AD8" s="21"/>
      <c r="AE8" s="21">
        <f t="shared" ref="AE8:AE14" si="2">ROUND(SUM(Q8:AB8)-SUM(E8:P8)+AC8,2)</f>
        <v>0</v>
      </c>
      <c r="AF8" s="21">
        <f>AE8/12</f>
        <v>0</v>
      </c>
      <c r="AG8" s="21">
        <f>AF8*8</f>
        <v>0</v>
      </c>
      <c r="AH8" s="51"/>
      <c r="AI8" s="50" t="s">
        <v>69</v>
      </c>
    </row>
    <row r="9" spans="2:39" x14ac:dyDescent="0.3">
      <c r="B9" s="1"/>
      <c r="C9" s="11" t="s">
        <v>62</v>
      </c>
      <c r="D9" s="33"/>
      <c r="E9" s="33"/>
      <c r="F9" s="33"/>
      <c r="G9" s="34"/>
      <c r="H9" s="34"/>
      <c r="I9" s="34"/>
      <c r="J9" s="34"/>
      <c r="K9" s="34"/>
      <c r="L9" s="34"/>
      <c r="M9" s="34"/>
      <c r="N9" s="34"/>
      <c r="O9" s="34"/>
      <c r="P9" s="34"/>
      <c r="Q9" s="35"/>
      <c r="R9" s="35"/>
      <c r="S9" s="35"/>
      <c r="T9" s="35"/>
      <c r="U9" s="35"/>
      <c r="V9" s="35"/>
      <c r="W9" s="35"/>
      <c r="X9" s="37"/>
      <c r="Y9" s="35"/>
      <c r="Z9" s="35"/>
      <c r="AA9" s="42"/>
      <c r="AB9" s="42"/>
      <c r="AC9" s="21"/>
      <c r="AD9" s="21"/>
      <c r="AE9" s="21"/>
      <c r="AF9" s="21"/>
      <c r="AG9" s="21"/>
      <c r="AI9" s="21"/>
    </row>
    <row r="10" spans="2:39" x14ac:dyDescent="0.3">
      <c r="B10" s="1" t="s">
        <v>6</v>
      </c>
      <c r="C10" s="11" t="s">
        <v>21</v>
      </c>
      <c r="D10" s="12"/>
      <c r="E10" s="12"/>
      <c r="F10" s="12"/>
      <c r="G10" s="7"/>
      <c r="H10" s="7"/>
      <c r="I10" s="7"/>
      <c r="J10" s="12"/>
      <c r="K10" s="12"/>
      <c r="L10" s="7"/>
      <c r="M10" s="7"/>
      <c r="N10" s="7"/>
      <c r="O10" s="7"/>
      <c r="P10" s="7"/>
      <c r="Q10" s="21"/>
      <c r="R10" s="21"/>
      <c r="S10" s="21"/>
      <c r="T10" s="21"/>
      <c r="U10" s="21"/>
      <c r="V10" s="21"/>
      <c r="W10" s="21"/>
      <c r="X10" s="21"/>
      <c r="Y10" s="21"/>
      <c r="Z10" s="21"/>
      <c r="AA10" s="52"/>
      <c r="AB10" s="52"/>
      <c r="AC10" s="7"/>
      <c r="AD10" s="7"/>
      <c r="AE10" s="21">
        <f t="shared" si="2"/>
        <v>0</v>
      </c>
      <c r="AF10" s="6"/>
      <c r="AG10" s="6"/>
      <c r="AI10" s="6"/>
    </row>
    <row r="11" spans="2:39" x14ac:dyDescent="0.3">
      <c r="B11" s="1" t="s">
        <v>7</v>
      </c>
      <c r="C11" s="11" t="s">
        <v>22</v>
      </c>
      <c r="D11" s="12"/>
      <c r="E11" s="12"/>
      <c r="F11" s="12"/>
      <c r="G11" s="7"/>
      <c r="H11" s="7"/>
      <c r="I11" s="7"/>
      <c r="J11" s="12"/>
      <c r="K11" s="12"/>
      <c r="L11" s="7"/>
      <c r="M11" s="7"/>
      <c r="N11" s="7"/>
      <c r="O11" s="7"/>
      <c r="P11" s="7"/>
      <c r="Q11" s="7"/>
      <c r="R11" s="7"/>
      <c r="S11" s="7"/>
      <c r="T11" s="7"/>
      <c r="U11" s="7"/>
      <c r="V11" s="7"/>
      <c r="W11" s="7"/>
      <c r="X11" s="7"/>
      <c r="Y11" s="7"/>
      <c r="Z11" s="7"/>
      <c r="AA11" s="61"/>
      <c r="AB11" s="61"/>
      <c r="AC11" s="7"/>
      <c r="AD11" s="7"/>
      <c r="AE11" s="21">
        <f t="shared" si="2"/>
        <v>0</v>
      </c>
      <c r="AF11" s="8"/>
      <c r="AG11" s="8"/>
      <c r="AI11" s="8"/>
    </row>
    <row r="12" spans="2:39" x14ac:dyDescent="0.3">
      <c r="B12" s="1" t="s">
        <v>24</v>
      </c>
      <c r="C12" s="12" t="s">
        <v>23</v>
      </c>
      <c r="D12" s="12">
        <v>2321</v>
      </c>
      <c r="E12" s="12">
        <v>598.95000000000005</v>
      </c>
      <c r="F12" s="53">
        <v>798.6</v>
      </c>
      <c r="G12" s="7"/>
      <c r="H12" s="7"/>
      <c r="I12" s="7"/>
      <c r="J12" s="12"/>
      <c r="K12" s="12"/>
      <c r="L12" s="7">
        <v>774.4</v>
      </c>
      <c r="M12" s="54">
        <v>871.2</v>
      </c>
      <c r="N12" s="7"/>
      <c r="O12" s="7"/>
      <c r="P12" s="7"/>
      <c r="Q12" s="54">
        <v>744.15</v>
      </c>
      <c r="R12" s="7"/>
      <c r="S12" s="54">
        <v>1016.4</v>
      </c>
      <c r="T12" s="7"/>
      <c r="U12" s="7"/>
      <c r="V12" s="7"/>
      <c r="W12" s="7"/>
      <c r="X12" s="54">
        <v>1560.9</v>
      </c>
      <c r="Y12" s="7"/>
      <c r="Z12" s="7"/>
      <c r="AA12" s="55">
        <v>1694</v>
      </c>
      <c r="AB12" s="61"/>
      <c r="AC12" s="7"/>
      <c r="AD12" s="7"/>
      <c r="AE12" s="21">
        <f t="shared" si="2"/>
        <v>1972.3</v>
      </c>
      <c r="AF12" s="8"/>
      <c r="AG12" s="8"/>
      <c r="AI12" s="8"/>
    </row>
    <row r="13" spans="2:39" x14ac:dyDescent="0.3">
      <c r="B13" s="1" t="s">
        <v>25</v>
      </c>
      <c r="C13" s="11" t="s">
        <v>38</v>
      </c>
      <c r="D13" s="12"/>
      <c r="E13" s="12"/>
      <c r="F13" s="12"/>
      <c r="G13" s="7"/>
      <c r="H13" s="7"/>
      <c r="I13" s="7"/>
      <c r="J13" s="12"/>
      <c r="K13" s="12"/>
      <c r="L13" s="7"/>
      <c r="M13" s="7"/>
      <c r="N13" s="7"/>
      <c r="O13" s="7"/>
      <c r="P13" s="7"/>
      <c r="Q13" s="7"/>
      <c r="R13" s="7"/>
      <c r="S13" s="7"/>
      <c r="T13" s="7"/>
      <c r="U13" s="7"/>
      <c r="V13" s="7"/>
      <c r="W13" s="7"/>
      <c r="X13" s="7"/>
      <c r="Y13" s="7"/>
      <c r="Z13" s="7"/>
      <c r="AA13" s="61"/>
      <c r="AB13" s="61"/>
      <c r="AC13" s="7"/>
      <c r="AD13" s="7"/>
      <c r="AE13" s="21">
        <f t="shared" si="2"/>
        <v>0</v>
      </c>
      <c r="AF13" s="8"/>
      <c r="AG13" s="8"/>
      <c r="AI13" s="8"/>
    </row>
    <row r="14" spans="2:39" x14ac:dyDescent="0.3">
      <c r="B14" s="1" t="s">
        <v>32</v>
      </c>
      <c r="C14" s="11" t="s">
        <v>38</v>
      </c>
      <c r="D14" s="13"/>
      <c r="E14" s="13"/>
      <c r="F14" s="13"/>
      <c r="G14" s="8"/>
      <c r="H14" s="8"/>
      <c r="I14" s="8"/>
      <c r="J14" s="13"/>
      <c r="K14" s="13"/>
      <c r="L14" s="8"/>
      <c r="M14" s="8"/>
      <c r="N14" s="8"/>
      <c r="O14" s="8"/>
      <c r="P14" s="8"/>
      <c r="Q14" s="8"/>
      <c r="R14" s="8"/>
      <c r="S14" s="8"/>
      <c r="T14" s="8"/>
      <c r="U14" s="8"/>
      <c r="V14" s="8"/>
      <c r="W14" s="8"/>
      <c r="X14" s="8"/>
      <c r="Y14" s="8"/>
      <c r="Z14" s="8"/>
      <c r="AA14" s="62"/>
      <c r="AB14" s="62"/>
      <c r="AC14" s="8"/>
      <c r="AD14" s="8"/>
      <c r="AE14" s="21">
        <f t="shared" si="2"/>
        <v>0</v>
      </c>
      <c r="AF14" s="8"/>
      <c r="AG14" s="8"/>
      <c r="AI14" s="8"/>
    </row>
    <row r="15" spans="2:39" x14ac:dyDescent="0.3">
      <c r="C15" s="14"/>
      <c r="D15" s="14"/>
      <c r="E15" s="14"/>
      <c r="F15" s="14"/>
      <c r="J15" s="14"/>
      <c r="K15" s="25"/>
      <c r="L15" s="26"/>
      <c r="O15" s="27"/>
      <c r="P15" s="27"/>
      <c r="X15" s="28"/>
    </row>
    <row r="16" spans="2:39" x14ac:dyDescent="0.3">
      <c r="C16" s="15" t="s">
        <v>64</v>
      </c>
      <c r="D16" s="15"/>
      <c r="E16" s="15"/>
      <c r="F16" s="15"/>
      <c r="J16" s="15"/>
      <c r="K16" s="15"/>
      <c r="L16" s="26"/>
      <c r="O16" s="27"/>
      <c r="P16" s="27"/>
    </row>
    <row r="17" spans="3:15" x14ac:dyDescent="0.3">
      <c r="C17" s="100" t="s">
        <v>44</v>
      </c>
      <c r="D17" s="100"/>
      <c r="E17" s="100"/>
      <c r="F17" s="100"/>
      <c r="O17" s="27"/>
    </row>
    <row r="18" spans="3:15" x14ac:dyDescent="0.3">
      <c r="C18" s="17" t="s">
        <v>71</v>
      </c>
    </row>
  </sheetData>
  <mergeCells count="13">
    <mergeCell ref="B2:AB2"/>
    <mergeCell ref="B4:B5"/>
    <mergeCell ref="C4:C5"/>
    <mergeCell ref="D4:D5"/>
    <mergeCell ref="E4:P4"/>
    <mergeCell ref="Q4:AB4"/>
    <mergeCell ref="AI4:AI5"/>
    <mergeCell ref="C17:F17"/>
    <mergeCell ref="AC4:AC5"/>
    <mergeCell ref="AD4:AD5"/>
    <mergeCell ref="AE4:AE5"/>
    <mergeCell ref="AF4:AF5"/>
    <mergeCell ref="AG4:AG5"/>
  </mergeCells>
  <pageMargins left="0.7" right="0.7" top="0.75" bottom="0.75" header="0.3" footer="0.3"/>
  <pageSetup paperSize="9" orientation="portrait" horizontalDpi="360" verticalDpi="36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M18"/>
  <sheetViews>
    <sheetView topLeftCell="H1" zoomScale="90" zoomScaleNormal="90" workbookViewId="0">
      <selection activeCell="AE9" sqref="AE9"/>
    </sheetView>
  </sheetViews>
  <sheetFormatPr defaultRowHeight="14.4" x14ac:dyDescent="0.3"/>
  <cols>
    <col min="1" max="1" width="4.6640625" hidden="1" customWidth="1"/>
    <col min="2" max="2" width="6.33203125" customWidth="1"/>
    <col min="3" max="3" width="32.6640625" customWidth="1"/>
    <col min="4" max="4" width="10" customWidth="1"/>
    <col min="5" max="28" width="9.6640625" customWidth="1"/>
    <col min="29" max="29" width="10.109375" customWidth="1"/>
    <col min="30" max="30" width="12.33203125" customWidth="1"/>
    <col min="31" max="31" width="13" customWidth="1"/>
    <col min="33" max="33" width="11.33203125" hidden="1" customWidth="1"/>
    <col min="34" max="34" width="8.88671875" hidden="1" customWidth="1"/>
    <col min="35" max="35" width="13.109375" customWidth="1"/>
    <col min="36" max="36" width="9.6640625" customWidth="1"/>
    <col min="37" max="37" width="9.88671875" bestFit="1" customWidth="1"/>
  </cols>
  <sheetData>
    <row r="2" spans="2:39" ht="17.399999999999999" x14ac:dyDescent="0.3">
      <c r="B2" s="104" t="s">
        <v>72</v>
      </c>
      <c r="C2" s="104"/>
      <c r="D2" s="104"/>
      <c r="E2" s="104"/>
      <c r="F2" s="104"/>
      <c r="G2" s="104"/>
      <c r="H2" s="104"/>
      <c r="I2" s="104"/>
      <c r="J2" s="104"/>
      <c r="K2" s="104"/>
      <c r="L2" s="104"/>
      <c r="M2" s="104"/>
      <c r="N2" s="104"/>
      <c r="O2" s="104"/>
      <c r="P2" s="104"/>
      <c r="Q2" s="104"/>
      <c r="R2" s="104"/>
      <c r="S2" s="104"/>
      <c r="T2" s="104"/>
      <c r="U2" s="104"/>
      <c r="V2" s="104"/>
      <c r="W2" s="104"/>
      <c r="X2" s="104"/>
      <c r="Y2" s="104"/>
      <c r="Z2" s="104"/>
      <c r="AA2" s="104"/>
      <c r="AB2" s="104"/>
      <c r="AC2" s="47"/>
      <c r="AD2" s="47"/>
      <c r="AE2" s="47"/>
    </row>
    <row r="4" spans="2:39" ht="27.6" customHeight="1" x14ac:dyDescent="0.3">
      <c r="B4" s="105" t="s">
        <v>1</v>
      </c>
      <c r="C4" s="99" t="s">
        <v>49</v>
      </c>
      <c r="D4" s="99" t="s">
        <v>0</v>
      </c>
      <c r="E4" s="110" t="s">
        <v>36</v>
      </c>
      <c r="F4" s="111"/>
      <c r="G4" s="111"/>
      <c r="H4" s="111"/>
      <c r="I4" s="111"/>
      <c r="J4" s="111"/>
      <c r="K4" s="111"/>
      <c r="L4" s="111"/>
      <c r="M4" s="111"/>
      <c r="N4" s="111"/>
      <c r="O4" s="111"/>
      <c r="P4" s="112"/>
      <c r="Q4" s="110" t="s">
        <v>105</v>
      </c>
      <c r="R4" s="111"/>
      <c r="S4" s="111"/>
      <c r="T4" s="111"/>
      <c r="U4" s="111"/>
      <c r="V4" s="111"/>
      <c r="W4" s="111"/>
      <c r="X4" s="111"/>
      <c r="Y4" s="111"/>
      <c r="Z4" s="111"/>
      <c r="AA4" s="111"/>
      <c r="AB4" s="112"/>
      <c r="AC4" s="99" t="s">
        <v>42</v>
      </c>
      <c r="AD4" s="99" t="s">
        <v>9</v>
      </c>
      <c r="AE4" s="99" t="s">
        <v>67</v>
      </c>
      <c r="AF4" s="99" t="s">
        <v>52</v>
      </c>
      <c r="AG4" s="99" t="s">
        <v>53</v>
      </c>
      <c r="AI4" s="109" t="s">
        <v>68</v>
      </c>
    </row>
    <row r="5" spans="2:39" ht="40.200000000000003" x14ac:dyDescent="0.3">
      <c r="B5" s="105"/>
      <c r="C5" s="99"/>
      <c r="D5" s="99"/>
      <c r="E5" s="2" t="s">
        <v>26</v>
      </c>
      <c r="F5" s="2" t="s">
        <v>27</v>
      </c>
      <c r="G5" s="2" t="s">
        <v>28</v>
      </c>
      <c r="H5" s="2" t="s">
        <v>29</v>
      </c>
      <c r="I5" s="2" t="s">
        <v>33</v>
      </c>
      <c r="J5" s="2" t="s">
        <v>61</v>
      </c>
      <c r="K5" s="2" t="s">
        <v>60</v>
      </c>
      <c r="L5" s="2" t="s">
        <v>59</v>
      </c>
      <c r="M5" s="2" t="s">
        <v>58</v>
      </c>
      <c r="N5" s="2" t="s">
        <v>57</v>
      </c>
      <c r="O5" s="2" t="s">
        <v>56</v>
      </c>
      <c r="P5" s="2" t="s">
        <v>55</v>
      </c>
      <c r="Q5" s="2" t="s">
        <v>26</v>
      </c>
      <c r="R5" s="2" t="s">
        <v>27</v>
      </c>
      <c r="S5" s="2" t="s">
        <v>28</v>
      </c>
      <c r="T5" s="2" t="s">
        <v>29</v>
      </c>
      <c r="U5" s="2" t="s">
        <v>33</v>
      </c>
      <c r="V5" s="2" t="s">
        <v>61</v>
      </c>
      <c r="W5" s="2" t="s">
        <v>60</v>
      </c>
      <c r="X5" s="2" t="s">
        <v>59</v>
      </c>
      <c r="Y5" s="94" t="s">
        <v>58</v>
      </c>
      <c r="Z5" s="38" t="s">
        <v>57</v>
      </c>
      <c r="AA5" s="38" t="s">
        <v>56</v>
      </c>
      <c r="AB5" s="38" t="s">
        <v>55</v>
      </c>
      <c r="AC5" s="99"/>
      <c r="AD5" s="99"/>
      <c r="AE5" s="99"/>
      <c r="AF5" s="99" t="s">
        <v>51</v>
      </c>
      <c r="AG5" s="99" t="s">
        <v>51</v>
      </c>
      <c r="AI5" s="109" t="s">
        <v>51</v>
      </c>
    </row>
    <row r="6" spans="2:39" ht="24.6" x14ac:dyDescent="0.3">
      <c r="B6" s="4" t="s">
        <v>10</v>
      </c>
      <c r="C6" s="4" t="s">
        <v>11</v>
      </c>
      <c r="D6" s="4" t="s">
        <v>12</v>
      </c>
      <c r="E6" s="5" t="s">
        <v>13</v>
      </c>
      <c r="F6" s="5" t="s">
        <v>14</v>
      </c>
      <c r="G6" s="5" t="s">
        <v>40</v>
      </c>
      <c r="H6" s="5" t="s">
        <v>15</v>
      </c>
      <c r="I6" s="5" t="s">
        <v>16</v>
      </c>
      <c r="J6" s="5" t="s">
        <v>13</v>
      </c>
      <c r="K6" s="5" t="s">
        <v>14</v>
      </c>
      <c r="L6" s="5" t="s">
        <v>40</v>
      </c>
      <c r="M6" s="5" t="s">
        <v>15</v>
      </c>
      <c r="N6" s="5" t="s">
        <v>16</v>
      </c>
      <c r="O6" s="5" t="s">
        <v>15</v>
      </c>
      <c r="P6" s="5" t="s">
        <v>16</v>
      </c>
      <c r="Q6" s="5" t="s">
        <v>30</v>
      </c>
      <c r="R6" s="5" t="s">
        <v>34</v>
      </c>
      <c r="S6" s="5" t="s">
        <v>17</v>
      </c>
      <c r="T6" s="5" t="s">
        <v>18</v>
      </c>
      <c r="U6" s="5" t="s">
        <v>31</v>
      </c>
      <c r="V6" s="5" t="s">
        <v>30</v>
      </c>
      <c r="W6" s="5" t="s">
        <v>34</v>
      </c>
      <c r="X6" s="5" t="s">
        <v>17</v>
      </c>
      <c r="Y6" s="95" t="s">
        <v>18</v>
      </c>
      <c r="Z6" s="39" t="s">
        <v>31</v>
      </c>
      <c r="AA6" s="39" t="s">
        <v>18</v>
      </c>
      <c r="AB6" s="39" t="s">
        <v>31</v>
      </c>
      <c r="AC6" s="5" t="s">
        <v>19</v>
      </c>
      <c r="AD6" s="5" t="s">
        <v>20</v>
      </c>
      <c r="AE6" s="3" t="s">
        <v>41</v>
      </c>
      <c r="AF6" s="8"/>
      <c r="AG6" s="8"/>
      <c r="AI6" s="8"/>
    </row>
    <row r="7" spans="2:39" x14ac:dyDescent="0.3">
      <c r="B7" s="9" t="s">
        <v>2</v>
      </c>
      <c r="C7" s="10" t="s">
        <v>46</v>
      </c>
      <c r="D7" s="16" t="s">
        <v>47</v>
      </c>
      <c r="E7" s="23">
        <f t="shared" ref="E7:P7" si="0">SUM(E8:E14)</f>
        <v>9690.36</v>
      </c>
      <c r="F7" s="23">
        <f t="shared" si="0"/>
        <v>11252.24</v>
      </c>
      <c r="G7" s="24">
        <f t="shared" si="0"/>
        <v>10091.1</v>
      </c>
      <c r="H7" s="24">
        <f t="shared" si="0"/>
        <v>7480.68</v>
      </c>
      <c r="I7" s="24">
        <f t="shared" si="0"/>
        <v>4876.13</v>
      </c>
      <c r="J7" s="23">
        <f t="shared" si="0"/>
        <v>1530.93</v>
      </c>
      <c r="K7" s="23">
        <f t="shared" si="0"/>
        <v>225.71</v>
      </c>
      <c r="L7" s="24">
        <f t="shared" si="0"/>
        <v>252.39</v>
      </c>
      <c r="M7" s="24">
        <f t="shared" si="0"/>
        <v>436.02</v>
      </c>
      <c r="N7" s="24">
        <f t="shared" si="0"/>
        <v>3509.56</v>
      </c>
      <c r="O7" s="24">
        <f t="shared" si="0"/>
        <v>6461.58</v>
      </c>
      <c r="P7" s="24">
        <f t="shared" si="0"/>
        <v>10281.620000000001</v>
      </c>
      <c r="Q7" s="24">
        <f>Q8</f>
        <v>15749.6</v>
      </c>
      <c r="R7" s="24">
        <f t="shared" ref="R7:AC7" si="1">R8</f>
        <v>12738.13</v>
      </c>
      <c r="S7" s="24">
        <f t="shared" si="1"/>
        <v>10325.24</v>
      </c>
      <c r="T7" s="24">
        <f t="shared" si="1"/>
        <v>11175.39</v>
      </c>
      <c r="U7" s="24">
        <f t="shared" si="1"/>
        <v>6638.5</v>
      </c>
      <c r="V7" s="24">
        <f t="shared" si="1"/>
        <v>1974.7</v>
      </c>
      <c r="W7" s="24">
        <f t="shared" si="1"/>
        <v>570.99</v>
      </c>
      <c r="X7" s="24">
        <f t="shared" si="1"/>
        <v>471.49</v>
      </c>
      <c r="Y7" s="23">
        <f t="shared" si="1"/>
        <v>526.28</v>
      </c>
      <c r="Z7" s="59">
        <f t="shared" si="1"/>
        <v>1347.23</v>
      </c>
      <c r="AA7" s="59">
        <f t="shared" si="1"/>
        <v>6636.32</v>
      </c>
      <c r="AB7" s="59">
        <f t="shared" si="1"/>
        <v>14212</v>
      </c>
      <c r="AC7" s="24">
        <f t="shared" si="1"/>
        <v>0</v>
      </c>
      <c r="AD7" s="24">
        <f>SUM(AD8:AD14)</f>
        <v>0</v>
      </c>
      <c r="AE7" s="23">
        <f>SUM(AE8:AE14)</f>
        <v>16277.55</v>
      </c>
      <c r="AF7" s="24">
        <f>SUM(AF8:AF14)</f>
        <v>1356.4624999999999</v>
      </c>
      <c r="AG7" s="24">
        <f>SUM(AG8:AG14)</f>
        <v>10851.699999999999</v>
      </c>
      <c r="AI7" s="24"/>
      <c r="AJ7" s="48">
        <f>SUM(E7:P7)</f>
        <v>66088.319999999992</v>
      </c>
      <c r="AK7" s="48">
        <f>SUM(Q7:AC7)</f>
        <v>82365.87</v>
      </c>
      <c r="AL7" s="27">
        <f>AJ7-AK7</f>
        <v>-16277.550000000003</v>
      </c>
      <c r="AM7" s="49">
        <f>AK7/AJ7*100-100</f>
        <v>24.629995133784604</v>
      </c>
    </row>
    <row r="8" spans="2:39" ht="27" x14ac:dyDescent="0.3">
      <c r="B8" s="1" t="s">
        <v>5</v>
      </c>
      <c r="C8" s="29" t="s">
        <v>63</v>
      </c>
      <c r="D8" s="56">
        <v>2221</v>
      </c>
      <c r="E8" s="30">
        <v>9690.36</v>
      </c>
      <c r="F8" s="30">
        <v>11252.24</v>
      </c>
      <c r="G8" s="31">
        <v>10091.1</v>
      </c>
      <c r="H8" s="31">
        <v>7480.68</v>
      </c>
      <c r="I8" s="31">
        <v>4876.13</v>
      </c>
      <c r="J8" s="31">
        <v>1530.93</v>
      </c>
      <c r="K8" s="31">
        <v>225.71</v>
      </c>
      <c r="L8" s="31">
        <v>252.39</v>
      </c>
      <c r="M8" s="31">
        <v>436.02</v>
      </c>
      <c r="N8" s="31">
        <v>3509.56</v>
      </c>
      <c r="O8" s="31">
        <v>6461.58</v>
      </c>
      <c r="P8" s="31">
        <v>10281.620000000001</v>
      </c>
      <c r="Q8" s="31">
        <v>15749.6</v>
      </c>
      <c r="R8" s="31">
        <v>12738.13</v>
      </c>
      <c r="S8" s="31">
        <v>10325.24</v>
      </c>
      <c r="T8" s="31">
        <v>11175.39</v>
      </c>
      <c r="U8" s="31">
        <v>6638.5</v>
      </c>
      <c r="V8" s="31">
        <v>1974.7</v>
      </c>
      <c r="W8" s="31">
        <v>570.99</v>
      </c>
      <c r="X8" s="30">
        <v>471.49</v>
      </c>
      <c r="Y8" s="30">
        <v>526.28</v>
      </c>
      <c r="Z8" s="41">
        <v>1347.23</v>
      </c>
      <c r="AA8" s="41">
        <v>6636.32</v>
      </c>
      <c r="AB8" s="41">
        <v>14212</v>
      </c>
      <c r="AC8" s="21"/>
      <c r="AD8" s="21"/>
      <c r="AE8" s="21">
        <f>ROUND(SUM(Q8:AB8)-SUM(E8:P8)+AC8,2)</f>
        <v>16277.55</v>
      </c>
      <c r="AF8" s="21">
        <f>AE8/12</f>
        <v>1356.4624999999999</v>
      </c>
      <c r="AG8" s="21">
        <f>AF8*8</f>
        <v>10851.699999999999</v>
      </c>
      <c r="AH8" s="51"/>
      <c r="AI8" s="50" t="s">
        <v>69</v>
      </c>
    </row>
    <row r="9" spans="2:39" x14ac:dyDescent="0.3">
      <c r="B9" s="1"/>
      <c r="C9" s="32" t="s">
        <v>62</v>
      </c>
      <c r="D9" s="33"/>
      <c r="E9" s="33"/>
      <c r="F9" s="33"/>
      <c r="G9" s="34"/>
      <c r="H9" s="34"/>
      <c r="I9" s="34"/>
      <c r="J9" s="34"/>
      <c r="K9" s="34"/>
      <c r="L9" s="34"/>
      <c r="M9" s="34"/>
      <c r="N9" s="34"/>
      <c r="O9" s="34"/>
      <c r="P9" s="34"/>
      <c r="Q9" s="35">
        <f t="shared" ref="Q9:AB9" si="2">Q8/E8</f>
        <v>1.6252853351165488</v>
      </c>
      <c r="R9" s="35">
        <f t="shared" si="2"/>
        <v>1.1320528179278082</v>
      </c>
      <c r="S9" s="35">
        <f t="shared" si="2"/>
        <v>1.0232026240944991</v>
      </c>
      <c r="T9" s="35">
        <f t="shared" si="2"/>
        <v>1.4939002871396716</v>
      </c>
      <c r="U9" s="35">
        <f t="shared" si="2"/>
        <v>1.3614280177107665</v>
      </c>
      <c r="V9" s="35">
        <f t="shared" si="2"/>
        <v>1.2898695564134219</v>
      </c>
      <c r="W9" s="35">
        <f t="shared" si="2"/>
        <v>2.5297505648841434</v>
      </c>
      <c r="X9" s="37">
        <f t="shared" si="2"/>
        <v>1.8681009548714294</v>
      </c>
      <c r="Y9" s="37">
        <f t="shared" si="2"/>
        <v>1.2070088528049172</v>
      </c>
      <c r="Z9" s="42">
        <f t="shared" si="2"/>
        <v>0.38387433182507208</v>
      </c>
      <c r="AA9" s="42">
        <f t="shared" si="2"/>
        <v>1.0270429213907435</v>
      </c>
      <c r="AB9" s="42">
        <f t="shared" si="2"/>
        <v>1.3822724434476279</v>
      </c>
      <c r="AC9" s="21"/>
      <c r="AD9" s="21"/>
      <c r="AE9" s="21"/>
      <c r="AF9" s="21"/>
      <c r="AG9" s="21"/>
      <c r="AI9" s="21"/>
    </row>
    <row r="10" spans="2:39" x14ac:dyDescent="0.3">
      <c r="B10" s="1" t="s">
        <v>6</v>
      </c>
      <c r="C10" s="11" t="s">
        <v>21</v>
      </c>
      <c r="D10" s="12"/>
      <c r="E10" s="12"/>
      <c r="F10" s="12"/>
      <c r="G10" s="7"/>
      <c r="H10" s="7"/>
      <c r="I10" s="7"/>
      <c r="J10" s="12"/>
      <c r="K10" s="12"/>
      <c r="L10" s="7"/>
      <c r="M10" s="7"/>
      <c r="N10" s="7"/>
      <c r="O10" s="7"/>
      <c r="P10" s="7"/>
      <c r="Q10" s="21"/>
      <c r="R10" s="21"/>
      <c r="S10" s="21"/>
      <c r="T10" s="21"/>
      <c r="U10" s="21"/>
      <c r="V10" s="21"/>
      <c r="W10" s="21"/>
      <c r="X10" s="21"/>
      <c r="Y10" s="20"/>
      <c r="Z10" s="43"/>
      <c r="AA10" s="43"/>
      <c r="AB10" s="43"/>
      <c r="AC10" s="7"/>
      <c r="AD10" s="7"/>
      <c r="AE10" s="21">
        <f t="shared" ref="AE10:AE14" si="3">ROUND(SUM(Q10:AB10)-SUM(E10:P10)+AC10,2)</f>
        <v>0</v>
      </c>
      <c r="AF10" s="6"/>
      <c r="AG10" s="6"/>
      <c r="AI10" s="6"/>
    </row>
    <row r="11" spans="2:39" x14ac:dyDescent="0.3">
      <c r="B11" s="1" t="s">
        <v>7</v>
      </c>
      <c r="C11" s="11" t="s">
        <v>22</v>
      </c>
      <c r="D11" s="12"/>
      <c r="E11" s="12"/>
      <c r="F11" s="12"/>
      <c r="G11" s="7"/>
      <c r="H11" s="7"/>
      <c r="I11" s="7"/>
      <c r="J11" s="12"/>
      <c r="K11" s="12"/>
      <c r="L11" s="7"/>
      <c r="M11" s="7"/>
      <c r="N11" s="7"/>
      <c r="O11" s="7"/>
      <c r="P11" s="7"/>
      <c r="Q11" s="7"/>
      <c r="R11" s="7"/>
      <c r="S11" s="7"/>
      <c r="T11" s="7"/>
      <c r="U11" s="7"/>
      <c r="V11" s="7"/>
      <c r="W11" s="7"/>
      <c r="X11" s="7"/>
      <c r="Y11" s="12"/>
      <c r="Z11" s="44"/>
      <c r="AA11" s="44"/>
      <c r="AB11" s="44"/>
      <c r="AC11" s="7"/>
      <c r="AD11" s="7"/>
      <c r="AE11" s="21">
        <f t="shared" si="3"/>
        <v>0</v>
      </c>
      <c r="AF11" s="8"/>
      <c r="AG11" s="8"/>
      <c r="AI11" s="8"/>
    </row>
    <row r="12" spans="2:39" x14ac:dyDescent="0.3">
      <c r="B12" s="1" t="s">
        <v>24</v>
      </c>
      <c r="C12" s="12" t="s">
        <v>23</v>
      </c>
      <c r="D12" s="12"/>
      <c r="E12" s="12"/>
      <c r="F12" s="12"/>
      <c r="G12" s="7"/>
      <c r="H12" s="7"/>
      <c r="I12" s="7"/>
      <c r="J12" s="12"/>
      <c r="K12" s="12"/>
      <c r="L12" s="7"/>
      <c r="M12" s="7"/>
      <c r="N12" s="7"/>
      <c r="O12" s="7"/>
      <c r="P12" s="7"/>
      <c r="Q12" s="7"/>
      <c r="R12" s="7"/>
      <c r="S12" s="7"/>
      <c r="T12" s="7"/>
      <c r="U12" s="7"/>
      <c r="V12" s="7"/>
      <c r="W12" s="7"/>
      <c r="X12" s="7"/>
      <c r="Y12" s="12"/>
      <c r="Z12" s="44"/>
      <c r="AA12" s="44"/>
      <c r="AB12" s="44"/>
      <c r="AC12" s="7"/>
      <c r="AD12" s="7"/>
      <c r="AE12" s="21">
        <f t="shared" si="3"/>
        <v>0</v>
      </c>
      <c r="AF12" s="8"/>
      <c r="AG12" s="8"/>
      <c r="AI12" s="8"/>
    </row>
    <row r="13" spans="2:39" x14ac:dyDescent="0.3">
      <c r="B13" s="1" t="s">
        <v>25</v>
      </c>
      <c r="C13" s="11" t="s">
        <v>38</v>
      </c>
      <c r="D13" s="12"/>
      <c r="E13" s="12"/>
      <c r="F13" s="12"/>
      <c r="G13" s="7"/>
      <c r="H13" s="7"/>
      <c r="I13" s="7"/>
      <c r="J13" s="12"/>
      <c r="K13" s="12"/>
      <c r="L13" s="7"/>
      <c r="M13" s="7"/>
      <c r="N13" s="7"/>
      <c r="O13" s="7"/>
      <c r="P13" s="7"/>
      <c r="Q13" s="7"/>
      <c r="R13" s="7"/>
      <c r="S13" s="7"/>
      <c r="T13" s="7"/>
      <c r="U13" s="7"/>
      <c r="V13" s="7"/>
      <c r="W13" s="7"/>
      <c r="X13" s="7"/>
      <c r="Y13" s="12"/>
      <c r="Z13" s="44"/>
      <c r="AA13" s="44"/>
      <c r="AB13" s="44"/>
      <c r="AC13" s="7"/>
      <c r="AD13" s="7"/>
      <c r="AE13" s="21">
        <f t="shared" si="3"/>
        <v>0</v>
      </c>
      <c r="AF13" s="8"/>
      <c r="AG13" s="8"/>
      <c r="AI13" s="8"/>
    </row>
    <row r="14" spans="2:39" x14ac:dyDescent="0.3">
      <c r="B14" s="1" t="s">
        <v>32</v>
      </c>
      <c r="C14" s="11" t="s">
        <v>38</v>
      </c>
      <c r="D14" s="13"/>
      <c r="E14" s="13"/>
      <c r="F14" s="13"/>
      <c r="G14" s="8"/>
      <c r="H14" s="8"/>
      <c r="I14" s="8"/>
      <c r="J14" s="13"/>
      <c r="K14" s="13"/>
      <c r="L14" s="8"/>
      <c r="M14" s="8"/>
      <c r="N14" s="8"/>
      <c r="O14" s="8"/>
      <c r="P14" s="8"/>
      <c r="Q14" s="8"/>
      <c r="R14" s="8"/>
      <c r="S14" s="8"/>
      <c r="T14" s="8"/>
      <c r="U14" s="8"/>
      <c r="V14" s="8"/>
      <c r="W14" s="8"/>
      <c r="X14" s="8"/>
      <c r="Y14" s="13"/>
      <c r="Z14" s="45"/>
      <c r="AA14" s="45"/>
      <c r="AB14" s="45"/>
      <c r="AC14" s="8"/>
      <c r="AD14" s="8"/>
      <c r="AE14" s="21">
        <f t="shared" si="3"/>
        <v>0</v>
      </c>
      <c r="AF14" s="8"/>
      <c r="AG14" s="8"/>
      <c r="AI14" s="8"/>
    </row>
    <row r="15" spans="2:39" x14ac:dyDescent="0.3">
      <c r="C15" s="14"/>
      <c r="D15" s="14"/>
      <c r="E15" s="14"/>
      <c r="F15" s="14"/>
      <c r="J15" s="14"/>
      <c r="K15" s="25"/>
      <c r="L15" s="26"/>
      <c r="O15" s="27"/>
      <c r="P15" s="27"/>
      <c r="X15" s="28"/>
    </row>
    <row r="16" spans="2:39" x14ac:dyDescent="0.3">
      <c r="C16" s="15" t="s">
        <v>43</v>
      </c>
      <c r="D16" s="15"/>
      <c r="E16" s="15"/>
      <c r="F16" s="15"/>
      <c r="J16" s="15"/>
      <c r="K16" s="15"/>
      <c r="L16" s="26"/>
      <c r="O16" s="27"/>
      <c r="P16" s="27"/>
    </row>
    <row r="17" spans="3:15" x14ac:dyDescent="0.3">
      <c r="C17" s="100" t="s">
        <v>44</v>
      </c>
      <c r="D17" s="100"/>
      <c r="E17" s="100"/>
      <c r="F17" s="100"/>
      <c r="O17" s="27"/>
    </row>
    <row r="18" spans="3:15" x14ac:dyDescent="0.3">
      <c r="C18" s="17" t="s">
        <v>45</v>
      </c>
    </row>
  </sheetData>
  <mergeCells count="13">
    <mergeCell ref="B2:AB2"/>
    <mergeCell ref="B4:B5"/>
    <mergeCell ref="C4:C5"/>
    <mergeCell ref="D4:D5"/>
    <mergeCell ref="E4:P4"/>
    <mergeCell ref="Q4:AB4"/>
    <mergeCell ref="AI4:AI5"/>
    <mergeCell ref="C17:F17"/>
    <mergeCell ref="AC4:AC5"/>
    <mergeCell ref="AD4:AD5"/>
    <mergeCell ref="AE4:AE5"/>
    <mergeCell ref="AF4:AF5"/>
    <mergeCell ref="AG4:AG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M34"/>
  <sheetViews>
    <sheetView topLeftCell="E1" zoomScale="90" zoomScaleNormal="90" workbookViewId="0">
      <selection activeCell="G20" sqref="G20"/>
    </sheetView>
  </sheetViews>
  <sheetFormatPr defaultRowHeight="14.4" x14ac:dyDescent="0.3"/>
  <cols>
    <col min="1" max="1" width="4.88671875" hidden="1" customWidth="1"/>
    <col min="2" max="2" width="6.33203125" customWidth="1"/>
    <col min="3" max="3" width="32.6640625" customWidth="1"/>
    <col min="4" max="4" width="10" customWidth="1"/>
    <col min="5" max="28" width="9.6640625" customWidth="1"/>
    <col min="29" max="29" width="10.109375" customWidth="1"/>
    <col min="30" max="30" width="16.33203125" customWidth="1"/>
    <col min="31" max="31" width="13" customWidth="1"/>
    <col min="33" max="33" width="11.33203125" hidden="1" customWidth="1"/>
    <col min="34" max="34" width="8.88671875" hidden="1" customWidth="1"/>
    <col min="35" max="35" width="13.109375" customWidth="1"/>
    <col min="36" max="36" width="9.6640625" customWidth="1"/>
    <col min="37" max="37" width="9.88671875" bestFit="1" customWidth="1"/>
  </cols>
  <sheetData>
    <row r="2" spans="2:39" ht="17.399999999999999" x14ac:dyDescent="0.3">
      <c r="B2" s="104" t="s">
        <v>73</v>
      </c>
      <c r="C2" s="104"/>
      <c r="D2" s="104"/>
      <c r="E2" s="104"/>
      <c r="F2" s="104"/>
      <c r="G2" s="104"/>
      <c r="H2" s="104"/>
      <c r="I2" s="104"/>
      <c r="J2" s="104"/>
      <c r="K2" s="104"/>
      <c r="L2" s="104"/>
      <c r="M2" s="104"/>
      <c r="N2" s="104"/>
      <c r="O2" s="104"/>
      <c r="P2" s="104"/>
      <c r="Q2" s="104"/>
      <c r="R2" s="104"/>
      <c r="S2" s="104"/>
      <c r="T2" s="104"/>
      <c r="U2" s="104"/>
      <c r="V2" s="104"/>
      <c r="W2" s="104"/>
      <c r="X2" s="104"/>
      <c r="Y2" s="104"/>
      <c r="Z2" s="104"/>
      <c r="AA2" s="104"/>
      <c r="AB2" s="104"/>
      <c r="AC2" s="47"/>
      <c r="AD2" s="47"/>
      <c r="AE2" s="47"/>
    </row>
    <row r="4" spans="2:39" ht="28.2" customHeight="1" x14ac:dyDescent="0.3">
      <c r="B4" s="105" t="s">
        <v>1</v>
      </c>
      <c r="C4" s="99" t="s">
        <v>49</v>
      </c>
      <c r="D4" s="99" t="s">
        <v>0</v>
      </c>
      <c r="E4" s="110" t="s">
        <v>36</v>
      </c>
      <c r="F4" s="111"/>
      <c r="G4" s="111"/>
      <c r="H4" s="111"/>
      <c r="I4" s="111"/>
      <c r="J4" s="111"/>
      <c r="K4" s="111"/>
      <c r="L4" s="111"/>
      <c r="M4" s="111"/>
      <c r="N4" s="111"/>
      <c r="O4" s="111"/>
      <c r="P4" s="112"/>
      <c r="Q4" s="110" t="s">
        <v>106</v>
      </c>
      <c r="R4" s="111"/>
      <c r="S4" s="111"/>
      <c r="T4" s="111"/>
      <c r="U4" s="111"/>
      <c r="V4" s="111"/>
      <c r="W4" s="111"/>
      <c r="X4" s="111"/>
      <c r="Y4" s="111"/>
      <c r="Z4" s="111"/>
      <c r="AA4" s="111"/>
      <c r="AB4" s="112"/>
      <c r="AC4" s="99" t="s">
        <v>42</v>
      </c>
      <c r="AD4" s="99" t="s">
        <v>9</v>
      </c>
      <c r="AE4" s="99" t="s">
        <v>67</v>
      </c>
      <c r="AF4" s="99" t="s">
        <v>52</v>
      </c>
      <c r="AG4" s="99" t="s">
        <v>53</v>
      </c>
      <c r="AI4" s="109" t="s">
        <v>68</v>
      </c>
    </row>
    <row r="5" spans="2:39" ht="40.200000000000003" x14ac:dyDescent="0.3">
      <c r="B5" s="105"/>
      <c r="C5" s="99"/>
      <c r="D5" s="99"/>
      <c r="E5" s="2" t="s">
        <v>26</v>
      </c>
      <c r="F5" s="2" t="s">
        <v>27</v>
      </c>
      <c r="G5" s="2" t="s">
        <v>28</v>
      </c>
      <c r="H5" s="2" t="s">
        <v>29</v>
      </c>
      <c r="I5" s="2" t="s">
        <v>33</v>
      </c>
      <c r="J5" s="2" t="s">
        <v>61</v>
      </c>
      <c r="K5" s="2" t="s">
        <v>60</v>
      </c>
      <c r="L5" s="2" t="s">
        <v>59</v>
      </c>
      <c r="M5" s="2" t="s">
        <v>58</v>
      </c>
      <c r="N5" s="2" t="s">
        <v>57</v>
      </c>
      <c r="O5" s="2" t="s">
        <v>56</v>
      </c>
      <c r="P5" s="2" t="s">
        <v>55</v>
      </c>
      <c r="Q5" s="2" t="s">
        <v>26</v>
      </c>
      <c r="R5" s="2" t="s">
        <v>27</v>
      </c>
      <c r="S5" s="2" t="s">
        <v>28</v>
      </c>
      <c r="T5" s="2" t="s">
        <v>29</v>
      </c>
      <c r="U5" s="2" t="s">
        <v>33</v>
      </c>
      <c r="V5" s="2" t="s">
        <v>61</v>
      </c>
      <c r="W5" s="2" t="s">
        <v>60</v>
      </c>
      <c r="X5" s="2" t="s">
        <v>59</v>
      </c>
      <c r="Y5" s="2" t="s">
        <v>58</v>
      </c>
      <c r="Z5" s="2" t="s">
        <v>57</v>
      </c>
      <c r="AA5" s="38" t="s">
        <v>56</v>
      </c>
      <c r="AB5" s="38" t="s">
        <v>55</v>
      </c>
      <c r="AC5" s="99"/>
      <c r="AD5" s="99"/>
      <c r="AE5" s="99"/>
      <c r="AF5" s="99" t="s">
        <v>51</v>
      </c>
      <c r="AG5" s="99" t="s">
        <v>51</v>
      </c>
      <c r="AI5" s="109" t="s">
        <v>51</v>
      </c>
    </row>
    <row r="6" spans="2:39" ht="24.6" x14ac:dyDescent="0.3">
      <c r="B6" s="4" t="s">
        <v>10</v>
      </c>
      <c r="C6" s="4" t="s">
        <v>11</v>
      </c>
      <c r="D6" s="4" t="s">
        <v>12</v>
      </c>
      <c r="E6" s="5" t="s">
        <v>13</v>
      </c>
      <c r="F6" s="5" t="s">
        <v>14</v>
      </c>
      <c r="G6" s="5" t="s">
        <v>40</v>
      </c>
      <c r="H6" s="5" t="s">
        <v>15</v>
      </c>
      <c r="I6" s="5" t="s">
        <v>16</v>
      </c>
      <c r="J6" s="5" t="s">
        <v>13</v>
      </c>
      <c r="K6" s="5" t="s">
        <v>14</v>
      </c>
      <c r="L6" s="5" t="s">
        <v>40</v>
      </c>
      <c r="M6" s="5" t="s">
        <v>15</v>
      </c>
      <c r="N6" s="5" t="s">
        <v>16</v>
      </c>
      <c r="O6" s="5" t="s">
        <v>15</v>
      </c>
      <c r="P6" s="5" t="s">
        <v>16</v>
      </c>
      <c r="Q6" s="5" t="s">
        <v>30</v>
      </c>
      <c r="R6" s="5" t="s">
        <v>34</v>
      </c>
      <c r="S6" s="5" t="s">
        <v>17</v>
      </c>
      <c r="T6" s="5" t="s">
        <v>18</v>
      </c>
      <c r="U6" s="5" t="s">
        <v>31</v>
      </c>
      <c r="V6" s="5" t="s">
        <v>30</v>
      </c>
      <c r="W6" s="5" t="s">
        <v>34</v>
      </c>
      <c r="X6" s="5" t="s">
        <v>17</v>
      </c>
      <c r="Y6" s="5" t="s">
        <v>18</v>
      </c>
      <c r="Z6" s="5" t="s">
        <v>31</v>
      </c>
      <c r="AA6" s="39" t="s">
        <v>18</v>
      </c>
      <c r="AB6" s="39" t="s">
        <v>31</v>
      </c>
      <c r="AC6" s="5" t="s">
        <v>19</v>
      </c>
      <c r="AD6" s="5" t="s">
        <v>20</v>
      </c>
      <c r="AE6" s="3" t="s">
        <v>41</v>
      </c>
      <c r="AF6" s="8"/>
      <c r="AG6" s="8"/>
      <c r="AI6" s="8"/>
    </row>
    <row r="7" spans="2:39" x14ac:dyDescent="0.3">
      <c r="B7" s="9" t="s">
        <v>2</v>
      </c>
      <c r="C7" s="10" t="s">
        <v>46</v>
      </c>
      <c r="D7" s="16" t="s">
        <v>47</v>
      </c>
      <c r="E7" s="23">
        <f t="shared" ref="E7:P7" si="0">SUM(E8:E14)</f>
        <v>6436.4038200000014</v>
      </c>
      <c r="F7" s="23">
        <f t="shared" si="0"/>
        <v>6595.4196000000011</v>
      </c>
      <c r="G7" s="24">
        <f t="shared" si="0"/>
        <v>4548.4916400000002</v>
      </c>
      <c r="H7" s="24">
        <f t="shared" si="0"/>
        <v>3417.6945494999991</v>
      </c>
      <c r="I7" s="24">
        <f t="shared" si="0"/>
        <v>984.51044999999999</v>
      </c>
      <c r="J7" s="23">
        <f t="shared" si="0"/>
        <v>364.45563000000004</v>
      </c>
      <c r="K7" s="23">
        <f t="shared" si="0"/>
        <v>274.80914999999999</v>
      </c>
      <c r="L7" s="24">
        <f t="shared" si="0"/>
        <v>312.77495700000003</v>
      </c>
      <c r="M7" s="24">
        <f t="shared" si="0"/>
        <v>470.853229</v>
      </c>
      <c r="N7" s="24">
        <f t="shared" si="0"/>
        <v>2133.0180564000002</v>
      </c>
      <c r="O7" s="24">
        <f t="shared" si="0"/>
        <v>5644.0706520000003</v>
      </c>
      <c r="P7" s="24">
        <f t="shared" si="0"/>
        <v>9123.2548568700004</v>
      </c>
      <c r="Q7" s="24">
        <f>Q8</f>
        <v>8165.2129756120003</v>
      </c>
      <c r="R7" s="24">
        <f t="shared" ref="R7:AC7" si="1">R8</f>
        <v>6472.070277068</v>
      </c>
      <c r="S7" s="24">
        <f t="shared" si="1"/>
        <v>7488.6294999999991</v>
      </c>
      <c r="T7" s="24">
        <f t="shared" si="1"/>
        <v>4245.2002999999995</v>
      </c>
      <c r="U7" s="24">
        <f t="shared" si="1"/>
        <v>864.0972999999999</v>
      </c>
      <c r="V7" s="24">
        <f t="shared" si="1"/>
        <v>724.56009999999992</v>
      </c>
      <c r="W7" s="24">
        <f t="shared" si="1"/>
        <v>678.55589999999995</v>
      </c>
      <c r="X7" s="24">
        <f t="shared" si="1"/>
        <v>740.38689999999997</v>
      </c>
      <c r="Y7" s="24">
        <f t="shared" si="1"/>
        <v>756.8429000000001</v>
      </c>
      <c r="Z7" s="24">
        <f t="shared" si="1"/>
        <v>1877.3754999999999</v>
      </c>
      <c r="AA7" s="40">
        <f t="shared" si="1"/>
        <v>14110.176630000002</v>
      </c>
      <c r="AB7" s="40">
        <f t="shared" si="1"/>
        <v>22808.137142175001</v>
      </c>
      <c r="AC7" s="24">
        <f t="shared" si="1"/>
        <v>0</v>
      </c>
      <c r="AD7" s="24">
        <f>SUM(AD8:AD14)</f>
        <v>0</v>
      </c>
      <c r="AE7" s="23">
        <f>SUM(AE8:AE14)</f>
        <v>28625.49</v>
      </c>
      <c r="AF7" s="24">
        <f>SUM(AF8:AF14)</f>
        <v>2385.4575</v>
      </c>
      <c r="AG7" s="24">
        <f>SUM(AG8:AG14)</f>
        <v>19083.66</v>
      </c>
      <c r="AI7" s="24"/>
      <c r="AJ7" s="48">
        <f>SUM(E7:P7)</f>
        <v>40305.756590770005</v>
      </c>
      <c r="AK7" s="48">
        <f>SUM(Q7:AC7)</f>
        <v>68931.245424855006</v>
      </c>
      <c r="AL7" s="27">
        <f>AJ7-AK7</f>
        <v>-28625.488834085001</v>
      </c>
      <c r="AM7" s="49">
        <f>AK7/AJ7*100-100</f>
        <v>71.020844800715679</v>
      </c>
    </row>
    <row r="8" spans="2:39" ht="27" x14ac:dyDescent="0.3">
      <c r="B8" s="1" t="s">
        <v>5</v>
      </c>
      <c r="C8" s="29" t="s">
        <v>63</v>
      </c>
      <c r="D8" s="30"/>
      <c r="E8" s="30">
        <v>6436.4038200000014</v>
      </c>
      <c r="F8" s="30">
        <v>6595.4196000000011</v>
      </c>
      <c r="G8" s="31">
        <v>4548.4916400000002</v>
      </c>
      <c r="H8" s="31">
        <v>3417.6945494999991</v>
      </c>
      <c r="I8" s="31">
        <v>984.51044999999999</v>
      </c>
      <c r="J8" s="31">
        <v>364.45563000000004</v>
      </c>
      <c r="K8" s="31">
        <v>274.80914999999999</v>
      </c>
      <c r="L8" s="31">
        <v>312.77495700000003</v>
      </c>
      <c r="M8" s="31">
        <v>470.853229</v>
      </c>
      <c r="N8" s="31">
        <v>2133.0180564000002</v>
      </c>
      <c r="O8" s="31">
        <v>5644.0706520000003</v>
      </c>
      <c r="P8" s="31">
        <v>9123.2548568700004</v>
      </c>
      <c r="Q8" s="31">
        <v>8165.2129756120003</v>
      </c>
      <c r="R8" s="31">
        <v>6472.070277068</v>
      </c>
      <c r="S8" s="31">
        <v>7488.6294999999991</v>
      </c>
      <c r="T8" s="31">
        <v>4245.2002999999995</v>
      </c>
      <c r="U8" s="31">
        <v>864.0972999999999</v>
      </c>
      <c r="V8" s="31">
        <v>724.56009999999992</v>
      </c>
      <c r="W8" s="31">
        <v>678.55589999999995</v>
      </c>
      <c r="X8" s="30">
        <v>740.38689999999997</v>
      </c>
      <c r="Y8" s="31">
        <v>756.8429000000001</v>
      </c>
      <c r="Z8" s="31">
        <v>1877.3754999999999</v>
      </c>
      <c r="AA8" s="41">
        <v>14110.176630000002</v>
      </c>
      <c r="AB8" s="41">
        <v>22808.137142175001</v>
      </c>
      <c r="AC8" s="21"/>
      <c r="AD8" s="21"/>
      <c r="AE8" s="21">
        <f t="shared" ref="AE8:AE14" si="2">ROUND(SUM(Q8:AB8)-SUM(E8:P8)+AC8,2)</f>
        <v>28625.49</v>
      </c>
      <c r="AF8" s="21">
        <f>AE8/12</f>
        <v>2385.4575</v>
      </c>
      <c r="AG8" s="21">
        <f>AF8*8</f>
        <v>19083.66</v>
      </c>
      <c r="AH8" s="51"/>
      <c r="AI8" s="50" t="s">
        <v>69</v>
      </c>
    </row>
    <row r="9" spans="2:39" x14ac:dyDescent="0.3">
      <c r="B9" s="1"/>
      <c r="C9" s="32" t="s">
        <v>62</v>
      </c>
      <c r="D9" s="33"/>
      <c r="E9" s="33"/>
      <c r="F9" s="33"/>
      <c r="G9" s="34"/>
      <c r="H9" s="34"/>
      <c r="I9" s="34"/>
      <c r="J9" s="34"/>
      <c r="K9" s="34"/>
      <c r="L9" s="34"/>
      <c r="M9" s="34"/>
      <c r="N9" s="34"/>
      <c r="O9" s="34"/>
      <c r="P9" s="34"/>
      <c r="Q9" s="35">
        <f t="shared" ref="Q9:AB9" si="3">Q8/E8</f>
        <v>1.2685986156182474</v>
      </c>
      <c r="R9" s="35">
        <f t="shared" si="3"/>
        <v>0.98129772927078041</v>
      </c>
      <c r="S9" s="35">
        <f t="shared" si="3"/>
        <v>1.6463984311071524</v>
      </c>
      <c r="T9" s="35">
        <f t="shared" si="3"/>
        <v>1.2421239635417574</v>
      </c>
      <c r="U9" s="35">
        <f t="shared" si="3"/>
        <v>0.87769235969003667</v>
      </c>
      <c r="V9" s="35">
        <f t="shared" si="3"/>
        <v>1.9880612078896953</v>
      </c>
      <c r="W9" s="35">
        <f t="shared" si="3"/>
        <v>2.4691896175946106</v>
      </c>
      <c r="X9" s="37">
        <f t="shared" si="3"/>
        <v>2.3671553090486075</v>
      </c>
      <c r="Y9" s="35">
        <f t="shared" si="3"/>
        <v>1.6073860247436045</v>
      </c>
      <c r="Z9" s="35">
        <f t="shared" si="3"/>
        <v>0.88014983950419023</v>
      </c>
      <c r="AA9" s="42">
        <f t="shared" si="3"/>
        <v>2.5</v>
      </c>
      <c r="AB9" s="42">
        <f t="shared" si="3"/>
        <v>2.5</v>
      </c>
      <c r="AC9" s="21"/>
      <c r="AD9" s="21"/>
      <c r="AE9" s="21"/>
      <c r="AF9" s="21"/>
      <c r="AG9" s="21"/>
      <c r="AI9" s="21"/>
    </row>
    <row r="10" spans="2:39" x14ac:dyDescent="0.3">
      <c r="B10" s="1" t="s">
        <v>6</v>
      </c>
      <c r="C10" s="11" t="s">
        <v>21</v>
      </c>
      <c r="D10" s="12"/>
      <c r="E10" s="12">
        <v>0</v>
      </c>
      <c r="F10" s="12">
        <v>0</v>
      </c>
      <c r="G10" s="12">
        <v>0</v>
      </c>
      <c r="H10" s="12">
        <v>0</v>
      </c>
      <c r="I10" s="12">
        <v>0</v>
      </c>
      <c r="J10" s="12">
        <v>0</v>
      </c>
      <c r="K10" s="12">
        <v>0</v>
      </c>
      <c r="L10" s="12">
        <v>0</v>
      </c>
      <c r="M10" s="12">
        <v>0</v>
      </c>
      <c r="N10" s="12">
        <v>0</v>
      </c>
      <c r="O10" s="12">
        <v>0</v>
      </c>
      <c r="P10" s="12">
        <v>0</v>
      </c>
      <c r="Q10" s="12">
        <v>0</v>
      </c>
      <c r="R10" s="12">
        <v>0</v>
      </c>
      <c r="S10" s="12">
        <v>0</v>
      </c>
      <c r="T10" s="12">
        <v>0</v>
      </c>
      <c r="U10" s="12">
        <v>0</v>
      </c>
      <c r="V10" s="12">
        <v>0</v>
      </c>
      <c r="W10" s="12">
        <v>0</v>
      </c>
      <c r="X10" s="12">
        <v>0</v>
      </c>
      <c r="Y10" s="21"/>
      <c r="Z10" s="21"/>
      <c r="AA10" s="43"/>
      <c r="AB10" s="43"/>
      <c r="AC10" s="7"/>
      <c r="AD10" s="7"/>
      <c r="AE10" s="21">
        <f t="shared" si="2"/>
        <v>0</v>
      </c>
      <c r="AF10" s="6"/>
      <c r="AG10" s="6"/>
      <c r="AI10" s="6"/>
    </row>
    <row r="11" spans="2:39" x14ac:dyDescent="0.3">
      <c r="B11" s="1" t="s">
        <v>7</v>
      </c>
      <c r="C11" s="11" t="s">
        <v>22</v>
      </c>
      <c r="D11" s="12"/>
      <c r="E11" s="12">
        <v>0</v>
      </c>
      <c r="F11" s="12">
        <v>0</v>
      </c>
      <c r="G11" s="12">
        <v>0</v>
      </c>
      <c r="H11" s="12">
        <v>0</v>
      </c>
      <c r="I11" s="12">
        <v>0</v>
      </c>
      <c r="J11" s="12">
        <v>0</v>
      </c>
      <c r="K11" s="12">
        <v>0</v>
      </c>
      <c r="L11" s="12">
        <v>0</v>
      </c>
      <c r="M11" s="12">
        <v>0</v>
      </c>
      <c r="N11" s="12">
        <v>0</v>
      </c>
      <c r="O11" s="12">
        <v>0</v>
      </c>
      <c r="P11" s="12">
        <v>0</v>
      </c>
      <c r="Q11" s="12">
        <v>0</v>
      </c>
      <c r="R11" s="12">
        <v>0</v>
      </c>
      <c r="S11" s="12">
        <v>0</v>
      </c>
      <c r="T11" s="12">
        <v>0</v>
      </c>
      <c r="U11" s="12">
        <v>0</v>
      </c>
      <c r="V11" s="12">
        <v>0</v>
      </c>
      <c r="W11" s="12">
        <v>0</v>
      </c>
      <c r="X11" s="12">
        <v>0</v>
      </c>
      <c r="Y11" s="7"/>
      <c r="Z11" s="7"/>
      <c r="AA11" s="44"/>
      <c r="AB11" s="44"/>
      <c r="AC11" s="7"/>
      <c r="AD11" s="7"/>
      <c r="AE11" s="21">
        <f t="shared" si="2"/>
        <v>0</v>
      </c>
      <c r="AF11" s="8"/>
      <c r="AG11" s="8"/>
      <c r="AI11" s="8"/>
    </row>
    <row r="12" spans="2:39" x14ac:dyDescent="0.3">
      <c r="B12" s="1" t="s">
        <v>24</v>
      </c>
      <c r="C12" s="12" t="s">
        <v>23</v>
      </c>
      <c r="D12" s="12"/>
      <c r="E12" s="12">
        <v>0</v>
      </c>
      <c r="F12" s="12">
        <v>0</v>
      </c>
      <c r="G12" s="12">
        <v>0</v>
      </c>
      <c r="H12" s="12">
        <v>0</v>
      </c>
      <c r="I12" s="12">
        <v>0</v>
      </c>
      <c r="J12" s="12">
        <v>0</v>
      </c>
      <c r="K12" s="12">
        <v>0</v>
      </c>
      <c r="L12" s="12">
        <v>0</v>
      </c>
      <c r="M12" s="12">
        <v>0</v>
      </c>
      <c r="N12" s="12">
        <v>0</v>
      </c>
      <c r="O12" s="12">
        <v>0</v>
      </c>
      <c r="P12" s="12">
        <v>0</v>
      </c>
      <c r="Q12" s="12">
        <v>0</v>
      </c>
      <c r="R12" s="12">
        <v>0</v>
      </c>
      <c r="S12" s="12">
        <v>0</v>
      </c>
      <c r="T12" s="12">
        <v>0</v>
      </c>
      <c r="U12" s="12">
        <v>0</v>
      </c>
      <c r="V12" s="12">
        <v>0</v>
      </c>
      <c r="W12" s="12">
        <v>0</v>
      </c>
      <c r="X12" s="12">
        <v>0</v>
      </c>
      <c r="Y12" s="7"/>
      <c r="Z12" s="7"/>
      <c r="AA12" s="44"/>
      <c r="AB12" s="44"/>
      <c r="AC12" s="7"/>
      <c r="AD12" s="7"/>
      <c r="AE12" s="21">
        <f t="shared" si="2"/>
        <v>0</v>
      </c>
      <c r="AF12" s="8"/>
      <c r="AG12" s="8"/>
      <c r="AI12" s="8"/>
    </row>
    <row r="13" spans="2:39" x14ac:dyDescent="0.3">
      <c r="B13" s="1" t="s">
        <v>25</v>
      </c>
      <c r="C13" s="11" t="s">
        <v>38</v>
      </c>
      <c r="D13" s="12"/>
      <c r="E13" s="12">
        <v>0</v>
      </c>
      <c r="F13" s="12">
        <v>0</v>
      </c>
      <c r="G13" s="12">
        <v>0</v>
      </c>
      <c r="H13" s="12">
        <v>0</v>
      </c>
      <c r="I13" s="12">
        <v>0</v>
      </c>
      <c r="J13" s="12">
        <v>0</v>
      </c>
      <c r="K13" s="12">
        <v>0</v>
      </c>
      <c r="L13" s="12">
        <v>0</v>
      </c>
      <c r="M13" s="12">
        <v>0</v>
      </c>
      <c r="N13" s="12">
        <v>0</v>
      </c>
      <c r="O13" s="12">
        <v>0</v>
      </c>
      <c r="P13" s="12">
        <v>0</v>
      </c>
      <c r="Q13" s="12">
        <v>0</v>
      </c>
      <c r="R13" s="12">
        <v>0</v>
      </c>
      <c r="S13" s="12">
        <v>0</v>
      </c>
      <c r="T13" s="12">
        <v>0</v>
      </c>
      <c r="U13" s="12">
        <v>0</v>
      </c>
      <c r="V13" s="12">
        <v>0</v>
      </c>
      <c r="W13" s="12">
        <v>0</v>
      </c>
      <c r="X13" s="12">
        <v>0</v>
      </c>
      <c r="Y13" s="7"/>
      <c r="Z13" s="7"/>
      <c r="AA13" s="44"/>
      <c r="AB13" s="44"/>
      <c r="AC13" s="7"/>
      <c r="AD13" s="7"/>
      <c r="AE13" s="21">
        <f t="shared" si="2"/>
        <v>0</v>
      </c>
      <c r="AF13" s="8"/>
      <c r="AG13" s="8"/>
      <c r="AI13" s="8"/>
    </row>
    <row r="14" spans="2:39" x14ac:dyDescent="0.3">
      <c r="B14" s="1" t="s">
        <v>32</v>
      </c>
      <c r="C14" s="11" t="s">
        <v>38</v>
      </c>
      <c r="D14" s="13"/>
      <c r="E14" s="12">
        <v>0</v>
      </c>
      <c r="F14" s="12">
        <v>0</v>
      </c>
      <c r="G14" s="12">
        <v>0</v>
      </c>
      <c r="H14" s="12">
        <v>0</v>
      </c>
      <c r="I14" s="12">
        <v>0</v>
      </c>
      <c r="J14" s="12">
        <v>0</v>
      </c>
      <c r="K14" s="12">
        <v>0</v>
      </c>
      <c r="L14" s="12">
        <v>0</v>
      </c>
      <c r="M14" s="12">
        <v>0</v>
      </c>
      <c r="N14" s="12">
        <v>0</v>
      </c>
      <c r="O14" s="12">
        <v>0</v>
      </c>
      <c r="P14" s="12">
        <v>0</v>
      </c>
      <c r="Q14" s="12">
        <v>0</v>
      </c>
      <c r="R14" s="12">
        <v>0</v>
      </c>
      <c r="S14" s="12">
        <v>0</v>
      </c>
      <c r="T14" s="12">
        <v>0</v>
      </c>
      <c r="U14" s="12">
        <v>0</v>
      </c>
      <c r="V14" s="12">
        <v>0</v>
      </c>
      <c r="W14" s="12">
        <v>0</v>
      </c>
      <c r="X14" s="12">
        <v>0</v>
      </c>
      <c r="Y14" s="8"/>
      <c r="Z14" s="8"/>
      <c r="AA14" s="45"/>
      <c r="AB14" s="45"/>
      <c r="AC14" s="8"/>
      <c r="AD14" s="8"/>
      <c r="AE14" s="21">
        <f t="shared" si="2"/>
        <v>0</v>
      </c>
      <c r="AF14" s="8"/>
      <c r="AG14" s="8"/>
      <c r="AI14" s="8"/>
    </row>
    <row r="15" spans="2:39" x14ac:dyDescent="0.3">
      <c r="C15" s="14"/>
      <c r="D15" s="14"/>
      <c r="E15" s="14"/>
      <c r="F15" s="14"/>
      <c r="J15" s="14"/>
      <c r="K15" s="25"/>
      <c r="L15" s="26"/>
      <c r="O15" s="27"/>
      <c r="P15" s="27"/>
      <c r="X15" s="28"/>
    </row>
    <row r="16" spans="2:39" x14ac:dyDescent="0.3">
      <c r="C16" s="15" t="s">
        <v>74</v>
      </c>
      <c r="D16" s="15"/>
      <c r="E16" s="15"/>
      <c r="F16" s="15"/>
      <c r="J16" s="15"/>
      <c r="K16" s="15"/>
      <c r="L16" s="26"/>
      <c r="O16" s="27"/>
      <c r="P16" s="27"/>
    </row>
    <row r="17" spans="3:24" x14ac:dyDescent="0.3">
      <c r="C17" s="100" t="s">
        <v>75</v>
      </c>
      <c r="D17" s="100"/>
      <c r="E17" s="100"/>
      <c r="F17" s="100"/>
      <c r="O17" s="27"/>
    </row>
    <row r="18" spans="3:24" x14ac:dyDescent="0.3">
      <c r="C18" s="17"/>
      <c r="X18" s="26"/>
    </row>
    <row r="23" spans="3:24" x14ac:dyDescent="0.3">
      <c r="C23" s="57"/>
    </row>
    <row r="24" spans="3:24" x14ac:dyDescent="0.3">
      <c r="C24" s="57"/>
    </row>
    <row r="25" spans="3:24" x14ac:dyDescent="0.3">
      <c r="C25" s="57"/>
    </row>
    <row r="26" spans="3:24" x14ac:dyDescent="0.3">
      <c r="C26" s="57"/>
    </row>
    <row r="27" spans="3:24" x14ac:dyDescent="0.3">
      <c r="C27" s="57"/>
    </row>
    <row r="28" spans="3:24" x14ac:dyDescent="0.3">
      <c r="C28" s="57"/>
    </row>
    <row r="29" spans="3:24" x14ac:dyDescent="0.3">
      <c r="C29" s="57"/>
    </row>
    <row r="30" spans="3:24" x14ac:dyDescent="0.3">
      <c r="C30" s="57"/>
    </row>
    <row r="31" spans="3:24" x14ac:dyDescent="0.3">
      <c r="C31" s="57"/>
    </row>
    <row r="32" spans="3:24" x14ac:dyDescent="0.3">
      <c r="C32" s="57"/>
    </row>
    <row r="33" spans="3:3" x14ac:dyDescent="0.3">
      <c r="C33" s="57"/>
    </row>
    <row r="34" spans="3:3" x14ac:dyDescent="0.3">
      <c r="C34" s="57"/>
    </row>
  </sheetData>
  <mergeCells count="13">
    <mergeCell ref="B2:AB2"/>
    <mergeCell ref="B4:B5"/>
    <mergeCell ref="C4:C5"/>
    <mergeCell ref="D4:D5"/>
    <mergeCell ref="E4:P4"/>
    <mergeCell ref="Q4:AB4"/>
    <mergeCell ref="AI4:AI5"/>
    <mergeCell ref="C17:F17"/>
    <mergeCell ref="AC4:AC5"/>
    <mergeCell ref="AD4:AD5"/>
    <mergeCell ref="AE4:AE5"/>
    <mergeCell ref="AF4:AF5"/>
    <mergeCell ref="AG4:AG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M18"/>
  <sheetViews>
    <sheetView topLeftCell="F1" zoomScale="90" zoomScaleNormal="90" workbookViewId="0">
      <selection activeCell="G19" sqref="G19"/>
    </sheetView>
  </sheetViews>
  <sheetFormatPr defaultRowHeight="14.4" x14ac:dyDescent="0.3"/>
  <cols>
    <col min="1" max="1" width="4.6640625" hidden="1" customWidth="1"/>
    <col min="2" max="2" width="6.33203125" customWidth="1"/>
    <col min="3" max="3" width="32.6640625" customWidth="1"/>
    <col min="4" max="4" width="10" customWidth="1"/>
    <col min="5" max="28" width="9.6640625" customWidth="1"/>
    <col min="29" max="29" width="10.33203125" customWidth="1"/>
    <col min="30" max="30" width="14.33203125" customWidth="1"/>
    <col min="31" max="31" width="13" customWidth="1"/>
    <col min="33" max="33" width="11.33203125" hidden="1" customWidth="1"/>
    <col min="34" max="34" width="8.88671875" hidden="1" customWidth="1"/>
    <col min="35" max="35" width="13.109375" customWidth="1"/>
    <col min="36" max="36" width="9.6640625" customWidth="1"/>
    <col min="37" max="37" width="9.88671875" bestFit="1" customWidth="1"/>
  </cols>
  <sheetData>
    <row r="2" spans="2:39" ht="17.399999999999999" x14ac:dyDescent="0.3">
      <c r="B2" s="104" t="s">
        <v>76</v>
      </c>
      <c r="C2" s="104"/>
      <c r="D2" s="104"/>
      <c r="E2" s="104"/>
      <c r="F2" s="104"/>
      <c r="G2" s="104"/>
      <c r="H2" s="104"/>
      <c r="I2" s="104"/>
      <c r="J2" s="104"/>
      <c r="K2" s="104"/>
      <c r="L2" s="104"/>
      <c r="M2" s="104"/>
      <c r="N2" s="104"/>
      <c r="O2" s="104"/>
      <c r="P2" s="104"/>
      <c r="Q2" s="104"/>
      <c r="R2" s="104"/>
      <c r="S2" s="104"/>
      <c r="T2" s="104"/>
      <c r="U2" s="104"/>
      <c r="V2" s="104"/>
      <c r="W2" s="104"/>
      <c r="X2" s="104"/>
      <c r="Y2" s="104"/>
      <c r="Z2" s="104"/>
      <c r="AA2" s="104"/>
      <c r="AB2" s="104"/>
      <c r="AC2" s="47"/>
      <c r="AD2" s="47"/>
      <c r="AE2" s="47"/>
    </row>
    <row r="4" spans="2:39" ht="30.6" customHeight="1" x14ac:dyDescent="0.3">
      <c r="B4" s="105" t="s">
        <v>1</v>
      </c>
      <c r="C4" s="99" t="s">
        <v>49</v>
      </c>
      <c r="D4" s="99" t="s">
        <v>0</v>
      </c>
      <c r="E4" s="110" t="s">
        <v>36</v>
      </c>
      <c r="F4" s="111"/>
      <c r="G4" s="111"/>
      <c r="H4" s="111"/>
      <c r="I4" s="111"/>
      <c r="J4" s="111"/>
      <c r="K4" s="111"/>
      <c r="L4" s="111"/>
      <c r="M4" s="111"/>
      <c r="N4" s="111"/>
      <c r="O4" s="111"/>
      <c r="P4" s="112"/>
      <c r="Q4" s="110" t="s">
        <v>105</v>
      </c>
      <c r="R4" s="111"/>
      <c r="S4" s="111"/>
      <c r="T4" s="111"/>
      <c r="U4" s="111"/>
      <c r="V4" s="111"/>
      <c r="W4" s="111"/>
      <c r="X4" s="111"/>
      <c r="Y4" s="111"/>
      <c r="Z4" s="111"/>
      <c r="AA4" s="111"/>
      <c r="AB4" s="112"/>
      <c r="AC4" s="99" t="s">
        <v>42</v>
      </c>
      <c r="AD4" s="99" t="s">
        <v>9</v>
      </c>
      <c r="AE4" s="99" t="s">
        <v>67</v>
      </c>
      <c r="AF4" s="99" t="s">
        <v>52</v>
      </c>
      <c r="AG4" s="99" t="s">
        <v>53</v>
      </c>
      <c r="AI4" s="109" t="s">
        <v>68</v>
      </c>
    </row>
    <row r="5" spans="2:39" ht="40.200000000000003" x14ac:dyDescent="0.3">
      <c r="B5" s="105"/>
      <c r="C5" s="99"/>
      <c r="D5" s="99"/>
      <c r="E5" s="2" t="s">
        <v>26</v>
      </c>
      <c r="F5" s="2" t="s">
        <v>27</v>
      </c>
      <c r="G5" s="2" t="s">
        <v>28</v>
      </c>
      <c r="H5" s="2" t="s">
        <v>29</v>
      </c>
      <c r="I5" s="2" t="s">
        <v>33</v>
      </c>
      <c r="J5" s="2" t="s">
        <v>61</v>
      </c>
      <c r="K5" s="2" t="s">
        <v>60</v>
      </c>
      <c r="L5" s="2" t="s">
        <v>59</v>
      </c>
      <c r="M5" s="2" t="s">
        <v>58</v>
      </c>
      <c r="N5" s="2" t="s">
        <v>57</v>
      </c>
      <c r="O5" s="2" t="s">
        <v>56</v>
      </c>
      <c r="P5" s="2" t="s">
        <v>55</v>
      </c>
      <c r="Q5" s="2" t="s">
        <v>26</v>
      </c>
      <c r="R5" s="2" t="s">
        <v>27</v>
      </c>
      <c r="S5" s="2" t="s">
        <v>28</v>
      </c>
      <c r="T5" s="2" t="s">
        <v>29</v>
      </c>
      <c r="U5" s="2" t="s">
        <v>33</v>
      </c>
      <c r="V5" s="2" t="s">
        <v>61</v>
      </c>
      <c r="W5" s="2" t="s">
        <v>60</v>
      </c>
      <c r="X5" s="2" t="s">
        <v>59</v>
      </c>
      <c r="Y5" s="2" t="s">
        <v>58</v>
      </c>
      <c r="Z5" s="38" t="s">
        <v>57</v>
      </c>
      <c r="AA5" s="38" t="s">
        <v>56</v>
      </c>
      <c r="AB5" s="38" t="s">
        <v>55</v>
      </c>
      <c r="AC5" s="99"/>
      <c r="AD5" s="99"/>
      <c r="AE5" s="99"/>
      <c r="AF5" s="99" t="s">
        <v>51</v>
      </c>
      <c r="AG5" s="99" t="s">
        <v>51</v>
      </c>
      <c r="AI5" s="109" t="s">
        <v>51</v>
      </c>
    </row>
    <row r="6" spans="2:39" ht="24.6" x14ac:dyDescent="0.3">
      <c r="B6" s="4" t="s">
        <v>10</v>
      </c>
      <c r="C6" s="4" t="s">
        <v>11</v>
      </c>
      <c r="D6" s="4" t="s">
        <v>12</v>
      </c>
      <c r="E6" s="5" t="s">
        <v>13</v>
      </c>
      <c r="F6" s="5" t="s">
        <v>14</v>
      </c>
      <c r="G6" s="5" t="s">
        <v>40</v>
      </c>
      <c r="H6" s="5" t="s">
        <v>15</v>
      </c>
      <c r="I6" s="5" t="s">
        <v>16</v>
      </c>
      <c r="J6" s="5" t="s">
        <v>13</v>
      </c>
      <c r="K6" s="5" t="s">
        <v>14</v>
      </c>
      <c r="L6" s="5" t="s">
        <v>40</v>
      </c>
      <c r="M6" s="5" t="s">
        <v>15</v>
      </c>
      <c r="N6" s="5" t="s">
        <v>16</v>
      </c>
      <c r="O6" s="5" t="s">
        <v>15</v>
      </c>
      <c r="P6" s="5" t="s">
        <v>16</v>
      </c>
      <c r="Q6" s="5" t="s">
        <v>30</v>
      </c>
      <c r="R6" s="5" t="s">
        <v>34</v>
      </c>
      <c r="S6" s="5" t="s">
        <v>17</v>
      </c>
      <c r="T6" s="5" t="s">
        <v>18</v>
      </c>
      <c r="U6" s="5" t="s">
        <v>31</v>
      </c>
      <c r="V6" s="5" t="s">
        <v>30</v>
      </c>
      <c r="W6" s="5" t="s">
        <v>34</v>
      </c>
      <c r="X6" s="5" t="s">
        <v>17</v>
      </c>
      <c r="Y6" s="5" t="s">
        <v>18</v>
      </c>
      <c r="Z6" s="39" t="s">
        <v>31</v>
      </c>
      <c r="AA6" s="39" t="s">
        <v>18</v>
      </c>
      <c r="AB6" s="39" t="s">
        <v>31</v>
      </c>
      <c r="AC6" s="5" t="s">
        <v>19</v>
      </c>
      <c r="AD6" s="5" t="s">
        <v>20</v>
      </c>
      <c r="AE6" s="3" t="s">
        <v>41</v>
      </c>
      <c r="AF6" s="8"/>
      <c r="AG6" s="8"/>
      <c r="AI6" s="8"/>
    </row>
    <row r="7" spans="2:39" x14ac:dyDescent="0.3">
      <c r="B7" s="9" t="s">
        <v>2</v>
      </c>
      <c r="C7" s="10" t="s">
        <v>46</v>
      </c>
      <c r="D7" s="16" t="s">
        <v>47</v>
      </c>
      <c r="E7" s="23">
        <f t="shared" ref="E7:P7" si="0">SUM(E8:E14)</f>
        <v>23204.52</v>
      </c>
      <c r="F7" s="23">
        <f t="shared" si="0"/>
        <v>26795.78</v>
      </c>
      <c r="G7" s="24">
        <f t="shared" si="0"/>
        <v>26972.93</v>
      </c>
      <c r="H7" s="24">
        <f t="shared" si="0"/>
        <v>22015.15</v>
      </c>
      <c r="I7" s="24">
        <f t="shared" si="0"/>
        <v>15717.49</v>
      </c>
      <c r="J7" s="23">
        <f t="shared" si="0"/>
        <v>7999.89</v>
      </c>
      <c r="K7" s="23">
        <f t="shared" si="0"/>
        <v>1237.98</v>
      </c>
      <c r="L7" s="24">
        <f t="shared" si="0"/>
        <v>734.24</v>
      </c>
      <c r="M7" s="24">
        <f t="shared" si="0"/>
        <v>1359.01</v>
      </c>
      <c r="N7" s="24">
        <f t="shared" si="0"/>
        <v>9434.41</v>
      </c>
      <c r="O7" s="24">
        <f t="shared" si="0"/>
        <v>17382.73</v>
      </c>
      <c r="P7" s="24">
        <f t="shared" si="0"/>
        <v>28052.34</v>
      </c>
      <c r="Q7" s="24">
        <f>Q8</f>
        <v>42293.77</v>
      </c>
      <c r="R7" s="24">
        <f t="shared" ref="R7:AC7" si="1">R8</f>
        <v>35939.65</v>
      </c>
      <c r="S7" s="24">
        <f t="shared" si="1"/>
        <v>29659.85</v>
      </c>
      <c r="T7" s="24">
        <f t="shared" si="1"/>
        <v>33573.159999999996</v>
      </c>
      <c r="U7" s="24">
        <f t="shared" si="1"/>
        <v>23064.44</v>
      </c>
      <c r="V7" s="24">
        <f t="shared" si="1"/>
        <v>11555.98</v>
      </c>
      <c r="W7" s="24">
        <f t="shared" si="1"/>
        <v>4678.1499999999996</v>
      </c>
      <c r="X7" s="24">
        <f t="shared" si="1"/>
        <v>1564.15</v>
      </c>
      <c r="Y7" s="23">
        <f t="shared" si="1"/>
        <v>1570.52</v>
      </c>
      <c r="Z7" s="59">
        <f t="shared" si="1"/>
        <v>5923.48</v>
      </c>
      <c r="AA7" s="59">
        <f t="shared" si="1"/>
        <v>25917.899314999999</v>
      </c>
      <c r="AB7" s="59">
        <f t="shared" si="1"/>
        <v>35905.808014999988</v>
      </c>
      <c r="AC7" s="24">
        <f t="shared" si="1"/>
        <v>0</v>
      </c>
      <c r="AD7" s="24">
        <f>SUM(AD8:AD14)</f>
        <v>0</v>
      </c>
      <c r="AE7" s="23">
        <f>SUM(AE8:AE14)</f>
        <v>70740.39</v>
      </c>
      <c r="AF7" s="24">
        <f>SUM(AF8:AF14)</f>
        <v>5895.0325000000003</v>
      </c>
      <c r="AG7" s="24">
        <f>SUM(AG8:AG14)</f>
        <v>47160.26</v>
      </c>
      <c r="AI7" s="24"/>
      <c r="AJ7" s="48">
        <f>SUM(E7:P7)</f>
        <v>180906.47</v>
      </c>
      <c r="AK7" s="48">
        <f>SUM(Q7:AC7)</f>
        <v>251646.85732999997</v>
      </c>
      <c r="AL7" s="27">
        <f>AJ7-AK7</f>
        <v>-70740.387329999969</v>
      </c>
      <c r="AM7" s="49">
        <f>AK7/AJ7*100-100</f>
        <v>39.103293171327692</v>
      </c>
    </row>
    <row r="8" spans="2:39" ht="27" x14ac:dyDescent="0.3">
      <c r="B8" s="1" t="s">
        <v>5</v>
      </c>
      <c r="C8" s="29" t="s">
        <v>63</v>
      </c>
      <c r="D8" s="30">
        <v>2221</v>
      </c>
      <c r="E8" s="30">
        <v>23204.52</v>
      </c>
      <c r="F8" s="30">
        <v>26795.78</v>
      </c>
      <c r="G8" s="31">
        <v>26972.93</v>
      </c>
      <c r="H8" s="31">
        <v>22015.15</v>
      </c>
      <c r="I8" s="31">
        <v>15717.49</v>
      </c>
      <c r="J8" s="31">
        <v>7999.89</v>
      </c>
      <c r="K8" s="31">
        <v>1237.98</v>
      </c>
      <c r="L8" s="31">
        <v>734.24</v>
      </c>
      <c r="M8" s="31">
        <v>1359.01</v>
      </c>
      <c r="N8" s="31">
        <v>9434.41</v>
      </c>
      <c r="O8" s="31">
        <v>17382.73</v>
      </c>
      <c r="P8" s="31">
        <v>28052.34</v>
      </c>
      <c r="Q8" s="31">
        <v>42293.77</v>
      </c>
      <c r="R8" s="31">
        <v>35939.65</v>
      </c>
      <c r="S8" s="31">
        <v>29659.85</v>
      </c>
      <c r="T8" s="31">
        <v>33573.159999999996</v>
      </c>
      <c r="U8" s="31">
        <v>23064.44</v>
      </c>
      <c r="V8" s="31">
        <v>11555.98</v>
      </c>
      <c r="W8" s="31">
        <v>4678.1499999999996</v>
      </c>
      <c r="X8" s="30">
        <v>1564.15</v>
      </c>
      <c r="Y8" s="23">
        <v>1570.52</v>
      </c>
      <c r="Z8" s="59">
        <v>5923.48</v>
      </c>
      <c r="AA8" s="59">
        <v>25917.899314999999</v>
      </c>
      <c r="AB8" s="59">
        <v>35905.808014999988</v>
      </c>
      <c r="AC8" s="21"/>
      <c r="AD8" s="21"/>
      <c r="AE8" s="21">
        <f t="shared" ref="AE8:AE14" si="2">ROUND(SUM(Q8:AB8)-SUM(E8:P8)+AC8,2)</f>
        <v>70740.39</v>
      </c>
      <c r="AF8" s="21">
        <f>AE8/12</f>
        <v>5895.0325000000003</v>
      </c>
      <c r="AG8" s="21">
        <f>AF8*8</f>
        <v>47160.26</v>
      </c>
      <c r="AH8" s="51"/>
      <c r="AI8" s="50" t="s">
        <v>69</v>
      </c>
    </row>
    <row r="9" spans="2:39" x14ac:dyDescent="0.3">
      <c r="B9" s="1"/>
      <c r="C9" s="32" t="s">
        <v>62</v>
      </c>
      <c r="D9" s="33"/>
      <c r="E9" s="33"/>
      <c r="F9" s="33"/>
      <c r="G9" s="34"/>
      <c r="H9" s="34"/>
      <c r="I9" s="34"/>
      <c r="J9" s="34"/>
      <c r="K9" s="34"/>
      <c r="L9" s="34"/>
      <c r="M9" s="34"/>
      <c r="N9" s="34"/>
      <c r="O9" s="34"/>
      <c r="P9" s="34"/>
      <c r="Q9" s="35">
        <f t="shared" ref="Q9:AB9" si="3">Q8/E8</f>
        <v>1.822652224652783</v>
      </c>
      <c r="R9" s="35">
        <f t="shared" si="3"/>
        <v>1.3412429121301936</v>
      </c>
      <c r="S9" s="35">
        <f t="shared" si="3"/>
        <v>1.0996154292470266</v>
      </c>
      <c r="T9" s="35">
        <f t="shared" si="3"/>
        <v>1.5250025550586752</v>
      </c>
      <c r="U9" s="35">
        <f t="shared" si="3"/>
        <v>1.4674378669876678</v>
      </c>
      <c r="V9" s="35">
        <f t="shared" si="3"/>
        <v>1.4445173621137291</v>
      </c>
      <c r="W9" s="35">
        <f t="shared" si="3"/>
        <v>3.7788574936590247</v>
      </c>
      <c r="X9" s="37">
        <f t="shared" si="3"/>
        <v>2.1302979952059271</v>
      </c>
      <c r="Y9" s="88">
        <f t="shared" si="3"/>
        <v>1.1556353522049139</v>
      </c>
      <c r="Z9" s="60">
        <f t="shared" si="3"/>
        <v>0.62785908180797734</v>
      </c>
      <c r="AA9" s="60">
        <f t="shared" si="3"/>
        <v>1.4910143179466055</v>
      </c>
      <c r="AB9" s="60">
        <f t="shared" si="3"/>
        <v>1.2799576796445498</v>
      </c>
      <c r="AC9" s="21"/>
      <c r="AD9" s="21"/>
      <c r="AE9" s="21"/>
      <c r="AF9" s="21"/>
      <c r="AG9" s="21"/>
      <c r="AI9" s="21"/>
    </row>
    <row r="10" spans="2:39" x14ac:dyDescent="0.3">
      <c r="B10" s="1" t="s">
        <v>6</v>
      </c>
      <c r="C10" s="11" t="s">
        <v>21</v>
      </c>
      <c r="D10" s="12"/>
      <c r="E10" s="12"/>
      <c r="F10" s="12"/>
      <c r="G10" s="7"/>
      <c r="H10" s="7"/>
      <c r="I10" s="7"/>
      <c r="J10" s="12"/>
      <c r="K10" s="12"/>
      <c r="L10" s="7"/>
      <c r="M10" s="7"/>
      <c r="N10" s="7"/>
      <c r="O10" s="7"/>
      <c r="P10" s="7"/>
      <c r="Q10" s="21"/>
      <c r="R10" s="21"/>
      <c r="S10" s="21"/>
      <c r="T10" s="21"/>
      <c r="U10" s="21"/>
      <c r="V10" s="21"/>
      <c r="W10" s="21"/>
      <c r="X10" s="21"/>
      <c r="Y10" s="93"/>
      <c r="Z10" s="52"/>
      <c r="AA10" s="52"/>
      <c r="AB10" s="52"/>
      <c r="AC10" s="7"/>
      <c r="AD10" s="7"/>
      <c r="AE10" s="21">
        <f t="shared" si="2"/>
        <v>0</v>
      </c>
      <c r="AF10" s="6"/>
      <c r="AG10" s="6"/>
      <c r="AI10" s="6"/>
    </row>
    <row r="11" spans="2:39" x14ac:dyDescent="0.3">
      <c r="B11" s="1" t="s">
        <v>7</v>
      </c>
      <c r="C11" s="11" t="s">
        <v>22</v>
      </c>
      <c r="D11" s="12"/>
      <c r="E11" s="12"/>
      <c r="F11" s="12"/>
      <c r="G11" s="7"/>
      <c r="H11" s="7"/>
      <c r="I11" s="7"/>
      <c r="J11" s="12"/>
      <c r="K11" s="12"/>
      <c r="L11" s="7"/>
      <c r="M11" s="7"/>
      <c r="N11" s="7"/>
      <c r="O11" s="7"/>
      <c r="P11" s="7"/>
      <c r="Q11" s="7"/>
      <c r="R11" s="7"/>
      <c r="S11" s="7"/>
      <c r="T11" s="7"/>
      <c r="U11" s="7"/>
      <c r="V11" s="7"/>
      <c r="W11" s="7"/>
      <c r="X11" s="7"/>
      <c r="Y11" s="7"/>
      <c r="Z11" s="44"/>
      <c r="AA11" s="44"/>
      <c r="AB11" s="44"/>
      <c r="AC11" s="7"/>
      <c r="AD11" s="7"/>
      <c r="AE11" s="21">
        <f t="shared" si="2"/>
        <v>0</v>
      </c>
      <c r="AF11" s="8"/>
      <c r="AG11" s="8"/>
      <c r="AI11" s="8"/>
    </row>
    <row r="12" spans="2:39" x14ac:dyDescent="0.3">
      <c r="B12" s="1" t="s">
        <v>24</v>
      </c>
      <c r="C12" s="12" t="s">
        <v>23</v>
      </c>
      <c r="D12" s="12"/>
      <c r="E12" s="12"/>
      <c r="F12" s="12"/>
      <c r="G12" s="7"/>
      <c r="H12" s="7"/>
      <c r="I12" s="7"/>
      <c r="J12" s="12"/>
      <c r="K12" s="12"/>
      <c r="L12" s="7"/>
      <c r="M12" s="7"/>
      <c r="N12" s="7"/>
      <c r="O12" s="7"/>
      <c r="P12" s="7"/>
      <c r="Q12" s="7"/>
      <c r="R12" s="7"/>
      <c r="S12" s="7"/>
      <c r="T12" s="7"/>
      <c r="U12" s="7"/>
      <c r="V12" s="7"/>
      <c r="W12" s="7"/>
      <c r="X12" s="7"/>
      <c r="Y12" s="7"/>
      <c r="Z12" s="44"/>
      <c r="AA12" s="44"/>
      <c r="AB12" s="44"/>
      <c r="AC12" s="7"/>
      <c r="AD12" s="7"/>
      <c r="AE12" s="21">
        <f t="shared" si="2"/>
        <v>0</v>
      </c>
      <c r="AF12" s="8"/>
      <c r="AG12" s="8"/>
      <c r="AI12" s="8"/>
    </row>
    <row r="13" spans="2:39" x14ac:dyDescent="0.3">
      <c r="B13" s="1" t="s">
        <v>25</v>
      </c>
      <c r="C13" s="11" t="s">
        <v>38</v>
      </c>
      <c r="D13" s="12"/>
      <c r="E13" s="12"/>
      <c r="F13" s="12"/>
      <c r="G13" s="7"/>
      <c r="H13" s="7"/>
      <c r="I13" s="7"/>
      <c r="J13" s="12"/>
      <c r="K13" s="12"/>
      <c r="L13" s="7"/>
      <c r="M13" s="7"/>
      <c r="N13" s="7"/>
      <c r="O13" s="7"/>
      <c r="P13" s="7"/>
      <c r="Q13" s="7"/>
      <c r="R13" s="7"/>
      <c r="S13" s="7"/>
      <c r="T13" s="7"/>
      <c r="U13" s="7"/>
      <c r="V13" s="7"/>
      <c r="W13" s="7"/>
      <c r="X13" s="7"/>
      <c r="Y13" s="7"/>
      <c r="Z13" s="44"/>
      <c r="AA13" s="44"/>
      <c r="AB13" s="44"/>
      <c r="AC13" s="7"/>
      <c r="AD13" s="7"/>
      <c r="AE13" s="21">
        <f t="shared" si="2"/>
        <v>0</v>
      </c>
      <c r="AF13" s="8"/>
      <c r="AG13" s="8"/>
      <c r="AI13" s="8"/>
    </row>
    <row r="14" spans="2:39" x14ac:dyDescent="0.3">
      <c r="B14" s="1" t="s">
        <v>32</v>
      </c>
      <c r="C14" s="11" t="s">
        <v>38</v>
      </c>
      <c r="D14" s="13"/>
      <c r="E14" s="13"/>
      <c r="F14" s="13"/>
      <c r="G14" s="8"/>
      <c r="H14" s="8"/>
      <c r="I14" s="8"/>
      <c r="J14" s="13"/>
      <c r="K14" s="13"/>
      <c r="L14" s="8"/>
      <c r="M14" s="8"/>
      <c r="N14" s="8"/>
      <c r="O14" s="8"/>
      <c r="P14" s="8"/>
      <c r="Q14" s="8"/>
      <c r="R14" s="8"/>
      <c r="S14" s="8"/>
      <c r="T14" s="8"/>
      <c r="U14" s="8"/>
      <c r="V14" s="8"/>
      <c r="W14" s="8"/>
      <c r="X14" s="8"/>
      <c r="Y14" s="8"/>
      <c r="Z14" s="45"/>
      <c r="AA14" s="45"/>
      <c r="AB14" s="45"/>
      <c r="AC14" s="8"/>
      <c r="AD14" s="8"/>
      <c r="AE14" s="21">
        <f t="shared" si="2"/>
        <v>0</v>
      </c>
      <c r="AF14" s="8"/>
      <c r="AG14" s="8"/>
      <c r="AI14" s="8"/>
    </row>
    <row r="15" spans="2:39" x14ac:dyDescent="0.3">
      <c r="C15" s="14"/>
      <c r="D15" s="14"/>
      <c r="E15" s="14"/>
      <c r="F15" s="14"/>
      <c r="J15" s="14"/>
      <c r="K15" s="25"/>
      <c r="L15" s="26"/>
      <c r="O15" s="27"/>
      <c r="P15" s="27"/>
      <c r="X15" s="28"/>
    </row>
    <row r="16" spans="2:39" x14ac:dyDescent="0.3">
      <c r="C16" s="15" t="s">
        <v>43</v>
      </c>
      <c r="D16" s="15"/>
      <c r="E16" s="15"/>
      <c r="F16" s="15"/>
      <c r="J16" s="15"/>
      <c r="K16" s="15"/>
      <c r="L16" s="26"/>
      <c r="O16" s="27"/>
      <c r="P16" s="27"/>
    </row>
    <row r="17" spans="3:15" x14ac:dyDescent="0.3">
      <c r="C17" s="100" t="s">
        <v>44</v>
      </c>
      <c r="D17" s="100"/>
      <c r="E17" s="100"/>
      <c r="F17" s="100"/>
      <c r="O17" s="27"/>
    </row>
    <row r="18" spans="3:15" x14ac:dyDescent="0.3">
      <c r="C18" s="17" t="s">
        <v>45</v>
      </c>
    </row>
  </sheetData>
  <mergeCells count="13">
    <mergeCell ref="AE4:AE5"/>
    <mergeCell ref="AF4:AF5"/>
    <mergeCell ref="AG4:AG5"/>
    <mergeCell ref="AI4:AI5"/>
    <mergeCell ref="AC4:AC5"/>
    <mergeCell ref="AD4:AD5"/>
    <mergeCell ref="C17:F17"/>
    <mergeCell ref="B2:AB2"/>
    <mergeCell ref="B4:B5"/>
    <mergeCell ref="C4:C5"/>
    <mergeCell ref="D4:D5"/>
    <mergeCell ref="E4:P4"/>
    <mergeCell ref="Q4:AB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M24"/>
  <sheetViews>
    <sheetView topLeftCell="B1" zoomScale="80" zoomScaleNormal="80" workbookViewId="0">
      <selection activeCell="C18" sqref="C18"/>
    </sheetView>
  </sheetViews>
  <sheetFormatPr defaultColWidth="8.6640625" defaultRowHeight="14.4" x14ac:dyDescent="0.3"/>
  <cols>
    <col min="1" max="1" width="4.6640625" style="73" hidden="1" customWidth="1"/>
    <col min="2" max="2" width="6.109375" style="73" customWidth="1"/>
    <col min="3" max="3" width="32.6640625" style="73" customWidth="1"/>
    <col min="4" max="4" width="10" style="73" customWidth="1"/>
    <col min="5" max="28" width="9.6640625" style="73" customWidth="1"/>
    <col min="29" max="29" width="10.33203125" customWidth="1"/>
    <col min="30" max="30" width="14.33203125" customWidth="1"/>
    <col min="31" max="31" width="13" customWidth="1"/>
    <col min="32" max="32" width="8.88671875"/>
    <col min="33" max="33" width="11.33203125" hidden="1" customWidth="1"/>
    <col min="34" max="34" width="8.88671875" hidden="1" customWidth="1"/>
    <col min="35" max="35" width="13.109375" customWidth="1"/>
    <col min="36" max="36" width="9.6640625" customWidth="1"/>
    <col min="37" max="37" width="9.88671875" bestFit="1" customWidth="1"/>
    <col min="38" max="39" width="8.88671875"/>
    <col min="40" max="16384" width="8.6640625" style="73"/>
  </cols>
  <sheetData>
    <row r="2" spans="2:39" ht="17.399999999999999" x14ac:dyDescent="0.3">
      <c r="B2" s="115" t="s">
        <v>77</v>
      </c>
      <c r="C2" s="115"/>
      <c r="D2" s="115"/>
      <c r="E2" s="115"/>
      <c r="F2" s="115"/>
      <c r="G2" s="115"/>
      <c r="H2" s="115"/>
      <c r="I2" s="115"/>
      <c r="J2" s="115"/>
      <c r="K2" s="115"/>
      <c r="L2" s="115"/>
      <c r="M2" s="115"/>
      <c r="N2" s="115"/>
      <c r="O2" s="115"/>
      <c r="P2" s="115"/>
      <c r="Q2" s="115"/>
      <c r="R2" s="115"/>
      <c r="S2" s="115"/>
      <c r="T2" s="115"/>
      <c r="U2" s="115"/>
      <c r="V2" s="115"/>
      <c r="W2" s="115"/>
      <c r="X2" s="115"/>
      <c r="Y2" s="115"/>
      <c r="Z2" s="115"/>
      <c r="AA2" s="115"/>
      <c r="AB2" s="115"/>
      <c r="AC2" s="47"/>
      <c r="AD2" s="47"/>
      <c r="AE2" s="47"/>
    </row>
    <row r="4" spans="2:39" ht="31.2" customHeight="1" x14ac:dyDescent="0.3">
      <c r="B4" s="117" t="s">
        <v>1</v>
      </c>
      <c r="C4" s="118" t="s">
        <v>49</v>
      </c>
      <c r="D4" s="118" t="s">
        <v>0</v>
      </c>
      <c r="E4" s="110" t="s">
        <v>36</v>
      </c>
      <c r="F4" s="111"/>
      <c r="G4" s="111"/>
      <c r="H4" s="111"/>
      <c r="I4" s="111"/>
      <c r="J4" s="111"/>
      <c r="K4" s="111"/>
      <c r="L4" s="111"/>
      <c r="M4" s="111"/>
      <c r="N4" s="111"/>
      <c r="O4" s="111"/>
      <c r="P4" s="112"/>
      <c r="Q4" s="110" t="s">
        <v>106</v>
      </c>
      <c r="R4" s="111"/>
      <c r="S4" s="111"/>
      <c r="T4" s="111"/>
      <c r="U4" s="111"/>
      <c r="V4" s="111"/>
      <c r="W4" s="111"/>
      <c r="X4" s="111"/>
      <c r="Y4" s="111"/>
      <c r="Z4" s="111"/>
      <c r="AA4" s="111"/>
      <c r="AB4" s="112"/>
      <c r="AC4" s="99" t="s">
        <v>42</v>
      </c>
      <c r="AD4" s="99" t="s">
        <v>9</v>
      </c>
      <c r="AE4" s="99" t="s">
        <v>67</v>
      </c>
      <c r="AF4" s="99" t="s">
        <v>52</v>
      </c>
      <c r="AG4" s="99" t="s">
        <v>53</v>
      </c>
      <c r="AI4" s="109" t="s">
        <v>68</v>
      </c>
    </row>
    <row r="5" spans="2:39" ht="40.200000000000003" x14ac:dyDescent="0.3">
      <c r="B5" s="117"/>
      <c r="C5" s="118"/>
      <c r="D5" s="118"/>
      <c r="E5" s="64" t="s">
        <v>26</v>
      </c>
      <c r="F5" s="64" t="s">
        <v>27</v>
      </c>
      <c r="G5" s="64" t="s">
        <v>28</v>
      </c>
      <c r="H5" s="64" t="s">
        <v>29</v>
      </c>
      <c r="I5" s="64" t="s">
        <v>33</v>
      </c>
      <c r="J5" s="64" t="s">
        <v>61</v>
      </c>
      <c r="K5" s="64" t="s">
        <v>60</v>
      </c>
      <c r="L5" s="64" t="s">
        <v>59</v>
      </c>
      <c r="M5" s="64" t="s">
        <v>58</v>
      </c>
      <c r="N5" s="64" t="s">
        <v>57</v>
      </c>
      <c r="O5" s="64" t="s">
        <v>56</v>
      </c>
      <c r="P5" s="64" t="s">
        <v>55</v>
      </c>
      <c r="Q5" s="64" t="s">
        <v>26</v>
      </c>
      <c r="R5" s="64" t="s">
        <v>27</v>
      </c>
      <c r="S5" s="64" t="s">
        <v>28</v>
      </c>
      <c r="T5" s="64" t="s">
        <v>29</v>
      </c>
      <c r="U5" s="64" t="s">
        <v>33</v>
      </c>
      <c r="V5" s="64" t="s">
        <v>61</v>
      </c>
      <c r="W5" s="64" t="s">
        <v>60</v>
      </c>
      <c r="X5" s="64" t="s">
        <v>59</v>
      </c>
      <c r="Y5" s="64" t="s">
        <v>58</v>
      </c>
      <c r="Z5" s="64" t="s">
        <v>57</v>
      </c>
      <c r="AA5" s="65" t="s">
        <v>56</v>
      </c>
      <c r="AB5" s="65" t="s">
        <v>55</v>
      </c>
      <c r="AC5" s="99"/>
      <c r="AD5" s="99"/>
      <c r="AE5" s="99"/>
      <c r="AF5" s="99" t="s">
        <v>51</v>
      </c>
      <c r="AG5" s="99" t="s">
        <v>51</v>
      </c>
      <c r="AI5" s="109" t="s">
        <v>51</v>
      </c>
    </row>
    <row r="6" spans="2:39" ht="24.6" x14ac:dyDescent="0.3">
      <c r="B6" s="74" t="s">
        <v>10</v>
      </c>
      <c r="C6" s="74" t="s">
        <v>11</v>
      </c>
      <c r="D6" s="74" t="s">
        <v>12</v>
      </c>
      <c r="E6" s="64" t="s">
        <v>13</v>
      </c>
      <c r="F6" s="64" t="s">
        <v>14</v>
      </c>
      <c r="G6" s="64" t="s">
        <v>40</v>
      </c>
      <c r="H6" s="64" t="s">
        <v>15</v>
      </c>
      <c r="I6" s="64" t="s">
        <v>16</v>
      </c>
      <c r="J6" s="64" t="s">
        <v>13</v>
      </c>
      <c r="K6" s="64" t="s">
        <v>14</v>
      </c>
      <c r="L6" s="64" t="s">
        <v>40</v>
      </c>
      <c r="M6" s="64" t="s">
        <v>15</v>
      </c>
      <c r="N6" s="64" t="s">
        <v>16</v>
      </c>
      <c r="O6" s="64" t="s">
        <v>15</v>
      </c>
      <c r="P6" s="64" t="s">
        <v>16</v>
      </c>
      <c r="Q6" s="64" t="s">
        <v>30</v>
      </c>
      <c r="R6" s="64" t="s">
        <v>34</v>
      </c>
      <c r="S6" s="64" t="s">
        <v>17</v>
      </c>
      <c r="T6" s="64" t="s">
        <v>18</v>
      </c>
      <c r="U6" s="64" t="s">
        <v>31</v>
      </c>
      <c r="V6" s="64" t="s">
        <v>30</v>
      </c>
      <c r="W6" s="64" t="s">
        <v>34</v>
      </c>
      <c r="X6" s="64" t="s">
        <v>17</v>
      </c>
      <c r="Y6" s="64" t="s">
        <v>18</v>
      </c>
      <c r="Z6" s="64" t="s">
        <v>31</v>
      </c>
      <c r="AA6" s="65" t="s">
        <v>18</v>
      </c>
      <c r="AB6" s="65" t="s">
        <v>31</v>
      </c>
      <c r="AC6" s="5" t="s">
        <v>19</v>
      </c>
      <c r="AD6" s="5" t="s">
        <v>20</v>
      </c>
      <c r="AE6" s="3" t="s">
        <v>41</v>
      </c>
      <c r="AF6" s="8"/>
      <c r="AG6" s="8"/>
      <c r="AI6" s="8"/>
    </row>
    <row r="7" spans="2:39" x14ac:dyDescent="0.3">
      <c r="B7" s="66" t="s">
        <v>2</v>
      </c>
      <c r="C7" s="10" t="s">
        <v>46</v>
      </c>
      <c r="D7" s="67" t="s">
        <v>47</v>
      </c>
      <c r="E7" s="30">
        <f t="shared" ref="E7:P7" si="0">SUM(E8:E14)</f>
        <v>2106</v>
      </c>
      <c r="F7" s="30">
        <f t="shared" si="0"/>
        <v>3338</v>
      </c>
      <c r="G7" s="31">
        <f t="shared" si="0"/>
        <v>3213</v>
      </c>
      <c r="H7" s="31">
        <f t="shared" si="0"/>
        <v>2311</v>
      </c>
      <c r="I7" s="31">
        <f t="shared" si="0"/>
        <v>1338</v>
      </c>
      <c r="J7" s="30">
        <f t="shared" si="0"/>
        <v>231</v>
      </c>
      <c r="K7" s="30">
        <f t="shared" si="0"/>
        <v>0</v>
      </c>
      <c r="L7" s="31">
        <f t="shared" si="0"/>
        <v>0</v>
      </c>
      <c r="M7" s="31">
        <f t="shared" si="0"/>
        <v>0</v>
      </c>
      <c r="N7" s="31">
        <f t="shared" si="0"/>
        <v>336</v>
      </c>
      <c r="O7" s="31">
        <f t="shared" si="0"/>
        <v>1355</v>
      </c>
      <c r="P7" s="31">
        <f t="shared" si="0"/>
        <v>2015</v>
      </c>
      <c r="Q7" s="31">
        <f>Q8</f>
        <v>4907</v>
      </c>
      <c r="R7" s="31">
        <f t="shared" ref="R7:AC7" si="1">R8</f>
        <v>4077</v>
      </c>
      <c r="S7" s="31">
        <f t="shared" si="1"/>
        <v>3545</v>
      </c>
      <c r="T7" s="31">
        <f t="shared" si="1"/>
        <v>3213</v>
      </c>
      <c r="U7" s="31">
        <f t="shared" si="1"/>
        <v>2224</v>
      </c>
      <c r="V7" s="31">
        <f t="shared" si="1"/>
        <v>263</v>
      </c>
      <c r="W7" s="31">
        <f t="shared" si="1"/>
        <v>0</v>
      </c>
      <c r="X7" s="31">
        <f t="shared" si="1"/>
        <v>0</v>
      </c>
      <c r="Y7" s="31">
        <f t="shared" si="1"/>
        <v>0</v>
      </c>
      <c r="Z7" s="31">
        <f t="shared" si="1"/>
        <v>0</v>
      </c>
      <c r="AA7" s="41">
        <f t="shared" si="1"/>
        <v>4105</v>
      </c>
      <c r="AB7" s="41">
        <f t="shared" si="1"/>
        <v>8500</v>
      </c>
      <c r="AC7" s="24">
        <f t="shared" si="1"/>
        <v>0</v>
      </c>
      <c r="AD7" s="24">
        <f>SUM(AD8:AD14)</f>
        <v>0</v>
      </c>
      <c r="AE7" s="23">
        <f>SUM(AE8:AE14)</f>
        <v>14591</v>
      </c>
      <c r="AF7" s="24">
        <f>SUM(AF8:AF14)</f>
        <v>1215.9166666666667</v>
      </c>
      <c r="AG7" s="24">
        <f>SUM(AG8:AG14)</f>
        <v>9727.3333333333339</v>
      </c>
      <c r="AI7" s="24"/>
      <c r="AJ7" s="48">
        <f>SUM(E7:P7)</f>
        <v>16243</v>
      </c>
      <c r="AK7" s="48">
        <f>SUM(Q7:AC7)</f>
        <v>30834</v>
      </c>
      <c r="AL7" s="27">
        <f>AJ7-AK7</f>
        <v>-14591</v>
      </c>
      <c r="AM7" s="49">
        <f>AK7/AJ7*100-100</f>
        <v>89.829465000307806</v>
      </c>
    </row>
    <row r="8" spans="2:39" ht="27" x14ac:dyDescent="0.3">
      <c r="B8" s="68" t="s">
        <v>5</v>
      </c>
      <c r="C8" s="29" t="s">
        <v>63</v>
      </c>
      <c r="D8" s="63">
        <v>2221</v>
      </c>
      <c r="E8" s="30">
        <v>2106</v>
      </c>
      <c r="F8" s="30">
        <v>3338</v>
      </c>
      <c r="G8" s="31">
        <v>3213</v>
      </c>
      <c r="H8" s="31">
        <v>2311</v>
      </c>
      <c r="I8" s="31">
        <v>1338</v>
      </c>
      <c r="J8" s="31">
        <v>231</v>
      </c>
      <c r="K8" s="31"/>
      <c r="L8" s="31"/>
      <c r="M8" s="31"/>
      <c r="N8" s="31">
        <v>336</v>
      </c>
      <c r="O8" s="31">
        <v>1355</v>
      </c>
      <c r="P8" s="31">
        <v>2015</v>
      </c>
      <c r="Q8" s="31">
        <v>4907</v>
      </c>
      <c r="R8" s="31">
        <v>4077</v>
      </c>
      <c r="S8" s="31">
        <v>3545</v>
      </c>
      <c r="T8" s="31">
        <v>3213</v>
      </c>
      <c r="U8" s="31">
        <v>2224</v>
      </c>
      <c r="V8" s="31">
        <v>263</v>
      </c>
      <c r="W8" s="31"/>
      <c r="X8" s="30"/>
      <c r="Y8" s="30"/>
      <c r="Z8" s="30"/>
      <c r="AA8" s="41">
        <v>4105</v>
      </c>
      <c r="AB8" s="41">
        <v>8500</v>
      </c>
      <c r="AC8" s="21"/>
      <c r="AD8" s="21"/>
      <c r="AE8" s="21">
        <f t="shared" ref="AE8:AE14" si="2">ROUND(SUM(Q8:AB8)-SUM(E8:P8)+AC8,2)</f>
        <v>14591</v>
      </c>
      <c r="AF8" s="21">
        <f>AE8/12</f>
        <v>1215.9166666666667</v>
      </c>
      <c r="AG8" s="21">
        <f>AF8*8</f>
        <v>9727.3333333333339</v>
      </c>
      <c r="AH8" s="51"/>
      <c r="AI8" s="50" t="s">
        <v>69</v>
      </c>
    </row>
    <row r="9" spans="2:39" x14ac:dyDescent="0.3">
      <c r="B9" s="68"/>
      <c r="C9" s="32" t="s">
        <v>62</v>
      </c>
      <c r="D9" s="33"/>
      <c r="E9" s="33"/>
      <c r="F9" s="33"/>
      <c r="G9" s="34"/>
      <c r="H9" s="34"/>
      <c r="I9" s="34"/>
      <c r="J9" s="34"/>
      <c r="K9" s="34"/>
      <c r="L9" s="34"/>
      <c r="M9" s="34"/>
      <c r="N9" s="34"/>
      <c r="O9" s="34"/>
      <c r="P9" s="34"/>
      <c r="Q9" s="35">
        <f t="shared" ref="Q9:AB9" si="3">Q8/E8</f>
        <v>2.3300094966761633</v>
      </c>
      <c r="R9" s="35">
        <f t="shared" si="3"/>
        <v>1.2213900539245057</v>
      </c>
      <c r="S9" s="35">
        <f t="shared" si="3"/>
        <v>1.1033302209772797</v>
      </c>
      <c r="T9" s="35">
        <f t="shared" si="3"/>
        <v>1.3903072263089571</v>
      </c>
      <c r="U9" s="35">
        <f t="shared" si="3"/>
        <v>1.6621823617339313</v>
      </c>
      <c r="V9" s="35">
        <f t="shared" si="3"/>
        <v>1.1385281385281385</v>
      </c>
      <c r="W9" s="35"/>
      <c r="X9" s="37"/>
      <c r="Y9" s="37"/>
      <c r="Z9" s="37">
        <f t="shared" si="3"/>
        <v>0</v>
      </c>
      <c r="AA9" s="42">
        <f t="shared" si="3"/>
        <v>3.0295202952029521</v>
      </c>
      <c r="AB9" s="42">
        <f t="shared" si="3"/>
        <v>4.2183622828784122</v>
      </c>
      <c r="AC9" s="21"/>
      <c r="AD9" s="21"/>
      <c r="AE9" s="21"/>
      <c r="AF9" s="21"/>
      <c r="AG9" s="21"/>
      <c r="AI9" s="21"/>
    </row>
    <row r="10" spans="2:39" x14ac:dyDescent="0.3">
      <c r="B10" s="68" t="s">
        <v>6</v>
      </c>
      <c r="C10" s="32" t="s">
        <v>21</v>
      </c>
      <c r="D10" s="69"/>
      <c r="E10" s="69"/>
      <c r="F10" s="69"/>
      <c r="G10" s="70"/>
      <c r="H10" s="70"/>
      <c r="I10" s="70"/>
      <c r="J10" s="69"/>
      <c r="K10" s="69"/>
      <c r="L10" s="70"/>
      <c r="M10" s="70"/>
      <c r="N10" s="70"/>
      <c r="O10" s="70"/>
      <c r="P10" s="70"/>
      <c r="Q10" s="34"/>
      <c r="R10" s="34"/>
      <c r="S10" s="34"/>
      <c r="T10" s="34"/>
      <c r="U10" s="34"/>
      <c r="V10" s="34"/>
      <c r="W10" s="34"/>
      <c r="X10" s="34"/>
      <c r="Y10" s="33"/>
      <c r="Z10" s="33"/>
      <c r="AA10" s="96"/>
      <c r="AB10" s="96"/>
      <c r="AC10" s="7"/>
      <c r="AD10" s="7"/>
      <c r="AE10" s="21">
        <f t="shared" si="2"/>
        <v>0</v>
      </c>
      <c r="AF10" s="6"/>
      <c r="AG10" s="6"/>
      <c r="AI10" s="6"/>
    </row>
    <row r="11" spans="2:39" x14ac:dyDescent="0.3">
      <c r="B11" s="68" t="s">
        <v>7</v>
      </c>
      <c r="C11" s="32" t="s">
        <v>22</v>
      </c>
      <c r="D11" s="69"/>
      <c r="E11" s="69"/>
      <c r="F11" s="69"/>
      <c r="G11" s="70"/>
      <c r="H11" s="70"/>
      <c r="I11" s="70"/>
      <c r="J11" s="69"/>
      <c r="K11" s="69"/>
      <c r="L11" s="70"/>
      <c r="M11" s="70"/>
      <c r="N11" s="70"/>
      <c r="O11" s="70"/>
      <c r="P11" s="70"/>
      <c r="Q11" s="70"/>
      <c r="R11" s="70"/>
      <c r="S11" s="70"/>
      <c r="T11" s="70"/>
      <c r="U11" s="70"/>
      <c r="V11" s="70"/>
      <c r="W11" s="70"/>
      <c r="X11" s="70"/>
      <c r="Y11" s="69"/>
      <c r="Z11" s="69"/>
      <c r="AA11" s="79"/>
      <c r="AB11" s="79"/>
      <c r="AC11" s="7"/>
      <c r="AD11" s="7"/>
      <c r="AE11" s="21">
        <f t="shared" si="2"/>
        <v>0</v>
      </c>
      <c r="AF11" s="8"/>
      <c r="AG11" s="8"/>
      <c r="AI11" s="8"/>
    </row>
    <row r="12" spans="2:39" x14ac:dyDescent="0.3">
      <c r="B12" s="68" t="s">
        <v>24</v>
      </c>
      <c r="C12" s="69" t="s">
        <v>23</v>
      </c>
      <c r="D12" s="69"/>
      <c r="E12" s="69"/>
      <c r="F12" s="69"/>
      <c r="G12" s="70"/>
      <c r="H12" s="70"/>
      <c r="I12" s="70"/>
      <c r="J12" s="69"/>
      <c r="K12" s="69"/>
      <c r="L12" s="70"/>
      <c r="M12" s="70"/>
      <c r="N12" s="70"/>
      <c r="O12" s="70"/>
      <c r="P12" s="70"/>
      <c r="Q12" s="70"/>
      <c r="R12" s="70"/>
      <c r="S12" s="70"/>
      <c r="T12" s="70"/>
      <c r="U12" s="70"/>
      <c r="V12" s="70"/>
      <c r="W12" s="70"/>
      <c r="X12" s="70"/>
      <c r="Y12" s="69"/>
      <c r="Z12" s="69"/>
      <c r="AA12" s="79"/>
      <c r="AB12" s="79"/>
      <c r="AC12" s="7"/>
      <c r="AD12" s="7"/>
      <c r="AE12" s="21">
        <f t="shared" si="2"/>
        <v>0</v>
      </c>
      <c r="AF12" s="8"/>
      <c r="AG12" s="8"/>
      <c r="AI12" s="8"/>
    </row>
    <row r="13" spans="2:39" x14ac:dyDescent="0.3">
      <c r="B13" s="68" t="s">
        <v>25</v>
      </c>
      <c r="C13" s="32" t="s">
        <v>38</v>
      </c>
      <c r="D13" s="69"/>
      <c r="E13" s="69"/>
      <c r="F13" s="69"/>
      <c r="G13" s="70"/>
      <c r="H13" s="70"/>
      <c r="I13" s="70"/>
      <c r="J13" s="69"/>
      <c r="K13" s="69"/>
      <c r="L13" s="70"/>
      <c r="M13" s="70"/>
      <c r="N13" s="70"/>
      <c r="O13" s="70"/>
      <c r="P13" s="70"/>
      <c r="Q13" s="70"/>
      <c r="R13" s="70"/>
      <c r="S13" s="70"/>
      <c r="T13" s="70"/>
      <c r="U13" s="70"/>
      <c r="V13" s="70"/>
      <c r="W13" s="70"/>
      <c r="X13" s="70"/>
      <c r="Y13" s="69"/>
      <c r="Z13" s="69"/>
      <c r="AA13" s="71"/>
      <c r="AB13" s="71"/>
      <c r="AC13" s="7"/>
      <c r="AD13" s="7"/>
      <c r="AE13" s="21">
        <f t="shared" si="2"/>
        <v>0</v>
      </c>
      <c r="AF13" s="8"/>
      <c r="AG13" s="8"/>
      <c r="AI13" s="8"/>
    </row>
    <row r="14" spans="2:39" x14ac:dyDescent="0.3">
      <c r="B14" s="68" t="s">
        <v>32</v>
      </c>
      <c r="C14" s="32" t="s">
        <v>38</v>
      </c>
      <c r="D14" s="69"/>
      <c r="E14" s="69"/>
      <c r="F14" s="69"/>
      <c r="G14" s="70"/>
      <c r="H14" s="70"/>
      <c r="I14" s="70"/>
      <c r="J14" s="69"/>
      <c r="K14" s="69"/>
      <c r="L14" s="70"/>
      <c r="M14" s="70"/>
      <c r="N14" s="70"/>
      <c r="O14" s="70"/>
      <c r="P14" s="70"/>
      <c r="Q14" s="70"/>
      <c r="R14" s="70"/>
      <c r="S14" s="70"/>
      <c r="T14" s="70"/>
      <c r="U14" s="70"/>
      <c r="V14" s="70"/>
      <c r="W14" s="70"/>
      <c r="X14" s="70"/>
      <c r="Y14" s="69"/>
      <c r="Z14" s="69"/>
      <c r="AA14" s="71"/>
      <c r="AB14" s="71"/>
      <c r="AC14" s="8"/>
      <c r="AD14" s="8"/>
      <c r="AE14" s="21">
        <f t="shared" si="2"/>
        <v>0</v>
      </c>
      <c r="AF14" s="8"/>
      <c r="AG14" s="8"/>
      <c r="AI14" s="8"/>
    </row>
    <row r="15" spans="2:39" x14ac:dyDescent="0.3">
      <c r="C15" s="75"/>
      <c r="D15" s="75"/>
      <c r="E15" s="75"/>
      <c r="F15" s="75"/>
      <c r="J15" s="75"/>
      <c r="K15" s="76"/>
      <c r="L15" s="77"/>
      <c r="O15" s="27"/>
      <c r="P15" s="27"/>
      <c r="X15" s="78"/>
    </row>
    <row r="16" spans="2:39" x14ac:dyDescent="0.3">
      <c r="C16" s="72" t="s">
        <v>78</v>
      </c>
      <c r="D16" s="72"/>
      <c r="E16" s="72"/>
      <c r="F16" s="72"/>
      <c r="J16" s="72"/>
      <c r="K16" s="72"/>
      <c r="L16" s="77"/>
      <c r="O16" s="27"/>
      <c r="P16" s="27"/>
    </row>
    <row r="17" spans="3:27" x14ac:dyDescent="0.3">
      <c r="C17" s="114" t="s">
        <v>44</v>
      </c>
      <c r="D17" s="114"/>
      <c r="E17" s="114"/>
      <c r="F17" s="114"/>
      <c r="O17" s="27"/>
    </row>
    <row r="18" spans="3:27" x14ac:dyDescent="0.3">
      <c r="C18" s="17" t="s">
        <v>79</v>
      </c>
      <c r="Y18" s="115" t="s">
        <v>80</v>
      </c>
      <c r="Z18" s="115"/>
      <c r="AA18" s="115"/>
    </row>
    <row r="20" spans="3:27" x14ac:dyDescent="0.3">
      <c r="Y20" s="115" t="s">
        <v>81</v>
      </c>
      <c r="Z20" s="116"/>
      <c r="AA20" s="116"/>
    </row>
    <row r="22" spans="3:27" x14ac:dyDescent="0.3">
      <c r="Y22" s="115" t="s">
        <v>82</v>
      </c>
      <c r="Z22" s="116"/>
      <c r="AA22" s="116"/>
    </row>
    <row r="24" spans="3:27" x14ac:dyDescent="0.3">
      <c r="Y24" s="115" t="s">
        <v>83</v>
      </c>
      <c r="Z24" s="116"/>
      <c r="AA24" s="116"/>
    </row>
  </sheetData>
  <mergeCells count="17">
    <mergeCell ref="Y24:AA24"/>
    <mergeCell ref="AE4:AE5"/>
    <mergeCell ref="AF4:AF5"/>
    <mergeCell ref="AG4:AG5"/>
    <mergeCell ref="AI4:AI5"/>
    <mergeCell ref="AC4:AC5"/>
    <mergeCell ref="AD4:AD5"/>
    <mergeCell ref="C17:F17"/>
    <mergeCell ref="Y18:AA18"/>
    <mergeCell ref="Y20:AA20"/>
    <mergeCell ref="Y22:AA22"/>
    <mergeCell ref="B2:AB2"/>
    <mergeCell ref="B4:B5"/>
    <mergeCell ref="C4:C5"/>
    <mergeCell ref="D4:D5"/>
    <mergeCell ref="E4:P4"/>
    <mergeCell ref="Q4:AB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IZM</vt:lpstr>
      <vt:lpstr>KOPĀ</vt:lpstr>
      <vt:lpstr>Visas_ZI</vt:lpstr>
      <vt:lpstr>EDI</vt:lpstr>
      <vt:lpstr>LBPSC</vt:lpstr>
      <vt:lpstr>DULHI</vt:lpstr>
      <vt:lpstr>LUCFI</vt:lpstr>
      <vt:lpstr>LVKĶI</vt:lpstr>
      <vt:lpstr>LOSI</vt:lpstr>
      <vt:lpstr>LUMII</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Anda Strazdiņa</dc:creator>
  <cp:lastModifiedBy>Ineta Valmane</cp:lastModifiedBy>
  <cp:lastPrinted>2022-04-08T20:12:27Z</cp:lastPrinted>
  <dcterms:created xsi:type="dcterms:W3CDTF">2022-03-03T14:02:27Z</dcterms:created>
  <dcterms:modified xsi:type="dcterms:W3CDTF">2022-11-30T11:44:15Z</dcterms:modified>
</cp:coreProperties>
</file>