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intaK\Desktop\Ukrainu-nometnes\projekts-2024\"/>
    </mc:Choice>
  </mc:AlternateContent>
  <bookViews>
    <workbookView xWindow="0" yWindow="0" windowWidth="23040" windowHeight="8808" activeTab="2"/>
  </bookViews>
  <sheets>
    <sheet name="PAPILDU nepieciešams" sheetId="1" r:id="rId1"/>
    <sheet name="BUDŽETA ietvaros" sheetId="4" r:id="rId2"/>
    <sheet name="PAPILDU APRĒĶINS" sheetId="3" r:id="rId3"/>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F10" i="3" l="1"/>
  <c r="L10" i="3" s="1"/>
  <c r="P10" i="3" s="1"/>
  <c r="L6" i="3"/>
  <c r="P5" i="3"/>
  <c r="P6" i="3"/>
  <c r="P7" i="3"/>
  <c r="P12" i="3"/>
  <c r="P13" i="3"/>
  <c r="D12" i="1"/>
  <c r="F14" i="3"/>
  <c r="L14" i="3" s="1"/>
  <c r="D14" i="3" s="1"/>
  <c r="D98" i="1" s="1"/>
  <c r="D96" i="1" s="1"/>
  <c r="P14" i="3" l="1"/>
  <c r="G13" i="3"/>
  <c r="F13" i="3"/>
  <c r="G12" i="3"/>
  <c r="F12" i="3"/>
  <c r="L13" i="3" l="1"/>
  <c r="L12" i="3"/>
  <c r="L11" i="3" l="1"/>
  <c r="D11" i="3" s="1"/>
  <c r="P11" i="3" s="1"/>
  <c r="D24" i="1" a="1"/>
  <c r="D24" i="1" s="1"/>
  <c r="D32" i="1"/>
  <c r="D13" i="1" s="1"/>
  <c r="D30" i="1"/>
  <c r="D10" i="1" s="1"/>
  <c r="D29" i="1"/>
  <c r="D9" i="1" s="1"/>
  <c r="G8" i="3"/>
  <c r="D39" i="1" s="1"/>
  <c r="D11" i="1" s="1"/>
  <c r="F8" i="3"/>
  <c r="D42" i="1" s="1"/>
  <c r="F9" i="3"/>
  <c r="L9" i="3" s="1"/>
  <c r="D9" i="3" s="1"/>
  <c r="L7" i="3"/>
  <c r="D62" i="1"/>
  <c r="D56" i="1" s="1"/>
  <c r="D52" i="1" l="1"/>
  <c r="P9" i="3"/>
  <c r="L8" i="3"/>
  <c r="D8" i="3" s="1"/>
  <c r="D72" i="1"/>
  <c r="D66" i="1" s="1"/>
  <c r="D18" i="1"/>
  <c r="D28" i="1"/>
  <c r="D46" i="1"/>
  <c r="D36" i="1"/>
  <c r="D4" i="3" l="1"/>
  <c r="P4" i="3" s="1"/>
  <c r="P8" i="3"/>
  <c r="D14" i="1"/>
  <c r="D8" i="1" s="1"/>
  <c r="D18" i="4"/>
  <c r="D10" i="4"/>
  <c r="D25" i="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<sst xmlns="http://schemas.openxmlformats.org/spreadsheetml/2006/main" count="280" uniqueCount="116">
  <si>
    <t>papildu nepieciešamo izdevumu aprēķins</t>
  </si>
  <si>
    <t>EKK</t>
  </si>
  <si>
    <t>Apraksts</t>
  </si>
  <si>
    <t>Aprēķins</t>
  </si>
  <si>
    <t xml:space="preserve">Pamatojums </t>
  </si>
  <si>
    <t>PAVISAM:</t>
  </si>
  <si>
    <t>EKK 1000</t>
  </si>
  <si>
    <t xml:space="preserve">Atlīdzība </t>
  </si>
  <si>
    <t>EKK 2000</t>
  </si>
  <si>
    <t xml:space="preserve">Preces un pakalpojumi </t>
  </si>
  <si>
    <t>EKK 5000</t>
  </si>
  <si>
    <t>Pamatkapitāla veidošana</t>
  </si>
  <si>
    <t>EKK 7000</t>
  </si>
  <si>
    <t>Transferti, starptautiskā sadarbība</t>
  </si>
  <si>
    <t>1.1. AAAAAA</t>
  </si>
  <si>
    <t>1.1. KOPĀ:</t>
  </si>
  <si>
    <t>Atlīdzība</t>
  </si>
  <si>
    <t>EKK 1100</t>
  </si>
  <si>
    <t xml:space="preserve">Atalgojums </t>
  </si>
  <si>
    <t>EKK 1110</t>
  </si>
  <si>
    <t xml:space="preserve">Mēnešalga </t>
  </si>
  <si>
    <t>EKK 1140</t>
  </si>
  <si>
    <t xml:space="preserve">Piemaksas prēmijas un naudas balvas </t>
  </si>
  <si>
    <t>Preces un pakalpojumi</t>
  </si>
  <si>
    <t>….</t>
  </si>
  <si>
    <t>…</t>
  </si>
  <si>
    <t>Piezīme: EKK kodus pievieno atbilstoši MK 27.12.2005. noteikumiem Nr.1031. Nevajadzīgās rindas dzēš.</t>
  </si>
  <si>
    <t>budžeta ietvaros plānotais finansējums</t>
  </si>
  <si>
    <t>EKK 1147</t>
  </si>
  <si>
    <t>EKK 1148</t>
  </si>
  <si>
    <t xml:space="preserve">	Piemaksa par papildu darbu</t>
  </si>
  <si>
    <t>EKK 1114</t>
  </si>
  <si>
    <t>Valsts civildienesta ierēdņu mēnešalga</t>
  </si>
  <si>
    <t>……… (ministrija)</t>
  </si>
  <si>
    <t xml:space="preserve"> ……… (iestāde)</t>
  </si>
  <si>
    <t>plānam…..</t>
  </si>
  <si>
    <t>EKK 3000</t>
  </si>
  <si>
    <t>Subsīdijas un dotācijas</t>
  </si>
  <si>
    <t>(Nr., pasākums)</t>
  </si>
  <si>
    <t>budžeta programma/ apakšprogramma ………………….</t>
  </si>
  <si>
    <t xml:space="preserve">	Prēmijas un naudas balvas</t>
  </si>
  <si>
    <t>2..pielikums</t>
  </si>
  <si>
    <t>Piezīme: Detalizētu aprēķinu var pievienot atsevišķā lapā.</t>
  </si>
  <si>
    <t>Piezīme: Pamatojumu norāda, ja nepieciešams (piemēram, atsauce uz normatīvo aktu vai citu būtisku, paskaidrojošu informāciju)</t>
  </si>
  <si>
    <t>2024. gadā</t>
  </si>
  <si>
    <t>Ukrainas civiliedzīvotāju uzņemšana Latvijas augstskolā (tajā skaitā rezidentūrā) vai koledžā</t>
  </si>
  <si>
    <t>Izglītības un zinātnes ministrija</t>
  </si>
  <si>
    <t>Atbalsta sniegšana Ukrainas civiliedzīvotājiem zinātniskās darbības turpināšanā, turpinot piešķirt Ukrainas pētniekiem Pētniecības stipendijas.</t>
  </si>
  <si>
    <t xml:space="preserve">Papildus: pētniecības stipendijas akadēmiskajam un zinātniskajam personālam;  30 personas * stipendija 900 euro * 12 mēneši = 324 000 euro
</t>
  </si>
  <si>
    <t>Ukrainas civiliedzīvotāju Studiju stipendija (150 studenti*140 euro*10 mēn.= 210 000 euro)+
Iepriekšējās izglītības atzīšana bez dokumentāriem pierādījumiem (9 studenti*72,62 euro= 654 euro)+
Ārvalstīs iegūta akadēmiskā grāda vai izglītības dokumenta ekspertīze (17 studenti* 48,38 euro = 823 euro)=
Kopā  211 477 euro</t>
  </si>
  <si>
    <t>6.5. KOPĀ:</t>
  </si>
  <si>
    <t xml:space="preserve">Izdevumu sadalījums starp izdevumu kodiem var mainīties atbilstoši iestāžu juridiskajam statusam. </t>
  </si>
  <si>
    <t>Aprēķins lapā "Papildu aprēķins"</t>
  </si>
  <si>
    <t>EKK 6000</t>
  </si>
  <si>
    <t>Sociāla rakstura maksājumi un kompensācijas</t>
  </si>
  <si>
    <t>6.6. KOPĀ:</t>
  </si>
  <si>
    <t>Papildu nepieciešamā finansējuma kopsavilkums</t>
  </si>
  <si>
    <t>Pasākuma plāna Nr.</t>
  </si>
  <si>
    <t>Pasākums</t>
  </si>
  <si>
    <t>Atbildīgā institūcija</t>
  </si>
  <si>
    <t>KOPĀ</t>
  </si>
  <si>
    <t>6.1.</t>
  </si>
  <si>
    <t xml:space="preserve">Nepilngadīgo Ukrainas civiliedzīvotāju pirmsskolas izglītības ieguves nodrošināšana pašvaldības vai privātajās izglītības iestādēs. </t>
  </si>
  <si>
    <t xml:space="preserve">Pašvaldības </t>
  </si>
  <si>
    <t>6.2.</t>
  </si>
  <si>
    <t xml:space="preserve">Nepilngadīgo Ukrainas civiliedzīvotāju (kā arī pilngadīgo Ukrainas civiliedzīvotāju, kuri iepriekš uzsākuši vispārējās izglītības ieguvi) vispārējās izglītības ieguves nodrošināšana valsts, pašvaldības vai privātajās izglītības iestādēs </t>
  </si>
  <si>
    <t>Pašvaldības</t>
  </si>
  <si>
    <t>6.3.</t>
  </si>
  <si>
    <t>Nepilngadīgo Ukrainas civiliedzīvotāju profesionālās vidējās izglītības, tai skaitā iepriekš uzsāktās profesionālās vidējās izglītības ieguve pēc pamatizglītības apguves, kā arī pilngadīgo Ukrainas civiliedzīvotāju iepriekš uzsāktās profesionālās izglītības ieguves turpināšana, apgūstot profesionālās vidējās izglītības programmas pēc pamatizglītības ieguves valsts vai pašvaldību izglītības iestādēs</t>
  </si>
  <si>
    <t>6.6.</t>
  </si>
  <si>
    <t>6.7.</t>
  </si>
  <si>
    <t>Brīvpusdienu nodrošināšana (1.–4. klase).</t>
  </si>
  <si>
    <t>Pašvaldības, Izglītības un zinātnes ministrija</t>
  </si>
  <si>
    <t xml:space="preserve">6.1. Nepilngadīgo Ukrainas civiliedzīvotāju pirmsskolas izglītības ieguves nodrošināšana pašvaldības vai privātajās izglītības iestādēs. 
6.2.Nepilngadīgo Ukrainas civiliedzīvotāju (kā arī pilngadīgo Ukrainas civiliedzīvotāju, kuri iepriekš uzsākuši vispārējās izglītības ieguvi) vispārējās izglītības ieguves nodrošināšana valsts, pašvaldības vai privātajās izglītības iestādēs </t>
  </si>
  <si>
    <t>6.1., 6.2. KOPĀ:</t>
  </si>
  <si>
    <t>6.3. Nepilngadīgo Ukrainas civiliedzīvotāju profesionālās vidējās izglītības, tai skaitā iepriekš uzsāktās profesionālās vidējās izglītības ieguve pēc pamatizglītības apguves, kā arī pilngadīgo Ukrainas civiliedzīvotāju iepriekš uzsāktās profesionālās izglītības ieguves turpināšana, apgūstot profesionālās vidējās izglītības programmas pēc pamatizglītības ieguves valsts vai pašvaldību izglītības iestādēs</t>
  </si>
  <si>
    <t>6.3. KOPĀ:</t>
  </si>
  <si>
    <t>6.5 Ukrainas civiliedzīvotāju uzņemšana Latvijas augstskolā (tajā skaitā rezidentūrā) vai koledžā</t>
  </si>
  <si>
    <t>6.6 Atbalsta sniegšana Ukrainas civiliedzīvotājiem zinātniskās darbības turpināšanā, turpinot piešķirt Ukrainas pētniekiem Pētniecības stipendijas.</t>
  </si>
  <si>
    <t>6.7. Brīvpusdienu nodrošināšana (1.–4. klase).</t>
  </si>
  <si>
    <t>6.7. KOPĀ:</t>
  </si>
  <si>
    <t>Caur e-kases atskaiti (VARAM)
pedagogu darba samaksai</t>
  </si>
  <si>
    <t>Caur e-kases atskaiti (VARAM)
mācību līdzekļu iegādei</t>
  </si>
  <si>
    <t>kopā</t>
  </si>
  <si>
    <t>6.8.</t>
  </si>
  <si>
    <t>Asistenta pakalpojumu nodrošināšana izglītības iestādē</t>
  </si>
  <si>
    <t>6.8. Asistenta pakalpojumu nodrošināšana izglītības iestādē</t>
  </si>
  <si>
    <t>6.8. KOPĀ:</t>
  </si>
  <si>
    <t xml:space="preserve">uz IZM budžeta progr 
</t>
  </si>
  <si>
    <t>Asistenti izglītības iestāde (5.42 euro stundā*8 h*21 diena= 911 euro mēnesī)= 10 patvēruma meklētāju skaits x 12 mēneši x 911euro</t>
  </si>
  <si>
    <t>6.9.</t>
  </si>
  <si>
    <t xml:space="preserve">Atbalsts neformālās izglītības pasākumu nodrošināšanai, tajā skaitā latviešu valodas apguvei.  </t>
  </si>
  <si>
    <t>Izglītības un zinātnes ministrija, Valsts izglītības satura centrs, Ukrainas kopienas NVO</t>
  </si>
  <si>
    <t>Valsts valodas prasmes pārbaudes ukraiņu civiliedzīvotājiem.</t>
  </si>
  <si>
    <t>Izglītības un zinātnes ministrija,  Valsts izglītības satura centrs</t>
  </si>
  <si>
    <t xml:space="preserve">6.9. Atbalsts neformālās izglītības pasākumu nodrošināšanai, tajā skaitā latviešu valodas apguvei.  </t>
  </si>
  <si>
    <t>6.9. KOPĀ:</t>
  </si>
  <si>
    <t>9.7. KOPĀ:</t>
  </si>
  <si>
    <t>Lai nodrošinātu Ukrainas civiliedzīvotāju paātrinātu pieeju valsts valodas prasmes pārbaudes ietvaros, Valsts izglītības satura centrs nodrošinās atsevišķas papildu valsts valodas prasmes pārbaudes norises Ukrainas civiliedzīvotājiem, kas tādējādi ļaus prioritāri Ukrainas civiliedzīvotājam nokārtot valsts valodas prasmes pārbaudi ātrākā laika periodā nekā tai reģistrējoties regulārajā procesā. Tas, savukārt, veicinās Ukrainas civiliedzīvotāju integrāciju darba tirgū, kas ir prioritārais mērķis šai mērķa grupai valsts valodas prasmes apliecināšanā, un samazinās sociālo atkarību no valsts un pašvaldību sociālās palīdzības. 
Vienas valsts valodas prasmes pārbaudes izmaksas ir 52 euro (viens eksaminācijas notikums). 
Plānotais pretendentu skaits, ņemot vērā, ka laika periodā no 2023. gada februāra līdz 2023. gada augustam ir nodrošinātas papildu valsts valodas prasmes pārbaudes jau 592 Ukrainas civiliedzīvotājiem, tiek plānots, ka vidēji tie varētu būt 1000 pretendentu. Attiecīgi 2024.gadā pretendenti varētu kārtot valsts valodas pārbaudi uz augstāku līmeni. Plānotais pretendentu skaits 2024. gadā - 2000. 
Aprēķins: pretendentu skaits * pārbaudes procesa izmaksas EUR (52.00 * 2000 = 104 000 euro).</t>
  </si>
  <si>
    <t xml:space="preserve">uz IZM budžeta progr </t>
  </si>
  <si>
    <t xml:space="preserve">uz IZM budžeta progr
</t>
  </si>
  <si>
    <t>1) izglītojamā izmaksas pedagogu atlīdzībai ir 257 euro mēnesī, kā arī vienreizēja maksa mācību līdzekļu iegādei 50 euro apmērā. 
2) finansējums profesionālās izglītības programmas īstenošanas izmaksu nodrošināšanai - izglītības tematiskajā jomā “Mākslas” =(425,15*2,34+282,23+22,77/12)= 108,32 euro, pārējās profesionālās izglītības programmās (vidējais koeficients 2022.gadam 1,43) =(425,15*1,43+282,23+22,77/12)=76,08 euro.
vidēji 81,44 euro (ja mākslu programmu īpatsvars 16,6%)
3) finansējums profesionālās izglītības ikmēneša stipendijas izmaksai 15 euro apmērā 
Provizoriskais izglītojamo sadalījums pa mēnešiem (2024.gadā +10 salīdzinot ar 2023.g.sept ):
Janvāris 10
Februāris 10
marts 10
aprīlis 10
maijs 10
jūnijs 10
jūlijs 10 (tikai stipendijas)
augusts 10 (tikai stipendijas)
septembris 10
oktobris 10
novembris 10
decembris 10
Kopā:=(257+15+81,44)*(10*12)+10*50-((257+81,44)*(10+10)) = 36 144 euro</t>
  </si>
  <si>
    <t>summa nemainas</t>
  </si>
  <si>
    <t>Dienas nometnes (3 dienas) 2500 personām (ietver izglītojošus pasākumus) un socializēšanās diennakts nometnes (5 dienas) 1500 personām (ietver kultūrorientāciju, izglītojošos pasākumus, sporta un tehnikas (piemēram, robotikas) nodarbības).</t>
  </si>
  <si>
    <t>Finansējums tiek plānots dienas nometnēm (3 dienas) 2500 personām (ietver izglītojošus pasākumus) un socializēšanās diennakts nometnēm (5 dienas) 1500 personām (ietver kultūrorientāciju, izglītojošos pasākumus, sporta un tehnikas (piemēram, robotikas) nodarbības) organizēšanai. Atbalsta apmērs par vienu bērnu dienā plānots 50 euro apmērā (dienas nometne) vai 70 euro apmērā (diennakts nometne).Atbalsta programmas administrēšanai (līgumu slēgšana ar pašvaldībām, konsultēšana par programmas īstenošanu, informatīvu semināru organizēšana, programmas īstenošanas starpposma izvērtēšana, gala atskaišu apkopošana, programmas rezultātu izvērtēšana) Valsts izglītības satura centram tiek paredzēts 1% no kopējās programmas summas  900 000 x 1% =  max.9000 euro, kas paredzēti atlīdzībai  grāmatveža pienākumu apmaksai un programmas koordinatoru un administratora pienākumu apmaksai.                
Aprēķins:
- 50 euro x 3 dienas x 2500 skolēnu = 375 000 euro
- 70 euro x 5 dienas x 1500 skolēnu = 525 000 euro
Kopā: 900 000 euro , tai skaitā:
3 darbinieki * ar vidējo atlīdzību 1315.00 EUR * 20% piemaksa * (3 darbinieki  ar vidējo atlīdzību 1315 EUR x 20% piemaksa  = 789 x 8 mēneši = 6312 euro; 6312 euro x DDVSAOI = 7801 euro); 
Pašvaldībam pārskaitāmais finansējums 900 000 - 7800 = 892 200 euro.
Pašvaldībām paredzamās izmaksas programmas administrēšanai līdz 4% jeb (892 200 x 4% = jeb ap 35 688  euro)  atbilstoši faktiskajām izmaksām.</t>
  </si>
  <si>
    <t>5.pielikums</t>
  </si>
  <si>
    <t>pasākumu plāna atbalsta sniegšanai Ukrainas civiliedzīvotājiem Latvijas Republikā 2024.gadā sākotnējās ietekmes novērtējuma ziņojumam (anotācijai)</t>
  </si>
  <si>
    <t>9.6.</t>
  </si>
  <si>
    <t>9.6.Dienas nometnes (3 dienas) 2500 personām (ietver izglītojošus pasākumus) un socializēšanās diennakts nometnes (5 dienas) 1500 personām (ietver kultūrorientāciju, izglītojošos pasākumus, sporta un tehnikas (piemēram, robotikas) nodarbības).</t>
  </si>
  <si>
    <t>9.7. Valsts valodas prasmes pārbaudes ukraiņu civiliedzīvotājiem.</t>
  </si>
  <si>
    <t>9.6. KOPĀ:</t>
  </si>
  <si>
    <t xml:space="preserve">Neformālās izglītības programmas īstenošanas laikā tiek atbalstītas 10 aktivitātes vienam bērnam. Vienas aktivitātes ilgums vismaz 6 stundas, vienas stundas izmaksa 5 EUR jeb 30 EUR par vienu aktivitāti, tādējādi vienam bērnam var nodrošināt atbalstu 300 EUR apmērā kopumā par 60 stundām. Vienam bērnam paredzētajā atbalstā (300 EUR ) apmērā ir iekļautas arī izmaksas Valsts izglītības satura centra atbalsta programmas administrēšanai 1% apmērā un izmaksas pašvaldībām pasākumu administrēšanai 4%. 
Ukrainas bērnu skaitu (5-18 gadi)- ~7800 (3781 VIIS reģistrēti un ~4000 nav reģistrēti Latvijas izglītības iestādēs). Ja pieņemama, ka atbalstu varētu saņemt trešdaļa no viņiem, t.i., 2600 un katram bērnam atbalsts tādā apmērā kā 2023. gadā, tad kopējā summa 2024.gadam, kas būtu nepieciešama: 2600 x 300 EUR =  780 000 EUR.                                                             
Atbalsta programmas administrēšanai (līgumu slēgšana ar pašvaldībām, konsultēšana par programmas īstenošanu, informatīvu semināru organizēšana, programmas īstenošanas starpposma izvērtēšana, gala atskaišu apkopošana, programmas rezultātu izvērtēšana) Valsts izglītības satura centram tiek paredzēts 1% no kopējās programmas summas  780 000 x 1% = 7 800 EUR, kas paredzēti atlīdzībai  grāmatveža pienākumu apmaksai un programmas koordinatoru un administratora pienākumu apmaksai. (3 darbinieki  ar vidējo atlīdzību 1315 EUR x 20% piemaksa  = 789 x 8 mēneši = 6 312 EUR; 6312 EUR x DDVSAOI = 7 801 EUR)
Attiecīgi pašvaldībām pārskaitāmais finansējums 780 000 – 7800 = 772 200 EUR
Pašvaldībām neformālās izglītības pasākumu administrēšanai 4 % (772 200 x 4% = jeb ap 30 888  EUR) no programmā apgūtā finansējuma paredzēta, lai segtu papildu administratīvās un organizatoriskās izmaksas pašvaldībā.
</t>
  </si>
  <si>
    <t>9.7.</t>
  </si>
  <si>
    <t>Pirmskolas un vispārējās  izglītības izmaksas pedagogu atlīdzībai:  257 euro mēnesī par izglītojamo + mācību līdzekļiem (2100 izgl.) x 50 euro visā periodā.
Provizoriskais izglītojamo skaita (pieņemot, ka uz 01.09.2023 ir  3903 izglītojamie + periodā no 02.09.2023-12.2024  vēl ierodas ~2362 izglītojamie (2023.gadā 211 un 2024.gadā 2100 (pieņemot, ka no Iem prognozētā iebraucēju kopskaita (12000) ~35% (5250) ir nepilngadīgie, no tiem ~50%  (2100) nonāk Latvijas izglītības iestādēs)  (no tiem ~808 pirmskola, ~1554 skola) sadalījums pa mēnešiem:
sept 3903
janvāris 4114
februāris 4310
marts 4506
aprīlis 4702
maijs 4898
jūnijs 5094* 
jūlijs 1809
augusts 1876
septembris 5680
oktobris 5875
novembris 6070
decembris 6265
Kopā: 12 107 878 euro
1) Mērķdotācija ped.algai reģistrētiem uz 1.09.2023   7 667 439 euro (atbilstoši aprēķinam pie 3.10.2023 MK rīkojuma Nr.650 ( 23-TA-2334) attiecinot uz pilnu gadu)
2) Mācību līdzekļi (reģistrētajiem uz 1.09.2023) 32.04*3292 =105 476 euro
3) papildus atbalsts jauniebraukušiem pēc 1.09.2023 līdz 31.12.2024   257 euro*12*1124.9 vid. mēnesī =3 469 243 euro un māc.līdz 50*2100= 105 000 euro, 
4) Papildus atbalsta turpināšana izglītojamajiem, kuri no 2023.gada 1.janvāra līdz  2023. gada 1. septembrim ir reģistrēti Valsts izglītības informācijas sistēmā ar apakšstatusu "Ukrainas civiliedzīvotājs" , finansējumu piešķir 50% apmērā laikposmam no 2024. gada 1. janvāra līdz 2024. gada 31. augustam. 257euro*50%*8 mēn*740 izglītojamie = 760 720 euro
*pirmskola un daļai skolēnu papildus mācību pasākumi priekšmetos kur zems vērtējums vai papildus latviešu valodas apguve, atbilstoši  2022.g.11.janvāra MK noteikumiem Nr.11.</t>
  </si>
  <si>
    <t>330 patvēruma meklētāju skaits (pieaugums no 02.09.2023) x 9 mēneši(janv-maijs; sept-dec) x 64,89 euro (Brīvpusdienas 1.-4.klase (VB+PB) ((1,545+1,545) euro dienā*21 dienas= 64,89 euro mēnesī)</t>
  </si>
  <si>
    <r>
      <t xml:space="preserve">Papildus nepieciešamais finansējums, </t>
    </r>
    <r>
      <rPr>
        <i/>
        <sz val="10"/>
        <rFont val="Times New Roman"/>
        <family val="1"/>
        <charset val="186"/>
      </rPr>
      <t>euro</t>
    </r>
  </si>
</sst>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Calibri"/>
      <family val="2"/>
      <charset val="186"/>
      <scheme val="minor"/>
    </font>
    <font>
      <sz val="11"/>
      <color rgb="FF000000"/>
      <name val="Calibri"/>
      <family val="2"/>
      <scheme val="minor"/>
    </font>
    <font>
      <sz val="11"/>
      <color rgb="FF000000"/>
      <name val="Times New Roman"/>
      <family val="1"/>
      <charset val="186"/>
    </font>
    <font>
      <b/>
      <sz val="12"/>
      <color rgb="FF000000"/>
      <name val="Times New Roman"/>
      <family val="1"/>
      <charset val="186"/>
    </font>
    <font>
      <sz val="12"/>
      <color rgb="FF000000"/>
      <name val="Times New Roman"/>
      <family val="1"/>
      <charset val="186"/>
    </font>
    <font>
      <b/>
      <sz val="8"/>
      <color rgb="FF000000"/>
      <name val="Times New Roman"/>
      <family val="1"/>
      <charset val="186"/>
    </font>
    <font>
      <sz val="8"/>
      <color rgb="FF000000"/>
      <name val="Times New Roman"/>
      <family val="1"/>
      <charset val="186"/>
    </font>
    <font>
      <b/>
      <sz val="8"/>
      <color rgb="FFFF0000"/>
      <name val="Times New Roman"/>
      <family val="1"/>
      <charset val="186"/>
    </font>
    <font>
      <sz val="8"/>
      <name val="Calibri"/>
      <family val="2"/>
      <charset val="186"/>
      <scheme val="minor"/>
    </font>
    <font>
      <b/>
      <sz val="8"/>
      <name val="Times New Roman"/>
      <family val="1"/>
      <charset val="186"/>
    </font>
    <font>
      <sz val="8"/>
      <name val="Times New Roman"/>
      <family val="1"/>
      <charset val="186"/>
    </font>
    <font>
      <sz val="10"/>
      <color rgb="FF000000"/>
      <name val="Calibri"/>
      <family val="2"/>
      <scheme val="minor"/>
    </font>
    <font>
      <sz val="10"/>
      <color rgb="FF000000"/>
      <name val="Times New Roman"/>
      <family val="1"/>
      <charset val="186"/>
    </font>
    <font>
      <sz val="10"/>
      <color theme="1"/>
      <name val="Calibri"/>
      <family val="2"/>
      <charset val="186"/>
      <scheme val="minor"/>
    </font>
    <font>
      <b/>
      <sz val="8"/>
      <name val="Times New Roman"/>
      <family val="1"/>
    </font>
    <font>
      <sz val="8"/>
      <name val="Times New Roman"/>
      <family val="1"/>
    </font>
    <font>
      <sz val="10"/>
      <name val="Times New Roman"/>
      <family val="1"/>
      <charset val="186"/>
    </font>
    <font>
      <sz val="11"/>
      <color theme="1"/>
      <name val="Calibri"/>
      <family val="2"/>
      <charset val="186"/>
      <scheme val="minor"/>
    </font>
    <font>
      <sz val="11"/>
      <name val="Times New Roman"/>
      <family val="1"/>
    </font>
    <font>
      <b/>
      <sz val="10"/>
      <name val="Times New Roman"/>
      <family val="1"/>
      <charset val="186"/>
    </font>
    <font>
      <sz val="11"/>
      <color theme="1"/>
      <name val="Times New Roman"/>
      <family val="1"/>
    </font>
    <font>
      <sz val="11"/>
      <name val="Calibri"/>
      <family val="2"/>
      <charset val="186"/>
      <scheme val="minor"/>
    </font>
    <font>
      <sz val="11"/>
      <name val="Times New Roman"/>
      <family val="1"/>
      <charset val="186"/>
    </font>
    <font>
      <sz val="8"/>
      <color rgb="FF0070C0"/>
      <name val="Times New Roman"/>
      <family val="1"/>
    </font>
    <font>
      <i/>
      <sz val="10"/>
      <name val="Times New Roman"/>
      <family val="1"/>
      <charset val="186"/>
    </font>
  </fonts>
  <fills count="6">
    <fill>
      <patternFill patternType="none"/>
    </fill>
    <fill>
      <patternFill patternType="gray125"/>
    </fill>
    <fill>
      <patternFill patternType="solid">
        <fgColor rgb="FFD9E1F2"/>
        <bgColor rgb="FF000000"/>
      </patternFill>
    </fill>
    <fill>
      <patternFill patternType="solid">
        <fgColor rgb="FFE7E6E6"/>
        <bgColor rgb="FF000000"/>
      </patternFill>
    </fill>
    <fill>
      <patternFill patternType="solid">
        <fgColor theme="0" tint="-4.9989318521683403E-2"/>
        <bgColor indexed="64"/>
      </patternFill>
    </fill>
    <fill>
      <patternFill patternType="solid">
        <fgColor theme="0"/>
        <bgColor indexed="64"/>
      </patternFill>
    </fill>
  </fills>
  <borders count="16">
    <border>
      <left/>
      <right/>
      <top/>
      <bottom/>
      <diagonal/>
    </border>
    <border>
      <left style="thin">
        <color rgb="FFA6A6A6"/>
      </left>
      <right style="thin">
        <color rgb="FFA6A6A6"/>
      </right>
      <top style="thin">
        <color rgb="FFA6A6A6"/>
      </top>
      <bottom style="thin">
        <color rgb="FFA6A6A6"/>
      </bottom>
      <diagonal/>
    </border>
    <border>
      <left style="thin">
        <color rgb="FFA6A6A6"/>
      </left>
      <right style="thin">
        <color rgb="FFA6A6A6"/>
      </right>
      <top style="thin">
        <color rgb="FFA6A6A6"/>
      </top>
      <bottom/>
      <diagonal/>
    </border>
    <border>
      <left style="thin">
        <color rgb="FFA6A6A6"/>
      </left>
      <right style="thin">
        <color rgb="FFA6A6A6"/>
      </right>
      <top/>
      <bottom style="thin">
        <color rgb="FFA6A6A6"/>
      </bottom>
      <diagonal/>
    </border>
    <border>
      <left style="thin">
        <color rgb="FFA6A6A6"/>
      </left>
      <right/>
      <top style="thin">
        <color rgb="FFA6A6A6"/>
      </top>
      <bottom/>
      <diagonal/>
    </border>
    <border>
      <left/>
      <right/>
      <top style="thin">
        <color rgb="FFA6A6A6"/>
      </top>
      <bottom/>
      <diagonal/>
    </border>
    <border>
      <left/>
      <right style="thin">
        <color rgb="FFA6A6A6"/>
      </right>
      <top style="thin">
        <color rgb="FFA6A6A6"/>
      </top>
      <bottom/>
      <diagonal/>
    </border>
    <border>
      <left style="thin">
        <color rgb="FFA6A6A6"/>
      </left>
      <right/>
      <top/>
      <bottom style="thin">
        <color rgb="FFA6A6A6"/>
      </bottom>
      <diagonal/>
    </border>
    <border>
      <left/>
      <right/>
      <top/>
      <bottom style="thin">
        <color rgb="FFA6A6A6"/>
      </bottom>
      <diagonal/>
    </border>
    <border>
      <left/>
      <right style="thin">
        <color rgb="FFA6A6A6"/>
      </right>
      <top/>
      <bottom style="thin">
        <color rgb="FFA6A6A6"/>
      </bottom>
      <diagonal/>
    </border>
    <border>
      <left style="thin">
        <color indexed="64"/>
      </left>
      <right style="thin">
        <color indexed="64"/>
      </right>
      <top style="thin">
        <color indexed="64"/>
      </top>
      <bottom style="thin">
        <color indexed="64"/>
      </bottom>
      <diagonal/>
    </border>
    <border>
      <left style="thin">
        <color rgb="FFA6A6A6"/>
      </left>
      <right style="thin">
        <color rgb="FFA6A6A6"/>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s>
  <cellStyleXfs count="2">
    <xf numFmtId="0" fontId="0" fillId="0" borderId="0"/>
    <xf numFmtId="0" fontId="17" fillId="0" borderId="0"/>
  </cellStyleXfs>
  <cellXfs count="93">
    <xf numFmtId="0" fontId="0" fillId="0" borderId="0" xfId="0"/>
    <xf numFmtId="0" fontId="2" fillId="0" borderId="0" xfId="0" applyFont="1"/>
    <xf numFmtId="0" fontId="5"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vertical="center" wrapText="1"/>
    </xf>
    <xf numFmtId="0" fontId="5" fillId="2" borderId="1" xfId="0" applyFont="1" applyFill="1" applyBorder="1" applyAlignment="1">
      <alignment horizontal="right" vertical="center"/>
    </xf>
    <xf numFmtId="0" fontId="5" fillId="2" borderId="1" xfId="0" applyFont="1" applyFill="1" applyBorder="1" applyAlignment="1">
      <alignment horizontal="right" vertical="center" wrapText="1"/>
    </xf>
    <xf numFmtId="0" fontId="5"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3" fontId="5" fillId="2" borderId="1" xfId="0" applyNumberFormat="1" applyFont="1" applyFill="1" applyBorder="1" applyAlignment="1">
      <alignment horizontal="center" vertical="center" wrapText="1"/>
    </xf>
    <xf numFmtId="0" fontId="5"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7" fillId="3" borderId="1" xfId="0" applyFont="1" applyFill="1" applyBorder="1" applyAlignment="1">
      <alignment horizontal="right" vertical="center"/>
    </xf>
    <xf numFmtId="0" fontId="6" fillId="3" borderId="1" xfId="0" applyFont="1" applyFill="1" applyBorder="1" applyAlignment="1">
      <alignment vertical="center"/>
    </xf>
    <xf numFmtId="0" fontId="6" fillId="3" borderId="1" xfId="0" applyFont="1" applyFill="1" applyBorder="1" applyAlignment="1">
      <alignment vertical="center" wrapText="1"/>
    </xf>
    <xf numFmtId="0" fontId="6" fillId="0" borderId="1" xfId="0" applyFont="1" applyBorder="1" applyAlignment="1">
      <alignment horizontal="right" vertical="center" wrapText="1"/>
    </xf>
    <xf numFmtId="0" fontId="6" fillId="0" borderId="1" xfId="0" applyFont="1" applyBorder="1" applyAlignment="1">
      <alignment vertical="center" wrapText="1"/>
    </xf>
    <xf numFmtId="0" fontId="5" fillId="0" borderId="1" xfId="0" applyFont="1" applyBorder="1" applyAlignment="1">
      <alignment horizontal="right" vertical="center"/>
    </xf>
    <xf numFmtId="0" fontId="5" fillId="0" borderId="1" xfId="0" applyFont="1" applyBorder="1" applyAlignment="1">
      <alignment vertical="center" wrapText="1"/>
    </xf>
    <xf numFmtId="0" fontId="7" fillId="0" borderId="1" xfId="0" applyFont="1" applyBorder="1" applyAlignment="1">
      <alignment horizontal="right" vertical="center"/>
    </xf>
    <xf numFmtId="0" fontId="1" fillId="0" borderId="1" xfId="0" applyFont="1" applyBorder="1"/>
    <xf numFmtId="3" fontId="9" fillId="0" borderId="1" xfId="0" applyNumberFormat="1" applyFont="1" applyBorder="1" applyAlignment="1">
      <alignment horizontal="right" vertical="center"/>
    </xf>
    <xf numFmtId="3" fontId="10" fillId="0" borderId="1" xfId="0" applyNumberFormat="1" applyFont="1" applyBorder="1" applyAlignment="1">
      <alignment horizontal="right" vertical="center"/>
    </xf>
    <xf numFmtId="3" fontId="9" fillId="3" borderId="1" xfId="0" applyNumberFormat="1" applyFont="1" applyFill="1" applyBorder="1" applyAlignment="1">
      <alignment horizontal="right" vertical="center"/>
    </xf>
    <xf numFmtId="3" fontId="9" fillId="2" borderId="1" xfId="0" applyNumberFormat="1" applyFont="1" applyFill="1" applyBorder="1" applyAlignment="1">
      <alignment horizontal="center" vertical="center"/>
    </xf>
    <xf numFmtId="0" fontId="1" fillId="0" borderId="0" xfId="0" applyFont="1"/>
    <xf numFmtId="0" fontId="12" fillId="0" borderId="0" xfId="0" applyFont="1" applyAlignment="1">
      <alignment horizontal="right" vertical="center" wrapText="1"/>
    </xf>
    <xf numFmtId="0" fontId="13" fillId="0" borderId="0" xfId="0" applyFont="1"/>
    <xf numFmtId="0" fontId="14" fillId="2" borderId="1" xfId="0" applyFont="1" applyFill="1" applyBorder="1" applyAlignment="1">
      <alignment horizontal="center" vertical="center" wrapText="1"/>
    </xf>
    <xf numFmtId="3" fontId="14" fillId="2" borderId="1" xfId="0" applyNumberFormat="1" applyFont="1" applyFill="1" applyBorder="1" applyAlignment="1">
      <alignment horizontal="right" vertical="center" wrapText="1"/>
    </xf>
    <xf numFmtId="0" fontId="15" fillId="0" borderId="0" xfId="0" applyFont="1"/>
    <xf numFmtId="3" fontId="15" fillId="0" borderId="0" xfId="0" applyNumberFormat="1" applyFont="1" applyAlignment="1">
      <alignment horizontal="right"/>
    </xf>
    <xf numFmtId="0" fontId="15" fillId="0" borderId="1" xfId="0" applyFont="1" applyBorder="1" applyAlignment="1">
      <alignment vertical="center" wrapText="1"/>
    </xf>
    <xf numFmtId="0" fontId="15" fillId="0" borderId="1" xfId="0" applyFont="1" applyBorder="1" applyAlignment="1">
      <alignment horizontal="center" vertical="center" wrapText="1"/>
    </xf>
    <xf numFmtId="3" fontId="15" fillId="0" borderId="1" xfId="0" applyNumberFormat="1" applyFont="1" applyBorder="1" applyAlignment="1">
      <alignment horizontal="right" vertical="center"/>
    </xf>
    <xf numFmtId="0" fontId="15" fillId="0" borderId="1" xfId="0" applyFont="1" applyBorder="1"/>
    <xf numFmtId="3" fontId="15" fillId="0" borderId="1" xfId="0" applyNumberFormat="1" applyFont="1" applyBorder="1" applyAlignment="1">
      <alignment horizontal="right"/>
    </xf>
    <xf numFmtId="0" fontId="20" fillId="0" borderId="0" xfId="0" applyFont="1"/>
    <xf numFmtId="3" fontId="5" fillId="2" borderId="1" xfId="0" applyNumberFormat="1" applyFont="1" applyFill="1" applyBorder="1" applyAlignment="1">
      <alignment horizontal="center" vertical="center"/>
    </xf>
    <xf numFmtId="3" fontId="19" fillId="4" borderId="12" xfId="0" applyNumberFormat="1" applyFont="1" applyFill="1" applyBorder="1" applyAlignment="1">
      <alignment horizontal="right" vertical="center" wrapText="1"/>
    </xf>
    <xf numFmtId="0" fontId="16" fillId="5" borderId="10" xfId="0" applyFont="1" applyFill="1" applyBorder="1" applyAlignment="1">
      <alignment horizontal="center" vertical="center" wrapText="1"/>
    </xf>
    <xf numFmtId="3" fontId="16" fillId="5" borderId="10" xfId="0" applyNumberFormat="1" applyFont="1" applyFill="1" applyBorder="1" applyAlignment="1">
      <alignment horizontal="right" vertical="center"/>
    </xf>
    <xf numFmtId="0" fontId="15" fillId="0" borderId="1" xfId="0" applyFont="1" applyBorder="1" applyAlignment="1">
      <alignment vertical="center"/>
    </xf>
    <xf numFmtId="0" fontId="21" fillId="0" borderId="0" xfId="0" applyFont="1"/>
    <xf numFmtId="0" fontId="16" fillId="5" borderId="10" xfId="0" applyFont="1" applyFill="1" applyBorder="1" applyAlignment="1">
      <alignment horizontal="justify" vertical="center" wrapText="1"/>
    </xf>
    <xf numFmtId="3" fontId="16" fillId="5" borderId="14" xfId="1" applyNumberFormat="1" applyFont="1" applyFill="1" applyBorder="1" applyAlignment="1">
      <alignment horizontal="center" vertical="center"/>
    </xf>
    <xf numFmtId="0" fontId="16" fillId="5" borderId="10" xfId="0" applyFont="1" applyFill="1" applyBorder="1" applyAlignment="1">
      <alignment vertical="top" wrapText="1"/>
    </xf>
    <xf numFmtId="3" fontId="16" fillId="5" borderId="10" xfId="0" applyNumberFormat="1" applyFont="1" applyFill="1" applyBorder="1" applyAlignment="1">
      <alignment vertical="center"/>
    </xf>
    <xf numFmtId="16" fontId="16" fillId="5" borderId="10" xfId="0" applyNumberFormat="1" applyFont="1" applyFill="1" applyBorder="1" applyAlignment="1">
      <alignment horizontal="center" vertical="center" wrapText="1"/>
    </xf>
    <xf numFmtId="0" fontId="16" fillId="5" borderId="14" xfId="1" applyFont="1" applyFill="1" applyBorder="1" applyAlignment="1">
      <alignment horizontal="center" wrapText="1"/>
    </xf>
    <xf numFmtId="0" fontId="16" fillId="5" borderId="0" xfId="1" applyFont="1" applyFill="1"/>
    <xf numFmtId="0" fontId="22" fillId="5" borderId="0" xfId="0" applyFont="1" applyFill="1"/>
    <xf numFmtId="3" fontId="16" fillId="5" borderId="15" xfId="1" applyNumberFormat="1" applyFont="1" applyFill="1" applyBorder="1" applyAlignment="1">
      <alignment horizontal="center" vertical="center"/>
    </xf>
    <xf numFmtId="3" fontId="16" fillId="5" borderId="0" xfId="1" applyNumberFormat="1" applyFont="1" applyFill="1" applyAlignment="1">
      <alignment vertical="center"/>
    </xf>
    <xf numFmtId="3" fontId="16" fillId="5" borderId="0" xfId="1" applyNumberFormat="1" applyFont="1" applyFill="1"/>
    <xf numFmtId="1" fontId="22" fillId="5" borderId="0" xfId="0" applyNumberFormat="1" applyFont="1" applyFill="1"/>
    <xf numFmtId="3" fontId="23" fillId="0" borderId="1" xfId="0" applyNumberFormat="1" applyFont="1" applyBorder="1" applyAlignment="1">
      <alignment horizontal="right"/>
    </xf>
    <xf numFmtId="0" fontId="22" fillId="0" borderId="0" xfId="0" applyFont="1"/>
    <xf numFmtId="0" fontId="16" fillId="0" borderId="10" xfId="0" applyFont="1" applyBorder="1" applyAlignment="1">
      <alignment horizontal="center" vertical="center" wrapText="1"/>
    </xf>
    <xf numFmtId="3" fontId="16" fillId="0" borderId="10" xfId="0" applyNumberFormat="1" applyFont="1" applyBorder="1" applyAlignment="1">
      <alignment horizontal="center" vertical="center" wrapText="1"/>
    </xf>
    <xf numFmtId="0" fontId="19" fillId="4" borderId="10" xfId="0" applyFont="1" applyFill="1" applyBorder="1" applyAlignment="1">
      <alignment horizontal="center" vertical="center" wrapText="1"/>
    </xf>
    <xf numFmtId="0" fontId="19" fillId="4" borderId="12" xfId="0" applyFont="1" applyFill="1" applyBorder="1" applyAlignment="1">
      <alignment horizontal="center" vertical="center" wrapText="1"/>
    </xf>
    <xf numFmtId="3" fontId="22" fillId="0" borderId="0" xfId="0" applyNumberFormat="1" applyFont="1"/>
    <xf numFmtId="0" fontId="15" fillId="0" borderId="2" xfId="0" applyFont="1" applyBorder="1" applyAlignment="1">
      <alignment horizontal="center" wrapText="1"/>
    </xf>
    <xf numFmtId="0" fontId="15" fillId="0" borderId="11" xfId="0" applyFont="1" applyBorder="1" applyAlignment="1">
      <alignment horizontal="center" wrapText="1"/>
    </xf>
    <xf numFmtId="0" fontId="15" fillId="0" borderId="3" xfId="0" applyFont="1" applyBorder="1" applyAlignment="1">
      <alignment horizontal="center" wrapText="1"/>
    </xf>
    <xf numFmtId="0" fontId="14" fillId="0" borderId="4" xfId="0" applyFont="1" applyBorder="1" applyAlignment="1">
      <alignment vertical="center" wrapText="1"/>
    </xf>
    <xf numFmtId="0" fontId="14" fillId="0" borderId="5" xfId="0" applyFont="1" applyBorder="1" applyAlignment="1">
      <alignment vertical="center" wrapText="1"/>
    </xf>
    <xf numFmtId="0" fontId="14" fillId="0" borderId="6" xfId="0" applyFont="1" applyBorder="1" applyAlignment="1">
      <alignment vertical="center" wrapText="1"/>
    </xf>
    <xf numFmtId="0" fontId="14" fillId="0" borderId="7" xfId="0" applyFont="1" applyBorder="1" applyAlignment="1">
      <alignment vertical="center" wrapText="1"/>
    </xf>
    <xf numFmtId="0" fontId="14" fillId="0" borderId="8" xfId="0" applyFont="1" applyBorder="1" applyAlignment="1">
      <alignment vertical="center" wrapText="1"/>
    </xf>
    <xf numFmtId="0" fontId="14" fillId="0" borderId="9" xfId="0" applyFont="1" applyBorder="1" applyAlignment="1">
      <alignment vertical="center" wrapText="1"/>
    </xf>
    <xf numFmtId="0" fontId="18" fillId="0" borderId="0" xfId="0" applyFont="1" applyAlignment="1">
      <alignment horizontal="center" vertical="center"/>
    </xf>
    <xf numFmtId="0" fontId="5" fillId="0" borderId="4" xfId="0" applyFont="1" applyBorder="1" applyAlignment="1">
      <alignment vertical="center" wrapText="1"/>
    </xf>
    <xf numFmtId="0" fontId="5" fillId="0" borderId="5" xfId="0" applyFont="1" applyBorder="1" applyAlignment="1">
      <alignment vertical="center" wrapText="1"/>
    </xf>
    <xf numFmtId="0" fontId="5" fillId="0" borderId="6" xfId="0" applyFont="1" applyBorder="1" applyAlignment="1">
      <alignment vertical="center" wrapText="1"/>
    </xf>
    <xf numFmtId="0" fontId="11" fillId="0" borderId="0" xfId="0" applyFont="1"/>
    <xf numFmtId="0" fontId="5" fillId="0" borderId="7"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3" fillId="0" borderId="0" xfId="0" applyFont="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2" fillId="0" borderId="0" xfId="0" applyFont="1" applyAlignment="1">
      <alignment horizontal="center"/>
    </xf>
    <xf numFmtId="0" fontId="4" fillId="0" borderId="0" xfId="0" applyFont="1" applyAlignment="1">
      <alignment horizontal="center" vertical="center"/>
    </xf>
    <xf numFmtId="0" fontId="4" fillId="0" borderId="0" xfId="0" applyFont="1" applyAlignment="1">
      <alignment horizontal="center" vertical="center" wrapText="1"/>
    </xf>
    <xf numFmtId="0" fontId="19" fillId="0" borderId="0" xfId="0" applyFont="1" applyAlignment="1">
      <alignment horizontal="center" vertical="center"/>
    </xf>
    <xf numFmtId="3" fontId="16" fillId="5" borderId="12" xfId="0" applyNumberFormat="1" applyFont="1" applyFill="1" applyBorder="1" applyAlignment="1">
      <alignment horizontal="right" vertical="center"/>
    </xf>
    <xf numFmtId="3" fontId="16" fillId="5" borderId="13" xfId="0" applyNumberFormat="1" applyFont="1" applyFill="1" applyBorder="1" applyAlignment="1">
      <alignment horizontal="right" vertical="center"/>
    </xf>
    <xf numFmtId="0" fontId="16" fillId="5" borderId="12" xfId="0" applyFont="1" applyFill="1" applyBorder="1" applyAlignment="1">
      <alignment horizontal="left" vertical="top" wrapText="1"/>
    </xf>
    <xf numFmtId="0" fontId="16" fillId="5" borderId="13" xfId="0" applyFont="1" applyFill="1" applyBorder="1" applyAlignment="1">
      <alignment horizontal="left" vertical="top" wrapText="1"/>
    </xf>
  </cellXfs>
  <cellStyles count="2">
    <cellStyle name="Normal" xfId="0" builtinId="0"/>
    <cellStyle name="Normal 3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02"/>
  <sheetViews>
    <sheetView topLeftCell="A6" zoomScaleNormal="100" workbookViewId="0">
      <selection activeCell="D18" sqref="D18"/>
    </sheetView>
  </sheetViews>
  <sheetFormatPr defaultRowHeight="14.4" x14ac:dyDescent="0.3"/>
  <cols>
    <col min="2" max="2" width="23.5546875" customWidth="1"/>
    <col min="3" max="3" width="47.44140625" customWidth="1"/>
    <col min="4" max="4" width="13.21875" customWidth="1"/>
    <col min="5" max="5" width="24.21875" customWidth="1"/>
  </cols>
  <sheetData>
    <row r="1" spans="1:9" s="27" customFormat="1" ht="22.5" customHeight="1" x14ac:dyDescent="0.3">
      <c r="A1" s="76"/>
      <c r="B1" s="76"/>
      <c r="C1" s="76"/>
      <c r="D1" s="76"/>
      <c r="E1" s="26" t="s">
        <v>105</v>
      </c>
      <c r="F1"/>
      <c r="G1"/>
      <c r="H1"/>
      <c r="I1"/>
    </row>
    <row r="2" spans="1:9" s="27" customFormat="1" ht="90" customHeight="1" x14ac:dyDescent="0.3">
      <c r="A2" s="76"/>
      <c r="B2" s="76"/>
      <c r="C2" s="76"/>
      <c r="D2" s="76"/>
      <c r="E2" s="26" t="s">
        <v>106</v>
      </c>
      <c r="F2"/>
      <c r="G2"/>
      <c r="H2"/>
      <c r="I2"/>
    </row>
    <row r="3" spans="1:9" x14ac:dyDescent="0.3">
      <c r="A3" s="72" t="s">
        <v>46</v>
      </c>
      <c r="B3" s="72"/>
      <c r="C3" s="72"/>
      <c r="D3" s="72"/>
      <c r="E3" s="72"/>
    </row>
    <row r="4" spans="1:9" ht="15.6" x14ac:dyDescent="0.3">
      <c r="A4" s="80" t="s">
        <v>0</v>
      </c>
      <c r="B4" s="80"/>
      <c r="C4" s="80"/>
      <c r="D4" s="80"/>
      <c r="E4" s="80"/>
    </row>
    <row r="5" spans="1:9" x14ac:dyDescent="0.3">
      <c r="A5" s="1"/>
      <c r="B5" s="1"/>
      <c r="C5" s="1"/>
      <c r="D5" s="1"/>
      <c r="E5" s="1"/>
    </row>
    <row r="6" spans="1:9" x14ac:dyDescent="0.3">
      <c r="A6" s="81" t="s">
        <v>1</v>
      </c>
      <c r="B6" s="83" t="s">
        <v>2</v>
      </c>
      <c r="C6" s="83" t="s">
        <v>3</v>
      </c>
      <c r="D6" s="81" t="s">
        <v>44</v>
      </c>
      <c r="E6" s="83" t="s">
        <v>4</v>
      </c>
    </row>
    <row r="7" spans="1:9" x14ac:dyDescent="0.3">
      <c r="A7" s="82"/>
      <c r="B7" s="84"/>
      <c r="C7" s="84"/>
      <c r="D7" s="82"/>
      <c r="E7" s="84"/>
    </row>
    <row r="8" spans="1:9" x14ac:dyDescent="0.3">
      <c r="A8" s="2"/>
      <c r="B8" s="3" t="s">
        <v>5</v>
      </c>
      <c r="C8" s="4"/>
      <c r="D8" s="24">
        <f>SUM(D9:D14)</f>
        <v>14765542.300000001</v>
      </c>
      <c r="E8" s="5"/>
    </row>
    <row r="9" spans="1:9" x14ac:dyDescent="0.3">
      <c r="A9" s="2" t="s">
        <v>6</v>
      </c>
      <c r="B9" s="3" t="s">
        <v>7</v>
      </c>
      <c r="C9" s="4"/>
      <c r="D9" s="24">
        <f>D19+D29+D37+D47+D57+D67+D77+D87+D97</f>
        <v>41300</v>
      </c>
      <c r="E9" s="6"/>
    </row>
    <row r="10" spans="1:9" x14ac:dyDescent="0.3">
      <c r="A10" s="2" t="s">
        <v>8</v>
      </c>
      <c r="B10" s="3" t="s">
        <v>9</v>
      </c>
      <c r="C10" s="4"/>
      <c r="D10" s="24">
        <f t="shared" ref="D10:D11" si="0">D20+D30+D38+D48+D58+D68+D78+D88+D98</f>
        <v>112644</v>
      </c>
      <c r="E10" s="5"/>
    </row>
    <row r="11" spans="1:9" x14ac:dyDescent="0.3">
      <c r="A11" s="2" t="s">
        <v>36</v>
      </c>
      <c r="B11" s="3" t="s">
        <v>37</v>
      </c>
      <c r="C11" s="4"/>
      <c r="D11" s="24">
        <f t="shared" si="0"/>
        <v>1477</v>
      </c>
      <c r="E11" s="5"/>
    </row>
    <row r="12" spans="1:9" x14ac:dyDescent="0.3">
      <c r="A12" s="2" t="s">
        <v>10</v>
      </c>
      <c r="B12" s="3" t="s">
        <v>11</v>
      </c>
      <c r="C12" s="4"/>
      <c r="D12" s="38">
        <f>D23+D33+D41+D51+D61+D71+D81+D91+D101</f>
        <v>0</v>
      </c>
      <c r="E12" s="5"/>
    </row>
    <row r="13" spans="1:9" ht="20.399999999999999" x14ac:dyDescent="0.3">
      <c r="A13" s="2" t="s">
        <v>53</v>
      </c>
      <c r="B13" s="3" t="s">
        <v>54</v>
      </c>
      <c r="C13" s="4"/>
      <c r="D13" s="38">
        <f>D22+D32+D40+D50+D60+D70+D80+D90+D100</f>
        <v>1800</v>
      </c>
      <c r="E13" s="5"/>
    </row>
    <row r="14" spans="1:9" ht="24.6" customHeight="1" x14ac:dyDescent="0.3">
      <c r="A14" s="2" t="s">
        <v>12</v>
      </c>
      <c r="B14" s="3" t="s">
        <v>13</v>
      </c>
      <c r="C14" s="4"/>
      <c r="D14" s="38">
        <f>D24+D34+D42+D52+D62+D72+D82+D92+D102</f>
        <v>14608321.300000001</v>
      </c>
      <c r="E14" s="5"/>
    </row>
    <row r="15" spans="1:9" x14ac:dyDescent="0.3">
      <c r="A15" s="73"/>
      <c r="B15" s="74"/>
      <c r="C15" s="74"/>
      <c r="D15" s="74"/>
      <c r="E15" s="75"/>
    </row>
    <row r="16" spans="1:9" s="37" customFormat="1" ht="46.35" customHeight="1" x14ac:dyDescent="0.25">
      <c r="A16" s="66" t="s">
        <v>73</v>
      </c>
      <c r="B16" s="67"/>
      <c r="C16" s="67"/>
      <c r="D16" s="67"/>
      <c r="E16" s="68"/>
    </row>
    <row r="17" spans="1:5" s="37" customFormat="1" ht="13.8" x14ac:dyDescent="0.25">
      <c r="A17" s="69" t="s">
        <v>38</v>
      </c>
      <c r="B17" s="70"/>
      <c r="C17" s="70"/>
      <c r="D17" s="70"/>
      <c r="E17" s="71"/>
    </row>
    <row r="18" spans="1:5" s="37" customFormat="1" ht="13.8" x14ac:dyDescent="0.25">
      <c r="A18" s="28"/>
      <c r="B18" s="28"/>
      <c r="C18" s="28" t="s">
        <v>74</v>
      </c>
      <c r="D18" s="29">
        <f>SUM(D19:D24)</f>
        <v>12107878</v>
      </c>
      <c r="E18" s="28"/>
    </row>
    <row r="19" spans="1:5" s="37" customFormat="1" ht="13.8" x14ac:dyDescent="0.25">
      <c r="A19" s="32" t="s">
        <v>6</v>
      </c>
      <c r="B19" s="33" t="s">
        <v>16</v>
      </c>
      <c r="C19" s="32"/>
      <c r="D19" s="34"/>
      <c r="E19" s="63" t="s">
        <v>51</v>
      </c>
    </row>
    <row r="20" spans="1:5" s="37" customFormat="1" ht="13.8" x14ac:dyDescent="0.25">
      <c r="A20" s="32" t="s">
        <v>8</v>
      </c>
      <c r="B20" s="33" t="s">
        <v>23</v>
      </c>
      <c r="C20" s="35"/>
      <c r="D20" s="36"/>
      <c r="E20" s="64"/>
    </row>
    <row r="21" spans="1:5" s="37" customFormat="1" ht="13.8" x14ac:dyDescent="0.25">
      <c r="A21" s="32" t="s">
        <v>36</v>
      </c>
      <c r="B21" s="33" t="s">
        <v>37</v>
      </c>
      <c r="C21" s="35"/>
      <c r="D21" s="36"/>
      <c r="E21" s="64"/>
    </row>
    <row r="22" spans="1:5" s="37" customFormat="1" ht="20.399999999999999" x14ac:dyDescent="0.25">
      <c r="A22" s="32" t="s">
        <v>53</v>
      </c>
      <c r="B22" s="33" t="s">
        <v>54</v>
      </c>
      <c r="C22" s="35"/>
      <c r="D22" s="36"/>
      <c r="E22" s="64"/>
    </row>
    <row r="23" spans="1:5" s="37" customFormat="1" ht="13.8" x14ac:dyDescent="0.25">
      <c r="A23" s="32" t="s">
        <v>10</v>
      </c>
      <c r="B23" s="33" t="s">
        <v>11</v>
      </c>
      <c r="C23" s="35"/>
      <c r="D23" s="36"/>
      <c r="E23" s="64"/>
    </row>
    <row r="24" spans="1:5" s="37" customFormat="1" ht="13.8" x14ac:dyDescent="0.25">
      <c r="A24" s="32" t="s">
        <v>12</v>
      </c>
      <c r="B24" s="33" t="s">
        <v>13</v>
      </c>
      <c r="C24" s="42" t="s">
        <v>52</v>
      </c>
      <c r="D24" s="36" cm="1">
        <f t="array" ref="D24:D25">'PAPILDU APRĒĶINS'!D5:D6</f>
        <v>12107878</v>
      </c>
      <c r="E24" s="65"/>
    </row>
    <row r="25" spans="1:5" s="37" customFormat="1" ht="13.8" x14ac:dyDescent="0.25">
      <c r="A25" s="30"/>
      <c r="B25" s="30"/>
      <c r="C25" s="30"/>
      <c r="D25" s="31">
        <v>0</v>
      </c>
      <c r="E25" s="30"/>
    </row>
    <row r="26" spans="1:5" s="37" customFormat="1" ht="39" customHeight="1" x14ac:dyDescent="0.25">
      <c r="A26" s="66" t="s">
        <v>75</v>
      </c>
      <c r="B26" s="67"/>
      <c r="C26" s="67"/>
      <c r="D26" s="67"/>
      <c r="E26" s="68"/>
    </row>
    <row r="27" spans="1:5" s="37" customFormat="1" ht="13.8" x14ac:dyDescent="0.25">
      <c r="A27" s="69" t="s">
        <v>38</v>
      </c>
      <c r="B27" s="70"/>
      <c r="C27" s="70"/>
      <c r="D27" s="70"/>
      <c r="E27" s="71"/>
    </row>
    <row r="28" spans="1:5" s="37" customFormat="1" ht="13.8" x14ac:dyDescent="0.25">
      <c r="A28" s="28"/>
      <c r="B28" s="28"/>
      <c r="C28" s="28" t="s">
        <v>76</v>
      </c>
      <c r="D28" s="29">
        <f>SUM(D29:D34)</f>
        <v>36144</v>
      </c>
      <c r="E28" s="28"/>
    </row>
    <row r="29" spans="1:5" s="37" customFormat="1" ht="13.8" x14ac:dyDescent="0.25">
      <c r="A29" s="32" t="s">
        <v>6</v>
      </c>
      <c r="B29" s="33" t="s">
        <v>16</v>
      </c>
      <c r="C29" s="35" t="s">
        <v>52</v>
      </c>
      <c r="D29" s="34">
        <f>'PAPILDU APRĒĶINS'!F7</f>
        <v>25700</v>
      </c>
      <c r="E29" s="63" t="s">
        <v>51</v>
      </c>
    </row>
    <row r="30" spans="1:5" s="37" customFormat="1" ht="13.8" x14ac:dyDescent="0.25">
      <c r="A30" s="32" t="s">
        <v>8</v>
      </c>
      <c r="B30" s="33" t="s">
        <v>23</v>
      </c>
      <c r="C30" s="35" t="s">
        <v>52</v>
      </c>
      <c r="D30" s="36">
        <f>'PAPILDU APRĒĶINS'!G7</f>
        <v>8644</v>
      </c>
      <c r="E30" s="64"/>
    </row>
    <row r="31" spans="1:5" s="37" customFormat="1" ht="13.8" x14ac:dyDescent="0.25">
      <c r="A31" s="32" t="s">
        <v>36</v>
      </c>
      <c r="B31" s="33" t="s">
        <v>37</v>
      </c>
      <c r="C31" s="35"/>
      <c r="D31" s="36"/>
      <c r="E31" s="64"/>
    </row>
    <row r="32" spans="1:5" s="37" customFormat="1" ht="20.399999999999999" x14ac:dyDescent="0.25">
      <c r="A32" s="32" t="s">
        <v>53</v>
      </c>
      <c r="B32" s="33" t="s">
        <v>54</v>
      </c>
      <c r="C32" s="35" t="s">
        <v>52</v>
      </c>
      <c r="D32" s="36">
        <f>'PAPILDU APRĒĶINS'!H7</f>
        <v>1800</v>
      </c>
      <c r="E32" s="64"/>
    </row>
    <row r="33" spans="1:5" s="37" customFormat="1" ht="13.8" x14ac:dyDescent="0.25">
      <c r="A33" s="32" t="s">
        <v>10</v>
      </c>
      <c r="B33" s="33" t="s">
        <v>11</v>
      </c>
      <c r="C33" s="35"/>
      <c r="D33" s="36"/>
      <c r="E33" s="64"/>
    </row>
    <row r="34" spans="1:5" s="37" customFormat="1" ht="13.8" x14ac:dyDescent="0.25">
      <c r="A34" s="32" t="s">
        <v>12</v>
      </c>
      <c r="B34" s="33" t="s">
        <v>13</v>
      </c>
      <c r="C34" s="35"/>
      <c r="D34" s="36"/>
      <c r="E34" s="65"/>
    </row>
    <row r="35" spans="1:5" x14ac:dyDescent="0.3">
      <c r="A35" s="77" t="s">
        <v>77</v>
      </c>
      <c r="B35" s="78"/>
      <c r="C35" s="78"/>
      <c r="D35" s="78"/>
      <c r="E35" s="79"/>
    </row>
    <row r="36" spans="1:5" x14ac:dyDescent="0.3">
      <c r="A36" s="28"/>
      <c r="B36" s="28"/>
      <c r="C36" s="28" t="s">
        <v>50</v>
      </c>
      <c r="D36" s="29">
        <f>SUM(D37:D42)</f>
        <v>211477</v>
      </c>
      <c r="E36" s="28"/>
    </row>
    <row r="37" spans="1:5" x14ac:dyDescent="0.3">
      <c r="A37" s="32" t="s">
        <v>6</v>
      </c>
      <c r="B37" s="33" t="s">
        <v>16</v>
      </c>
      <c r="C37" s="32"/>
      <c r="D37" s="34"/>
      <c r="E37" s="63" t="s">
        <v>51</v>
      </c>
    </row>
    <row r="38" spans="1:5" ht="14.55" customHeight="1" x14ac:dyDescent="0.3">
      <c r="A38" s="32" t="s">
        <v>8</v>
      </c>
      <c r="B38" s="33" t="s">
        <v>23</v>
      </c>
      <c r="C38" s="35"/>
      <c r="D38" s="36"/>
      <c r="E38" s="64"/>
    </row>
    <row r="39" spans="1:5" x14ac:dyDescent="0.3">
      <c r="A39" s="32" t="s">
        <v>36</v>
      </c>
      <c r="B39" s="33" t="s">
        <v>37</v>
      </c>
      <c r="C39" s="35" t="s">
        <v>52</v>
      </c>
      <c r="D39" s="36">
        <f>'PAPILDU APRĒĶINS'!G8</f>
        <v>1477</v>
      </c>
      <c r="E39" s="64"/>
    </row>
    <row r="40" spans="1:5" ht="20.399999999999999" x14ac:dyDescent="0.3">
      <c r="A40" s="32" t="s">
        <v>53</v>
      </c>
      <c r="B40" s="33" t="s">
        <v>54</v>
      </c>
      <c r="C40" s="35"/>
      <c r="D40" s="36"/>
      <c r="E40" s="64"/>
    </row>
    <row r="41" spans="1:5" x14ac:dyDescent="0.3">
      <c r="A41" s="32" t="s">
        <v>10</v>
      </c>
      <c r="B41" s="33" t="s">
        <v>11</v>
      </c>
      <c r="C41" s="35"/>
      <c r="D41" s="36"/>
      <c r="E41" s="64"/>
    </row>
    <row r="42" spans="1:5" x14ac:dyDescent="0.3">
      <c r="A42" s="32" t="s">
        <v>12</v>
      </c>
      <c r="B42" s="33" t="s">
        <v>13</v>
      </c>
      <c r="C42" s="35" t="s">
        <v>52</v>
      </c>
      <c r="D42" s="36">
        <f>'PAPILDU APRĒĶINS'!F8</f>
        <v>210000</v>
      </c>
      <c r="E42" s="65"/>
    </row>
    <row r="43" spans="1:5" x14ac:dyDescent="0.3">
      <c r="A43" s="30"/>
      <c r="B43" s="30"/>
      <c r="C43" s="30"/>
      <c r="D43" s="31"/>
      <c r="E43" s="30"/>
    </row>
    <row r="44" spans="1:5" x14ac:dyDescent="0.3">
      <c r="A44" s="66" t="s">
        <v>78</v>
      </c>
      <c r="B44" s="67"/>
      <c r="C44" s="67"/>
      <c r="D44" s="67"/>
      <c r="E44" s="68"/>
    </row>
    <row r="45" spans="1:5" x14ac:dyDescent="0.3">
      <c r="A45" s="69" t="s">
        <v>38</v>
      </c>
      <c r="B45" s="70"/>
      <c r="C45" s="70"/>
      <c r="D45" s="70"/>
      <c r="E45" s="71"/>
    </row>
    <row r="46" spans="1:5" x14ac:dyDescent="0.3">
      <c r="A46" s="28"/>
      <c r="B46" s="28"/>
      <c r="C46" s="28" t="s">
        <v>55</v>
      </c>
      <c r="D46" s="29">
        <f>SUM(D47:D52)</f>
        <v>324000</v>
      </c>
      <c r="E46" s="28"/>
    </row>
    <row r="47" spans="1:5" x14ac:dyDescent="0.3">
      <c r="A47" s="32" t="s">
        <v>6</v>
      </c>
      <c r="B47" s="33" t="s">
        <v>16</v>
      </c>
      <c r="C47" s="32"/>
      <c r="D47" s="34"/>
      <c r="E47" s="63" t="s">
        <v>51</v>
      </c>
    </row>
    <row r="48" spans="1:5" x14ac:dyDescent="0.3">
      <c r="A48" s="32" t="s">
        <v>8</v>
      </c>
      <c r="B48" s="33" t="s">
        <v>23</v>
      </c>
      <c r="C48" s="35"/>
      <c r="D48" s="36"/>
      <c r="E48" s="64"/>
    </row>
    <row r="49" spans="1:5" x14ac:dyDescent="0.3">
      <c r="A49" s="32" t="s">
        <v>36</v>
      </c>
      <c r="B49" s="33" t="s">
        <v>37</v>
      </c>
      <c r="C49" s="35"/>
      <c r="D49" s="36"/>
      <c r="E49" s="64"/>
    </row>
    <row r="50" spans="1:5" ht="20.399999999999999" x14ac:dyDescent="0.3">
      <c r="A50" s="32" t="s">
        <v>53</v>
      </c>
      <c r="B50" s="33" t="s">
        <v>54</v>
      </c>
      <c r="C50" s="35"/>
      <c r="D50" s="36"/>
      <c r="E50" s="64"/>
    </row>
    <row r="51" spans="1:5" x14ac:dyDescent="0.3">
      <c r="A51" s="32" t="s">
        <v>10</v>
      </c>
      <c r="B51" s="33" t="s">
        <v>11</v>
      </c>
      <c r="C51" s="35"/>
      <c r="D51" s="36"/>
      <c r="E51" s="64"/>
    </row>
    <row r="52" spans="1:5" x14ac:dyDescent="0.3">
      <c r="A52" s="32" t="s">
        <v>12</v>
      </c>
      <c r="B52" s="33" t="s">
        <v>13</v>
      </c>
      <c r="C52" s="35" t="s">
        <v>52</v>
      </c>
      <c r="D52" s="36">
        <f>'PAPILDU APRĒĶINS'!D9</f>
        <v>324000</v>
      </c>
      <c r="E52" s="65"/>
    </row>
    <row r="53" spans="1:5" x14ac:dyDescent="0.3">
      <c r="A53" s="30"/>
      <c r="B53" s="30"/>
      <c r="C53" s="30"/>
      <c r="D53" s="31"/>
      <c r="E53" s="30"/>
    </row>
    <row r="54" spans="1:5" s="37" customFormat="1" ht="13.8" x14ac:dyDescent="0.25">
      <c r="A54" s="66" t="s">
        <v>79</v>
      </c>
      <c r="B54" s="67"/>
      <c r="C54" s="67"/>
      <c r="D54" s="67"/>
      <c r="E54" s="68"/>
    </row>
    <row r="55" spans="1:5" s="37" customFormat="1" ht="13.8" x14ac:dyDescent="0.25">
      <c r="A55" s="69" t="s">
        <v>38</v>
      </c>
      <c r="B55" s="70"/>
      <c r="C55" s="70"/>
      <c r="D55" s="70"/>
      <c r="E55" s="71"/>
    </row>
    <row r="56" spans="1:5" s="37" customFormat="1" ht="13.8" x14ac:dyDescent="0.25">
      <c r="A56" s="28"/>
      <c r="B56" s="28"/>
      <c r="C56" s="28" t="s">
        <v>80</v>
      </c>
      <c r="D56" s="29">
        <f>SUM(D57:D62)</f>
        <v>192723.30000000002</v>
      </c>
      <c r="E56" s="28"/>
    </row>
    <row r="57" spans="1:5" s="37" customFormat="1" ht="13.8" x14ac:dyDescent="0.25">
      <c r="A57" s="32" t="s">
        <v>6</v>
      </c>
      <c r="B57" s="33" t="s">
        <v>16</v>
      </c>
      <c r="C57" s="32"/>
      <c r="D57" s="34"/>
      <c r="E57" s="63" t="s">
        <v>51</v>
      </c>
    </row>
    <row r="58" spans="1:5" s="37" customFormat="1" ht="14.55" customHeight="1" x14ac:dyDescent="0.25">
      <c r="A58" s="32" t="s">
        <v>8</v>
      </c>
      <c r="B58" s="33" t="s">
        <v>23</v>
      </c>
      <c r="C58" s="35"/>
      <c r="D58" s="36"/>
      <c r="E58" s="64"/>
    </row>
    <row r="59" spans="1:5" s="37" customFormat="1" ht="13.8" x14ac:dyDescent="0.25">
      <c r="A59" s="32" t="s">
        <v>36</v>
      </c>
      <c r="B59" s="33" t="s">
        <v>37</v>
      </c>
      <c r="C59" s="35"/>
      <c r="D59" s="36"/>
      <c r="E59" s="64"/>
    </row>
    <row r="60" spans="1:5" s="37" customFormat="1" ht="20.399999999999999" x14ac:dyDescent="0.25">
      <c r="A60" s="32" t="s">
        <v>53</v>
      </c>
      <c r="B60" s="33" t="s">
        <v>54</v>
      </c>
      <c r="C60" s="35"/>
      <c r="D60" s="36"/>
      <c r="E60" s="64"/>
    </row>
    <row r="61" spans="1:5" s="37" customFormat="1" ht="13.8" x14ac:dyDescent="0.25">
      <c r="A61" s="32" t="s">
        <v>10</v>
      </c>
      <c r="B61" s="33" t="s">
        <v>11</v>
      </c>
      <c r="C61" s="35"/>
      <c r="D61" s="36"/>
      <c r="E61" s="64"/>
    </row>
    <row r="62" spans="1:5" s="37" customFormat="1" ht="13.8" x14ac:dyDescent="0.25">
      <c r="A62" s="32" t="s">
        <v>12</v>
      </c>
      <c r="B62" s="33" t="s">
        <v>13</v>
      </c>
      <c r="C62" s="35" t="s">
        <v>52</v>
      </c>
      <c r="D62" s="56">
        <f>'PAPILDU APRĒĶINS'!D10</f>
        <v>192723.30000000002</v>
      </c>
      <c r="E62" s="65"/>
    </row>
    <row r="64" spans="1:5" s="37" customFormat="1" ht="13.8" x14ac:dyDescent="0.25">
      <c r="A64" s="66" t="s">
        <v>86</v>
      </c>
      <c r="B64" s="67"/>
      <c r="C64" s="67"/>
      <c r="D64" s="67"/>
      <c r="E64" s="68"/>
    </row>
    <row r="65" spans="1:5" s="37" customFormat="1" ht="13.8" x14ac:dyDescent="0.25">
      <c r="A65" s="69" t="s">
        <v>38</v>
      </c>
      <c r="B65" s="70"/>
      <c r="C65" s="70"/>
      <c r="D65" s="70"/>
      <c r="E65" s="71"/>
    </row>
    <row r="66" spans="1:5" s="37" customFormat="1" ht="13.8" x14ac:dyDescent="0.25">
      <c r="A66" s="28"/>
      <c r="B66" s="28"/>
      <c r="C66" s="28" t="s">
        <v>87</v>
      </c>
      <c r="D66" s="29">
        <f>SUM(D67:D72)</f>
        <v>109320</v>
      </c>
      <c r="E66" s="28"/>
    </row>
    <row r="67" spans="1:5" s="37" customFormat="1" ht="13.8" x14ac:dyDescent="0.25">
      <c r="A67" s="32" t="s">
        <v>6</v>
      </c>
      <c r="B67" s="33" t="s">
        <v>16</v>
      </c>
      <c r="C67" s="32"/>
      <c r="D67" s="34"/>
      <c r="E67" s="63" t="s">
        <v>51</v>
      </c>
    </row>
    <row r="68" spans="1:5" s="37" customFormat="1" ht="14.55" customHeight="1" x14ac:dyDescent="0.25">
      <c r="A68" s="32" t="s">
        <v>8</v>
      </c>
      <c r="B68" s="33" t="s">
        <v>23</v>
      </c>
      <c r="C68" s="35"/>
      <c r="D68" s="36"/>
      <c r="E68" s="64"/>
    </row>
    <row r="69" spans="1:5" s="37" customFormat="1" ht="13.8" x14ac:dyDescent="0.25">
      <c r="A69" s="32" t="s">
        <v>36</v>
      </c>
      <c r="B69" s="33" t="s">
        <v>37</v>
      </c>
      <c r="C69" s="35"/>
      <c r="D69" s="36"/>
      <c r="E69" s="64"/>
    </row>
    <row r="70" spans="1:5" s="37" customFormat="1" ht="20.399999999999999" x14ac:dyDescent="0.25">
      <c r="A70" s="32" t="s">
        <v>53</v>
      </c>
      <c r="B70" s="33" t="s">
        <v>54</v>
      </c>
      <c r="C70" s="35"/>
      <c r="D70" s="36"/>
      <c r="E70" s="64"/>
    </row>
    <row r="71" spans="1:5" s="37" customFormat="1" ht="13.8" x14ac:dyDescent="0.25">
      <c r="A71" s="32" t="s">
        <v>10</v>
      </c>
      <c r="B71" s="33" t="s">
        <v>11</v>
      </c>
      <c r="C71" s="35"/>
      <c r="D71" s="36"/>
      <c r="E71" s="64"/>
    </row>
    <row r="72" spans="1:5" s="37" customFormat="1" ht="13.8" x14ac:dyDescent="0.25">
      <c r="A72" s="32" t="s">
        <v>12</v>
      </c>
      <c r="B72" s="33" t="s">
        <v>13</v>
      </c>
      <c r="C72" s="35" t="s">
        <v>52</v>
      </c>
      <c r="D72" s="36">
        <f>'PAPILDU APRĒĶINS'!D11</f>
        <v>109320</v>
      </c>
      <c r="E72" s="65"/>
    </row>
    <row r="74" spans="1:5" x14ac:dyDescent="0.3">
      <c r="A74" s="66" t="s">
        <v>95</v>
      </c>
      <c r="B74" s="67"/>
      <c r="C74" s="67"/>
      <c r="D74" s="67"/>
      <c r="E74" s="68"/>
    </row>
    <row r="75" spans="1:5" x14ac:dyDescent="0.3">
      <c r="A75" s="69" t="s">
        <v>38</v>
      </c>
      <c r="B75" s="70"/>
      <c r="C75" s="70"/>
      <c r="D75" s="70"/>
      <c r="E75" s="71"/>
    </row>
    <row r="76" spans="1:5" x14ac:dyDescent="0.3">
      <c r="A76" s="28"/>
      <c r="B76" s="28"/>
      <c r="C76" s="28" t="s">
        <v>96</v>
      </c>
      <c r="D76" s="29">
        <v>780000</v>
      </c>
      <c r="E76" s="28"/>
    </row>
    <row r="77" spans="1:5" x14ac:dyDescent="0.3">
      <c r="A77" s="32" t="s">
        <v>6</v>
      </c>
      <c r="B77" s="33" t="s">
        <v>16</v>
      </c>
      <c r="C77" s="32"/>
      <c r="D77" s="34">
        <v>7800</v>
      </c>
      <c r="E77" s="63" t="s">
        <v>51</v>
      </c>
    </row>
    <row r="78" spans="1:5" x14ac:dyDescent="0.3">
      <c r="A78" s="32" t="s">
        <v>8</v>
      </c>
      <c r="B78" s="33" t="s">
        <v>23</v>
      </c>
      <c r="C78" s="35"/>
      <c r="D78" s="36"/>
      <c r="E78" s="64"/>
    </row>
    <row r="79" spans="1:5" x14ac:dyDescent="0.3">
      <c r="A79" s="32" t="s">
        <v>36</v>
      </c>
      <c r="B79" s="33" t="s">
        <v>37</v>
      </c>
      <c r="C79" s="35"/>
      <c r="D79" s="36"/>
      <c r="E79" s="64"/>
    </row>
    <row r="80" spans="1:5" ht="20.399999999999999" x14ac:dyDescent="0.3">
      <c r="A80" s="32" t="s">
        <v>53</v>
      </c>
      <c r="B80" s="33" t="s">
        <v>54</v>
      </c>
      <c r="C80" s="35"/>
      <c r="D80" s="36"/>
      <c r="E80" s="64"/>
    </row>
    <row r="81" spans="1:5" x14ac:dyDescent="0.3">
      <c r="A81" s="32" t="s">
        <v>10</v>
      </c>
      <c r="B81" s="33" t="s">
        <v>11</v>
      </c>
      <c r="C81" s="35"/>
      <c r="D81" s="36"/>
      <c r="E81" s="64"/>
    </row>
    <row r="82" spans="1:5" x14ac:dyDescent="0.3">
      <c r="A82" s="32" t="s">
        <v>12</v>
      </c>
      <c r="B82" s="33" t="s">
        <v>13</v>
      </c>
      <c r="C82" s="35" t="s">
        <v>52</v>
      </c>
      <c r="D82" s="36">
        <v>772200</v>
      </c>
      <c r="E82" s="65"/>
    </row>
    <row r="84" spans="1:5" ht="39" customHeight="1" x14ac:dyDescent="0.3">
      <c r="A84" s="66" t="s">
        <v>108</v>
      </c>
      <c r="B84" s="67"/>
      <c r="C84" s="67"/>
      <c r="D84" s="67"/>
      <c r="E84" s="68"/>
    </row>
    <row r="85" spans="1:5" ht="14.55" customHeight="1" x14ac:dyDescent="0.3">
      <c r="A85" s="69" t="s">
        <v>38</v>
      </c>
      <c r="B85" s="70"/>
      <c r="C85" s="70"/>
      <c r="D85" s="70"/>
      <c r="E85" s="71"/>
    </row>
    <row r="86" spans="1:5" x14ac:dyDescent="0.3">
      <c r="A86" s="28"/>
      <c r="B86" s="28"/>
      <c r="C86" s="28" t="s">
        <v>110</v>
      </c>
      <c r="D86" s="29">
        <v>900000</v>
      </c>
      <c r="E86" s="28"/>
    </row>
    <row r="87" spans="1:5" ht="14.55" customHeight="1" x14ac:dyDescent="0.3">
      <c r="A87" s="32" t="s">
        <v>6</v>
      </c>
      <c r="B87" s="33" t="s">
        <v>16</v>
      </c>
      <c r="C87" s="32"/>
      <c r="D87" s="34">
        <v>7800</v>
      </c>
      <c r="E87" s="63" t="s">
        <v>51</v>
      </c>
    </row>
    <row r="88" spans="1:5" x14ac:dyDescent="0.3">
      <c r="A88" s="32" t="s">
        <v>8</v>
      </c>
      <c r="B88" s="33" t="s">
        <v>23</v>
      </c>
      <c r="C88" s="35"/>
      <c r="D88" s="36"/>
      <c r="E88" s="64"/>
    </row>
    <row r="89" spans="1:5" x14ac:dyDescent="0.3">
      <c r="A89" s="32" t="s">
        <v>36</v>
      </c>
      <c r="B89" s="33" t="s">
        <v>37</v>
      </c>
      <c r="C89" s="35"/>
      <c r="D89" s="36"/>
      <c r="E89" s="64"/>
    </row>
    <row r="90" spans="1:5" ht="20.399999999999999" x14ac:dyDescent="0.3">
      <c r="A90" s="32" t="s">
        <v>53</v>
      </c>
      <c r="B90" s="33" t="s">
        <v>54</v>
      </c>
      <c r="C90" s="35"/>
      <c r="D90" s="36"/>
      <c r="E90" s="64"/>
    </row>
    <row r="91" spans="1:5" x14ac:dyDescent="0.3">
      <c r="A91" s="32" t="s">
        <v>10</v>
      </c>
      <c r="B91" s="33" t="s">
        <v>11</v>
      </c>
      <c r="C91" s="35"/>
      <c r="D91" s="36"/>
      <c r="E91" s="64"/>
    </row>
    <row r="92" spans="1:5" x14ac:dyDescent="0.3">
      <c r="A92" s="32" t="s">
        <v>12</v>
      </c>
      <c r="B92" s="33" t="s">
        <v>13</v>
      </c>
      <c r="C92" s="35" t="s">
        <v>52</v>
      </c>
      <c r="D92" s="36">
        <v>892200</v>
      </c>
      <c r="E92" s="65"/>
    </row>
    <row r="93" spans="1:5" x14ac:dyDescent="0.3">
      <c r="D93" s="43"/>
    </row>
    <row r="94" spans="1:5" ht="22.5" customHeight="1" x14ac:dyDescent="0.3">
      <c r="A94" s="66" t="s">
        <v>109</v>
      </c>
      <c r="B94" s="67"/>
      <c r="C94" s="67"/>
      <c r="D94" s="67"/>
      <c r="E94" s="68"/>
    </row>
    <row r="95" spans="1:5" x14ac:dyDescent="0.3">
      <c r="A95" s="69" t="s">
        <v>38</v>
      </c>
      <c r="B95" s="70"/>
      <c r="C95" s="70"/>
      <c r="D95" s="70"/>
      <c r="E95" s="71"/>
    </row>
    <row r="96" spans="1:5" x14ac:dyDescent="0.3">
      <c r="A96" s="28"/>
      <c r="B96" s="28"/>
      <c r="C96" s="28" t="s">
        <v>97</v>
      </c>
      <c r="D96" s="29">
        <f>SUM(D97:D102)</f>
        <v>104000</v>
      </c>
      <c r="E96" s="28"/>
    </row>
    <row r="97" spans="1:5" x14ac:dyDescent="0.3">
      <c r="A97" s="32" t="s">
        <v>6</v>
      </c>
      <c r="B97" s="33" t="s">
        <v>16</v>
      </c>
      <c r="C97" s="32"/>
      <c r="D97" s="34"/>
      <c r="E97" s="63" t="s">
        <v>51</v>
      </c>
    </row>
    <row r="98" spans="1:5" x14ac:dyDescent="0.3">
      <c r="A98" s="32" t="s">
        <v>8</v>
      </c>
      <c r="B98" s="33" t="s">
        <v>23</v>
      </c>
      <c r="C98" s="35"/>
      <c r="D98" s="36">
        <f>'PAPILDU APRĒĶINS'!D14</f>
        <v>104000</v>
      </c>
      <c r="E98" s="64"/>
    </row>
    <row r="99" spans="1:5" x14ac:dyDescent="0.3">
      <c r="A99" s="32" t="s">
        <v>36</v>
      </c>
      <c r="B99" s="33" t="s">
        <v>37</v>
      </c>
      <c r="C99" s="35"/>
      <c r="D99" s="36"/>
      <c r="E99" s="64"/>
    </row>
    <row r="100" spans="1:5" ht="20.399999999999999" x14ac:dyDescent="0.3">
      <c r="A100" s="32" t="s">
        <v>53</v>
      </c>
      <c r="B100" s="33" t="s">
        <v>54</v>
      </c>
      <c r="C100" s="35"/>
      <c r="D100" s="36"/>
      <c r="E100" s="64"/>
    </row>
    <row r="101" spans="1:5" x14ac:dyDescent="0.3">
      <c r="A101" s="32" t="s">
        <v>10</v>
      </c>
      <c r="B101" s="33" t="s">
        <v>11</v>
      </c>
      <c r="C101" s="35"/>
      <c r="D101" s="36"/>
      <c r="E101" s="64"/>
    </row>
    <row r="102" spans="1:5" x14ac:dyDescent="0.3">
      <c r="A102" s="32" t="s">
        <v>12</v>
      </c>
      <c r="B102" s="33" t="s">
        <v>13</v>
      </c>
      <c r="C102" s="35" t="s">
        <v>52</v>
      </c>
      <c r="D102" s="36"/>
      <c r="E102" s="65"/>
    </row>
  </sheetData>
  <mergeCells count="38">
    <mergeCell ref="E67:E72"/>
    <mergeCell ref="A54:E54"/>
    <mergeCell ref="A55:E55"/>
    <mergeCell ref="E57:E62"/>
    <mergeCell ref="A64:E64"/>
    <mergeCell ref="A65:E65"/>
    <mergeCell ref="A1:A2"/>
    <mergeCell ref="B1:B2"/>
    <mergeCell ref="C1:C2"/>
    <mergeCell ref="D1:D2"/>
    <mergeCell ref="A35:E35"/>
    <mergeCell ref="A4:E4"/>
    <mergeCell ref="A6:A7"/>
    <mergeCell ref="B6:B7"/>
    <mergeCell ref="C6:C7"/>
    <mergeCell ref="D6:D7"/>
    <mergeCell ref="E6:E7"/>
    <mergeCell ref="A16:E16"/>
    <mergeCell ref="A17:E17"/>
    <mergeCell ref="E19:E24"/>
    <mergeCell ref="A26:E26"/>
    <mergeCell ref="A27:E27"/>
    <mergeCell ref="E37:E42"/>
    <mergeCell ref="A44:E44"/>
    <mergeCell ref="A45:E45"/>
    <mergeCell ref="E47:E52"/>
    <mergeCell ref="A3:E3"/>
    <mergeCell ref="A15:E15"/>
    <mergeCell ref="E29:E34"/>
    <mergeCell ref="E87:E92"/>
    <mergeCell ref="A94:E94"/>
    <mergeCell ref="A95:E95"/>
    <mergeCell ref="E97:E102"/>
    <mergeCell ref="A74:E74"/>
    <mergeCell ref="A75:E75"/>
    <mergeCell ref="E77:E82"/>
    <mergeCell ref="A84:E84"/>
    <mergeCell ref="A85:E85"/>
  </mergeCells>
  <phoneticPr fontId="8" type="noConversion"/>
  <pageMargins left="0.46" right="0.43" top="0.66" bottom="0.75" header="0.3" footer="0.3"/>
  <pageSetup paperSize="9" scale="8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4"/>
  <sheetViews>
    <sheetView zoomScale="70" zoomScaleNormal="70" workbookViewId="0">
      <selection activeCell="I10" sqref="I10"/>
    </sheetView>
  </sheetViews>
  <sheetFormatPr defaultRowHeight="14.4" x14ac:dyDescent="0.3"/>
  <cols>
    <col min="2" max="2" width="22.21875" customWidth="1"/>
    <col min="3" max="3" width="49.44140625" customWidth="1"/>
    <col min="4" max="4" width="13.21875" customWidth="1"/>
    <col min="5" max="5" width="28.5546875" customWidth="1"/>
  </cols>
  <sheetData>
    <row r="1" spans="1:10" s="27" customFormat="1" ht="22.5" customHeight="1" x14ac:dyDescent="0.3">
      <c r="A1" s="76"/>
      <c r="B1" s="76"/>
      <c r="C1" s="76"/>
      <c r="D1" s="76"/>
      <c r="E1" s="26" t="s">
        <v>41</v>
      </c>
      <c r="F1"/>
      <c r="G1"/>
      <c r="H1"/>
      <c r="I1"/>
      <c r="J1"/>
    </row>
    <row r="2" spans="1:10" s="27" customFormat="1" ht="16.5" customHeight="1" x14ac:dyDescent="0.3">
      <c r="A2" s="76"/>
      <c r="B2" s="76"/>
      <c r="C2" s="76"/>
      <c r="D2" s="76"/>
      <c r="E2" s="26" t="s">
        <v>35</v>
      </c>
      <c r="F2"/>
      <c r="G2"/>
      <c r="H2"/>
      <c r="I2"/>
      <c r="J2"/>
    </row>
    <row r="3" spans="1:10" x14ac:dyDescent="0.3">
      <c r="A3" s="85" t="s">
        <v>33</v>
      </c>
      <c r="B3" s="85"/>
      <c r="C3" s="85"/>
      <c r="D3" s="85"/>
      <c r="E3" s="85"/>
    </row>
    <row r="4" spans="1:10" ht="15.6" x14ac:dyDescent="0.3">
      <c r="A4" s="86" t="s">
        <v>34</v>
      </c>
      <c r="B4" s="86"/>
      <c r="C4" s="86"/>
      <c r="D4" s="86"/>
      <c r="E4" s="86"/>
    </row>
    <row r="5" spans="1:10" ht="24.6" customHeight="1" x14ac:dyDescent="0.3">
      <c r="A5" s="87" t="s">
        <v>39</v>
      </c>
      <c r="B5" s="87"/>
      <c r="C5" s="87"/>
      <c r="D5" s="87"/>
      <c r="E5" s="87"/>
    </row>
    <row r="6" spans="1:10" ht="15.6" x14ac:dyDescent="0.3">
      <c r="A6" s="80" t="s">
        <v>27</v>
      </c>
      <c r="B6" s="80"/>
      <c r="C6" s="80"/>
      <c r="D6" s="80"/>
      <c r="E6" s="80"/>
    </row>
    <row r="7" spans="1:10" x14ac:dyDescent="0.3">
      <c r="A7" s="1"/>
      <c r="B7" s="1"/>
      <c r="C7" s="1"/>
      <c r="D7" s="1"/>
      <c r="E7" s="1"/>
    </row>
    <row r="8" spans="1:10" x14ac:dyDescent="0.3">
      <c r="A8" s="81" t="s">
        <v>1</v>
      </c>
      <c r="B8" s="83" t="s">
        <v>2</v>
      </c>
      <c r="C8" s="83" t="s">
        <v>3</v>
      </c>
      <c r="D8" s="81" t="s">
        <v>44</v>
      </c>
      <c r="E8" s="83" t="s">
        <v>4</v>
      </c>
    </row>
    <row r="9" spans="1:10" x14ac:dyDescent="0.3">
      <c r="A9" s="82"/>
      <c r="B9" s="84"/>
      <c r="C9" s="84"/>
      <c r="D9" s="82"/>
      <c r="E9" s="84"/>
    </row>
    <row r="10" spans="1:10" x14ac:dyDescent="0.3">
      <c r="A10" s="2"/>
      <c r="B10" s="3" t="s">
        <v>5</v>
      </c>
      <c r="C10" s="4"/>
      <c r="D10" s="24">
        <f>SUM(D11:D15)</f>
        <v>0</v>
      </c>
      <c r="E10" s="5"/>
    </row>
    <row r="11" spans="1:10" x14ac:dyDescent="0.3">
      <c r="A11" s="2" t="s">
        <v>6</v>
      </c>
      <c r="B11" s="3" t="s">
        <v>7</v>
      </c>
      <c r="C11" s="4"/>
      <c r="D11" s="24"/>
      <c r="E11" s="6"/>
    </row>
    <row r="12" spans="1:10" x14ac:dyDescent="0.3">
      <c r="A12" s="2" t="s">
        <v>8</v>
      </c>
      <c r="B12" s="3" t="s">
        <v>9</v>
      </c>
      <c r="C12" s="4"/>
      <c r="D12" s="7"/>
      <c r="E12" s="5"/>
    </row>
    <row r="13" spans="1:10" x14ac:dyDescent="0.3">
      <c r="A13" s="2" t="s">
        <v>36</v>
      </c>
      <c r="B13" s="3" t="s">
        <v>37</v>
      </c>
      <c r="C13" s="4"/>
      <c r="D13" s="7"/>
      <c r="E13" s="5"/>
    </row>
    <row r="14" spans="1:10" x14ac:dyDescent="0.3">
      <c r="A14" s="2" t="s">
        <v>10</v>
      </c>
      <c r="B14" s="3" t="s">
        <v>11</v>
      </c>
      <c r="C14" s="4"/>
      <c r="D14" s="7"/>
      <c r="E14" s="5"/>
    </row>
    <row r="15" spans="1:10" ht="19.5" customHeight="1" x14ac:dyDescent="0.3">
      <c r="A15" s="2" t="s">
        <v>12</v>
      </c>
      <c r="B15" s="3" t="s">
        <v>13</v>
      </c>
      <c r="C15" s="4"/>
      <c r="D15" s="7"/>
      <c r="E15" s="5"/>
    </row>
    <row r="16" spans="1:10" x14ac:dyDescent="0.3">
      <c r="A16" s="73" t="s">
        <v>14</v>
      </c>
      <c r="B16" s="74"/>
      <c r="C16" s="74"/>
      <c r="D16" s="74"/>
      <c r="E16" s="75"/>
    </row>
    <row r="17" spans="1:5" x14ac:dyDescent="0.3">
      <c r="A17" s="77" t="s">
        <v>38</v>
      </c>
      <c r="B17" s="78"/>
      <c r="C17" s="78"/>
      <c r="D17" s="78"/>
      <c r="E17" s="79"/>
    </row>
    <row r="18" spans="1:5" x14ac:dyDescent="0.3">
      <c r="A18" s="8"/>
      <c r="B18" s="3"/>
      <c r="C18" s="3" t="s">
        <v>15</v>
      </c>
      <c r="D18" s="9">
        <f>D19</f>
        <v>0</v>
      </c>
      <c r="E18" s="3"/>
    </row>
    <row r="19" spans="1:5" x14ac:dyDescent="0.3">
      <c r="A19" s="10" t="s">
        <v>6</v>
      </c>
      <c r="B19" s="11" t="s">
        <v>16</v>
      </c>
      <c r="C19" s="10"/>
      <c r="D19" s="23"/>
      <c r="E19" s="12"/>
    </row>
    <row r="20" spans="1:5" x14ac:dyDescent="0.3">
      <c r="A20" s="13" t="s">
        <v>17</v>
      </c>
      <c r="B20" s="14" t="s">
        <v>18</v>
      </c>
      <c r="C20" s="10"/>
      <c r="D20" s="23"/>
      <c r="E20" s="12"/>
    </row>
    <row r="21" spans="1:5" x14ac:dyDescent="0.3">
      <c r="A21" s="15" t="s">
        <v>19</v>
      </c>
      <c r="B21" s="16" t="s">
        <v>20</v>
      </c>
      <c r="C21" s="16"/>
      <c r="D21" s="21"/>
      <c r="E21" s="17"/>
    </row>
    <row r="22" spans="1:5" ht="20.399999999999999" x14ac:dyDescent="0.3">
      <c r="A22" s="15" t="s">
        <v>31</v>
      </c>
      <c r="B22" s="16" t="s">
        <v>32</v>
      </c>
      <c r="C22" s="16"/>
      <c r="D22" s="22"/>
      <c r="E22" s="17"/>
    </row>
    <row r="23" spans="1:5" ht="20.399999999999999" x14ac:dyDescent="0.3">
      <c r="A23" s="15" t="s">
        <v>21</v>
      </c>
      <c r="B23" s="16" t="s">
        <v>22</v>
      </c>
      <c r="C23" s="18"/>
      <c r="D23" s="21"/>
      <c r="E23" s="19"/>
    </row>
    <row r="24" spans="1:5" x14ac:dyDescent="0.3">
      <c r="A24" s="15" t="s">
        <v>28</v>
      </c>
      <c r="B24" s="16" t="s">
        <v>30</v>
      </c>
      <c r="C24" s="18"/>
      <c r="D24" s="22"/>
      <c r="E24" s="19"/>
    </row>
    <row r="25" spans="1:5" x14ac:dyDescent="0.3">
      <c r="A25" s="15" t="s">
        <v>29</v>
      </c>
      <c r="B25" s="16" t="s">
        <v>40</v>
      </c>
      <c r="C25" s="18"/>
      <c r="D25" s="22"/>
      <c r="E25" s="19"/>
    </row>
    <row r="26" spans="1:5" x14ac:dyDescent="0.3">
      <c r="A26" s="10" t="s">
        <v>8</v>
      </c>
      <c r="B26" s="11" t="s">
        <v>23</v>
      </c>
      <c r="C26" s="20"/>
      <c r="D26" s="20"/>
      <c r="E26" s="20"/>
    </row>
    <row r="27" spans="1:5" x14ac:dyDescent="0.3">
      <c r="A27" s="16" t="s">
        <v>24</v>
      </c>
      <c r="B27" s="16" t="s">
        <v>25</v>
      </c>
      <c r="C27" s="20"/>
      <c r="D27" s="20"/>
      <c r="E27" s="20"/>
    </row>
    <row r="28" spans="1:5" x14ac:dyDescent="0.3">
      <c r="A28" s="10" t="s">
        <v>10</v>
      </c>
      <c r="B28" s="11" t="s">
        <v>11</v>
      </c>
      <c r="C28" s="20"/>
      <c r="D28" s="20"/>
      <c r="E28" s="20"/>
    </row>
    <row r="29" spans="1:5" x14ac:dyDescent="0.3">
      <c r="A29" s="16" t="s">
        <v>24</v>
      </c>
      <c r="B29" s="16" t="s">
        <v>25</v>
      </c>
      <c r="C29" s="20"/>
      <c r="D29" s="20"/>
      <c r="E29" s="20"/>
    </row>
    <row r="30" spans="1:5" x14ac:dyDescent="0.3">
      <c r="A30" s="25"/>
      <c r="B30" s="25"/>
      <c r="C30" s="25"/>
      <c r="D30" s="25"/>
      <c r="E30" s="25"/>
    </row>
    <row r="31" spans="1:5" x14ac:dyDescent="0.3">
      <c r="A31" s="1" t="s">
        <v>26</v>
      </c>
      <c r="B31" s="1"/>
      <c r="C31" s="1"/>
      <c r="D31" s="1"/>
      <c r="E31" s="1"/>
    </row>
    <row r="32" spans="1:5" x14ac:dyDescent="0.3">
      <c r="A32" s="1" t="s">
        <v>42</v>
      </c>
      <c r="B32" s="1"/>
      <c r="C32" s="1"/>
      <c r="D32" s="1"/>
      <c r="E32" s="1"/>
    </row>
    <row r="33" spans="1:5" x14ac:dyDescent="0.3">
      <c r="A33" s="1" t="s">
        <v>43</v>
      </c>
      <c r="B33" s="1"/>
      <c r="C33" s="1"/>
      <c r="D33" s="1"/>
      <c r="E33" s="1"/>
    </row>
    <row r="34" spans="1:5" x14ac:dyDescent="0.3">
      <c r="A34" s="25"/>
      <c r="B34" s="25"/>
      <c r="C34" s="25"/>
      <c r="D34" s="25"/>
      <c r="E34" s="25"/>
    </row>
  </sheetData>
  <mergeCells count="15">
    <mergeCell ref="A1:A2"/>
    <mergeCell ref="B1:B2"/>
    <mergeCell ref="C1:C2"/>
    <mergeCell ref="D1:D2"/>
    <mergeCell ref="A16:E16"/>
    <mergeCell ref="A17:E17"/>
    <mergeCell ref="A3:E3"/>
    <mergeCell ref="A4:E4"/>
    <mergeCell ref="A5:E5"/>
    <mergeCell ref="A6:E6"/>
    <mergeCell ref="A8:A9"/>
    <mergeCell ref="B8:B9"/>
    <mergeCell ref="C8:C9"/>
    <mergeCell ref="D8:D9"/>
    <mergeCell ref="E8:E9"/>
  </mergeCells>
  <pageMargins left="0.59" right="0.7" top="0.75" bottom="0.75" header="0.3" footer="0.3"/>
  <pageSetup paperSize="9" scale="72"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
  <sheetViews>
    <sheetView tabSelected="1" topLeftCell="A9" zoomScale="90" zoomScaleNormal="90" workbookViewId="0">
      <selection activeCell="E13" sqref="E13"/>
    </sheetView>
  </sheetViews>
  <sheetFormatPr defaultColWidth="8.77734375" defaultRowHeight="13.8" x14ac:dyDescent="0.25"/>
  <cols>
    <col min="1" max="1" width="8.77734375" style="57"/>
    <col min="2" max="2" width="23.77734375" style="57" customWidth="1"/>
    <col min="3" max="3" width="16.77734375" style="57" customWidth="1"/>
    <col min="4" max="4" width="12.5546875" style="57" customWidth="1"/>
    <col min="5" max="5" width="92.44140625" style="57" customWidth="1"/>
    <col min="6" max="11" width="8.77734375" style="57" hidden="1" customWidth="1"/>
    <col min="12" max="12" width="12.5546875" style="57" hidden="1" customWidth="1"/>
    <col min="13" max="16" width="8.77734375" style="57" hidden="1" customWidth="1"/>
    <col min="17" max="20" width="8.77734375" style="57"/>
    <col min="21" max="21" width="14" style="57" customWidth="1"/>
    <col min="22" max="16384" width="8.77734375" style="57"/>
  </cols>
  <sheetData>
    <row r="1" spans="1:16" ht="25.5" customHeight="1" x14ac:dyDescent="0.25"/>
    <row r="2" spans="1:16" ht="15.75" customHeight="1" x14ac:dyDescent="0.25">
      <c r="A2" s="88" t="s">
        <v>56</v>
      </c>
      <c r="B2" s="88"/>
      <c r="C2" s="88"/>
      <c r="D2" s="88"/>
      <c r="E2" s="88"/>
    </row>
    <row r="3" spans="1:16" ht="52.8" x14ac:dyDescent="0.25">
      <c r="A3" s="58" t="s">
        <v>57</v>
      </c>
      <c r="B3" s="58" t="s">
        <v>58</v>
      </c>
      <c r="C3" s="58" t="s">
        <v>59</v>
      </c>
      <c r="D3" s="59" t="s">
        <v>115</v>
      </c>
      <c r="E3" s="58" t="s">
        <v>3</v>
      </c>
    </row>
    <row r="4" spans="1:16" x14ac:dyDescent="0.25">
      <c r="A4" s="60"/>
      <c r="B4" s="60" t="s">
        <v>60</v>
      </c>
      <c r="C4" s="60"/>
      <c r="D4" s="39">
        <f>SUM(D5:D14)</f>
        <v>14765542.300000001</v>
      </c>
      <c r="E4" s="61"/>
      <c r="O4" s="57">
        <v>14767289</v>
      </c>
      <c r="P4" s="62">
        <f>D4-O4</f>
        <v>-1746.6999999992549</v>
      </c>
    </row>
    <row r="5" spans="1:16" s="51" customFormat="1" ht="148.5" customHeight="1" x14ac:dyDescent="0.25">
      <c r="A5" s="40" t="s">
        <v>61</v>
      </c>
      <c r="B5" s="44" t="s">
        <v>62</v>
      </c>
      <c r="C5" s="40" t="s">
        <v>63</v>
      </c>
      <c r="D5" s="89">
        <v>12107878</v>
      </c>
      <c r="E5" s="91" t="s">
        <v>113</v>
      </c>
      <c r="F5" s="49" t="s">
        <v>88</v>
      </c>
      <c r="G5" s="49" t="s">
        <v>99</v>
      </c>
      <c r="H5" s="49" t="s">
        <v>100</v>
      </c>
      <c r="I5" s="49" t="s">
        <v>81</v>
      </c>
      <c r="J5" s="49" t="s">
        <v>81</v>
      </c>
      <c r="K5" s="49" t="s">
        <v>82</v>
      </c>
      <c r="L5" s="50" t="s">
        <v>83</v>
      </c>
      <c r="O5" s="51">
        <v>12069328</v>
      </c>
      <c r="P5" s="62">
        <f t="shared" ref="P5:P14" si="0">D5-O5</f>
        <v>38550</v>
      </c>
    </row>
    <row r="6" spans="1:16" s="51" customFormat="1" ht="256.5" customHeight="1" x14ac:dyDescent="0.25">
      <c r="A6" s="40" t="s">
        <v>64</v>
      </c>
      <c r="B6" s="44" t="s">
        <v>65</v>
      </c>
      <c r="C6" s="40" t="s">
        <v>66</v>
      </c>
      <c r="D6" s="90"/>
      <c r="E6" s="92"/>
      <c r="F6" s="52">
        <v>7667439</v>
      </c>
      <c r="G6" s="52">
        <v>105475.68</v>
      </c>
      <c r="H6" s="52"/>
      <c r="I6" s="52">
        <v>3469243.0000000005</v>
      </c>
      <c r="J6" s="52">
        <v>760720</v>
      </c>
      <c r="K6" s="52">
        <v>105000</v>
      </c>
      <c r="L6" s="53">
        <f>ROUNDUP(F6+G6+I6+K6+H6+J6,0)</f>
        <v>12107878</v>
      </c>
      <c r="P6" s="62">
        <f t="shared" si="0"/>
        <v>0</v>
      </c>
    </row>
    <row r="7" spans="1:16" s="51" customFormat="1" ht="289.5" customHeight="1" x14ac:dyDescent="0.25">
      <c r="A7" s="40" t="s">
        <v>67</v>
      </c>
      <c r="B7" s="44" t="s">
        <v>68</v>
      </c>
      <c r="C7" s="40" t="s">
        <v>66</v>
      </c>
      <c r="D7" s="41">
        <v>36144</v>
      </c>
      <c r="E7" s="46" t="s">
        <v>101</v>
      </c>
      <c r="F7" s="45">
        <v>25700</v>
      </c>
      <c r="G7" s="45">
        <v>8644</v>
      </c>
      <c r="H7" s="45">
        <v>1800</v>
      </c>
      <c r="I7" s="50"/>
      <c r="J7" s="50"/>
      <c r="K7" s="50"/>
      <c r="L7" s="54">
        <f>F7+G7+H7++I7+K7</f>
        <v>36144</v>
      </c>
      <c r="O7" s="51">
        <v>36144</v>
      </c>
      <c r="P7" s="62">
        <f t="shared" si="0"/>
        <v>0</v>
      </c>
    </row>
    <row r="8" spans="1:16" s="51" customFormat="1" ht="73.5" customHeight="1" x14ac:dyDescent="0.25">
      <c r="A8" s="40">
        <v>6.5</v>
      </c>
      <c r="B8" s="44" t="s">
        <v>45</v>
      </c>
      <c r="C8" s="40" t="s">
        <v>46</v>
      </c>
      <c r="D8" s="41">
        <f t="shared" ref="D8:D14" si="1">L8</f>
        <v>211477</v>
      </c>
      <c r="E8" s="46" t="s">
        <v>49</v>
      </c>
      <c r="F8" s="51">
        <f>150*140*10</f>
        <v>210000</v>
      </c>
      <c r="G8" s="51">
        <f>ROUNDUP(9*72.62+17*48.38,0)</f>
        <v>1477</v>
      </c>
      <c r="L8" s="54">
        <f t="shared" ref="L8:L11" si="2">F8+G8+H8++I8+K8</f>
        <v>211477</v>
      </c>
      <c r="O8" s="51">
        <v>211477</v>
      </c>
      <c r="P8" s="62">
        <f t="shared" si="0"/>
        <v>0</v>
      </c>
    </row>
    <row r="9" spans="1:16" s="51" customFormat="1" ht="66" x14ac:dyDescent="0.25">
      <c r="A9" s="40" t="s">
        <v>69</v>
      </c>
      <c r="B9" s="44" t="s">
        <v>47</v>
      </c>
      <c r="C9" s="40" t="s">
        <v>46</v>
      </c>
      <c r="D9" s="47">
        <f t="shared" si="1"/>
        <v>324000</v>
      </c>
      <c r="E9" s="46" t="s">
        <v>48</v>
      </c>
      <c r="F9" s="51">
        <f>30*900*12</f>
        <v>324000</v>
      </c>
      <c r="L9" s="54">
        <f t="shared" si="2"/>
        <v>324000</v>
      </c>
      <c r="O9" s="51">
        <v>324000</v>
      </c>
      <c r="P9" s="62">
        <f t="shared" si="0"/>
        <v>0</v>
      </c>
    </row>
    <row r="10" spans="1:16" s="51" customFormat="1" ht="39.6" x14ac:dyDescent="0.25">
      <c r="A10" s="48" t="s">
        <v>70</v>
      </c>
      <c r="B10" s="44" t="s">
        <v>71</v>
      </c>
      <c r="C10" s="40" t="s">
        <v>72</v>
      </c>
      <c r="D10" s="41">
        <v>192723.30000000002</v>
      </c>
      <c r="E10" s="46" t="s">
        <v>114</v>
      </c>
      <c r="F10" s="55">
        <f>ROUND(330*64.89*9,0)</f>
        <v>192723</v>
      </c>
      <c r="L10" s="54">
        <f>F10+G10+H10++I10+K10</f>
        <v>192723</v>
      </c>
      <c r="O10" s="51">
        <v>233020</v>
      </c>
      <c r="P10" s="62">
        <f t="shared" si="0"/>
        <v>-40296.699999999983</v>
      </c>
    </row>
    <row r="11" spans="1:16" s="51" customFormat="1" ht="39.6" x14ac:dyDescent="0.25">
      <c r="A11" s="48" t="s">
        <v>84</v>
      </c>
      <c r="B11" s="44" t="s">
        <v>85</v>
      </c>
      <c r="C11" s="40" t="s">
        <v>72</v>
      </c>
      <c r="D11" s="41">
        <f t="shared" si="1"/>
        <v>109320</v>
      </c>
      <c r="E11" s="46" t="s">
        <v>89</v>
      </c>
      <c r="F11" s="51">
        <v>109320</v>
      </c>
      <c r="L11" s="54">
        <f t="shared" si="2"/>
        <v>109320</v>
      </c>
      <c r="M11" s="51" t="s">
        <v>102</v>
      </c>
      <c r="O11" s="51">
        <v>109320</v>
      </c>
      <c r="P11" s="62">
        <f t="shared" si="0"/>
        <v>0</v>
      </c>
    </row>
    <row r="12" spans="1:16" s="51" customFormat="1" ht="270.75" customHeight="1" x14ac:dyDescent="0.25">
      <c r="A12" s="48" t="s">
        <v>90</v>
      </c>
      <c r="B12" s="44" t="s">
        <v>91</v>
      </c>
      <c r="C12" s="40" t="s">
        <v>92</v>
      </c>
      <c r="D12" s="41">
        <v>780000</v>
      </c>
      <c r="E12" s="46" t="s">
        <v>111</v>
      </c>
      <c r="F12" s="51">
        <f>3900*300-11700</f>
        <v>1158300</v>
      </c>
      <c r="G12" s="51">
        <f>ROUND(1315*1.2359*0.2*3,0)*12</f>
        <v>11700</v>
      </c>
      <c r="L12" s="51">
        <f>F12+G12+H12+I12+K12</f>
        <v>1170000</v>
      </c>
      <c r="O12" s="51">
        <v>780000</v>
      </c>
      <c r="P12" s="62">
        <f t="shared" si="0"/>
        <v>0</v>
      </c>
    </row>
    <row r="13" spans="1:16" s="51" customFormat="1" ht="224.4" x14ac:dyDescent="0.25">
      <c r="A13" s="48" t="s">
        <v>107</v>
      </c>
      <c r="B13" s="44" t="s">
        <v>103</v>
      </c>
      <c r="C13" s="40" t="s">
        <v>92</v>
      </c>
      <c r="D13" s="41">
        <v>900000</v>
      </c>
      <c r="E13" s="46" t="s">
        <v>104</v>
      </c>
      <c r="F13" s="51">
        <f>50*3*5000+70*5*3000-22905</f>
        <v>1777095</v>
      </c>
      <c r="G13" s="51">
        <f>ROUND(4*1287*0.3*1.2359*12,0)</f>
        <v>22905</v>
      </c>
      <c r="L13" s="51">
        <f>F13+G13+H13+I13+K13</f>
        <v>1800000</v>
      </c>
      <c r="O13" s="51">
        <v>900000</v>
      </c>
      <c r="P13" s="62">
        <f t="shared" si="0"/>
        <v>0</v>
      </c>
    </row>
    <row r="14" spans="1:16" s="51" customFormat="1" ht="171.6" x14ac:dyDescent="0.25">
      <c r="A14" s="48" t="s">
        <v>112</v>
      </c>
      <c r="B14" s="44" t="s">
        <v>93</v>
      </c>
      <c r="C14" s="40" t="s">
        <v>94</v>
      </c>
      <c r="D14" s="41">
        <f t="shared" si="1"/>
        <v>104000</v>
      </c>
      <c r="E14" s="46" t="s">
        <v>98</v>
      </c>
      <c r="F14" s="51">
        <f>2000*52</f>
        <v>104000</v>
      </c>
      <c r="L14" s="51">
        <f>F14+G14+H14+I14+K14</f>
        <v>104000</v>
      </c>
      <c r="O14" s="51">
        <v>104000</v>
      </c>
      <c r="P14" s="62">
        <f t="shared" si="0"/>
        <v>0</v>
      </c>
    </row>
    <row r="15" spans="1:16" ht="25.5" customHeight="1" x14ac:dyDescent="0.25"/>
  </sheetData>
  <mergeCells count="3">
    <mergeCell ref="A2:E2"/>
    <mergeCell ref="D5:D6"/>
    <mergeCell ref="E5:E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PAPILDU nepieciešams</vt:lpstr>
      <vt:lpstr>BUDŽETA ietvaros</vt:lpstr>
      <vt:lpstr>PAPILDU APRĒĶINS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Aija Ozoliņa</dc:creator>
  <cp:lastModifiedBy>Inta Kraskeviča</cp:lastModifiedBy>
  <cp:lastPrinted>2022-09-16T04:36:05Z</cp:lastPrinted>
  <dcterms:created xsi:type="dcterms:W3CDTF">2022-07-07T11:51:30Z</dcterms:created>
  <dcterms:modified xsi:type="dcterms:W3CDTF">2024-01-16T10:46:46Z</dcterms:modified>
</cp:coreProperties>
</file>