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defaultThemeVersion="124226"/>
  <mc:AlternateContent xmlns:mc="http://schemas.openxmlformats.org/markup-compatibility/2006">
    <mc:Choice Requires="x15">
      <x15ac:absPath xmlns:x15ac="http://schemas.microsoft.com/office/spreadsheetml/2010/11/ac" url="S:\Budžeta_attīstības_nodaļa\BUDZETI\BUDZETS_2025\PASKAIDROJUMI\1_Paskaidrojumi iesniegšanai MK un Saeimai\PASKAIDROJUMI\"/>
    </mc:Choice>
  </mc:AlternateContent>
  <xr:revisionPtr revIDLastSave="0" documentId="13_ncr:1_{D3DB0EF8-31CE-4F81-A970-11326EF4095E}" xr6:coauthVersionLast="47" xr6:coauthVersionMax="47" xr10:uidLastSave="{00000000-0000-0000-0000-000000000000}"/>
  <bookViews>
    <workbookView xWindow="-110" yWindow="-110" windowWidth="18020" windowHeight="11020" xr2:uid="{00000000-000D-0000-FFFF-FFFF00000000}"/>
  </bookViews>
  <sheets>
    <sheet name="kons_funk" sheetId="16" r:id="rId1"/>
    <sheet name="pb_spb_funk" sheetId="13" r:id="rId2"/>
    <sheet name="kons_adm" sheetId="17" r:id="rId3"/>
    <sheet name="pb_spb_adm" sheetId="23" r:id="rId4"/>
    <sheet name="kons_ekon" sheetId="24" r:id="rId5"/>
    <sheet name="pb_spb_ekon" sheetId="20" r:id="rId6"/>
  </sheets>
  <externalReferences>
    <externalReference r:id="rId7"/>
  </externalReferences>
  <definedNames>
    <definedName name="_xlnm._FilterDatabase" localSheetId="3" hidden="1">pb_spb_adm!$A$1:$O$172</definedName>
    <definedName name="_xlnm.Print_Area" localSheetId="3">pb_spb_adm!$A:$O</definedName>
    <definedName name="_xlnm.Print_Titles" localSheetId="2">kons_adm!$4:$4</definedName>
    <definedName name="_xlnm.Print_Titles" localSheetId="4">kons_ekon!$4:$4</definedName>
    <definedName name="_xlnm.Print_Titles" localSheetId="3">pb_spb_adm!$4:$4</definedName>
    <definedName name="_xlnm.Print_Titles" localSheetId="5">pb_spb_ekon!$4:$4</definedName>
    <definedName name="T13l6">[1]JPI_pasakumi_kopa!#REF!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6" l="1"/>
  <c r="G12" i="16"/>
  <c r="G11" i="16"/>
  <c r="G10" i="16"/>
  <c r="G9" i="16"/>
  <c r="G8" i="16"/>
  <c r="G7" i="16"/>
  <c r="G6" i="16"/>
  <c r="G5" i="16"/>
  <c r="G14" i="16"/>
  <c r="O13" i="16"/>
  <c r="O12" i="16"/>
  <c r="O11" i="16"/>
  <c r="O10" i="16"/>
  <c r="O9" i="16"/>
  <c r="O8" i="16"/>
  <c r="O7" i="16"/>
  <c r="O6" i="16"/>
  <c r="O5" i="16"/>
  <c r="O14" i="16"/>
  <c r="L13" i="16"/>
  <c r="L12" i="16"/>
  <c r="L11" i="16"/>
  <c r="L10" i="16"/>
  <c r="L9" i="16"/>
  <c r="L8" i="16"/>
  <c r="L7" i="16"/>
  <c r="L6" i="16"/>
  <c r="L5" i="16"/>
  <c r="L14" i="16"/>
  <c r="J38" i="17"/>
  <c r="L31" i="17" s="1"/>
  <c r="L9" i="17" l="1"/>
  <c r="L21" i="17"/>
  <c r="L34" i="17"/>
  <c r="L10" i="17"/>
  <c r="L24" i="17"/>
  <c r="L15" i="16"/>
  <c r="L16" i="17"/>
  <c r="L27" i="17"/>
  <c r="L11" i="17"/>
  <c r="L25" i="17"/>
  <c r="L13" i="17"/>
  <c r="L26" i="17"/>
  <c r="L17" i="17"/>
  <c r="L29" i="17"/>
  <c r="L5" i="17"/>
  <c r="L18" i="17"/>
  <c r="L32" i="17"/>
  <c r="L8" i="17"/>
  <c r="L19" i="17"/>
  <c r="L33" i="17"/>
  <c r="L35" i="17"/>
  <c r="L12" i="17"/>
  <c r="L20" i="17"/>
  <c r="L28" i="17"/>
  <c r="L6" i="17"/>
  <c r="L14" i="17"/>
  <c r="L22" i="17"/>
  <c r="L30" i="17"/>
  <c r="L7" i="17"/>
  <c r="L15" i="17"/>
  <c r="L23" i="17"/>
  <c r="M166" i="23"/>
  <c r="J166" i="23"/>
  <c r="E166" i="23"/>
  <c r="E155" i="23"/>
  <c r="B156" i="23"/>
  <c r="M156" i="23"/>
  <c r="J156" i="23"/>
  <c r="M153" i="23"/>
  <c r="J153" i="23"/>
  <c r="B153" i="23"/>
  <c r="E156" i="23"/>
  <c r="M159" i="23"/>
  <c r="J159" i="23"/>
  <c r="E159" i="23"/>
  <c r="B159" i="23"/>
  <c r="O150" i="23"/>
  <c r="O149" i="23"/>
  <c r="O148" i="23"/>
  <c r="O147" i="23"/>
  <c r="O146" i="23"/>
  <c r="O145" i="23"/>
  <c r="O144" i="23"/>
  <c r="O143" i="23"/>
  <c r="O142" i="23"/>
  <c r="O141" i="23"/>
  <c r="O140" i="23"/>
  <c r="O139" i="23"/>
  <c r="O138" i="23"/>
  <c r="O137" i="23"/>
  <c r="O136" i="23"/>
  <c r="O135" i="23"/>
  <c r="O134" i="23"/>
  <c r="O133" i="23"/>
  <c r="O132" i="23"/>
  <c r="O131" i="23"/>
  <c r="O130" i="23"/>
  <c r="O129" i="23"/>
  <c r="O128" i="23"/>
  <c r="O127" i="23"/>
  <c r="O126" i="23"/>
  <c r="O125" i="23"/>
  <c r="O124" i="23"/>
  <c r="O123" i="23"/>
  <c r="O122" i="23"/>
  <c r="O121" i="23"/>
  <c r="O120" i="23"/>
  <c r="O119" i="23"/>
  <c r="O118" i="23"/>
  <c r="O117" i="23"/>
  <c r="O116" i="23"/>
  <c r="O115" i="23"/>
  <c r="O114" i="23"/>
  <c r="O113" i="23"/>
  <c r="O112" i="23"/>
  <c r="O111" i="23"/>
  <c r="O110" i="23"/>
  <c r="O109" i="23"/>
  <c r="O108" i="23"/>
  <c r="O107" i="23"/>
  <c r="O106" i="23"/>
  <c r="O105" i="23"/>
  <c r="O104" i="23"/>
  <c r="O103" i="23"/>
  <c r="O102" i="23"/>
  <c r="O101" i="23"/>
  <c r="O100" i="23"/>
  <c r="O99" i="23"/>
  <c r="O98" i="23"/>
  <c r="O97" i="23"/>
  <c r="O96" i="23"/>
  <c r="O95" i="23"/>
  <c r="O94" i="23"/>
  <c r="O93" i="23"/>
  <c r="O92" i="23"/>
  <c r="O91" i="23"/>
  <c r="O90" i="23"/>
  <c r="O89" i="23"/>
  <c r="O88" i="23"/>
  <c r="O87" i="23"/>
  <c r="O86" i="23"/>
  <c r="O85" i="23"/>
  <c r="O84" i="23"/>
  <c r="O83" i="23"/>
  <c r="O82" i="23"/>
  <c r="O81" i="23"/>
  <c r="O80" i="23"/>
  <c r="O79" i="23"/>
  <c r="O78" i="23"/>
  <c r="O77" i="23"/>
  <c r="O76" i="23"/>
  <c r="O75" i="23"/>
  <c r="O74" i="23"/>
  <c r="O73" i="23"/>
  <c r="O72" i="23"/>
  <c r="O71" i="23"/>
  <c r="O70" i="23"/>
  <c r="O69" i="23"/>
  <c r="O68" i="23"/>
  <c r="O67" i="23"/>
  <c r="O66" i="23"/>
  <c r="O65" i="23"/>
  <c r="O64" i="23"/>
  <c r="O63" i="23"/>
  <c r="O62" i="23"/>
  <c r="O61" i="23"/>
  <c r="O60" i="23"/>
  <c r="O59" i="23"/>
  <c r="O58" i="23"/>
  <c r="O57" i="23"/>
  <c r="O56" i="23"/>
  <c r="O55" i="23"/>
  <c r="O54" i="23"/>
  <c r="O53" i="23"/>
  <c r="O52" i="23"/>
  <c r="O51" i="23"/>
  <c r="O50" i="23"/>
  <c r="O49" i="23"/>
  <c r="O48" i="23"/>
  <c r="O47" i="23"/>
  <c r="O46" i="23"/>
  <c r="O45" i="23"/>
  <c r="O44" i="23"/>
  <c r="O43" i="23"/>
  <c r="O42" i="23"/>
  <c r="O41" i="23"/>
  <c r="O40" i="23"/>
  <c r="O39" i="23"/>
  <c r="O38" i="23"/>
  <c r="O37" i="23"/>
  <c r="O36" i="23"/>
  <c r="O35" i="23"/>
  <c r="O34" i="23"/>
  <c r="O33" i="23"/>
  <c r="O32" i="23"/>
  <c r="O31" i="23"/>
  <c r="O30" i="23"/>
  <c r="O29" i="23"/>
  <c r="O28" i="23"/>
  <c r="O27" i="23"/>
  <c r="O26" i="23"/>
  <c r="O25" i="23"/>
  <c r="O24" i="23"/>
  <c r="O23" i="23"/>
  <c r="O22" i="23"/>
  <c r="O21" i="23"/>
  <c r="O20" i="23"/>
  <c r="O19" i="23"/>
  <c r="O18" i="23"/>
  <c r="O17" i="23"/>
  <c r="O16" i="23"/>
  <c r="O15" i="23"/>
  <c r="O14" i="23"/>
  <c r="O13" i="23"/>
  <c r="O12" i="23"/>
  <c r="O11" i="23"/>
  <c r="O10" i="23"/>
  <c r="O9" i="23"/>
  <c r="O8" i="23"/>
  <c r="O7" i="23"/>
  <c r="L150" i="23"/>
  <c r="L149" i="23"/>
  <c r="L148" i="23"/>
  <c r="L147" i="23"/>
  <c r="L146" i="23"/>
  <c r="L145" i="23"/>
  <c r="L144" i="23"/>
  <c r="L143" i="23"/>
  <c r="L142" i="23"/>
  <c r="L141" i="23"/>
  <c r="L140" i="23"/>
  <c r="L139" i="23"/>
  <c r="L138" i="23"/>
  <c r="L137" i="23"/>
  <c r="L136" i="23"/>
  <c r="L135" i="23"/>
  <c r="L134" i="23"/>
  <c r="L133" i="23"/>
  <c r="L132" i="23"/>
  <c r="L131" i="23"/>
  <c r="L130" i="23"/>
  <c r="L129" i="23"/>
  <c r="L128" i="23"/>
  <c r="L127" i="23"/>
  <c r="L126" i="23"/>
  <c r="L125" i="23"/>
  <c r="L124" i="23"/>
  <c r="L123" i="23"/>
  <c r="L122" i="23"/>
  <c r="L121" i="23"/>
  <c r="L120" i="23"/>
  <c r="L119" i="23"/>
  <c r="L118" i="23"/>
  <c r="L117" i="23"/>
  <c r="L116" i="23"/>
  <c r="L115" i="23"/>
  <c r="L114" i="23"/>
  <c r="L113" i="23"/>
  <c r="L112" i="23"/>
  <c r="L111" i="23"/>
  <c r="L110" i="23"/>
  <c r="L109" i="23"/>
  <c r="L108" i="23"/>
  <c r="L107" i="23"/>
  <c r="L106" i="23"/>
  <c r="L105" i="23"/>
  <c r="L104" i="23"/>
  <c r="L103" i="23"/>
  <c r="L102" i="23"/>
  <c r="L101" i="23"/>
  <c r="L100" i="23"/>
  <c r="L99" i="23"/>
  <c r="L98" i="23"/>
  <c r="L97" i="23"/>
  <c r="L96" i="23"/>
  <c r="L95" i="23"/>
  <c r="L94" i="23"/>
  <c r="L93" i="23"/>
  <c r="L92" i="23"/>
  <c r="L91" i="23"/>
  <c r="L90" i="23"/>
  <c r="L89" i="23"/>
  <c r="L88" i="23"/>
  <c r="L87" i="23"/>
  <c r="L86" i="23"/>
  <c r="L85" i="23"/>
  <c r="L84" i="23"/>
  <c r="L83" i="23"/>
  <c r="L82" i="23"/>
  <c r="L81" i="23"/>
  <c r="L80" i="23"/>
  <c r="L79" i="23"/>
  <c r="L78" i="23"/>
  <c r="L77" i="23"/>
  <c r="L76" i="23"/>
  <c r="L75" i="23"/>
  <c r="L74" i="23"/>
  <c r="L73" i="23"/>
  <c r="L72" i="23"/>
  <c r="L71" i="23"/>
  <c r="L70" i="23"/>
  <c r="L69" i="23"/>
  <c r="L68" i="23"/>
  <c r="L67" i="23"/>
  <c r="L66" i="23"/>
  <c r="L65" i="23"/>
  <c r="L64" i="23"/>
  <c r="L63" i="23"/>
  <c r="L62" i="23"/>
  <c r="L61" i="23"/>
  <c r="L60" i="23"/>
  <c r="L59" i="23"/>
  <c r="L58" i="23"/>
  <c r="L57" i="23"/>
  <c r="L56" i="23"/>
  <c r="L55" i="23"/>
  <c r="L54" i="23"/>
  <c r="L53" i="23"/>
  <c r="L52" i="23"/>
  <c r="L51" i="23"/>
  <c r="L50" i="23"/>
  <c r="L49" i="23"/>
  <c r="L48" i="23"/>
  <c r="L47" i="23"/>
  <c r="L46" i="23"/>
  <c r="L45" i="23"/>
  <c r="L44" i="23"/>
  <c r="L43" i="23"/>
  <c r="L42" i="23"/>
  <c r="L41" i="23"/>
  <c r="L40" i="23"/>
  <c r="L39" i="23"/>
  <c r="L38" i="23"/>
  <c r="L37" i="23"/>
  <c r="L36" i="23"/>
  <c r="L35" i="23"/>
  <c r="L34" i="23"/>
  <c r="L33" i="23"/>
  <c r="L32" i="23"/>
  <c r="L31" i="23"/>
  <c r="L30" i="23"/>
  <c r="L29" i="23"/>
  <c r="L28" i="23"/>
  <c r="L27" i="23"/>
  <c r="L26" i="23"/>
  <c r="L25" i="23"/>
  <c r="L24" i="23"/>
  <c r="L23" i="23"/>
  <c r="L22" i="23"/>
  <c r="L21" i="23"/>
  <c r="L20" i="23"/>
  <c r="L19" i="23"/>
  <c r="L18" i="23"/>
  <c r="L17" i="23"/>
  <c r="L16" i="23"/>
  <c r="L15" i="23"/>
  <c r="L14" i="23"/>
  <c r="L13" i="23"/>
  <c r="L12" i="23"/>
  <c r="L11" i="23"/>
  <c r="L10" i="23"/>
  <c r="L9" i="23"/>
  <c r="L8" i="23"/>
  <c r="L7" i="23"/>
  <c r="L6" i="23"/>
  <c r="I150" i="23"/>
  <c r="I149" i="23"/>
  <c r="I148" i="23"/>
  <c r="I147" i="23"/>
  <c r="I146" i="23"/>
  <c r="I145" i="23"/>
  <c r="I144" i="23"/>
  <c r="I143" i="23"/>
  <c r="I142" i="23"/>
  <c r="I141" i="23"/>
  <c r="I140" i="23"/>
  <c r="I139" i="23"/>
  <c r="I138" i="23"/>
  <c r="I137" i="23"/>
  <c r="I136" i="23"/>
  <c r="I134" i="23"/>
  <c r="I133" i="23"/>
  <c r="I132" i="23"/>
  <c r="I131" i="23"/>
  <c r="I130" i="23"/>
  <c r="I129" i="23"/>
  <c r="I128" i="23"/>
  <c r="I127" i="23"/>
  <c r="I126" i="23"/>
  <c r="I125" i="23"/>
  <c r="I124" i="23"/>
  <c r="I123" i="23"/>
  <c r="I122" i="23"/>
  <c r="I121" i="23"/>
  <c r="I120" i="23"/>
  <c r="I119" i="23"/>
  <c r="I118" i="23"/>
  <c r="I117" i="23"/>
  <c r="I116" i="23"/>
  <c r="I115" i="23"/>
  <c r="I114" i="23"/>
  <c r="I113" i="23"/>
  <c r="I112" i="23"/>
  <c r="I111" i="23"/>
  <c r="I110" i="23"/>
  <c r="I109" i="23"/>
  <c r="I108" i="23"/>
  <c r="I107" i="23"/>
  <c r="I106" i="23"/>
  <c r="I105" i="23"/>
  <c r="I104" i="23"/>
  <c r="I103" i="23"/>
  <c r="I102" i="23"/>
  <c r="I101" i="23"/>
  <c r="I99" i="23"/>
  <c r="I98" i="23"/>
  <c r="I97" i="23"/>
  <c r="I96" i="23"/>
  <c r="I95" i="23"/>
  <c r="I94" i="23"/>
  <c r="I92" i="23"/>
  <c r="I91" i="23"/>
  <c r="I90" i="23"/>
  <c r="I89" i="23"/>
  <c r="I88" i="23"/>
  <c r="I87" i="23"/>
  <c r="I86" i="23"/>
  <c r="I85" i="23"/>
  <c r="I84" i="23"/>
  <c r="I83" i="23"/>
  <c r="I80" i="23"/>
  <c r="I79" i="23"/>
  <c r="I78" i="23"/>
  <c r="I77" i="23"/>
  <c r="I76" i="23"/>
  <c r="I74" i="23"/>
  <c r="I73" i="23"/>
  <c r="I72" i="23"/>
  <c r="I71" i="23"/>
  <c r="I69" i="23"/>
  <c r="I68" i="23"/>
  <c r="I66" i="23"/>
  <c r="I65" i="23"/>
  <c r="I64" i="23"/>
  <c r="I63" i="23"/>
  <c r="I62" i="23"/>
  <c r="I61" i="23"/>
  <c r="I60" i="23"/>
  <c r="I59" i="23"/>
  <c r="I58" i="23"/>
  <c r="I57" i="23"/>
  <c r="I56" i="23"/>
  <c r="I55" i="23"/>
  <c r="I54" i="23"/>
  <c r="I53" i="23"/>
  <c r="I52" i="23"/>
  <c r="I51" i="23"/>
  <c r="I48" i="23"/>
  <c r="I47" i="23"/>
  <c r="I46" i="23"/>
  <c r="I45" i="23"/>
  <c r="I44" i="23"/>
  <c r="I43" i="23"/>
  <c r="I42" i="23"/>
  <c r="I39" i="23"/>
  <c r="I38" i="23"/>
  <c r="I37" i="23"/>
  <c r="I36" i="23"/>
  <c r="I35" i="23"/>
  <c r="I34" i="23"/>
  <c r="I33" i="23"/>
  <c r="I32" i="23"/>
  <c r="I31" i="23"/>
  <c r="I30" i="23"/>
  <c r="I29" i="23"/>
  <c r="I28" i="23"/>
  <c r="I27" i="23"/>
  <c r="I26" i="23"/>
  <c r="I25" i="23"/>
  <c r="I24" i="23"/>
  <c r="I23" i="23"/>
  <c r="I22" i="23"/>
  <c r="I21" i="23"/>
  <c r="I20" i="23"/>
  <c r="I19" i="23"/>
  <c r="I18" i="23"/>
  <c r="I17" i="23"/>
  <c r="I16" i="23"/>
  <c r="I15" i="23"/>
  <c r="I14" i="23"/>
  <c r="I13" i="23"/>
  <c r="I12" i="23"/>
  <c r="I11" i="23"/>
  <c r="I10" i="23"/>
  <c r="I9" i="23"/>
  <c r="I8" i="23"/>
  <c r="I7" i="23"/>
  <c r="I6" i="23"/>
  <c r="D150" i="23"/>
  <c r="D149" i="23"/>
  <c r="D148" i="23"/>
  <c r="D147" i="23"/>
  <c r="D146" i="23"/>
  <c r="D145" i="23"/>
  <c r="D144" i="23"/>
  <c r="D143" i="23"/>
  <c r="D142" i="23"/>
  <c r="D141" i="23"/>
  <c r="D140" i="23"/>
  <c r="D139" i="23"/>
  <c r="D138" i="23"/>
  <c r="D137" i="23"/>
  <c r="D136" i="23"/>
  <c r="D135" i="23"/>
  <c r="D134" i="23"/>
  <c r="D133" i="23"/>
  <c r="D132" i="23"/>
  <c r="D131" i="23"/>
  <c r="D130" i="23"/>
  <c r="D129" i="23"/>
  <c r="D128" i="23"/>
  <c r="D127" i="23"/>
  <c r="D126" i="23"/>
  <c r="D125" i="23"/>
  <c r="D124" i="23"/>
  <c r="D123" i="23"/>
  <c r="D122" i="23"/>
  <c r="D121" i="23"/>
  <c r="D120" i="23"/>
  <c r="D119" i="23"/>
  <c r="D118" i="23"/>
  <c r="D117" i="23"/>
  <c r="D116" i="23"/>
  <c r="D115" i="23"/>
  <c r="D114" i="23"/>
  <c r="D113" i="23"/>
  <c r="D112" i="23"/>
  <c r="D111" i="23"/>
  <c r="D110" i="23"/>
  <c r="D109" i="23"/>
  <c r="D108" i="23"/>
  <c r="D107" i="23"/>
  <c r="D106" i="23"/>
  <c r="D105" i="23"/>
  <c r="D104" i="23"/>
  <c r="D103" i="23"/>
  <c r="D102" i="23"/>
  <c r="D101" i="23"/>
  <c r="D100" i="23"/>
  <c r="D99" i="23"/>
  <c r="D98" i="23"/>
  <c r="D97" i="23"/>
  <c r="D96" i="23"/>
  <c r="D95" i="23"/>
  <c r="D94" i="23"/>
  <c r="D93" i="23"/>
  <c r="D92" i="23"/>
  <c r="D91" i="23"/>
  <c r="D90" i="23"/>
  <c r="D89" i="23"/>
  <c r="D88" i="23"/>
  <c r="D87" i="23"/>
  <c r="D86" i="23"/>
  <c r="D85" i="23"/>
  <c r="D84" i="23"/>
  <c r="D83" i="23"/>
  <c r="D82" i="23"/>
  <c r="D81" i="23"/>
  <c r="D80" i="23"/>
  <c r="D79" i="23"/>
  <c r="D78" i="23"/>
  <c r="D77" i="23"/>
  <c r="D76" i="23"/>
  <c r="D75" i="23"/>
  <c r="D74" i="23"/>
  <c r="D73" i="23"/>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9" i="23"/>
  <c r="D18" i="23"/>
  <c r="D17" i="23"/>
  <c r="D16" i="23"/>
  <c r="D15" i="23"/>
  <c r="D14" i="23"/>
  <c r="D13" i="23"/>
  <c r="D12" i="23"/>
  <c r="D11" i="23"/>
  <c r="D10" i="23"/>
  <c r="D9" i="23"/>
  <c r="D8" i="23"/>
  <c r="D7" i="23"/>
  <c r="G150" i="23"/>
  <c r="G149" i="23"/>
  <c r="G148" i="23"/>
  <c r="G147" i="23"/>
  <c r="G146" i="23"/>
  <c r="G145" i="23"/>
  <c r="G144" i="23"/>
  <c r="G143" i="23"/>
  <c r="G142" i="23"/>
  <c r="G141" i="23"/>
  <c r="G140" i="23"/>
  <c r="G139" i="23"/>
  <c r="G138" i="23"/>
  <c r="G137" i="23"/>
  <c r="G136" i="23"/>
  <c r="G135" i="23"/>
  <c r="G134" i="23"/>
  <c r="G133" i="23"/>
  <c r="G132" i="23"/>
  <c r="G131" i="23"/>
  <c r="G130" i="23"/>
  <c r="G129" i="23"/>
  <c r="G128" i="23"/>
  <c r="G127" i="23"/>
  <c r="G126" i="23"/>
  <c r="G125" i="23"/>
  <c r="G124" i="23"/>
  <c r="G123" i="23"/>
  <c r="G122" i="23"/>
  <c r="G121" i="23"/>
  <c r="G120" i="23"/>
  <c r="G119" i="23"/>
  <c r="G118" i="23"/>
  <c r="G117" i="23"/>
  <c r="G116" i="23"/>
  <c r="G115" i="23"/>
  <c r="G114" i="23"/>
  <c r="G113" i="23"/>
  <c r="G112" i="23"/>
  <c r="G111" i="23"/>
  <c r="G110" i="23"/>
  <c r="G109" i="23"/>
  <c r="G108" i="23"/>
  <c r="G107" i="23"/>
  <c r="G106" i="23"/>
  <c r="G105" i="23"/>
  <c r="G104" i="23"/>
  <c r="G103" i="23"/>
  <c r="G102" i="23"/>
  <c r="G101" i="23"/>
  <c r="G100" i="23"/>
  <c r="G99" i="23"/>
  <c r="G98" i="23"/>
  <c r="G97" i="23"/>
  <c r="G96" i="23"/>
  <c r="G95" i="23"/>
  <c r="G94" i="23"/>
  <c r="G93" i="23"/>
  <c r="G92" i="23"/>
  <c r="G91" i="23"/>
  <c r="G90" i="23"/>
  <c r="G89" i="23"/>
  <c r="G88" i="23"/>
  <c r="G87" i="23"/>
  <c r="G86" i="23"/>
  <c r="G85" i="23"/>
  <c r="G84" i="23"/>
  <c r="G83" i="23"/>
  <c r="G82" i="23"/>
  <c r="G81" i="23"/>
  <c r="G80" i="23"/>
  <c r="G79" i="23"/>
  <c r="G78" i="23"/>
  <c r="G77" i="23"/>
  <c r="G76" i="23"/>
  <c r="G75" i="23"/>
  <c r="G74" i="23"/>
  <c r="G73" i="23"/>
  <c r="G72" i="23"/>
  <c r="G71" i="23"/>
  <c r="G70" i="23"/>
  <c r="G69" i="23"/>
  <c r="G68" i="23"/>
  <c r="G67" i="23"/>
  <c r="G66" i="23"/>
  <c r="G65" i="23"/>
  <c r="G64" i="23"/>
  <c r="G63" i="23"/>
  <c r="G62" i="23"/>
  <c r="G61" i="23"/>
  <c r="G60" i="23"/>
  <c r="G59" i="23"/>
  <c r="G58" i="23"/>
  <c r="G57" i="23"/>
  <c r="G56" i="23"/>
  <c r="G55" i="23"/>
  <c r="G54" i="23"/>
  <c r="G53" i="23"/>
  <c r="G52" i="23"/>
  <c r="G51" i="23"/>
  <c r="G50" i="23"/>
  <c r="G49" i="23"/>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G7" i="23"/>
  <c r="G6" i="23"/>
  <c r="H150" i="23"/>
  <c r="H149" i="23"/>
  <c r="H148" i="23"/>
  <c r="H147" i="23"/>
  <c r="H146" i="23"/>
  <c r="H145" i="23"/>
  <c r="H144" i="23"/>
  <c r="H143" i="23"/>
  <c r="H142" i="23"/>
  <c r="H141" i="23"/>
  <c r="H140" i="23"/>
  <c r="H139" i="23"/>
  <c r="H138" i="23"/>
  <c r="H137" i="23"/>
  <c r="H136" i="23"/>
  <c r="H135" i="23"/>
  <c r="H134" i="23"/>
  <c r="H133" i="23"/>
  <c r="H132" i="23"/>
  <c r="H131" i="23"/>
  <c r="H130" i="23"/>
  <c r="H129" i="23"/>
  <c r="H128" i="23"/>
  <c r="H127" i="23"/>
  <c r="H126" i="23"/>
  <c r="H125" i="23"/>
  <c r="H124" i="23"/>
  <c r="H123" i="23"/>
  <c r="H122" i="23"/>
  <c r="H121" i="23"/>
  <c r="H120" i="23"/>
  <c r="H119" i="23"/>
  <c r="H118" i="23"/>
  <c r="H117" i="23"/>
  <c r="H116" i="23"/>
  <c r="H115" i="23"/>
  <c r="H114" i="23"/>
  <c r="H113" i="23"/>
  <c r="H112" i="23"/>
  <c r="H111" i="23"/>
  <c r="H110" i="23"/>
  <c r="H109" i="23"/>
  <c r="H108" i="23"/>
  <c r="H107" i="23"/>
  <c r="H106" i="23"/>
  <c r="H105" i="23"/>
  <c r="H104" i="23"/>
  <c r="H103" i="23"/>
  <c r="H102" i="23"/>
  <c r="H101" i="23"/>
  <c r="H100" i="23"/>
  <c r="H99" i="23"/>
  <c r="H98" i="23"/>
  <c r="H97" i="23"/>
  <c r="H96" i="23"/>
  <c r="H95" i="23"/>
  <c r="H94" i="23"/>
  <c r="H93" i="23"/>
  <c r="H92" i="23"/>
  <c r="H91" i="23"/>
  <c r="H90" i="23"/>
  <c r="H89" i="23"/>
  <c r="H88" i="23"/>
  <c r="H87" i="23"/>
  <c r="H86" i="23"/>
  <c r="H85" i="23"/>
  <c r="H84" i="23"/>
  <c r="H83" i="23"/>
  <c r="H82" i="23"/>
  <c r="H81" i="23"/>
  <c r="H80" i="23"/>
  <c r="H79" i="23"/>
  <c r="H78" i="23"/>
  <c r="H77" i="23"/>
  <c r="H76" i="23"/>
  <c r="H75" i="23"/>
  <c r="H74" i="23"/>
  <c r="H73" i="23"/>
  <c r="H72" i="23"/>
  <c r="H71" i="23"/>
  <c r="H70" i="23"/>
  <c r="H69" i="23"/>
  <c r="H68" i="23"/>
  <c r="H67" i="23"/>
  <c r="H66" i="23"/>
  <c r="H65" i="23"/>
  <c r="H64" i="23"/>
  <c r="H63" i="23"/>
  <c r="H62" i="23"/>
  <c r="H61" i="23"/>
  <c r="H60" i="23"/>
  <c r="H59" i="23"/>
  <c r="H58" i="23"/>
  <c r="H57" i="23"/>
  <c r="H56" i="23"/>
  <c r="H55" i="23"/>
  <c r="H54" i="23"/>
  <c r="H53" i="23"/>
  <c r="H52" i="23"/>
  <c r="H51" i="23"/>
  <c r="H50" i="23"/>
  <c r="H49" i="23"/>
  <c r="H48" i="23"/>
  <c r="H47" i="23"/>
  <c r="H46" i="23"/>
  <c r="H45" i="23"/>
  <c r="H44" i="23"/>
  <c r="H43" i="23"/>
  <c r="H42" i="23"/>
  <c r="H41" i="23"/>
  <c r="H40" i="23"/>
  <c r="H39" i="23"/>
  <c r="H38" i="23"/>
  <c r="H37" i="23"/>
  <c r="H36" i="23"/>
  <c r="H35" i="23"/>
  <c r="H34" i="23"/>
  <c r="H33" i="23"/>
  <c r="H32" i="23"/>
  <c r="H31" i="23"/>
  <c r="H30" i="23"/>
  <c r="H29" i="23"/>
  <c r="H28" i="23"/>
  <c r="H27" i="23"/>
  <c r="H26" i="23"/>
  <c r="H25" i="23"/>
  <c r="H24" i="23"/>
  <c r="H23" i="23"/>
  <c r="H22" i="23"/>
  <c r="H21" i="23"/>
  <c r="H20" i="23"/>
  <c r="H19" i="23"/>
  <c r="H18" i="23"/>
  <c r="H17" i="23"/>
  <c r="H16" i="23"/>
  <c r="H15" i="23"/>
  <c r="H14" i="23"/>
  <c r="H13" i="23"/>
  <c r="H12" i="23"/>
  <c r="H11" i="23"/>
  <c r="H10" i="23"/>
  <c r="H9" i="23"/>
  <c r="H8" i="23"/>
  <c r="H7" i="23"/>
  <c r="H6" i="23"/>
  <c r="M155" i="23"/>
  <c r="J155" i="23"/>
  <c r="B155" i="23"/>
  <c r="E153" i="23"/>
  <c r="M152" i="23"/>
  <c r="J152" i="23"/>
  <c r="E152" i="23"/>
  <c r="B152" i="23"/>
  <c r="O5" i="17"/>
  <c r="O6" i="17"/>
  <c r="O7" i="17"/>
  <c r="O8" i="17"/>
  <c r="O9" i="17"/>
  <c r="O10" i="17"/>
  <c r="O11" i="17"/>
  <c r="O12" i="17"/>
  <c r="O13" i="17"/>
  <c r="O14" i="17"/>
  <c r="O15" i="17"/>
  <c r="O16" i="17"/>
  <c r="O17" i="17"/>
  <c r="O18" i="17"/>
  <c r="O19" i="17"/>
  <c r="O20" i="17"/>
  <c r="O21" i="17"/>
  <c r="O22" i="17"/>
  <c r="O23" i="17"/>
  <c r="O24" i="17"/>
  <c r="O25" i="17"/>
  <c r="O26" i="17"/>
  <c r="O27" i="17"/>
  <c r="O28" i="17"/>
  <c r="O29" i="17"/>
  <c r="O30" i="17"/>
  <c r="O31" i="17"/>
  <c r="O32" i="17"/>
  <c r="O33" i="17"/>
  <c r="O34" i="17"/>
  <c r="O35" i="17"/>
  <c r="L36" i="17" l="1"/>
  <c r="I14" i="16"/>
  <c r="I13" i="16"/>
  <c r="I12" i="16"/>
  <c r="I11" i="16"/>
  <c r="I10" i="16"/>
  <c r="I9" i="16"/>
  <c r="I8" i="16"/>
  <c r="I7" i="16"/>
  <c r="I6" i="16"/>
  <c r="I5" i="16"/>
  <c r="D14" i="16"/>
  <c r="D13" i="16"/>
  <c r="D12" i="16"/>
  <c r="D11" i="16"/>
  <c r="D10" i="16"/>
  <c r="D9" i="16"/>
  <c r="D8" i="16"/>
  <c r="D7" i="16"/>
  <c r="D6" i="16"/>
  <c r="D5" i="16"/>
  <c r="C14" i="16"/>
  <c r="C13" i="16"/>
  <c r="C12" i="16"/>
  <c r="C11" i="16"/>
  <c r="C10" i="16"/>
  <c r="C9" i="16"/>
  <c r="C8" i="16"/>
  <c r="C7" i="16"/>
  <c r="C6" i="16"/>
  <c r="C5" i="16"/>
  <c r="H5" i="16" l="1"/>
  <c r="H6" i="16"/>
  <c r="H7" i="16"/>
  <c r="H8" i="16"/>
  <c r="H9" i="16"/>
  <c r="H10" i="16"/>
  <c r="H11" i="16"/>
  <c r="H12" i="16"/>
  <c r="H13" i="16"/>
  <c r="H14" i="16"/>
  <c r="B161" i="23" l="1"/>
  <c r="B154" i="23"/>
  <c r="B158" i="23"/>
  <c r="B36" i="17"/>
  <c r="B24" i="13"/>
  <c r="C8" i="13" l="1"/>
  <c r="C6" i="13"/>
  <c r="C9" i="13"/>
  <c r="C21" i="13"/>
  <c r="C23" i="13"/>
  <c r="C7" i="13"/>
  <c r="C18" i="13"/>
  <c r="C22" i="13"/>
  <c r="C5" i="13"/>
  <c r="C16" i="13"/>
  <c r="C20" i="13"/>
  <c r="C13" i="13"/>
  <c r="C10" i="13"/>
  <c r="C14" i="13"/>
  <c r="C19" i="13"/>
  <c r="C12" i="13"/>
  <c r="C17" i="13"/>
  <c r="C15" i="13"/>
  <c r="C11" i="13"/>
  <c r="C5" i="17"/>
  <c r="C35" i="17"/>
  <c r="C34" i="17"/>
  <c r="C26" i="17"/>
  <c r="C33" i="17"/>
  <c r="C25" i="17"/>
  <c r="C17" i="17"/>
  <c r="C9" i="17"/>
  <c r="C32" i="17"/>
  <c r="C24" i="17"/>
  <c r="C16" i="17"/>
  <c r="C8" i="17"/>
  <c r="C31" i="17"/>
  <c r="C23" i="17"/>
  <c r="C7" i="17"/>
  <c r="C20" i="17"/>
  <c r="C27" i="17"/>
  <c r="C19" i="17"/>
  <c r="C11" i="17"/>
  <c r="C18" i="17"/>
  <c r="C15" i="17"/>
  <c r="C30" i="17"/>
  <c r="C22" i="17"/>
  <c r="C14" i="17"/>
  <c r="C6" i="17"/>
  <c r="C29" i="17"/>
  <c r="C21" i="17"/>
  <c r="C13" i="17"/>
  <c r="C28" i="17"/>
  <c r="C12" i="17"/>
  <c r="C10" i="17"/>
  <c r="B160" i="23"/>
  <c r="B151" i="23"/>
  <c r="B157" i="23" s="1"/>
  <c r="D15" i="16" l="1"/>
  <c r="I31" i="13"/>
  <c r="N29" i="20"/>
  <c r="O29" i="20"/>
  <c r="N30" i="20"/>
  <c r="O30" i="20"/>
  <c r="K29" i="20"/>
  <c r="L29" i="20"/>
  <c r="K30" i="20"/>
  <c r="L30" i="20"/>
  <c r="I29" i="20"/>
  <c r="I30" i="20"/>
  <c r="F29" i="20"/>
  <c r="G29" i="20"/>
  <c r="F30" i="20"/>
  <c r="G30" i="20"/>
  <c r="C29" i="20"/>
  <c r="D29" i="20"/>
  <c r="C30" i="20"/>
  <c r="D30" i="20"/>
  <c r="D21" i="13" l="1"/>
  <c r="H14" i="13" l="1"/>
  <c r="O167" i="23"/>
  <c r="L167" i="23"/>
  <c r="I167" i="23"/>
  <c r="H167" i="23"/>
  <c r="G167" i="23"/>
  <c r="D167" i="23"/>
  <c r="O31" i="13"/>
  <c r="L31" i="13"/>
  <c r="H31" i="13"/>
  <c r="G31" i="13"/>
  <c r="H23" i="13"/>
  <c r="D31" i="13"/>
  <c r="D18" i="13" l="1"/>
  <c r="G18" i="13"/>
  <c r="O21" i="13"/>
  <c r="I21" i="13"/>
  <c r="I18" i="13"/>
  <c r="M24" i="13" l="1"/>
  <c r="J24" i="13"/>
  <c r="E24" i="13"/>
  <c r="K15" i="13" l="1"/>
  <c r="K13" i="13"/>
  <c r="K20" i="13"/>
  <c r="K12" i="13"/>
  <c r="K19" i="13"/>
  <c r="K11" i="13"/>
  <c r="K18" i="13"/>
  <c r="K23" i="13"/>
  <c r="K22" i="13"/>
  <c r="K5" i="13"/>
  <c r="K10" i="13"/>
  <c r="K6" i="13"/>
  <c r="K21" i="13"/>
  <c r="K17" i="13"/>
  <c r="K9" i="13"/>
  <c r="K16" i="13"/>
  <c r="K8" i="13"/>
  <c r="K7" i="13"/>
  <c r="K14" i="13"/>
  <c r="C31" i="13"/>
  <c r="N31" i="13"/>
  <c r="K31" i="13"/>
  <c r="F31" i="13"/>
  <c r="F6" i="13"/>
  <c r="F14" i="13"/>
  <c r="F22" i="13"/>
  <c r="F7" i="13"/>
  <c r="F15" i="13"/>
  <c r="F23" i="13"/>
  <c r="F8" i="13"/>
  <c r="F16" i="13"/>
  <c r="F5" i="13"/>
  <c r="F9" i="13"/>
  <c r="F17" i="13"/>
  <c r="F10" i="13"/>
  <c r="F18" i="13"/>
  <c r="F11" i="13"/>
  <c r="F19" i="13"/>
  <c r="F21" i="13"/>
  <c r="F12" i="13"/>
  <c r="F20" i="13"/>
  <c r="F13" i="13"/>
  <c r="M154" i="23" l="1"/>
  <c r="J154" i="23"/>
  <c r="E154" i="23"/>
  <c r="D161" i="23" l="1"/>
  <c r="M161" i="23"/>
  <c r="O161" i="23" s="1"/>
  <c r="J161" i="23"/>
  <c r="L161" i="23" s="1"/>
  <c r="E161" i="23"/>
  <c r="H161" i="23" s="1"/>
  <c r="N53" i="20"/>
  <c r="O53" i="20"/>
  <c r="N54" i="20"/>
  <c r="O54" i="20"/>
  <c r="K53" i="20"/>
  <c r="L53" i="20"/>
  <c r="K54" i="20"/>
  <c r="L54" i="20"/>
  <c r="F53" i="20"/>
  <c r="F54" i="20"/>
  <c r="G161" i="23" l="1"/>
  <c r="N23" i="13"/>
  <c r="N22" i="13"/>
  <c r="N21" i="13"/>
  <c r="N20" i="13"/>
  <c r="N19" i="13"/>
  <c r="N18" i="13"/>
  <c r="N17" i="13"/>
  <c r="N16" i="13"/>
  <c r="N15" i="13"/>
  <c r="N14" i="13"/>
  <c r="N13" i="13"/>
  <c r="N12" i="13"/>
  <c r="N11" i="13"/>
  <c r="N10" i="13"/>
  <c r="N9" i="13"/>
  <c r="N8" i="13"/>
  <c r="N7" i="13"/>
  <c r="N6" i="13"/>
  <c r="N5" i="13"/>
  <c r="D5" i="13"/>
  <c r="D6" i="13"/>
  <c r="D7" i="13"/>
  <c r="D8" i="13"/>
  <c r="D9" i="13"/>
  <c r="D10" i="13"/>
  <c r="D11" i="13"/>
  <c r="D12" i="13"/>
  <c r="D13" i="13"/>
  <c r="D14" i="13"/>
  <c r="D15" i="13"/>
  <c r="D16" i="13"/>
  <c r="D17" i="13"/>
  <c r="D19" i="13"/>
  <c r="D20" i="13"/>
  <c r="D22" i="13"/>
  <c r="D23" i="13"/>
  <c r="C36" i="17" l="1"/>
  <c r="C15" i="16"/>
  <c r="I31" i="17" l="1"/>
  <c r="O18" i="13"/>
  <c r="L18" i="13"/>
  <c r="I16" i="13"/>
  <c r="I17" i="13"/>
  <c r="I19" i="13"/>
  <c r="I20" i="13"/>
  <c r="H16" i="13"/>
  <c r="H17" i="13"/>
  <c r="H18" i="13"/>
  <c r="I15" i="24" l="1"/>
  <c r="O32" i="24"/>
  <c r="L32" i="24"/>
  <c r="I32" i="24"/>
  <c r="H32" i="24"/>
  <c r="O31" i="24"/>
  <c r="H31" i="24"/>
  <c r="O30" i="24"/>
  <c r="O29" i="24"/>
  <c r="L29" i="24"/>
  <c r="H29" i="24"/>
  <c r="O28" i="24"/>
  <c r="O27" i="24"/>
  <c r="O26" i="24"/>
  <c r="O25" i="24"/>
  <c r="I25" i="24"/>
  <c r="H25" i="24"/>
  <c r="O24" i="24"/>
  <c r="O23" i="24"/>
  <c r="L23" i="24"/>
  <c r="H23" i="24"/>
  <c r="O22" i="24"/>
  <c r="L22" i="24"/>
  <c r="I22" i="24"/>
  <c r="O21" i="24"/>
  <c r="O20" i="24"/>
  <c r="L20" i="24"/>
  <c r="O19" i="24"/>
  <c r="L19" i="24"/>
  <c r="O18" i="24"/>
  <c r="O17" i="24"/>
  <c r="O16" i="24"/>
  <c r="L16" i="24"/>
  <c r="H16" i="24"/>
  <c r="O15" i="24"/>
  <c r="L15" i="24"/>
  <c r="O14" i="24"/>
  <c r="L14" i="24"/>
  <c r="O13" i="24"/>
  <c r="L13" i="24"/>
  <c r="O12" i="24"/>
  <c r="L12" i="24"/>
  <c r="O11" i="24"/>
  <c r="O10" i="24"/>
  <c r="L10" i="24"/>
  <c r="H10" i="24"/>
  <c r="I10" i="24"/>
  <c r="O9" i="24"/>
  <c r="L9" i="24"/>
  <c r="O8" i="24"/>
  <c r="H8" i="24"/>
  <c r="I8" i="24"/>
  <c r="O7" i="24"/>
  <c r="O6" i="24"/>
  <c r="O156" i="23"/>
  <c r="O155" i="23"/>
  <c r="O153" i="23"/>
  <c r="M158" i="23"/>
  <c r="L156" i="23"/>
  <c r="L155" i="23"/>
  <c r="L153" i="23"/>
  <c r="G156" i="23"/>
  <c r="L159" i="23"/>
  <c r="G155" i="23"/>
  <c r="D156" i="23"/>
  <c r="D153" i="23"/>
  <c r="D159" i="23"/>
  <c r="O166" i="23"/>
  <c r="N166" i="23"/>
  <c r="L166" i="23"/>
  <c r="K166" i="23"/>
  <c r="I166" i="23"/>
  <c r="H166" i="23"/>
  <c r="G166" i="23"/>
  <c r="F166" i="23"/>
  <c r="D166" i="23"/>
  <c r="C166" i="23"/>
  <c r="O6" i="23"/>
  <c r="D6" i="23"/>
  <c r="O5" i="23"/>
  <c r="L5" i="23"/>
  <c r="I5" i="23"/>
  <c r="H5" i="23"/>
  <c r="G5" i="23"/>
  <c r="D5" i="23"/>
  <c r="L21" i="13"/>
  <c r="H21" i="13"/>
  <c r="G21" i="13"/>
  <c r="H22" i="17"/>
  <c r="G22" i="17"/>
  <c r="D22" i="17"/>
  <c r="E36" i="17"/>
  <c r="F7" i="17" l="1"/>
  <c r="F11" i="17"/>
  <c r="F15" i="17"/>
  <c r="F19" i="17"/>
  <c r="F23" i="17"/>
  <c r="F26" i="17"/>
  <c r="F30" i="17"/>
  <c r="F34" i="17"/>
  <c r="F9" i="17"/>
  <c r="F17" i="17"/>
  <c r="F25" i="17"/>
  <c r="F32" i="17"/>
  <c r="F6" i="17"/>
  <c r="F14" i="17"/>
  <c r="F22" i="17"/>
  <c r="F29" i="17"/>
  <c r="F8" i="17"/>
  <c r="F12" i="17"/>
  <c r="F16" i="17"/>
  <c r="F20" i="17"/>
  <c r="F24" i="17"/>
  <c r="F27" i="17"/>
  <c r="F31" i="17"/>
  <c r="F35" i="17"/>
  <c r="F13" i="17"/>
  <c r="F21" i="17"/>
  <c r="F28" i="17"/>
  <c r="F5" i="17"/>
  <c r="F10" i="17"/>
  <c r="F18" i="17"/>
  <c r="F33" i="17"/>
  <c r="I153" i="23"/>
  <c r="O5" i="24"/>
  <c r="I154" i="23"/>
  <c r="I159" i="23"/>
  <c r="I156" i="23"/>
  <c r="I155" i="23"/>
  <c r="I11" i="24"/>
  <c r="H11" i="24"/>
  <c r="H18" i="24"/>
  <c r="I12" i="24"/>
  <c r="H19" i="24"/>
  <c r="H12" i="24"/>
  <c r="H22" i="24"/>
  <c r="H20" i="24"/>
  <c r="H30" i="24"/>
  <c r="H9" i="24"/>
  <c r="H13" i="24"/>
  <c r="H15" i="24"/>
  <c r="H28" i="24"/>
  <c r="L30" i="24"/>
  <c r="H7" i="24"/>
  <c r="H21" i="24"/>
  <c r="L27" i="24"/>
  <c r="I30" i="24"/>
  <c r="D30" i="24"/>
  <c r="L7" i="24"/>
  <c r="I20" i="24"/>
  <c r="I31" i="24"/>
  <c r="D8" i="24"/>
  <c r="D9" i="24"/>
  <c r="D10" i="24"/>
  <c r="D11" i="24"/>
  <c r="D12" i="24"/>
  <c r="D13" i="24"/>
  <c r="D15" i="24"/>
  <c r="D16" i="24"/>
  <c r="D18" i="24"/>
  <c r="D19" i="24"/>
  <c r="D20" i="24"/>
  <c r="D22" i="24"/>
  <c r="D23" i="24"/>
  <c r="D25" i="24"/>
  <c r="D28" i="24"/>
  <c r="D29" i="24"/>
  <c r="D31" i="24"/>
  <c r="D32" i="24"/>
  <c r="I9" i="24"/>
  <c r="I18" i="24"/>
  <c r="I19" i="24"/>
  <c r="I23" i="24"/>
  <c r="L8" i="24"/>
  <c r="L25" i="24"/>
  <c r="L28" i="24"/>
  <c r="L31" i="24"/>
  <c r="I13" i="24"/>
  <c r="I28" i="24"/>
  <c r="F5" i="24"/>
  <c r="F6" i="24"/>
  <c r="F7" i="24"/>
  <c r="F8" i="24"/>
  <c r="F9" i="24"/>
  <c r="F10" i="24"/>
  <c r="F11" i="24"/>
  <c r="F12" i="24"/>
  <c r="F13" i="24"/>
  <c r="F14" i="24"/>
  <c r="F15" i="24"/>
  <c r="F16" i="24"/>
  <c r="F17" i="24"/>
  <c r="F18" i="24"/>
  <c r="F19" i="24"/>
  <c r="F20" i="24"/>
  <c r="F21" i="24"/>
  <c r="F22" i="24"/>
  <c r="F23" i="24"/>
  <c r="F24" i="24"/>
  <c r="F25" i="24"/>
  <c r="F26" i="24"/>
  <c r="F27" i="24"/>
  <c r="F28" i="24"/>
  <c r="F29" i="24"/>
  <c r="F30" i="24"/>
  <c r="F31" i="24"/>
  <c r="F32" i="24"/>
  <c r="I16" i="24"/>
  <c r="I29" i="24"/>
  <c r="G5" i="24"/>
  <c r="N5" i="24"/>
  <c r="G6" i="24"/>
  <c r="N6" i="24"/>
  <c r="G7" i="24"/>
  <c r="N7" i="24"/>
  <c r="G8" i="24"/>
  <c r="N8" i="24"/>
  <c r="G9" i="24"/>
  <c r="N9" i="24"/>
  <c r="G10" i="24"/>
  <c r="N10" i="24"/>
  <c r="G11" i="24"/>
  <c r="N11" i="24"/>
  <c r="G12" i="24"/>
  <c r="N12" i="24"/>
  <c r="G13" i="24"/>
  <c r="N13" i="24"/>
  <c r="G14" i="24"/>
  <c r="N14" i="24"/>
  <c r="G15" i="24"/>
  <c r="N15" i="24"/>
  <c r="G16" i="24"/>
  <c r="N16" i="24"/>
  <c r="G17" i="24"/>
  <c r="N17" i="24"/>
  <c r="G18" i="24"/>
  <c r="N18" i="24"/>
  <c r="G19" i="24"/>
  <c r="N19" i="24"/>
  <c r="G20" i="24"/>
  <c r="N20" i="24"/>
  <c r="G21" i="24"/>
  <c r="N21" i="24"/>
  <c r="G22" i="24"/>
  <c r="N22" i="24"/>
  <c r="G23" i="24"/>
  <c r="N23" i="24"/>
  <c r="G24" i="24"/>
  <c r="N24" i="24"/>
  <c r="G25" i="24"/>
  <c r="N25" i="24"/>
  <c r="G26" i="24"/>
  <c r="N26" i="24"/>
  <c r="G27" i="24"/>
  <c r="N27" i="24"/>
  <c r="G28" i="24"/>
  <c r="N28" i="24"/>
  <c r="G29" i="24"/>
  <c r="N29" i="24"/>
  <c r="G30" i="24"/>
  <c r="N30" i="24"/>
  <c r="G31" i="24"/>
  <c r="N31" i="24"/>
  <c r="G32" i="24"/>
  <c r="N32" i="24"/>
  <c r="J160" i="23"/>
  <c r="J158" i="23"/>
  <c r="E160" i="23"/>
  <c r="G160" i="23" s="1"/>
  <c r="M160" i="23"/>
  <c r="O160" i="23" s="1"/>
  <c r="E158" i="23"/>
  <c r="C121" i="23"/>
  <c r="M151" i="23"/>
  <c r="O154" i="23"/>
  <c r="L154" i="23"/>
  <c r="J151" i="23"/>
  <c r="E151" i="23"/>
  <c r="F101" i="23"/>
  <c r="F16" i="23"/>
  <c r="F18" i="23"/>
  <c r="F33" i="23"/>
  <c r="F35" i="23"/>
  <c r="D155" i="23"/>
  <c r="F30" i="23"/>
  <c r="F31" i="23"/>
  <c r="F29" i="23"/>
  <c r="N72" i="23"/>
  <c r="F56" i="23"/>
  <c r="F108" i="23"/>
  <c r="F47" i="23"/>
  <c r="F104" i="23"/>
  <c r="F11" i="23"/>
  <c r="F26" i="23"/>
  <c r="F28" i="23"/>
  <c r="F36" i="23"/>
  <c r="F38" i="23"/>
  <c r="F41" i="23"/>
  <c r="F53" i="23"/>
  <c r="F39" i="23"/>
  <c r="F79" i="23"/>
  <c r="F84" i="23"/>
  <c r="F61" i="23"/>
  <c r="F80" i="23"/>
  <c r="F113" i="23"/>
  <c r="F115" i="23"/>
  <c r="F131" i="23"/>
  <c r="G153" i="23"/>
  <c r="G154" i="23"/>
  <c r="F128" i="23"/>
  <c r="F34" i="23"/>
  <c r="F126" i="23"/>
  <c r="F8" i="23"/>
  <c r="F19" i="23"/>
  <c r="F51" i="23"/>
  <c r="F69" i="23"/>
  <c r="F75" i="23"/>
  <c r="F83" i="23"/>
  <c r="F20" i="23"/>
  <c r="F63" i="23"/>
  <c r="H156" i="23"/>
  <c r="F78" i="23"/>
  <c r="F97" i="23"/>
  <c r="F100" i="23"/>
  <c r="F111" i="23"/>
  <c r="F117" i="23"/>
  <c r="H153" i="23"/>
  <c r="H154" i="23"/>
  <c r="F152" i="23"/>
  <c r="F10" i="23"/>
  <c r="F13" i="23"/>
  <c r="F25" i="23"/>
  <c r="F43" i="23"/>
  <c r="F48" i="23"/>
  <c r="F44" i="23"/>
  <c r="F65" i="23"/>
  <c r="F72" i="23"/>
  <c r="F6" i="23"/>
  <c r="F22" i="23"/>
  <c r="F66" i="23"/>
  <c r="F88" i="23"/>
  <c r="F94" i="23"/>
  <c r="F98" i="23"/>
  <c r="O159" i="23"/>
  <c r="F24" i="23"/>
  <c r="F64" i="23"/>
  <c r="F127" i="23"/>
  <c r="G159" i="23"/>
  <c r="F58" i="23"/>
  <c r="F129" i="23"/>
  <c r="F134" i="23"/>
  <c r="F130" i="23"/>
  <c r="F125" i="23"/>
  <c r="F107" i="23"/>
  <c r="F96" i="23"/>
  <c r="F77" i="23"/>
  <c r="F74" i="23"/>
  <c r="F68" i="23"/>
  <c r="F59" i="23"/>
  <c r="F55" i="23"/>
  <c r="F40" i="23"/>
  <c r="F21" i="23"/>
  <c r="F12" i="23"/>
  <c r="F15" i="23"/>
  <c r="F5" i="23"/>
  <c r="F149" i="23"/>
  <c r="F120" i="23"/>
  <c r="F114" i="23"/>
  <c r="F102" i="23"/>
  <c r="F99" i="23"/>
  <c r="F87" i="23"/>
  <c r="F85" i="23"/>
  <c r="F81" i="23"/>
  <c r="F71" i="23"/>
  <c r="F52" i="23"/>
  <c r="F37" i="23"/>
  <c r="F27" i="23"/>
  <c r="F23" i="23"/>
  <c r="F133" i="23"/>
  <c r="F122" i="23"/>
  <c r="F118" i="23"/>
  <c r="F106" i="23"/>
  <c r="F95" i="23"/>
  <c r="F73" i="23"/>
  <c r="F62" i="23"/>
  <c r="F54" i="23"/>
  <c r="F46" i="23"/>
  <c r="F42" i="23"/>
  <c r="F17" i="23"/>
  <c r="G152" i="23"/>
  <c r="H155" i="23"/>
  <c r="H159" i="23"/>
  <c r="F76" i="23"/>
  <c r="F109" i="23"/>
  <c r="F121" i="23"/>
  <c r="F132" i="23"/>
  <c r="F103" i="23"/>
  <c r="D154" i="23"/>
  <c r="K83" i="23"/>
  <c r="F110" i="23"/>
  <c r="M157" i="23" l="1"/>
  <c r="J157" i="23"/>
  <c r="F36" i="17"/>
  <c r="I160" i="23"/>
  <c r="I152" i="23"/>
  <c r="L24" i="24"/>
  <c r="I17" i="24"/>
  <c r="D17" i="24"/>
  <c r="H17" i="24"/>
  <c r="I27" i="24"/>
  <c r="D27" i="24"/>
  <c r="L21" i="24"/>
  <c r="D14" i="24"/>
  <c r="I14" i="24"/>
  <c r="L18" i="24"/>
  <c r="L26" i="24"/>
  <c r="H27" i="24"/>
  <c r="I21" i="24"/>
  <c r="D21" i="24"/>
  <c r="L11" i="24"/>
  <c r="I7" i="24"/>
  <c r="D7" i="24"/>
  <c r="H14" i="24"/>
  <c r="C80" i="23"/>
  <c r="C129" i="23"/>
  <c r="C6" i="23"/>
  <c r="C128" i="23"/>
  <c r="C87" i="23"/>
  <c r="C118" i="23"/>
  <c r="C97" i="23"/>
  <c r="C18" i="23"/>
  <c r="C5" i="23"/>
  <c r="C12" i="23"/>
  <c r="C65" i="23"/>
  <c r="C21" i="23"/>
  <c r="C77" i="23"/>
  <c r="E157" i="23"/>
  <c r="C25" i="23"/>
  <c r="C22" i="23"/>
  <c r="C113" i="23"/>
  <c r="C8" i="23"/>
  <c r="C84" i="23"/>
  <c r="C109" i="23"/>
  <c r="C43" i="23"/>
  <c r="C71" i="23"/>
  <c r="C42" i="23"/>
  <c r="C35" i="23"/>
  <c r="C100" i="23"/>
  <c r="C36" i="23"/>
  <c r="C69" i="23"/>
  <c r="C74" i="23"/>
  <c r="C99" i="23"/>
  <c r="C130" i="23"/>
  <c r="C10" i="23"/>
  <c r="H152" i="23"/>
  <c r="C122" i="23"/>
  <c r="C55" i="23"/>
  <c r="C30" i="23"/>
  <c r="C16" i="23"/>
  <c r="N21" i="23"/>
  <c r="C85" i="23"/>
  <c r="C54" i="23"/>
  <c r="C96" i="23"/>
  <c r="C63" i="23"/>
  <c r="C72" i="23"/>
  <c r="C106" i="23"/>
  <c r="C62" i="23"/>
  <c r="C29" i="23"/>
  <c r="C111" i="23"/>
  <c r="C61" i="23"/>
  <c r="C101" i="23"/>
  <c r="C40" i="23"/>
  <c r="C136" i="23"/>
  <c r="C88" i="23"/>
  <c r="C78" i="23"/>
  <c r="C52" i="23"/>
  <c r="C64" i="23"/>
  <c r="C95" i="23"/>
  <c r="C83" i="23"/>
  <c r="C120" i="23"/>
  <c r="D158" i="23"/>
  <c r="C66" i="23"/>
  <c r="C41" i="23"/>
  <c r="C102" i="23"/>
  <c r="C9" i="23"/>
  <c r="C59" i="23"/>
  <c r="C134" i="23"/>
  <c r="C58" i="23"/>
  <c r="D152" i="23"/>
  <c r="C79" i="23"/>
  <c r="C27" i="23"/>
  <c r="C44" i="23"/>
  <c r="C94" i="23"/>
  <c r="C31" i="23"/>
  <c r="C133" i="23"/>
  <c r="C104" i="23"/>
  <c r="C48" i="23"/>
  <c r="C76" i="23"/>
  <c r="C51" i="23"/>
  <c r="C125" i="23"/>
  <c r="C33" i="23"/>
  <c r="C115" i="23"/>
  <c r="C75" i="23"/>
  <c r="C117" i="23"/>
  <c r="O152" i="23"/>
  <c r="N39" i="23"/>
  <c r="N56" i="23"/>
  <c r="C56" i="23"/>
  <c r="C15" i="23"/>
  <c r="C23" i="23"/>
  <c r="C110" i="23"/>
  <c r="C13" i="23"/>
  <c r="C81" i="23"/>
  <c r="C19" i="23"/>
  <c r="C68" i="23"/>
  <c r="C132" i="23"/>
  <c r="C38" i="23"/>
  <c r="C103" i="23"/>
  <c r="C53" i="23"/>
  <c r="C126" i="23"/>
  <c r="C46" i="23"/>
  <c r="C98" i="23"/>
  <c r="C73" i="23"/>
  <c r="C34" i="23"/>
  <c r="C26" i="23"/>
  <c r="C39" i="23"/>
  <c r="C149" i="23"/>
  <c r="N71" i="23"/>
  <c r="C20" i="23"/>
  <c r="C17" i="23"/>
  <c r="C107" i="23"/>
  <c r="C152" i="23"/>
  <c r="C47" i="23"/>
  <c r="C108" i="23"/>
  <c r="C24" i="23"/>
  <c r="C127" i="23"/>
  <c r="C11" i="23"/>
  <c r="C114" i="23"/>
  <c r="N19" i="23"/>
  <c r="N6" i="23"/>
  <c r="N47" i="23"/>
  <c r="N66" i="23"/>
  <c r="N11" i="23"/>
  <c r="N63" i="23"/>
  <c r="C131" i="23"/>
  <c r="N18" i="23"/>
  <c r="N22" i="23"/>
  <c r="N25" i="23"/>
  <c r="N17" i="23"/>
  <c r="N20" i="23"/>
  <c r="N55" i="23"/>
  <c r="N30" i="23"/>
  <c r="N69" i="23"/>
  <c r="N15" i="23"/>
  <c r="N59" i="23"/>
  <c r="N33" i="23"/>
  <c r="N152" i="23"/>
  <c r="N48" i="23"/>
  <c r="N40" i="23"/>
  <c r="N65" i="23"/>
  <c r="O158" i="23"/>
  <c r="N62" i="23"/>
  <c r="N8" i="23"/>
  <c r="N23" i="23"/>
  <c r="N58" i="23"/>
  <c r="N5" i="23"/>
  <c r="N42" i="23"/>
  <c r="N16" i="23"/>
  <c r="N68" i="23"/>
  <c r="N38" i="23"/>
  <c r="N29" i="23"/>
  <c r="N13" i="23"/>
  <c r="N27" i="23"/>
  <c r="N10" i="23"/>
  <c r="N43" i="23"/>
  <c r="N53" i="23"/>
  <c r="N31" i="23"/>
  <c r="N64" i="23"/>
  <c r="N155" i="23"/>
  <c r="N34" i="23"/>
  <c r="N52" i="23"/>
  <c r="N12" i="23"/>
  <c r="N35" i="23"/>
  <c r="N51" i="23"/>
  <c r="N24" i="23"/>
  <c r="K51" i="23"/>
  <c r="F160" i="23"/>
  <c r="N46" i="23"/>
  <c r="N36" i="23"/>
  <c r="N159" i="23"/>
  <c r="G158" i="23"/>
  <c r="K159" i="23"/>
  <c r="F153" i="23"/>
  <c r="H160" i="23"/>
  <c r="N160" i="23"/>
  <c r="F156" i="23"/>
  <c r="K110" i="23"/>
  <c r="L152" i="23"/>
  <c r="K117" i="23"/>
  <c r="K111" i="23"/>
  <c r="K109" i="23"/>
  <c r="K104" i="23"/>
  <c r="K94" i="23"/>
  <c r="K69" i="23"/>
  <c r="K61" i="23"/>
  <c r="K56" i="23"/>
  <c r="K41" i="23"/>
  <c r="K22" i="23"/>
  <c r="K13" i="23"/>
  <c r="K16" i="23"/>
  <c r="K152" i="23"/>
  <c r="K128" i="23"/>
  <c r="K126" i="23"/>
  <c r="K121" i="23"/>
  <c r="K97" i="23"/>
  <c r="K79" i="23"/>
  <c r="K78" i="23"/>
  <c r="K75" i="23"/>
  <c r="K72" i="23"/>
  <c r="K53" i="23"/>
  <c r="K115" i="23"/>
  <c r="K108" i="23"/>
  <c r="K103" i="23"/>
  <c r="K100" i="23"/>
  <c r="K88" i="23"/>
  <c r="K65" i="23"/>
  <c r="K63" i="23"/>
  <c r="K47" i="23"/>
  <c r="K43" i="23"/>
  <c r="K38" i="23"/>
  <c r="K35" i="23"/>
  <c r="K33" i="23"/>
  <c r="K30" i="23"/>
  <c r="K28" i="23"/>
  <c r="K25" i="23"/>
  <c r="K19" i="23"/>
  <c r="K18" i="23"/>
  <c r="K10" i="23"/>
  <c r="K130" i="23"/>
  <c r="K129" i="23"/>
  <c r="K37" i="23"/>
  <c r="K20" i="23"/>
  <c r="K17" i="23"/>
  <c r="K24" i="23"/>
  <c r="K8" i="23"/>
  <c r="K23" i="23"/>
  <c r="K39" i="23"/>
  <c r="K120" i="23"/>
  <c r="K118" i="23"/>
  <c r="K74" i="23"/>
  <c r="K11" i="23"/>
  <c r="K125" i="23"/>
  <c r="K114" i="23"/>
  <c r="K96" i="23"/>
  <c r="K95" i="23"/>
  <c r="K71" i="23"/>
  <c r="K64" i="23"/>
  <c r="K36" i="23"/>
  <c r="K31" i="23"/>
  <c r="K9" i="23"/>
  <c r="K15" i="23"/>
  <c r="K6" i="23"/>
  <c r="K101" i="23"/>
  <c r="K12" i="23"/>
  <c r="K155" i="23"/>
  <c r="K26" i="23"/>
  <c r="K21" i="23"/>
  <c r="K5" i="23"/>
  <c r="K113" i="23"/>
  <c r="K107" i="23"/>
  <c r="K106" i="23"/>
  <c r="K85" i="23"/>
  <c r="K62" i="23"/>
  <c r="K42" i="23"/>
  <c r="K68" i="23"/>
  <c r="K59" i="23"/>
  <c r="K99" i="23"/>
  <c r="K81" i="23"/>
  <c r="K66" i="23"/>
  <c r="K149" i="23"/>
  <c r="K76" i="23"/>
  <c r="K134" i="23"/>
  <c r="K133" i="23"/>
  <c r="K87" i="23"/>
  <c r="K84" i="23"/>
  <c r="K55" i="23"/>
  <c r="K54" i="23"/>
  <c r="K48" i="23"/>
  <c r="K40" i="23"/>
  <c r="K27" i="23"/>
  <c r="K73" i="23"/>
  <c r="K46" i="23"/>
  <c r="K44" i="23"/>
  <c r="K122" i="23"/>
  <c r="K102" i="23"/>
  <c r="K52" i="23"/>
  <c r="K34" i="23"/>
  <c r="K98" i="23"/>
  <c r="K80" i="23"/>
  <c r="K77" i="23"/>
  <c r="G151" i="23"/>
  <c r="F151" i="23"/>
  <c r="K58" i="23"/>
  <c r="F154" i="23"/>
  <c r="K131" i="23"/>
  <c r="K160" i="23"/>
  <c r="L160" i="23"/>
  <c r="K132" i="23"/>
  <c r="D160" i="23"/>
  <c r="C160" i="23"/>
  <c r="K29" i="23"/>
  <c r="K127" i="23"/>
  <c r="C157" i="23" l="1"/>
  <c r="H151" i="23"/>
  <c r="H157" i="23" s="1"/>
  <c r="D151" i="23"/>
  <c r="D157" i="23"/>
  <c r="I158" i="23"/>
  <c r="I157" i="23"/>
  <c r="I151" i="23"/>
  <c r="L17" i="24"/>
  <c r="I6" i="24"/>
  <c r="D6" i="24"/>
  <c r="H6" i="24"/>
  <c r="I26" i="24"/>
  <c r="D26" i="24"/>
  <c r="H26" i="24"/>
  <c r="C151" i="23"/>
  <c r="H158" i="23"/>
  <c r="C156" i="23"/>
  <c r="C153" i="23"/>
  <c r="O151" i="23"/>
  <c r="N151" i="23"/>
  <c r="C154" i="23"/>
  <c r="N154" i="23"/>
  <c r="N156" i="23"/>
  <c r="N153" i="23"/>
  <c r="N158" i="23"/>
  <c r="K153" i="23"/>
  <c r="L158" i="23"/>
  <c r="K158" i="23"/>
  <c r="G157" i="23"/>
  <c r="F157" i="23"/>
  <c r="K156" i="23"/>
  <c r="L151" i="23"/>
  <c r="K151" i="23"/>
  <c r="K154" i="23"/>
  <c r="N157" i="23"/>
  <c r="O157" i="23"/>
  <c r="I5" i="24" l="1"/>
  <c r="C5" i="24"/>
  <c r="D5" i="24"/>
  <c r="C28" i="24"/>
  <c r="C22" i="24"/>
  <c r="C8" i="24"/>
  <c r="C15" i="24"/>
  <c r="C32" i="24"/>
  <c r="C30" i="24"/>
  <c r="C12" i="24"/>
  <c r="C9" i="24"/>
  <c r="C16" i="24"/>
  <c r="C25" i="24"/>
  <c r="C19" i="24"/>
  <c r="C13" i="24"/>
  <c r="H5" i="24"/>
  <c r="C29" i="24"/>
  <c r="C10" i="24"/>
  <c r="C23" i="24"/>
  <c r="C18" i="24"/>
  <c r="C31" i="24"/>
  <c r="C20" i="24"/>
  <c r="C11" i="24"/>
  <c r="C21" i="24"/>
  <c r="C27" i="24"/>
  <c r="C17" i="24"/>
  <c r="C14" i="24"/>
  <c r="C7" i="24"/>
  <c r="C26" i="24"/>
  <c r="C24" i="24"/>
  <c r="I24" i="24"/>
  <c r="D24" i="24"/>
  <c r="H24" i="24"/>
  <c r="C6" i="24"/>
  <c r="L6" i="24"/>
  <c r="L157" i="23"/>
  <c r="K157" i="23"/>
  <c r="L5" i="24" l="1"/>
  <c r="K5" i="24"/>
  <c r="K7" i="24"/>
  <c r="K15" i="24"/>
  <c r="K20" i="24"/>
  <c r="K32" i="24"/>
  <c r="K30" i="24"/>
  <c r="K27" i="24"/>
  <c r="K28" i="24"/>
  <c r="K8" i="24"/>
  <c r="K12" i="24"/>
  <c r="K16" i="24"/>
  <c r="K22" i="24"/>
  <c r="K29" i="24"/>
  <c r="K25" i="24"/>
  <c r="K9" i="24"/>
  <c r="K13" i="24"/>
  <c r="K23" i="24"/>
  <c r="K14" i="24"/>
  <c r="K19" i="24"/>
  <c r="K31" i="24"/>
  <c r="K10" i="24"/>
  <c r="K24" i="24"/>
  <c r="K18" i="24"/>
  <c r="K21" i="24"/>
  <c r="K11" i="24"/>
  <c r="K26" i="24"/>
  <c r="K17" i="24"/>
  <c r="K6" i="24"/>
  <c r="H31" i="17" l="1"/>
  <c r="G31" i="17"/>
  <c r="D31" i="17"/>
  <c r="O59" i="20" l="1"/>
  <c r="N59" i="20"/>
  <c r="L59" i="20"/>
  <c r="K59" i="20"/>
  <c r="I59" i="20"/>
  <c r="H59" i="20"/>
  <c r="G59" i="20"/>
  <c r="F59" i="20"/>
  <c r="D59" i="20"/>
  <c r="C59" i="20"/>
  <c r="O58" i="20"/>
  <c r="N58" i="20"/>
  <c r="L58" i="20"/>
  <c r="K58" i="20"/>
  <c r="I58" i="20"/>
  <c r="H58" i="20"/>
  <c r="G58" i="20"/>
  <c r="F58" i="20"/>
  <c r="D58" i="20"/>
  <c r="C58" i="20"/>
  <c r="O57" i="20"/>
  <c r="N57" i="20"/>
  <c r="L57" i="20"/>
  <c r="K57" i="20"/>
  <c r="I57" i="20"/>
  <c r="H57" i="20"/>
  <c r="G57" i="20"/>
  <c r="F57" i="20"/>
  <c r="D57" i="20"/>
  <c r="C57" i="20"/>
  <c r="O56" i="20"/>
  <c r="N56" i="20"/>
  <c r="L56" i="20"/>
  <c r="K56" i="20"/>
  <c r="I56" i="20"/>
  <c r="H56" i="20"/>
  <c r="G56" i="20"/>
  <c r="F56" i="20"/>
  <c r="D56" i="20"/>
  <c r="C56" i="20"/>
  <c r="O55" i="20"/>
  <c r="N55" i="20"/>
  <c r="L55" i="20"/>
  <c r="K55" i="20"/>
  <c r="I55" i="20"/>
  <c r="H55" i="20"/>
  <c r="G55" i="20"/>
  <c r="F55" i="20"/>
  <c r="D55" i="20"/>
  <c r="C55" i="20"/>
  <c r="O52" i="20"/>
  <c r="N52" i="20"/>
  <c r="L52" i="20"/>
  <c r="K52" i="20"/>
  <c r="I52" i="20"/>
  <c r="H52" i="20"/>
  <c r="G52" i="20"/>
  <c r="F52" i="20"/>
  <c r="D52" i="20"/>
  <c r="C52" i="20"/>
  <c r="O51" i="20"/>
  <c r="N51" i="20"/>
  <c r="L51" i="20"/>
  <c r="K51" i="20"/>
  <c r="I51" i="20"/>
  <c r="H51" i="20"/>
  <c r="G51" i="20"/>
  <c r="F51" i="20"/>
  <c r="D51" i="20"/>
  <c r="C51" i="20"/>
  <c r="O50" i="20"/>
  <c r="N50" i="20"/>
  <c r="L50" i="20"/>
  <c r="K50" i="20"/>
  <c r="I50" i="20"/>
  <c r="H50" i="20"/>
  <c r="G50" i="20"/>
  <c r="F50" i="20"/>
  <c r="D50" i="20"/>
  <c r="C50" i="20"/>
  <c r="O49" i="20"/>
  <c r="N49" i="20"/>
  <c r="L49" i="20"/>
  <c r="K49" i="20"/>
  <c r="I49" i="20"/>
  <c r="H49" i="20"/>
  <c r="G49" i="20"/>
  <c r="F49" i="20"/>
  <c r="D49" i="20"/>
  <c r="C49" i="20"/>
  <c r="O48" i="20"/>
  <c r="N48" i="20"/>
  <c r="L48" i="20"/>
  <c r="K48" i="20"/>
  <c r="I48" i="20"/>
  <c r="H48" i="20"/>
  <c r="G48" i="20"/>
  <c r="F48" i="20"/>
  <c r="D48" i="20"/>
  <c r="C48" i="20"/>
  <c r="O47" i="20"/>
  <c r="N47" i="20"/>
  <c r="L47" i="20"/>
  <c r="K47" i="20"/>
  <c r="I47" i="20"/>
  <c r="H47" i="20"/>
  <c r="G47" i="20"/>
  <c r="F47" i="20"/>
  <c r="D47" i="20"/>
  <c r="C47" i="20"/>
  <c r="O46" i="20"/>
  <c r="N46" i="20"/>
  <c r="L46" i="20"/>
  <c r="K46" i="20"/>
  <c r="I46" i="20"/>
  <c r="H46" i="20"/>
  <c r="G46" i="20"/>
  <c r="F46" i="20"/>
  <c r="D46" i="20"/>
  <c r="C46" i="20"/>
  <c r="O45" i="20"/>
  <c r="N45" i="20"/>
  <c r="L45" i="20"/>
  <c r="K45" i="20"/>
  <c r="I45" i="20"/>
  <c r="H45" i="20"/>
  <c r="G45" i="20"/>
  <c r="F45" i="20"/>
  <c r="D45" i="20"/>
  <c r="C45" i="20"/>
  <c r="O44" i="20"/>
  <c r="N44" i="20"/>
  <c r="L44" i="20"/>
  <c r="K44" i="20"/>
  <c r="I44" i="20"/>
  <c r="H44" i="20"/>
  <c r="G44" i="20"/>
  <c r="F44" i="20"/>
  <c r="D44" i="20"/>
  <c r="C44" i="20"/>
  <c r="O43" i="20"/>
  <c r="N43" i="20"/>
  <c r="L43" i="20"/>
  <c r="K43" i="20"/>
  <c r="I43" i="20"/>
  <c r="H43" i="20"/>
  <c r="G43" i="20"/>
  <c r="F43" i="20"/>
  <c r="D43" i="20"/>
  <c r="C43" i="20"/>
  <c r="O42" i="20"/>
  <c r="N42" i="20"/>
  <c r="L42" i="20"/>
  <c r="K42" i="20"/>
  <c r="I42" i="20"/>
  <c r="H42" i="20"/>
  <c r="G42" i="20"/>
  <c r="F42" i="20"/>
  <c r="D42" i="20"/>
  <c r="C42" i="20"/>
  <c r="O36" i="20"/>
  <c r="N36" i="20"/>
  <c r="L36" i="20"/>
  <c r="K36" i="20"/>
  <c r="I36" i="20"/>
  <c r="H36" i="20"/>
  <c r="G36" i="20"/>
  <c r="F36" i="20"/>
  <c r="D36" i="20"/>
  <c r="C36" i="20"/>
  <c r="O35" i="20"/>
  <c r="N35" i="20"/>
  <c r="L35" i="20"/>
  <c r="K35" i="20"/>
  <c r="I35" i="20"/>
  <c r="H35" i="20"/>
  <c r="G35" i="20"/>
  <c r="F35" i="20"/>
  <c r="D35" i="20"/>
  <c r="C35" i="20"/>
  <c r="O34" i="20"/>
  <c r="N34" i="20"/>
  <c r="L34" i="20"/>
  <c r="K34" i="20"/>
  <c r="I34" i="20"/>
  <c r="H34" i="20"/>
  <c r="G34" i="20"/>
  <c r="F34" i="20"/>
  <c r="D34" i="20"/>
  <c r="C34" i="20"/>
  <c r="O33" i="20"/>
  <c r="N33" i="20"/>
  <c r="L33" i="20"/>
  <c r="K33" i="20"/>
  <c r="I33" i="20"/>
  <c r="H33" i="20"/>
  <c r="G33" i="20"/>
  <c r="F33" i="20"/>
  <c r="D33" i="20"/>
  <c r="C33" i="20"/>
  <c r="O32" i="20"/>
  <c r="N32" i="20"/>
  <c r="L32" i="20"/>
  <c r="K32" i="20"/>
  <c r="I32" i="20"/>
  <c r="H32" i="20"/>
  <c r="G32" i="20"/>
  <c r="F32" i="20"/>
  <c r="D32" i="20"/>
  <c r="C32" i="20"/>
  <c r="O31" i="20"/>
  <c r="N31" i="20"/>
  <c r="L31" i="20"/>
  <c r="K31" i="20"/>
  <c r="I31" i="20"/>
  <c r="H31" i="20"/>
  <c r="G31" i="20"/>
  <c r="F31" i="20"/>
  <c r="D31" i="20"/>
  <c r="C31" i="20"/>
  <c r="O28" i="20"/>
  <c r="N28" i="20"/>
  <c r="L28" i="20"/>
  <c r="K28" i="20"/>
  <c r="I28" i="20"/>
  <c r="H28" i="20"/>
  <c r="G28" i="20"/>
  <c r="F28" i="20"/>
  <c r="D28" i="20"/>
  <c r="C28" i="20"/>
  <c r="O27" i="20"/>
  <c r="N27" i="20"/>
  <c r="L27" i="20"/>
  <c r="K27" i="20"/>
  <c r="I27" i="20"/>
  <c r="H27" i="20"/>
  <c r="G27" i="20"/>
  <c r="F27" i="20"/>
  <c r="D27" i="20"/>
  <c r="C27" i="20"/>
  <c r="O26" i="20"/>
  <c r="N26" i="20"/>
  <c r="L26" i="20"/>
  <c r="K26" i="20"/>
  <c r="I26" i="20"/>
  <c r="H26" i="20"/>
  <c r="G26" i="20"/>
  <c r="F26" i="20"/>
  <c r="D26" i="20"/>
  <c r="C26" i="20"/>
  <c r="O25" i="20"/>
  <c r="N25" i="20"/>
  <c r="L25" i="20"/>
  <c r="K25" i="20"/>
  <c r="I25" i="20"/>
  <c r="H25" i="20"/>
  <c r="G25" i="20"/>
  <c r="F25" i="20"/>
  <c r="D25" i="20"/>
  <c r="C25" i="20"/>
  <c r="O24" i="20"/>
  <c r="N24" i="20"/>
  <c r="L24" i="20"/>
  <c r="K24" i="20"/>
  <c r="I24" i="20"/>
  <c r="H24" i="20"/>
  <c r="G24" i="20"/>
  <c r="F24" i="20"/>
  <c r="D24" i="20"/>
  <c r="C24" i="20"/>
  <c r="O23" i="20"/>
  <c r="N23" i="20"/>
  <c r="L23" i="20"/>
  <c r="K23" i="20"/>
  <c r="I23" i="20"/>
  <c r="H23" i="20"/>
  <c r="G23" i="20"/>
  <c r="F23" i="20"/>
  <c r="D23" i="20"/>
  <c r="C23" i="20"/>
  <c r="O22" i="20"/>
  <c r="N22" i="20"/>
  <c r="L22" i="20"/>
  <c r="K22" i="20"/>
  <c r="I22" i="20"/>
  <c r="H22" i="20"/>
  <c r="G22" i="20"/>
  <c r="F22" i="20"/>
  <c r="D22" i="20"/>
  <c r="C22" i="20"/>
  <c r="O21" i="20"/>
  <c r="N21" i="20"/>
  <c r="L21" i="20"/>
  <c r="K21" i="20"/>
  <c r="I21" i="20"/>
  <c r="H21" i="20"/>
  <c r="G21" i="20"/>
  <c r="F21" i="20"/>
  <c r="D21" i="20"/>
  <c r="C21" i="20"/>
  <c r="O20" i="20"/>
  <c r="N20" i="20"/>
  <c r="L20" i="20"/>
  <c r="K20" i="20"/>
  <c r="I20" i="20"/>
  <c r="H20" i="20"/>
  <c r="G20" i="20"/>
  <c r="F20" i="20"/>
  <c r="D20" i="20"/>
  <c r="C20" i="20"/>
  <c r="O19" i="20"/>
  <c r="N19" i="20"/>
  <c r="L19" i="20"/>
  <c r="K19" i="20"/>
  <c r="I19" i="20"/>
  <c r="H19" i="20"/>
  <c r="G19" i="20"/>
  <c r="F19" i="20"/>
  <c r="D19" i="20"/>
  <c r="C19" i="20"/>
  <c r="O18" i="20"/>
  <c r="N18" i="20"/>
  <c r="L18" i="20"/>
  <c r="K18" i="20"/>
  <c r="I18" i="20"/>
  <c r="H18" i="20"/>
  <c r="G18" i="20"/>
  <c r="F18" i="20"/>
  <c r="D18" i="20"/>
  <c r="C18" i="20"/>
  <c r="O17" i="20"/>
  <c r="N17" i="20"/>
  <c r="L17" i="20"/>
  <c r="K17" i="20"/>
  <c r="I17" i="20"/>
  <c r="H17" i="20"/>
  <c r="G17" i="20"/>
  <c r="F17" i="20"/>
  <c r="D17" i="20"/>
  <c r="C17" i="20"/>
  <c r="O16" i="20"/>
  <c r="N16" i="20"/>
  <c r="L16" i="20"/>
  <c r="K16" i="20"/>
  <c r="I16" i="20"/>
  <c r="H16" i="20"/>
  <c r="G16" i="20"/>
  <c r="F16" i="20"/>
  <c r="D16" i="20"/>
  <c r="C16" i="20"/>
  <c r="O15" i="20"/>
  <c r="N15" i="20"/>
  <c r="L15" i="20"/>
  <c r="K15" i="20"/>
  <c r="I15" i="20"/>
  <c r="H15" i="20"/>
  <c r="G15" i="20"/>
  <c r="F15" i="20"/>
  <c r="D15" i="20"/>
  <c r="C15" i="20"/>
  <c r="O14" i="20"/>
  <c r="N14" i="20"/>
  <c r="L14" i="20"/>
  <c r="K14" i="20"/>
  <c r="I14" i="20"/>
  <c r="H14" i="20"/>
  <c r="G14" i="20"/>
  <c r="F14" i="20"/>
  <c r="D14" i="20"/>
  <c r="C14" i="20"/>
  <c r="O13" i="20"/>
  <c r="N13" i="20"/>
  <c r="L13" i="20"/>
  <c r="K13" i="20"/>
  <c r="I13" i="20"/>
  <c r="H13" i="20"/>
  <c r="G13" i="20"/>
  <c r="F13" i="20"/>
  <c r="D13" i="20"/>
  <c r="C13" i="20"/>
  <c r="O12" i="20"/>
  <c r="N12" i="20"/>
  <c r="L12" i="20"/>
  <c r="K12" i="20"/>
  <c r="I12" i="20"/>
  <c r="H12" i="20"/>
  <c r="G12" i="20"/>
  <c r="F12" i="20"/>
  <c r="D12" i="20"/>
  <c r="C12" i="20"/>
  <c r="O11" i="20"/>
  <c r="N11" i="20"/>
  <c r="L11" i="20"/>
  <c r="K11" i="20"/>
  <c r="I11" i="20"/>
  <c r="H11" i="20"/>
  <c r="G11" i="20"/>
  <c r="F11" i="20"/>
  <c r="D11" i="20"/>
  <c r="C11" i="20"/>
  <c r="O10" i="20"/>
  <c r="N10" i="20"/>
  <c r="L10" i="20"/>
  <c r="K10" i="20"/>
  <c r="I10" i="20"/>
  <c r="H10" i="20"/>
  <c r="G10" i="20"/>
  <c r="F10" i="20"/>
  <c r="D10" i="20"/>
  <c r="C10" i="20"/>
  <c r="O9" i="20"/>
  <c r="N9" i="20"/>
  <c r="L9" i="20"/>
  <c r="K9" i="20"/>
  <c r="I9" i="20"/>
  <c r="H9" i="20"/>
  <c r="G9" i="20"/>
  <c r="F9" i="20"/>
  <c r="D9" i="20"/>
  <c r="C9" i="20"/>
  <c r="O8" i="20"/>
  <c r="N8" i="20"/>
  <c r="L8" i="20"/>
  <c r="K8" i="20"/>
  <c r="I8" i="20"/>
  <c r="H8" i="20"/>
  <c r="G8" i="20"/>
  <c r="F8" i="20"/>
  <c r="D8" i="20"/>
  <c r="C8" i="20"/>
  <c r="O7" i="20"/>
  <c r="N7" i="20"/>
  <c r="L7" i="20"/>
  <c r="K7" i="20"/>
  <c r="I7" i="20"/>
  <c r="H7" i="20"/>
  <c r="G7" i="20"/>
  <c r="F7" i="20"/>
  <c r="D7" i="20"/>
  <c r="C7" i="20"/>
  <c r="O6" i="20"/>
  <c r="N6" i="20"/>
  <c r="L6" i="20"/>
  <c r="K6" i="20"/>
  <c r="I6" i="20"/>
  <c r="H6" i="20"/>
  <c r="G6" i="20"/>
  <c r="F6" i="20"/>
  <c r="D6" i="20"/>
  <c r="C6" i="20"/>
  <c r="O5" i="20"/>
  <c r="N5" i="20"/>
  <c r="L5" i="20"/>
  <c r="K5" i="20"/>
  <c r="I5" i="20"/>
  <c r="H5" i="20"/>
  <c r="G5" i="20"/>
  <c r="F5" i="20"/>
  <c r="D5" i="20"/>
  <c r="C5" i="20"/>
  <c r="M36" i="17"/>
  <c r="J36" i="17"/>
  <c r="D36" i="17"/>
  <c r="I35" i="17"/>
  <c r="H35" i="17"/>
  <c r="G35" i="17"/>
  <c r="D35" i="17"/>
  <c r="I34" i="17"/>
  <c r="H34" i="17"/>
  <c r="G34" i="17"/>
  <c r="D34" i="17"/>
  <c r="I33" i="17"/>
  <c r="H33" i="17"/>
  <c r="G33" i="17"/>
  <c r="D33" i="17"/>
  <c r="I32" i="17"/>
  <c r="H32" i="17"/>
  <c r="G32" i="17"/>
  <c r="D32" i="17"/>
  <c r="I30" i="17"/>
  <c r="H30" i="17"/>
  <c r="G30" i="17"/>
  <c r="D30" i="17"/>
  <c r="I29" i="17"/>
  <c r="H29" i="17"/>
  <c r="G29" i="17"/>
  <c r="D29" i="17"/>
  <c r="I28" i="17"/>
  <c r="H28" i="17"/>
  <c r="G28" i="17"/>
  <c r="D28" i="17"/>
  <c r="I27" i="17"/>
  <c r="H27" i="17"/>
  <c r="G27" i="17"/>
  <c r="D27" i="17"/>
  <c r="I26" i="17"/>
  <c r="H26" i="17"/>
  <c r="G26" i="17"/>
  <c r="D26" i="17"/>
  <c r="I25" i="17"/>
  <c r="H25" i="17"/>
  <c r="G25" i="17"/>
  <c r="D25" i="17"/>
  <c r="I24" i="17"/>
  <c r="H24" i="17"/>
  <c r="G24" i="17"/>
  <c r="D24" i="17"/>
  <c r="I23" i="17"/>
  <c r="H23" i="17"/>
  <c r="G23" i="17"/>
  <c r="D23" i="17"/>
  <c r="I21" i="17"/>
  <c r="H21" i="17"/>
  <c r="G21" i="17"/>
  <c r="D21" i="17"/>
  <c r="I20" i="17"/>
  <c r="H20" i="17"/>
  <c r="G20" i="17"/>
  <c r="D20" i="17"/>
  <c r="I19" i="17"/>
  <c r="H19" i="17"/>
  <c r="G19" i="17"/>
  <c r="D19" i="17"/>
  <c r="I18" i="17"/>
  <c r="H18" i="17"/>
  <c r="G18" i="17"/>
  <c r="D18" i="17"/>
  <c r="I17" i="17"/>
  <c r="H17" i="17"/>
  <c r="G17" i="17"/>
  <c r="D17" i="17"/>
  <c r="I16" i="17"/>
  <c r="H16" i="17"/>
  <c r="G16" i="17"/>
  <c r="D16" i="17"/>
  <c r="I15" i="17"/>
  <c r="H15" i="17"/>
  <c r="G15" i="17"/>
  <c r="D15" i="17"/>
  <c r="I14" i="17"/>
  <c r="H14" i="17"/>
  <c r="G14" i="17"/>
  <c r="D14" i="17"/>
  <c r="I13" i="17"/>
  <c r="H13" i="17"/>
  <c r="G13" i="17"/>
  <c r="D13" i="17"/>
  <c r="I12" i="17"/>
  <c r="H12" i="17"/>
  <c r="G12" i="17"/>
  <c r="D12" i="17"/>
  <c r="I11" i="17"/>
  <c r="H11" i="17"/>
  <c r="G11" i="17"/>
  <c r="D11" i="17"/>
  <c r="I10" i="17"/>
  <c r="H10" i="17"/>
  <c r="G10" i="17"/>
  <c r="D10" i="17"/>
  <c r="I9" i="17"/>
  <c r="H9" i="17"/>
  <c r="G9" i="17"/>
  <c r="D9" i="17"/>
  <c r="I8" i="17"/>
  <c r="H8" i="17"/>
  <c r="G8" i="17"/>
  <c r="D8" i="17"/>
  <c r="I7" i="17"/>
  <c r="H7" i="17"/>
  <c r="G7" i="17"/>
  <c r="D7" i="17"/>
  <c r="I6" i="17"/>
  <c r="H6" i="17"/>
  <c r="G6" i="17"/>
  <c r="D6" i="17"/>
  <c r="I5" i="17"/>
  <c r="H5" i="17"/>
  <c r="G5" i="17"/>
  <c r="D5" i="17"/>
  <c r="G24" i="13"/>
  <c r="O23" i="13"/>
  <c r="L23" i="13"/>
  <c r="I23" i="13"/>
  <c r="G23" i="13"/>
  <c r="O22" i="13"/>
  <c r="L22" i="13"/>
  <c r="I22" i="13"/>
  <c r="H22" i="13"/>
  <c r="G22" i="13"/>
  <c r="O20" i="13"/>
  <c r="L20" i="13"/>
  <c r="H20" i="13"/>
  <c r="G20" i="13"/>
  <c r="O19" i="13"/>
  <c r="L19" i="13"/>
  <c r="H19" i="13"/>
  <c r="G19" i="13"/>
  <c r="O17" i="13"/>
  <c r="L17" i="13"/>
  <c r="G17" i="13"/>
  <c r="O16" i="13"/>
  <c r="L16" i="13"/>
  <c r="G16" i="13"/>
  <c r="O15" i="13"/>
  <c r="L15" i="13"/>
  <c r="I15" i="13"/>
  <c r="H15" i="13"/>
  <c r="G15" i="13"/>
  <c r="O14" i="13"/>
  <c r="L14" i="13"/>
  <c r="I14" i="13"/>
  <c r="G14" i="13"/>
  <c r="O13" i="13"/>
  <c r="L13" i="13"/>
  <c r="I13" i="13"/>
  <c r="H13" i="13"/>
  <c r="G13" i="13"/>
  <c r="O12" i="13"/>
  <c r="L12" i="13"/>
  <c r="I12" i="13"/>
  <c r="H12" i="13"/>
  <c r="G12" i="13"/>
  <c r="O11" i="13"/>
  <c r="L11" i="13"/>
  <c r="I11" i="13"/>
  <c r="H11" i="13"/>
  <c r="G11" i="13"/>
  <c r="O10" i="13"/>
  <c r="L10" i="13"/>
  <c r="I10" i="13"/>
  <c r="H10" i="13"/>
  <c r="G10" i="13"/>
  <c r="O9" i="13"/>
  <c r="L9" i="13"/>
  <c r="I9" i="13"/>
  <c r="H9" i="13"/>
  <c r="G9" i="13"/>
  <c r="O8" i="13"/>
  <c r="L8" i="13"/>
  <c r="I8" i="13"/>
  <c r="H8" i="13"/>
  <c r="G8" i="13"/>
  <c r="O7" i="13"/>
  <c r="L7" i="13"/>
  <c r="I7" i="13"/>
  <c r="H7" i="13"/>
  <c r="G7" i="13"/>
  <c r="O6" i="13"/>
  <c r="L6" i="13"/>
  <c r="I6" i="13"/>
  <c r="H6" i="13"/>
  <c r="G6" i="13"/>
  <c r="O5" i="13"/>
  <c r="L5" i="13"/>
  <c r="I5" i="13"/>
  <c r="H5" i="13"/>
  <c r="G5" i="13"/>
  <c r="O30" i="13"/>
  <c r="N30" i="13"/>
  <c r="L30" i="13"/>
  <c r="K30" i="13"/>
  <c r="I30" i="13"/>
  <c r="H30" i="13"/>
  <c r="G30" i="13"/>
  <c r="F30" i="13"/>
  <c r="D30" i="13"/>
  <c r="C30" i="13"/>
  <c r="M15" i="16"/>
  <c r="J15" i="16"/>
  <c r="E15" i="16"/>
  <c r="G15" i="16"/>
  <c r="N14" i="16" l="1"/>
  <c r="N5" i="16"/>
  <c r="N10" i="16"/>
  <c r="N9" i="16"/>
  <c r="N8" i="16"/>
  <c r="N12" i="16"/>
  <c r="N7" i="16"/>
  <c r="N6" i="16"/>
  <c r="N13" i="16"/>
  <c r="N11" i="16"/>
  <c r="F13" i="16"/>
  <c r="F9" i="16"/>
  <c r="F5" i="16"/>
  <c r="F12" i="16"/>
  <c r="F8" i="16"/>
  <c r="F14" i="16"/>
  <c r="F11" i="16"/>
  <c r="F7" i="16"/>
  <c r="F10" i="16"/>
  <c r="F6" i="16"/>
  <c r="K11" i="16"/>
  <c r="K7" i="16"/>
  <c r="K14" i="16"/>
  <c r="K10" i="16"/>
  <c r="K6" i="16"/>
  <c r="K9" i="16"/>
  <c r="K5" i="16"/>
  <c r="K13" i="16"/>
  <c r="K12" i="16"/>
  <c r="K8" i="16"/>
  <c r="N8" i="17"/>
  <c r="N15" i="17"/>
  <c r="N22" i="17"/>
  <c r="N29" i="17"/>
  <c r="N10" i="17"/>
  <c r="N17" i="17"/>
  <c r="N24" i="17"/>
  <c r="N31" i="17"/>
  <c r="N7" i="17"/>
  <c r="N35" i="17"/>
  <c r="N9" i="17"/>
  <c r="N5" i="17"/>
  <c r="N12" i="17"/>
  <c r="N19" i="17"/>
  <c r="N26" i="17"/>
  <c r="N33" i="17"/>
  <c r="N14" i="17"/>
  <c r="N21" i="17"/>
  <c r="N28" i="17"/>
  <c r="N16" i="17"/>
  <c r="N23" i="17"/>
  <c r="N11" i="17"/>
  <c r="N18" i="17"/>
  <c r="N25" i="17"/>
  <c r="N32" i="17"/>
  <c r="N6" i="17"/>
  <c r="N13" i="17"/>
  <c r="N20" i="17"/>
  <c r="N27" i="17"/>
  <c r="N34" i="17"/>
  <c r="N30" i="17"/>
  <c r="K5" i="17"/>
  <c r="K12" i="17"/>
  <c r="K19" i="17"/>
  <c r="K26" i="17"/>
  <c r="K33" i="17"/>
  <c r="K18" i="17"/>
  <c r="K20" i="17"/>
  <c r="K27" i="17"/>
  <c r="K7" i="17"/>
  <c r="K14" i="17"/>
  <c r="K21" i="17"/>
  <c r="K28" i="17"/>
  <c r="K35" i="17"/>
  <c r="K11" i="17"/>
  <c r="K9" i="17"/>
  <c r="K16" i="17"/>
  <c r="K23" i="17"/>
  <c r="K30" i="17"/>
  <c r="K6" i="17"/>
  <c r="K34" i="17"/>
  <c r="K8" i="17"/>
  <c r="K15" i="17"/>
  <c r="K22" i="17"/>
  <c r="K29" i="17"/>
  <c r="K25" i="17"/>
  <c r="K13" i="17"/>
  <c r="K10" i="17"/>
  <c r="K17" i="17"/>
  <c r="K24" i="17"/>
  <c r="K31" i="17"/>
  <c r="K32" i="17"/>
  <c r="H15" i="16"/>
  <c r="I15" i="16"/>
  <c r="H24" i="13"/>
  <c r="O15" i="16"/>
  <c r="L24" i="13"/>
  <c r="D24" i="13"/>
  <c r="O36" i="17"/>
  <c r="G36" i="17"/>
  <c r="O24" i="13"/>
  <c r="H36" i="17"/>
  <c r="I36" i="17"/>
  <c r="I24" i="13"/>
  <c r="N36" i="17" l="1"/>
  <c r="N15" i="16"/>
  <c r="F15" i="16"/>
  <c r="K15" i="16"/>
  <c r="K36" i="17"/>
  <c r="K24" i="13"/>
  <c r="F24" i="13"/>
  <c r="C24" i="13"/>
  <c r="N24" i="13"/>
</calcChain>
</file>

<file path=xl/sharedStrings.xml><?xml version="1.0" encoding="utf-8"?>
<sst xmlns="http://schemas.openxmlformats.org/spreadsheetml/2006/main" count="468" uniqueCount="163">
  <si>
    <t>% no izdev</t>
  </si>
  <si>
    <t>% no IKP</t>
  </si>
  <si>
    <t>t.sk. transferti uz valsts speciālo budžetu</t>
  </si>
  <si>
    <t>Labklājības ministrija</t>
  </si>
  <si>
    <t>Ministrija, cita centrālā valsts iestāde</t>
  </si>
  <si>
    <t>Pamatbudžeta izdevumi - kopā (bruto)</t>
  </si>
  <si>
    <t>pamatfunkcijas</t>
  </si>
  <si>
    <t>ES politiku instrumenti</t>
  </si>
  <si>
    <t>01. Valsts prezidenta kanceleja</t>
  </si>
  <si>
    <t>02. Saeima</t>
  </si>
  <si>
    <t>05. Tiesībsarga birojs</t>
  </si>
  <si>
    <t>08. Sabiedrības integrācijas fonds</t>
  </si>
  <si>
    <t>09. Sabiedrisko pakalpojumu regulēšanas komisija</t>
  </si>
  <si>
    <t>10. Aizsardzības ministrija</t>
  </si>
  <si>
    <t>12. Ekonomikas ministrija</t>
  </si>
  <si>
    <t>13. Finanšu ministrija</t>
  </si>
  <si>
    <t>t.sk. 31.02. (Valsts parāda vadība)</t>
  </si>
  <si>
    <t>t.sk. 41.01. (Iemaksas EK budžetā)</t>
  </si>
  <si>
    <t>15. Izglītības un zinātnes ministrija</t>
  </si>
  <si>
    <t>17. Satiksmes ministrija</t>
  </si>
  <si>
    <t>19. Tieslietu ministrija</t>
  </si>
  <si>
    <t>22. Kultūras ministrija</t>
  </si>
  <si>
    <t>29. Veselības ministrija</t>
  </si>
  <si>
    <t>35. Centrālā vēlēšanu komisija</t>
  </si>
  <si>
    <t>62. Mērķdotācijas pašvaldībām</t>
  </si>
  <si>
    <t>64. Dotācija pašvaldībām</t>
  </si>
  <si>
    <r>
      <t>5.3.1. Valsts konsolidētā budžeta izdevumi funkcionālā sadalījumā</t>
    </r>
    <r>
      <rPr>
        <b/>
        <i/>
        <sz val="14"/>
        <rFont val="Times New Roman Baltic"/>
        <charset val="186"/>
      </rPr>
      <t>, euro</t>
    </r>
  </si>
  <si>
    <r>
      <t xml:space="preserve">5.3.2. Valsts konsolidētā budžeta izdevumi administratīvajā sadalījumā, </t>
    </r>
    <r>
      <rPr>
        <b/>
        <i/>
        <sz val="12"/>
        <rFont val="Times New Roman Baltic"/>
        <charset val="186"/>
      </rPr>
      <t>euro</t>
    </r>
  </si>
  <si>
    <r>
      <t xml:space="preserve">5.3.3. Valsts konsolidētā budžeta izdevumi ekonomiskajās kategorijās, </t>
    </r>
    <r>
      <rPr>
        <b/>
        <i/>
        <sz val="12"/>
        <rFont val="Times New Roman Baltic"/>
        <charset val="186"/>
      </rPr>
      <t>euro</t>
    </r>
  </si>
  <si>
    <t>5.3.3.1. Valsts pamatbudžeta izdevumi ekonomiskajās kategorijās, euro</t>
  </si>
  <si>
    <t>5.3. pielikumi. Izdevumu politikas virzienu un izdevumu atbilstoši funkcionālajām un ekonomiskajām kategorijām kopsavilkums</t>
  </si>
  <si>
    <t>02 Aizsardzība</t>
  </si>
  <si>
    <t>03 Sabiedriskā kārtība un drošība</t>
  </si>
  <si>
    <t>04 Ekonomiskā darbība</t>
  </si>
  <si>
    <t>05 Vides aizsardzība</t>
  </si>
  <si>
    <t>06 Teritoriju un mājokļu apsaimniekošana</t>
  </si>
  <si>
    <t>08 Atpūta, kultūra un reliģija</t>
  </si>
  <si>
    <t>09 Izglītība</t>
  </si>
  <si>
    <t>10 Sociālā aizsardzība</t>
  </si>
  <si>
    <t>KOPĀ</t>
  </si>
  <si>
    <t>IKP milj. euro</t>
  </si>
  <si>
    <t>Funkcijas nosaukums</t>
  </si>
  <si>
    <t>01 Visparējie valdības dienesti</t>
  </si>
  <si>
    <t>07 Veselība</t>
  </si>
  <si>
    <t>Valsts prezidenta kanceleja</t>
  </si>
  <si>
    <t>Saeima</t>
  </si>
  <si>
    <t>Ministru kabinets</t>
  </si>
  <si>
    <t>Korupcijas novēršanas un apkarošanas birojs</t>
  </si>
  <si>
    <t>Tiesībsarga birojs</t>
  </si>
  <si>
    <t>Sabiedrības integrācijas fonds</t>
  </si>
  <si>
    <t>Sabiedrisko pakalpojumu regulēšanas komisija</t>
  </si>
  <si>
    <t>Aizsardzības ministrija</t>
  </si>
  <si>
    <t>Ārlietu ministrija</t>
  </si>
  <si>
    <t>Ekonomikas ministrija</t>
  </si>
  <si>
    <t>Finanšu ministrija</t>
  </si>
  <si>
    <t>Iekšlietu ministrija</t>
  </si>
  <si>
    <t>Izglītības un zinātnes ministrija</t>
  </si>
  <si>
    <t>Zemkopības ministrija</t>
  </si>
  <si>
    <t>Satiksmes ministrija</t>
  </si>
  <si>
    <t>Tieslietu ministrija</t>
  </si>
  <si>
    <t>Vides aizsardzības un reģionālās attīstības ministrija</t>
  </si>
  <si>
    <t>Kultūras ministrija</t>
  </si>
  <si>
    <t>Valsts kontrole</t>
  </si>
  <si>
    <t>Augstākā tiesa</t>
  </si>
  <si>
    <t>Veselības ministrija</t>
  </si>
  <si>
    <t>Satversmes tiesa</t>
  </si>
  <si>
    <t>Prokuratūra</t>
  </si>
  <si>
    <t>Centrālā vēlēšanu komisija</t>
  </si>
  <si>
    <t>Mērķdotācijas pašvaldībām</t>
  </si>
  <si>
    <t>Dotācijas pašvaldībām</t>
  </si>
  <si>
    <t>Gadskārtējā valsts budžeta izpildes procesā pārdalāmais finansējums</t>
  </si>
  <si>
    <t>t.sk. konsolidējamā pozīcija - transferts uz valsts pamatbudžetu</t>
  </si>
  <si>
    <t>03. Ministru kabinets</t>
  </si>
  <si>
    <t>04. Korupcijas novēršanas un apkarošanas birojs</t>
  </si>
  <si>
    <t>11. Ārlietu ministrija</t>
  </si>
  <si>
    <t>t.sk. konsolidējamā pozīcija - atmaksa valsts pamatbudžetā par ES fondu finansējumu</t>
  </si>
  <si>
    <t>14. Iekšlietu ministrija</t>
  </si>
  <si>
    <t>16. Zemkopības ministrija</t>
  </si>
  <si>
    <t>18. Labklājības ministrija</t>
  </si>
  <si>
    <t>x</t>
  </si>
  <si>
    <t>24. Valsts kontrole</t>
  </si>
  <si>
    <t>28. Augstākā tiesa</t>
  </si>
  <si>
    <t>30. Satversmes tiesa</t>
  </si>
  <si>
    <t>32. Prokuratūra</t>
  </si>
  <si>
    <t>46. Sabiedriskie elektroniskie plašsaziņas līdzekļi</t>
  </si>
  <si>
    <t>47. Radio un televīzijas regulators</t>
  </si>
  <si>
    <t>74. Gadskārtējā valsts budžeta izpildes procesā pārdalāmais finansējums</t>
  </si>
  <si>
    <t>t.sk. 09.00. Valsts nozīmes reformas īstenošanai</t>
  </si>
  <si>
    <t>t.sk. 10.00. Noziedzīgi iegūtu līdzekļu legalizācijas un terorisma finansēšanas novēršana</t>
  </si>
  <si>
    <t>t.sk. 11.00. Demogrāfijas pasākumi</t>
  </si>
  <si>
    <t>t.sk. 12.00. Finansējums veselības jomas pasākumiem Covid-19 infekcijas izplatības ierobežošanai</t>
  </si>
  <si>
    <t xml:space="preserve">5.3.2.2. Valsts speciālā budžeta izdevumi administratīvajā sadalījumā, euro </t>
  </si>
  <si>
    <t xml:space="preserve">Ekonomiskās klasifikācijas koda nosaukums
 </t>
  </si>
  <si>
    <t>Izdevumi – kopā</t>
  </si>
  <si>
    <t>Uzturēšanas izdevumi</t>
  </si>
  <si>
    <t>Kārtējie izdevumi</t>
  </si>
  <si>
    <t>Atlīdzība</t>
  </si>
  <si>
    <t>Preces un pakalpojumi</t>
  </si>
  <si>
    <t>Procentu izdevumi</t>
  </si>
  <si>
    <t>Subsīdijas, dotācijas, sociālie maksājumi un kompensācijas</t>
  </si>
  <si>
    <t>Subsīdijas un dotācijas</t>
  </si>
  <si>
    <t>Sociāla rakstura maksājumi un kompensācijas</t>
  </si>
  <si>
    <t>Kārtējie maksājumi Eiropas Savienības budžetā un starptautiskā sadarbība</t>
  </si>
  <si>
    <t>Kārtējie maksājumi Eiropas Savienības budžetā</t>
  </si>
  <si>
    <t>Starptautiskā sadarbība</t>
  </si>
  <si>
    <t>Transferti viena budžeta veida ietvaros un uzturēšanas izdevumu transferti starp budžeta veidiem</t>
  </si>
  <si>
    <t>Valsts budžeta uzturēšanas izdevumu transferti citiem budžetiem Eiropas Savienības politiku instrumentu un pārējās ārvalstu finanšu palīdzības līdzfinansētajiem projektiem (pasākumiem)</t>
  </si>
  <si>
    <t>Valsts budžeta uzturēšanas izdevumu transferti pašvaldībām Eiropas Savienības politiku instrumentu un pārējās ārvalstu finanšu palīdzības līdzfinansētajiem projektiem (pasākumiem)</t>
  </si>
  <si>
    <t>Valsts budžeta uzturēšanas izdevumu transferti valsts budžeta daļēji finansētām atvasinātām publiskām personām un budžeta nefinansētām iestādēm Eiropas Savienības politiku instrumentu un pārējās ārvalstu finanšu palīdzības līdzfinansētiem projektiem (pasākumiem)</t>
  </si>
  <si>
    <t>Pārējie valsts budžeta uzturēšanas izdevumu transferti citiem budžetiem</t>
  </si>
  <si>
    <t>Pārējie valsts budžeta uzturēšanas izdevumu transferti pašvaldībām</t>
  </si>
  <si>
    <t>Pārējie valsts budžeta uzturēšanas izdevumu transferti valsts budžeta daļēji finansētām atvasinātām publiskām personām un budžeta nefinansētām iestādēm</t>
  </si>
  <si>
    <t>Kapitālie izdevumi</t>
  </si>
  <si>
    <t>Pamatkapitāla veidošana</t>
  </si>
  <si>
    <t>Kapitālo izdevumu transferti</t>
  </si>
  <si>
    <t>Valsts budžeta transferti kapitālajiem izdevumiem citiem budžetiem Eiropas Savienības politiku instrumentu un pārējās ārvalstu finanšu palīdzības līdzfinansētajiem projektiem (pasākumiem)</t>
  </si>
  <si>
    <t>Valsts budžeta kapitālo izdevumu transferti pašvaldībām Eiropas Savienības politiku instrumentu un pārējās ārvalstu finanšu palīdzības līdzfinansētajiem projektiem (pasākumiem)</t>
  </si>
  <si>
    <t>Valsts budžeta kapitālo izdevumu transferti valsts budžeta daļēji finansētām atvasinātām publiskām personām un budžeta nefinansētām iestādēm Eiropas Savienības politiku instrumentu un pārējās ārvalstu finanšu palīdzības līdzfinansētajiem projektiem (pasākumiem)</t>
  </si>
  <si>
    <t>Pārējie valsts budžeta kapitālo izdevumu transferti citiem budžetiem</t>
  </si>
  <si>
    <t>Pārējie valsts budžeta kapitālo izdevumu transferti pašvaldībām</t>
  </si>
  <si>
    <t>Pārējie valsts budžeta transferti kapitālajiem izdevumiem valsts budžeta daļēji finansētām atvasinātām publiskām personām un budžeta nefinansētām iestādēm</t>
  </si>
  <si>
    <t>Valsts budžeta transferti un uzturēšanas izdevumu transferti</t>
  </si>
  <si>
    <t>Valsts budžeta uzturēšanas izdevumu transferti no valsts pamatbudžeta uz valsts speciālo budžetu</t>
  </si>
  <si>
    <t>Valsts budžeta kapitālo izdevumu transferti</t>
  </si>
  <si>
    <t>Valsts budžeta kapitālo izdevumu transferti no valsts pamatbudžeta uz valsts speciālo budžetu</t>
  </si>
  <si>
    <t>5.3.3.2. Valsts speciālā budžeta izdevumi ekonomiskajās kategorijās, euro</t>
  </si>
  <si>
    <t>Sabiedriskie elektroniskie plašsaziņas līdzekļi</t>
  </si>
  <si>
    <t>Radio un televīzijas regulators</t>
  </si>
  <si>
    <t>Klimata un enerģētikas ministrija</t>
  </si>
  <si>
    <t>t.sk. 16.00. Finansējums Krievijas militārās agresijas ietekmes mazināšanas atbalsta instrumentiem</t>
  </si>
  <si>
    <t>t.sk. 17.00. Finansējums Ukrainas civiliedzīvotāju atbalsta likumā noteikto pasākumu īstenošanai</t>
  </si>
  <si>
    <t>t.sk. 18.00. Finansējums valsts drošības stiprināšanas pasākumiem</t>
  </si>
  <si>
    <t>20. Klimata un enerģētikas ministrija</t>
  </si>
  <si>
    <t>Valsts budžeta uzturēšanas izdevumu transferti no valsts speciālā budžeta uz valsts pamatbudžetu</t>
  </si>
  <si>
    <t>t.sk. 20.00. Veselības aprūpes pasākumu īstenošana</t>
  </si>
  <si>
    <t>t.sk. 21.00. Finansējums vēlēšanu nodrošināšanai</t>
  </si>
  <si>
    <t>t.sk. 22.00. Valsts ārējās robežas drošības pasākumu nodrošināšana</t>
  </si>
  <si>
    <r>
      <t>02 Aizsardzība</t>
    </r>
    <r>
      <rPr>
        <sz val="12"/>
        <rFont val="Times New Roman"/>
        <family val="1"/>
        <charset val="186"/>
      </rPr>
      <t>¹</t>
    </r>
  </si>
  <si>
    <t>01 Vispārējie valdības dienesti</t>
  </si>
  <si>
    <r>
      <t>07 Veselība</t>
    </r>
    <r>
      <rPr>
        <sz val="12"/>
        <rFont val="Times New Roman"/>
        <family val="1"/>
        <charset val="186"/>
      </rPr>
      <t>²</t>
    </r>
  </si>
  <si>
    <t>`</t>
  </si>
  <si>
    <t>t.sk. 15.00. Finansējums energoapgādes izmaksu atbalsta pasākumu īstenošanai</t>
  </si>
  <si>
    <t>t.sk. transferti uz valsts pamatbudžetu</t>
  </si>
  <si>
    <t>2024.gada plāns</t>
  </si>
  <si>
    <t>2026.gada plāns</t>
  </si>
  <si>
    <t>Pamatbudžeta izdevumi - kopā (neto)</t>
  </si>
  <si>
    <t>2025.gada projekts</t>
  </si>
  <si>
    <t>Pieaugums vai samazinājums 2025.gadā pret 2024.gada plānu (+,-)</t>
  </si>
  <si>
    <t>Pieaugums vai samazinājums 2025.gadā pret 2024.gada plānu (%)</t>
  </si>
  <si>
    <t>2026.gada prognoze</t>
  </si>
  <si>
    <t>2027.gada prognoze</t>
  </si>
  <si>
    <t>21. Viedās administrācijas un reģionālās attīstības ministrija</t>
  </si>
  <si>
    <t>t.sk. 01.00. Apropriācijas rezerve</t>
  </si>
  <si>
    <t>t.sk. 02.00. Līdzekļi neparedzētiem gadījumiem</t>
  </si>
  <si>
    <t>t.sk. 04.00. Latvijas prezidentūras Eiropas Savienības Padomē nodrošināšana</t>
  </si>
  <si>
    <t>t.sk. 19.00. Finansējums energoresursu un ēdināšanas izdevumu pieauguma kompensēšanai</t>
  </si>
  <si>
    <t>t.sk. 23.00. Valsts atbalsta programmas un citi valsts nozīmes pasākumi</t>
  </si>
  <si>
    <t>t.sk. 80.00. Nesadalītais finansējums ES politiku instr.</t>
  </si>
  <si>
    <t>2027.gada plāns</t>
  </si>
  <si>
    <r>
      <rPr>
        <sz val="10"/>
        <rFont val="Cambria"/>
        <family val="1"/>
        <charset val="186"/>
      </rPr>
      <t>¹</t>
    </r>
    <r>
      <rPr>
        <i/>
        <sz val="10"/>
        <rFont val="Cambria"/>
        <family val="1"/>
        <charset val="186"/>
      </rPr>
      <t xml:space="preserve"> </t>
    </r>
    <r>
      <rPr>
        <i/>
        <sz val="10"/>
        <rFont val="Times New Roman Baltic"/>
        <charset val="186"/>
      </rPr>
      <t xml:space="preserve">Uz funkciju 02 "Aizsardzība" attiecināti arī Tieslietu ministrijas programmas 43.00.00 "Satversmes aizsardzība" un budžeta resora "74.Gadskārtējā valsts budžeta izpildes procesā pārdalāmais finansējums" programmas 18.00.00 "Finansējums valsts drošības stiprināšanas pasākumiem" izdevumi;
</t>
    </r>
    <r>
      <rPr>
        <sz val="10"/>
        <rFont val="Cambria"/>
        <family val="1"/>
        <charset val="186"/>
      </rPr>
      <t>²</t>
    </r>
    <r>
      <rPr>
        <i/>
        <sz val="10"/>
        <rFont val="Cambria"/>
        <family val="1"/>
        <charset val="186"/>
      </rPr>
      <t xml:space="preserve"> </t>
    </r>
    <r>
      <rPr>
        <i/>
        <sz val="10"/>
        <rFont val="Times New Roman Baltic"/>
        <charset val="186"/>
      </rPr>
      <t>Uz funkciju 07 "Veselība" attiecināti arī Iekšlietu ministrijas programmas 38.05.00 "Veselības aprūpe un fiziskā sagatavotība" un budžeta resora "74.Gadskārtējā valsts budžeta izpildes procesā pārdalāmais finansējums" programmas 12.00.00 "Finansējums veselības jomas pasākumiem Covid-19 infekcijas izplatības ierobežošanai" un programmas 20.00.00 "Veselības aprūpes pasākumu īstenošana" izdevumi.</t>
    </r>
  </si>
  <si>
    <r>
      <rPr>
        <b/>
        <sz val="12"/>
        <color rgb="FF000000"/>
        <rFont val="Times New Roman Baltic"/>
        <charset val="186"/>
      </rPr>
      <t>5.3.2.1. Valsts pamatbudžeta izdevumi administratīvajā sadalījumā,</t>
    </r>
    <r>
      <rPr>
        <b/>
        <i/>
        <sz val="12"/>
        <color indexed="8"/>
        <rFont val="Times New Roman Baltic"/>
        <charset val="186"/>
      </rPr>
      <t xml:space="preserve"> euro</t>
    </r>
  </si>
  <si>
    <r>
      <rPr>
        <b/>
        <sz val="12"/>
        <rFont val="Times New Roman Baltic"/>
        <charset val="186"/>
      </rPr>
      <t xml:space="preserve">5.3.1.1. Valsts pamatbudžeta izdevumi funkcionālā sadalījumā, </t>
    </r>
    <r>
      <rPr>
        <b/>
        <i/>
        <sz val="12"/>
        <rFont val="Times New Roman Baltic"/>
        <charset val="186"/>
      </rPr>
      <t>euro</t>
    </r>
  </si>
  <si>
    <r>
      <rPr>
        <b/>
        <sz val="12"/>
        <rFont val="Times New Roman Baltic"/>
        <charset val="186"/>
      </rPr>
      <t>5.3.1.2. Valsts speciālā budžeta izdevumi funkcionālā sadalījumā,</t>
    </r>
    <r>
      <rPr>
        <b/>
        <i/>
        <sz val="12"/>
        <rFont val="Times New Roman Baltic"/>
        <charset val="186"/>
      </rPr>
      <t xml:space="preserve"> euro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</si>
</sst>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
    <numFmt numFmtId="166" formatCode="#,###,###"/>
    <numFmt numFmtId="167" formatCode="#,##0.0"/>
    <numFmt numFmtId="168" formatCode="#,###,##0.00"/>
    <numFmt numFmtId="169" formatCode="0.000"/>
  </numFmts>
  <fonts count="135">
    <font>
      <sz val="10"/>
      <name val="Arial"/>
      <charset val="186"/>
    </font>
    <font>
      <sz val="11"/>
      <color theme="1"/>
      <name val="Calibri"/>
      <family val="2"/>
      <charset val="186"/>
      <scheme val="minor"/>
    </font>
    <font>
      <sz val="10"/>
      <color indexed="8"/>
      <name val="Arial"/>
      <family val="2"/>
      <charset val="186"/>
    </font>
    <font>
      <sz val="10"/>
      <name val="BaltOptima"/>
      <charset val="186"/>
    </font>
    <font>
      <b/>
      <sz val="12"/>
      <name val="Times New Roman Baltic"/>
      <family val="1"/>
      <charset val="186"/>
    </font>
    <font>
      <i/>
      <sz val="12"/>
      <name val="Times New Roman Baltic"/>
      <family val="1"/>
      <charset val="186"/>
    </font>
    <font>
      <sz val="12"/>
      <name val="Times New Roman Baltic"/>
      <family val="1"/>
      <charset val="186"/>
    </font>
    <font>
      <b/>
      <sz val="12"/>
      <color indexed="8"/>
      <name val="Times New Roman Baltic"/>
      <family val="1"/>
      <charset val="186"/>
    </font>
    <font>
      <b/>
      <i/>
      <sz val="12"/>
      <color indexed="8"/>
      <name val="Times New Roman Baltic"/>
      <family val="1"/>
      <charset val="186"/>
    </font>
    <font>
      <i/>
      <sz val="11"/>
      <name val="Times New Roman Baltic"/>
      <family val="1"/>
      <charset val="186"/>
    </font>
    <font>
      <b/>
      <sz val="12"/>
      <name val="Times New Roman Baltic"/>
      <charset val="186"/>
    </font>
    <font>
      <i/>
      <sz val="10"/>
      <color indexed="8"/>
      <name val="Times New Roman Baltic"/>
      <family val="1"/>
      <charset val="186"/>
    </font>
    <font>
      <i/>
      <sz val="12"/>
      <name val="Times New Roman Baltic"/>
      <charset val="186"/>
    </font>
    <font>
      <b/>
      <sz val="12"/>
      <color indexed="8"/>
      <name val="Times New Roman Baltic"/>
      <charset val="186"/>
    </font>
    <font>
      <sz val="10"/>
      <color indexed="8"/>
      <name val="Times New Roman"/>
      <family val="1"/>
      <charset val="186"/>
    </font>
    <font>
      <sz val="12"/>
      <color indexed="8"/>
      <name val="Times New Roman Baltic"/>
      <family val="1"/>
      <charset val="186"/>
    </font>
    <font>
      <sz val="10"/>
      <name val="BaltHelvetica"/>
    </font>
    <font>
      <sz val="10"/>
      <color indexed="8"/>
      <name val="Times New Roman Baltic"/>
      <family val="1"/>
      <charset val="186"/>
    </font>
    <font>
      <i/>
      <sz val="10"/>
      <color indexed="8"/>
      <name val="Times New Roman Baltic"/>
      <charset val="186"/>
    </font>
    <font>
      <sz val="11"/>
      <name val="Times New Roman Baltic"/>
      <charset val="186"/>
    </font>
    <font>
      <sz val="11"/>
      <name val="Times New Roman"/>
      <family val="1"/>
      <charset val="186"/>
    </font>
    <font>
      <sz val="11"/>
      <name val="Times New Roman Baltic"/>
      <family val="1"/>
      <charset val="186"/>
    </font>
    <font>
      <b/>
      <sz val="12"/>
      <name val="Times New Roman"/>
      <family val="1"/>
      <charset val="186"/>
    </font>
    <font>
      <sz val="11"/>
      <color indexed="8"/>
      <name val="Times New Roman Baltic"/>
      <family val="1"/>
      <charset val="186"/>
    </font>
    <font>
      <b/>
      <i/>
      <sz val="12"/>
      <name val="Times New Roman Baltic"/>
      <charset val="186"/>
    </font>
    <font>
      <b/>
      <i/>
      <sz val="12"/>
      <color indexed="8"/>
      <name val="Times New Roman Baltic"/>
      <charset val="186"/>
    </font>
    <font>
      <b/>
      <sz val="14"/>
      <name val="Times New Roman Baltic"/>
      <charset val="186"/>
    </font>
    <font>
      <sz val="10"/>
      <name val="Helv"/>
    </font>
    <font>
      <b/>
      <sz val="10"/>
      <color indexed="8"/>
      <name val="Times New Roman"/>
      <family val="1"/>
      <charset val="186"/>
    </font>
    <font>
      <i/>
      <sz val="10"/>
      <color indexed="10"/>
      <name val="Times New Roman"/>
      <family val="1"/>
      <charset val="186"/>
    </font>
    <font>
      <sz val="10"/>
      <name val="Times New Roman"/>
      <family val="1"/>
      <charset val="186"/>
    </font>
    <font>
      <b/>
      <sz val="10"/>
      <name val="Times New Roman"/>
      <family val="1"/>
      <charset val="186"/>
    </font>
    <font>
      <b/>
      <sz val="10"/>
      <name val="Times New Roman"/>
      <family val="1"/>
    </font>
    <font>
      <i/>
      <sz val="10"/>
      <color indexed="30"/>
      <name val="Times New Roman"/>
      <family val="1"/>
      <charset val="186"/>
    </font>
    <font>
      <sz val="12"/>
      <name val="Times New Roman Baltic"/>
      <charset val="186"/>
    </font>
    <font>
      <sz val="10"/>
      <name val="Times New Roman Baltic"/>
      <family val="1"/>
      <charset val="186"/>
    </font>
    <font>
      <b/>
      <i/>
      <sz val="10"/>
      <color indexed="8"/>
      <name val="Times New Roman Baltic"/>
      <family val="1"/>
      <charset val="186"/>
    </font>
    <font>
      <b/>
      <i/>
      <sz val="10"/>
      <color indexed="8"/>
      <name val="Times New Roman Baltic"/>
      <charset val="186"/>
    </font>
    <font>
      <i/>
      <sz val="10"/>
      <name val="Times New Roman Baltic"/>
      <charset val="186"/>
    </font>
    <font>
      <b/>
      <sz val="11"/>
      <name val="Times New Roman Baltic"/>
      <charset val="186"/>
    </font>
    <font>
      <sz val="10"/>
      <color theme="1"/>
      <name val="Arial"/>
      <family val="2"/>
      <charset val="186"/>
    </font>
    <font>
      <sz val="12"/>
      <color rgb="FFFF0000"/>
      <name val="Times New Roman Baltic"/>
      <family val="1"/>
      <charset val="186"/>
    </font>
    <font>
      <b/>
      <i/>
      <sz val="10"/>
      <color rgb="FF0070C0"/>
      <name val="Times New Roman"/>
      <family val="1"/>
      <charset val="186"/>
    </font>
    <font>
      <i/>
      <sz val="10"/>
      <color rgb="FF00B050"/>
      <name val="Times New Roman"/>
      <family val="1"/>
      <charset val="186"/>
    </font>
    <font>
      <b/>
      <i/>
      <sz val="10"/>
      <color rgb="FFFF0000"/>
      <name val="Times New Roman"/>
      <family val="1"/>
      <charset val="186"/>
    </font>
    <font>
      <i/>
      <sz val="10"/>
      <color rgb="FF0070C0"/>
      <name val="Times New Roman"/>
      <family val="1"/>
      <charset val="186"/>
    </font>
    <font>
      <b/>
      <i/>
      <sz val="10"/>
      <color rgb="FF0070C0"/>
      <name val="Times New Roman"/>
      <family val="1"/>
    </font>
    <font>
      <b/>
      <i/>
      <sz val="10"/>
      <color rgb="FFFF0000"/>
      <name val="Times New Roman"/>
      <family val="1"/>
    </font>
    <font>
      <b/>
      <i/>
      <sz val="10"/>
      <color rgb="FF00B050"/>
      <name val="Times New Roman"/>
      <family val="1"/>
    </font>
    <font>
      <b/>
      <i/>
      <sz val="10"/>
      <color rgb="FFFF0000"/>
      <name val="Times New Roman Baltic"/>
      <charset val="186"/>
    </font>
    <font>
      <sz val="12"/>
      <color rgb="FF0070C0"/>
      <name val="Times New Roman Baltic"/>
      <family val="1"/>
      <charset val="186"/>
    </font>
    <font>
      <i/>
      <sz val="10"/>
      <color rgb="FF0070C0"/>
      <name val="Times New Roman Baltic"/>
      <charset val="186"/>
    </font>
    <font>
      <b/>
      <sz val="12"/>
      <color rgb="FFFF0000"/>
      <name val="Times New Roman Baltic"/>
      <family val="1"/>
      <charset val="186"/>
    </font>
    <font>
      <sz val="10"/>
      <name val="Times New Roman Baltic"/>
      <charset val="186"/>
    </font>
    <font>
      <b/>
      <sz val="10"/>
      <name val="Times New Roman Baltic"/>
      <charset val="186"/>
    </font>
    <font>
      <sz val="10"/>
      <color indexed="8"/>
      <name val="Times New Roman Baltic"/>
      <charset val="186"/>
    </font>
    <font>
      <i/>
      <sz val="12"/>
      <color rgb="FF0070C0"/>
      <name val="Times New Roman Baltic"/>
      <family val="1"/>
      <charset val="186"/>
    </font>
    <font>
      <i/>
      <sz val="10"/>
      <name val="Times New Roman"/>
      <family val="1"/>
    </font>
    <font>
      <i/>
      <sz val="10"/>
      <name val="Times New Roman"/>
      <family val="1"/>
      <charset val="186"/>
    </font>
    <font>
      <sz val="10"/>
      <name val="Arial"/>
      <family val="2"/>
    </font>
    <font>
      <b/>
      <sz val="10"/>
      <name val="Times New Roman Baltic"/>
      <family val="1"/>
      <charset val="186"/>
    </font>
    <font>
      <b/>
      <i/>
      <sz val="10"/>
      <name val="Times New Roman Baltic"/>
      <family val="1"/>
      <charset val="186"/>
    </font>
    <font>
      <b/>
      <i/>
      <sz val="14"/>
      <name val="Times New Roman Baltic"/>
      <charset val="186"/>
    </font>
    <font>
      <b/>
      <i/>
      <sz val="10"/>
      <name val="Times New Roman Baltic"/>
      <charset val="186"/>
    </font>
    <font>
      <b/>
      <i/>
      <sz val="10"/>
      <name val="Times New Roman"/>
      <family val="1"/>
      <charset val="186"/>
    </font>
    <font>
      <sz val="10"/>
      <name val="Arial"/>
      <family val="2"/>
      <charset val="186"/>
    </font>
    <font>
      <sz val="10"/>
      <name val="Arial"/>
      <family val="2"/>
      <charset val="186"/>
    </font>
    <font>
      <sz val="11"/>
      <color theme="1"/>
      <name val="Calibri"/>
      <family val="2"/>
      <charset val="186"/>
      <scheme val="minor"/>
    </font>
    <font>
      <sz val="11"/>
      <color indexed="16"/>
      <name val="Calibri"/>
      <family val="2"/>
    </font>
    <font>
      <b/>
      <sz val="11"/>
      <color indexed="53"/>
      <name val="Calibri"/>
      <family val="2"/>
    </font>
    <font>
      <b/>
      <sz val="11"/>
      <color indexed="9"/>
      <name val="Calibri"/>
      <family val="2"/>
    </font>
    <font>
      <i/>
      <sz val="10"/>
      <color rgb="FF7F7F7F"/>
      <name val="Arial"/>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b/>
      <sz val="11"/>
      <color indexed="63"/>
      <name val="Calibri"/>
      <family val="2"/>
    </font>
    <font>
      <b/>
      <sz val="10"/>
      <color indexed="8"/>
      <name val="Arial"/>
      <family val="2"/>
    </font>
    <font>
      <b/>
      <sz val="10"/>
      <color indexed="39"/>
      <name val="Arial"/>
      <family val="2"/>
    </font>
    <font>
      <sz val="10"/>
      <color indexed="8"/>
      <name val="Arial"/>
      <family val="2"/>
    </font>
    <font>
      <b/>
      <sz val="12"/>
      <color indexed="8"/>
      <name val="Arial"/>
      <family val="2"/>
      <charset val="186"/>
    </font>
    <font>
      <sz val="10"/>
      <color indexed="39"/>
      <name val="Arial"/>
      <family val="2"/>
    </font>
    <font>
      <sz val="19"/>
      <color indexed="48"/>
      <name val="Arial"/>
      <family val="2"/>
      <charset val="186"/>
    </font>
    <font>
      <sz val="10"/>
      <color indexed="10"/>
      <name val="Arial"/>
      <family val="2"/>
    </font>
    <font>
      <b/>
      <sz val="18"/>
      <color indexed="62"/>
      <name val="Cambria"/>
      <family val="2"/>
    </font>
    <font>
      <b/>
      <sz val="18"/>
      <color theme="3"/>
      <name val="Cambria"/>
      <family val="2"/>
      <scheme val="major"/>
    </font>
    <font>
      <b/>
      <sz val="11"/>
      <color indexed="8"/>
      <name val="Calibri"/>
      <family val="2"/>
    </font>
    <font>
      <sz val="11"/>
      <color indexed="10"/>
      <name val="Calibri"/>
      <family val="2"/>
    </font>
    <font>
      <sz val="10"/>
      <color indexed="9"/>
      <name val="Arial"/>
      <family val="2"/>
    </font>
    <font>
      <sz val="11"/>
      <color indexed="9"/>
      <name val="Calibri"/>
      <family val="2"/>
    </font>
    <font>
      <sz val="11"/>
      <color indexed="8"/>
      <name val="Calibri"/>
      <family val="2"/>
    </font>
    <font>
      <i/>
      <sz val="10"/>
      <color indexed="23"/>
      <name val="Arial"/>
      <family val="2"/>
    </font>
    <font>
      <sz val="11"/>
      <name val="Arial"/>
      <family val="2"/>
    </font>
    <font>
      <sz val="10"/>
      <name val="BaltGaramond"/>
      <family val="2"/>
    </font>
    <font>
      <sz val="11"/>
      <name val="Arial"/>
      <family val="2"/>
      <charset val="186"/>
    </font>
    <font>
      <sz val="10"/>
      <name val="BaltGaramond"/>
      <family val="2"/>
      <charset val="186"/>
    </font>
    <font>
      <sz val="10"/>
      <name val="Arial"/>
      <family val="2"/>
      <charset val="186"/>
    </font>
    <font>
      <sz val="10"/>
      <name val="Arial"/>
      <family val="2"/>
      <charset val="186"/>
    </font>
    <font>
      <b/>
      <sz val="16"/>
      <name val="Times New Roman Baltic"/>
      <charset val="186"/>
    </font>
    <font>
      <sz val="11"/>
      <color indexed="8"/>
      <name val="Times New Roman Baltic"/>
      <charset val="186"/>
    </font>
    <font>
      <i/>
      <sz val="11"/>
      <color indexed="8"/>
      <name val="Times New Roman Baltic"/>
      <charset val="186"/>
    </font>
    <font>
      <i/>
      <sz val="11"/>
      <color indexed="8"/>
      <name val="Times New Roman Baltic"/>
      <family val="1"/>
      <charset val="186"/>
    </font>
    <font>
      <b/>
      <i/>
      <sz val="10"/>
      <color rgb="FF0070C0"/>
      <name val="Times New Roman Baltic"/>
      <charset val="186"/>
    </font>
    <font>
      <i/>
      <sz val="10"/>
      <color rgb="FF0070C0"/>
      <name val="Times New Roman Baltic"/>
      <family val="1"/>
      <charset val="186"/>
    </font>
    <font>
      <i/>
      <sz val="10"/>
      <color rgb="FFFF0000"/>
      <name val="Times New Roman Baltic"/>
      <charset val="186"/>
    </font>
    <font>
      <b/>
      <i/>
      <sz val="12"/>
      <color rgb="FF0070C0"/>
      <name val="Times New Roman Baltic"/>
      <charset val="186"/>
    </font>
    <font>
      <sz val="12"/>
      <color rgb="FFFF0000"/>
      <name val="Times New Roman Baltic"/>
      <charset val="186"/>
    </font>
    <font>
      <i/>
      <sz val="10"/>
      <color rgb="FFFF0000"/>
      <name val="Times New Roman"/>
      <family val="1"/>
      <charset val="186"/>
    </font>
    <font>
      <b/>
      <sz val="12"/>
      <color rgb="FF0070C0"/>
      <name val="Times New Roman Baltic"/>
      <charset val="186"/>
    </font>
    <font>
      <b/>
      <i/>
      <sz val="12"/>
      <color rgb="FFFF0000"/>
      <name val="Times New Roman Baltic"/>
      <charset val="186"/>
    </font>
    <font>
      <i/>
      <sz val="12"/>
      <color rgb="FFFF0000"/>
      <name val="Times New Roman Baltic"/>
      <charset val="186"/>
    </font>
    <font>
      <i/>
      <sz val="12"/>
      <color rgb="FF0070C0"/>
      <name val="Times New Roman Baltic"/>
      <charset val="186"/>
    </font>
    <font>
      <b/>
      <sz val="12"/>
      <color indexed="8"/>
      <name val="Times New Roman"/>
      <family val="1"/>
      <charset val="186"/>
    </font>
    <font>
      <i/>
      <sz val="12"/>
      <color rgb="FFFF0000"/>
      <name val="Times New Roman Baltic"/>
      <family val="1"/>
      <charset val="186"/>
    </font>
    <font>
      <b/>
      <sz val="10"/>
      <color indexed="8"/>
      <name val="Times New Roman"/>
      <family val="1"/>
    </font>
    <font>
      <sz val="11"/>
      <color indexed="8"/>
      <name val="Times New Roman"/>
      <family val="1"/>
    </font>
    <font>
      <b/>
      <sz val="12"/>
      <color indexed="8"/>
      <name val="Times New Roman"/>
      <family val="1"/>
    </font>
    <font>
      <sz val="11"/>
      <color indexed="8"/>
      <name val="Times New Roman"/>
      <family val="1"/>
      <charset val="186"/>
    </font>
    <font>
      <i/>
      <sz val="10"/>
      <color rgb="FF00B050"/>
      <name val="Times New Roman Baltic"/>
      <charset val="186"/>
    </font>
    <font>
      <i/>
      <sz val="11"/>
      <color rgb="FFFF0000"/>
      <name val="Times New Roman Baltic"/>
      <family val="1"/>
      <charset val="186"/>
    </font>
    <font>
      <sz val="10"/>
      <name val="Arial"/>
      <family val="2"/>
      <charset val="186"/>
    </font>
    <font>
      <b/>
      <sz val="12"/>
      <color indexed="8"/>
      <name val="Arial"/>
      <family val="2"/>
    </font>
    <font>
      <sz val="19"/>
      <color indexed="48"/>
      <name val="Arial"/>
      <family val="2"/>
    </font>
    <font>
      <b/>
      <sz val="12"/>
      <color indexed="8"/>
      <name val="Arial"/>
      <family val="2"/>
      <charset val="186"/>
    </font>
    <font>
      <sz val="10"/>
      <color indexed="8"/>
      <name val="Arial"/>
      <family val="2"/>
      <charset val="186"/>
    </font>
    <font>
      <sz val="19"/>
      <color indexed="48"/>
      <name val="Arial"/>
      <family val="2"/>
      <charset val="186"/>
    </font>
    <font>
      <sz val="12"/>
      <name val="Times New Roman"/>
      <family val="1"/>
      <charset val="186"/>
    </font>
    <font>
      <sz val="10"/>
      <name val="Cambria"/>
      <family val="1"/>
      <charset val="186"/>
    </font>
    <font>
      <i/>
      <sz val="10"/>
      <name val="Cambria"/>
      <family val="1"/>
      <charset val="186"/>
    </font>
    <font>
      <sz val="10"/>
      <name val="Arial"/>
      <family val="2"/>
      <charset val="186"/>
    </font>
    <font>
      <i/>
      <sz val="10"/>
      <name val="Times New Roman Baltic"/>
      <family val="1"/>
      <charset val="186"/>
    </font>
    <font>
      <b/>
      <sz val="12"/>
      <color rgb="FF000000"/>
      <name val="Times New Roman Baltic"/>
      <charset val="186"/>
    </font>
  </fonts>
  <fills count="48">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43"/>
      </patternFill>
    </fill>
    <fill>
      <patternFill patternType="solid">
        <fgColor indexed="45"/>
        <bgColor indexed="45"/>
      </patternFill>
    </fill>
    <fill>
      <patternFill patternType="solid">
        <fgColor indexed="9"/>
        <bgColor indexed="9"/>
      </patternFill>
    </fill>
    <fill>
      <patternFill patternType="solid">
        <fgColor indexed="55"/>
        <bgColor indexed="55"/>
      </patternFill>
    </fill>
    <fill>
      <patternFill patternType="solid">
        <fgColor indexed="42"/>
        <bgColor indexed="42"/>
      </patternFill>
    </fill>
    <fill>
      <patternFill patternType="solid">
        <fgColor indexed="47"/>
        <bgColor indexed="47"/>
      </patternFill>
    </fill>
    <fill>
      <patternFill patternType="solid">
        <fgColor indexed="26"/>
        <bgColor indexed="26"/>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26"/>
        <bgColor indexed="64"/>
      </patternFill>
    </fill>
    <fill>
      <patternFill patternType="solid">
        <fgColor indexed="11"/>
        <bgColor indexed="64"/>
      </patternFill>
    </fill>
    <fill>
      <patternFill patternType="solid">
        <fgColor theme="0"/>
        <bgColor indexed="64"/>
      </patternFill>
    </fill>
  </fills>
  <borders count="27">
    <border>
      <left/>
      <right/>
      <top/>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48"/>
      </left>
      <right style="thin">
        <color indexed="48"/>
      </right>
      <top style="thin">
        <color indexed="48"/>
      </top>
      <bottom style="thin">
        <color indexed="4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1"/>
      </left>
      <right style="thin">
        <color indexed="48"/>
      </right>
      <top style="medium">
        <color indexed="41"/>
      </top>
      <bottom style="thin">
        <color indexed="48"/>
      </bottom>
      <diagonal/>
    </border>
    <border>
      <left/>
      <right/>
      <top style="thin">
        <color indexed="48"/>
      </top>
      <bottom style="double">
        <color indexed="48"/>
      </bottom>
      <diagonal/>
    </border>
    <border>
      <left style="thin">
        <color auto="1"/>
      </left>
      <right style="thin">
        <color auto="1"/>
      </right>
      <top style="thin">
        <color auto="1"/>
      </top>
      <bottom style="thin">
        <color auto="1"/>
      </bottom>
      <diagonal/>
    </border>
    <border>
      <left style="thin">
        <color indexed="8"/>
      </left>
      <right/>
      <top style="thin">
        <color indexed="8"/>
      </top>
      <bottom style="thin">
        <color indexed="8"/>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auto="1"/>
      </left>
      <right style="thin">
        <color indexed="64"/>
      </right>
      <top style="thin">
        <color theme="0" tint="-0.24994659260841701"/>
      </top>
      <bottom style="thin">
        <color theme="0" tint="-0.24994659260841701"/>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thin">
        <color auto="1"/>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top style="thin">
        <color indexed="64"/>
      </top>
      <bottom style="thin">
        <color indexed="64"/>
      </bottom>
      <diagonal/>
    </border>
  </borders>
  <cellStyleXfs count="907">
    <xf numFmtId="0" fontId="0" fillId="0" borderId="0"/>
    <xf numFmtId="0" fontId="40" fillId="0" borderId="0"/>
    <xf numFmtId="0" fontId="2" fillId="0" borderId="0"/>
    <xf numFmtId="0" fontId="3" fillId="0" borderId="0"/>
    <xf numFmtId="0" fontId="2" fillId="0" borderId="0"/>
    <xf numFmtId="0" fontId="40" fillId="0" borderId="0"/>
    <xf numFmtId="0" fontId="16" fillId="0" borderId="0"/>
    <xf numFmtId="0" fontId="30" fillId="0" borderId="0" applyNumberFormat="0" applyProtection="0">
      <alignment horizontal="left" vertical="center" wrapText="1" indent="1" shrinkToFit="1"/>
    </xf>
    <xf numFmtId="4" fontId="14" fillId="0" borderId="1" applyNumberFormat="0" applyProtection="0">
      <alignment horizontal="right" vertical="center"/>
    </xf>
    <xf numFmtId="4" fontId="14" fillId="0" borderId="0" applyNumberFormat="0" applyProtection="0">
      <alignment horizontal="right" vertical="center" wrapText="1" shrinkToFit="1"/>
    </xf>
    <xf numFmtId="4" fontId="14" fillId="0" borderId="0" applyNumberFormat="0" applyProtection="0">
      <alignment horizontal="left" wrapText="1" indent="1" shrinkToFit="1"/>
    </xf>
    <xf numFmtId="0" fontId="27" fillId="0" borderId="0"/>
    <xf numFmtId="0" fontId="30" fillId="0" borderId="0" applyNumberFormat="0" applyProtection="0">
      <alignment horizontal="left" wrapText="1" indent="1" shrinkToFit="1"/>
    </xf>
    <xf numFmtId="4" fontId="14" fillId="0" borderId="0" applyNumberFormat="0" applyProtection="0">
      <alignment horizontal="left" wrapText="1" indent="1"/>
    </xf>
    <xf numFmtId="0" fontId="59" fillId="0" borderId="0"/>
    <xf numFmtId="4" fontId="14" fillId="4" borderId="6" applyNumberFormat="0" applyFill="0" applyProtection="0">
      <alignment vertical="center"/>
    </xf>
    <xf numFmtId="0" fontId="65" fillId="0" borderId="0"/>
    <xf numFmtId="0" fontId="66" fillId="0" borderId="0"/>
    <xf numFmtId="0" fontId="88" fillId="0" borderId="0" applyNumberFormat="0" applyFill="0" applyBorder="0" applyAlignment="0" applyProtection="0"/>
    <xf numFmtId="0" fontId="73" fillId="0" borderId="9" applyNumberFormat="0" applyFill="0" applyAlignment="0" applyProtection="0"/>
    <xf numFmtId="0" fontId="74" fillId="0" borderId="10" applyNumberFormat="0" applyFill="0" applyAlignment="0" applyProtection="0"/>
    <xf numFmtId="0" fontId="75" fillId="0" borderId="11" applyNumberFormat="0" applyFill="0" applyAlignment="0" applyProtection="0"/>
    <xf numFmtId="0" fontId="75" fillId="0" borderId="0" applyNumberFormat="0" applyFill="0" applyBorder="0" applyAlignment="0" applyProtection="0"/>
    <xf numFmtId="0" fontId="72" fillId="8" borderId="0" applyNumberFormat="0" applyBorder="0" applyAlignment="0" applyProtection="0"/>
    <xf numFmtId="0" fontId="68" fillId="5" borderId="0" applyNumberFormat="0" applyBorder="0" applyAlignment="0" applyProtection="0"/>
    <xf numFmtId="0" fontId="78" fillId="9" borderId="0" applyNumberFormat="0" applyBorder="0" applyAlignment="0" applyProtection="0"/>
    <xf numFmtId="0" fontId="76" fillId="9" borderId="7" applyNumberFormat="0" applyAlignment="0" applyProtection="0"/>
    <xf numFmtId="0" fontId="79" fillId="6" borderId="14" applyNumberFormat="0" applyAlignment="0" applyProtection="0"/>
    <xf numFmtId="0" fontId="69" fillId="6" borderId="7" applyNumberFormat="0" applyAlignment="0" applyProtection="0"/>
    <xf numFmtId="0" fontId="77" fillId="0" borderId="12" applyNumberFormat="0" applyFill="0" applyAlignment="0" applyProtection="0"/>
    <xf numFmtId="0" fontId="70" fillId="7" borderId="8" applyNumberFormat="0" applyAlignment="0" applyProtection="0"/>
    <xf numFmtId="0" fontId="90" fillId="0" borderId="0" applyNumberFormat="0" applyFill="0" applyBorder="0" applyAlignment="0" applyProtection="0"/>
    <xf numFmtId="0" fontId="65" fillId="10" borderId="13" applyNumberFormat="0" applyFont="0" applyAlignment="0" applyProtection="0"/>
    <xf numFmtId="0" fontId="71" fillId="0" borderId="0" applyNumberFormat="0" applyFill="0" applyBorder="0" applyAlignment="0" applyProtection="0"/>
    <xf numFmtId="0" fontId="89" fillId="0" borderId="16" applyNumberFormat="0" applyFill="0" applyAlignment="0" applyProtection="0"/>
    <xf numFmtId="4" fontId="81" fillId="4" borderId="6" applyNumberFormat="0" applyProtection="0">
      <alignment vertical="center"/>
    </xf>
    <xf numFmtId="4" fontId="28" fillId="4" borderId="17" applyNumberFormat="0" applyFill="0" applyProtection="0">
      <alignment horizontal="left" vertical="center"/>
    </xf>
    <xf numFmtId="0" fontId="80" fillId="4" borderId="6" applyNumberFormat="0" applyProtection="0">
      <alignment horizontal="left" vertical="top" indent="1"/>
    </xf>
    <xf numFmtId="4" fontId="28" fillId="11" borderId="0" applyNumberFormat="0" applyFill="0" applyProtection="0">
      <alignment horizontal="left" vertical="center" indent="1"/>
    </xf>
    <xf numFmtId="4" fontId="82" fillId="12" borderId="6" applyNumberFormat="0" applyProtection="0">
      <alignment horizontal="right" vertical="center"/>
    </xf>
    <xf numFmtId="4" fontId="82" fillId="13" borderId="6" applyNumberFormat="0" applyProtection="0">
      <alignment horizontal="right" vertical="center"/>
    </xf>
    <xf numFmtId="4" fontId="82" fillId="14" borderId="6" applyNumberFormat="0" applyProtection="0">
      <alignment horizontal="right" vertical="center"/>
    </xf>
    <xf numFmtId="4" fontId="82" fillId="15" borderId="6" applyNumberFormat="0" applyProtection="0">
      <alignment horizontal="right" vertical="center"/>
    </xf>
    <xf numFmtId="4" fontId="82" fillId="16" borderId="6" applyNumberFormat="0" applyProtection="0">
      <alignment horizontal="right" vertical="center"/>
    </xf>
    <xf numFmtId="4" fontId="82" fillId="17" borderId="6" applyNumberFormat="0" applyProtection="0">
      <alignment horizontal="right" vertical="center"/>
    </xf>
    <xf numFmtId="4" fontId="82" fillId="18" borderId="6" applyNumberFormat="0" applyProtection="0">
      <alignment horizontal="right" vertical="center"/>
    </xf>
    <xf numFmtId="4" fontId="82" fillId="19" borderId="6" applyNumberFormat="0" applyProtection="0">
      <alignment horizontal="right" vertical="center"/>
    </xf>
    <xf numFmtId="4" fontId="82" fillId="20" borderId="6" applyNumberFormat="0" applyProtection="0">
      <alignment horizontal="right" vertical="center"/>
    </xf>
    <xf numFmtId="4" fontId="80" fillId="21" borderId="15" applyNumberFormat="0" applyProtection="0">
      <alignment horizontal="left" vertical="center" indent="1"/>
    </xf>
    <xf numFmtId="4" fontId="82" fillId="22" borderId="0" applyNumberFormat="0" applyProtection="0">
      <alignment horizontal="left" vertical="center" indent="1"/>
    </xf>
    <xf numFmtId="4" fontId="83" fillId="23" borderId="0" applyNumberFormat="0" applyProtection="0">
      <alignment horizontal="left" vertical="center" indent="1"/>
    </xf>
    <xf numFmtId="4" fontId="14" fillId="11" borderId="17" applyNumberFormat="0" applyFill="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30" fillId="23" borderId="6" applyNumberFormat="0" applyFill="0" applyProtection="0">
      <alignment horizontal="left" vertical="center" indent="1"/>
    </xf>
    <xf numFmtId="0" fontId="65" fillId="23" borderId="6" applyNumberFormat="0" applyProtection="0">
      <alignment horizontal="left" vertical="top" indent="1"/>
    </xf>
    <xf numFmtId="0" fontId="30" fillId="11" borderId="6" applyNumberFormat="0" applyFill="0" applyProtection="0">
      <alignment horizontal="left" vertical="center" indent="1"/>
    </xf>
    <xf numFmtId="0" fontId="65" fillId="11" borderId="6" applyNumberFormat="0" applyProtection="0">
      <alignment horizontal="left" vertical="top" indent="1"/>
    </xf>
    <xf numFmtId="0" fontId="30" fillId="24" borderId="6" applyNumberFormat="0" applyFill="0" applyProtection="0">
      <alignment horizontal="left" vertical="center" indent="1"/>
    </xf>
    <xf numFmtId="0" fontId="65" fillId="24" borderId="6" applyNumberFormat="0" applyProtection="0">
      <alignment horizontal="left" vertical="top" indent="1"/>
    </xf>
    <xf numFmtId="0" fontId="30" fillId="22" borderId="6" applyNumberFormat="0" applyFill="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6" borderId="6" applyNumberFormat="0" applyProtection="0">
      <alignment vertical="center"/>
    </xf>
    <xf numFmtId="4" fontId="84" fillId="26" borderId="6" applyNumberFormat="0" applyProtection="0">
      <alignment vertical="center"/>
    </xf>
    <xf numFmtId="4" fontId="82" fillId="26" borderId="6" applyNumberFormat="0" applyProtection="0">
      <alignment horizontal="left" vertical="center" indent="1"/>
    </xf>
    <xf numFmtId="0" fontId="82" fillId="26" borderId="6" applyNumberFormat="0" applyProtection="0">
      <alignment horizontal="left" vertical="top" indent="1"/>
    </xf>
    <xf numFmtId="4" fontId="14" fillId="22" borderId="6" applyNumberFormat="0" applyFill="0" applyProtection="0">
      <alignment horizontal="right" vertical="center"/>
    </xf>
    <xf numFmtId="4" fontId="84" fillId="22" borderId="6" applyNumberFormat="0" applyProtection="0">
      <alignment horizontal="right" vertical="center"/>
    </xf>
    <xf numFmtId="4" fontId="14" fillId="11" borderId="17" applyNumberFormat="0" applyFill="0" applyProtection="0">
      <alignment horizontal="left" vertical="center"/>
    </xf>
    <xf numFmtId="0" fontId="82" fillId="11" borderId="6" applyNumberFormat="0" applyProtection="0">
      <alignment horizontal="left" vertical="top" indent="1"/>
    </xf>
    <xf numFmtId="4" fontId="85" fillId="27" borderId="0" applyNumberFormat="0" applyProtection="0">
      <alignment horizontal="left" vertical="center" indent="1"/>
    </xf>
    <xf numFmtId="4" fontId="86" fillId="22" borderId="6" applyNumberFormat="0" applyProtection="0">
      <alignment horizontal="right" vertical="center"/>
    </xf>
    <xf numFmtId="0" fontId="87" fillId="0" borderId="0" applyNumberFormat="0" applyFill="0" applyBorder="0" applyAlignment="0" applyProtection="0"/>
    <xf numFmtId="0" fontId="82" fillId="11" borderId="0" applyNumberFormat="0" applyBorder="0" applyAlignment="0" applyProtection="0"/>
    <xf numFmtId="0" fontId="82" fillId="13" borderId="0" applyNumberFormat="0" applyBorder="0" applyAlignment="0" applyProtection="0"/>
    <xf numFmtId="0" fontId="82" fillId="26" borderId="0" applyNumberFormat="0" applyBorder="0" applyAlignment="0" applyProtection="0"/>
    <xf numFmtId="0" fontId="82" fillId="25" borderId="0" applyNumberFormat="0" applyBorder="0" applyAlignment="0" applyProtection="0"/>
    <xf numFmtId="0" fontId="82" fillId="24" borderId="0" applyNumberFormat="0" applyBorder="0" applyAlignment="0" applyProtection="0"/>
    <xf numFmtId="0" fontId="82" fillId="12" borderId="0" applyNumberFormat="0" applyBorder="0" applyAlignment="0" applyProtection="0"/>
    <xf numFmtId="0" fontId="82" fillId="23" borderId="0" applyNumberFormat="0" applyBorder="0" applyAlignment="0" applyProtection="0"/>
    <xf numFmtId="0" fontId="82" fillId="13" borderId="0" applyNumberFormat="0" applyBorder="0" applyAlignment="0" applyProtection="0"/>
    <xf numFmtId="0" fontId="82" fillId="18" borderId="0" applyNumberFormat="0" applyBorder="0" applyAlignment="0" applyProtection="0"/>
    <xf numFmtId="0" fontId="82" fillId="28" borderId="0" applyNumberFormat="0" applyBorder="0" applyAlignment="0" applyProtection="0"/>
    <xf numFmtId="0" fontId="82" fillId="23" borderId="0" applyNumberFormat="0" applyBorder="0" applyAlignment="0" applyProtection="0"/>
    <xf numFmtId="0" fontId="82" fillId="29" borderId="0" applyNumberFormat="0" applyBorder="0" applyAlignment="0" applyProtection="0"/>
    <xf numFmtId="0" fontId="91" fillId="23" borderId="0" applyNumberFormat="0" applyBorder="0" applyAlignment="0" applyProtection="0"/>
    <xf numFmtId="0" fontId="91" fillId="13" borderId="0" applyNumberFormat="0" applyBorder="0" applyAlignment="0" applyProtection="0"/>
    <xf numFmtId="0" fontId="91" fillId="18" borderId="0" applyNumberFormat="0" applyBorder="0" applyAlignment="0" applyProtection="0"/>
    <xf numFmtId="0" fontId="91" fillId="28" borderId="0" applyNumberFormat="0" applyBorder="0" applyAlignment="0" applyProtection="0"/>
    <xf numFmtId="0" fontId="91" fillId="23" borderId="0" applyNumberFormat="0" applyBorder="0" applyAlignment="0" applyProtection="0"/>
    <xf numFmtId="0" fontId="91" fillId="29" borderId="0" applyNumberFormat="0" applyBorder="0" applyAlignment="0" applyProtection="0"/>
    <xf numFmtId="0" fontId="92" fillId="30" borderId="0" applyNumberFormat="0" applyBorder="0" applyAlignment="0" applyProtection="0"/>
    <xf numFmtId="0" fontId="93" fillId="31" borderId="0" applyNumberFormat="0" applyBorder="0" applyAlignment="0" applyProtection="0"/>
    <xf numFmtId="0" fontId="93" fillId="32" borderId="0" applyNumberFormat="0" applyBorder="0" applyAlignment="0" applyProtection="0"/>
    <xf numFmtId="0" fontId="92" fillId="33" borderId="0" applyNumberFormat="0" applyBorder="0" applyAlignment="0" applyProtection="0"/>
    <xf numFmtId="0" fontId="92" fillId="34" borderId="0" applyNumberFormat="0" applyBorder="0" applyAlignment="0" applyProtection="0"/>
    <xf numFmtId="0" fontId="93" fillId="35" borderId="0" applyNumberFormat="0" applyBorder="0" applyAlignment="0" applyProtection="0"/>
    <xf numFmtId="0" fontId="93" fillId="5"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3" fillId="36" borderId="0" applyNumberFormat="0" applyBorder="0" applyAlignment="0" applyProtection="0"/>
    <xf numFmtId="0" fontId="93" fillId="37" borderId="0" applyNumberFormat="0" applyBorder="0" applyAlignment="0" applyProtection="0"/>
    <xf numFmtId="0" fontId="92" fillId="38" borderId="0" applyNumberFormat="0" applyBorder="0" applyAlignment="0" applyProtection="0"/>
    <xf numFmtId="0" fontId="92" fillId="39" borderId="0" applyNumberFormat="0" applyBorder="0" applyAlignment="0" applyProtection="0"/>
    <xf numFmtId="0" fontId="93" fillId="37" borderId="0" applyNumberFormat="0" applyBorder="0" applyAlignment="0" applyProtection="0"/>
    <xf numFmtId="0" fontId="93" fillId="38" borderId="0" applyNumberFormat="0" applyBorder="0" applyAlignment="0" applyProtection="0"/>
    <xf numFmtId="0" fontId="92" fillId="38" borderId="0" applyNumberFormat="0" applyBorder="0" applyAlignment="0" applyProtection="0"/>
    <xf numFmtId="0" fontId="92" fillId="40" borderId="0" applyNumberFormat="0" applyBorder="0" applyAlignment="0" applyProtection="0"/>
    <xf numFmtId="0" fontId="93" fillId="31" borderId="0" applyNumberFormat="0" applyBorder="0" applyAlignment="0" applyProtection="0"/>
    <xf numFmtId="0" fontId="93" fillId="32" borderId="0" applyNumberFormat="0" applyBorder="0" applyAlignment="0" applyProtection="0"/>
    <xf numFmtId="0" fontId="92" fillId="32" borderId="0" applyNumberFormat="0" applyBorder="0" applyAlignment="0" applyProtection="0"/>
    <xf numFmtId="0" fontId="92" fillId="41" borderId="0" applyNumberFormat="0" applyBorder="0" applyAlignment="0" applyProtection="0"/>
    <xf numFmtId="0" fontId="93" fillId="10" borderId="0" applyNumberFormat="0" applyBorder="0" applyAlignment="0" applyProtection="0"/>
    <xf numFmtId="0" fontId="93" fillId="5" borderId="0" applyNumberFormat="0" applyBorder="0" applyAlignment="0" applyProtection="0"/>
    <xf numFmtId="0" fontId="92" fillId="9" borderId="0" applyNumberFormat="0" applyBorder="0" applyAlignment="0" applyProtection="0"/>
    <xf numFmtId="0" fontId="89" fillId="42" borderId="0" applyNumberFormat="0" applyBorder="0" applyAlignment="0" applyProtection="0"/>
    <xf numFmtId="0" fontId="89" fillId="43" borderId="0" applyNumberFormat="0" applyBorder="0" applyAlignment="0" applyProtection="0"/>
    <xf numFmtId="0" fontId="89" fillId="44" borderId="0" applyNumberFormat="0" applyBorder="0" applyAlignment="0" applyProtection="0"/>
    <xf numFmtId="164" fontId="96" fillId="0" borderId="0" applyBorder="0" applyAlignment="0" applyProtection="0"/>
    <xf numFmtId="0" fontId="94" fillId="0" borderId="0" applyNumberFormat="0" applyFill="0" applyBorder="0" applyAlignment="0" applyProtection="0"/>
    <xf numFmtId="169" fontId="96" fillId="45" borderId="0"/>
    <xf numFmtId="0" fontId="95" fillId="0" borderId="0"/>
    <xf numFmtId="0" fontId="65" fillId="0" borderId="0"/>
    <xf numFmtId="0" fontId="65" fillId="0" borderId="0"/>
    <xf numFmtId="0" fontId="65" fillId="0" borderId="0"/>
    <xf numFmtId="0" fontId="65" fillId="10" borderId="13" applyNumberFormat="0" applyFont="0" applyAlignment="0" applyProtection="0"/>
    <xf numFmtId="0" fontId="65" fillId="0" borderId="0"/>
    <xf numFmtId="0" fontId="65" fillId="0" borderId="0"/>
    <xf numFmtId="0" fontId="65" fillId="0" borderId="0"/>
    <xf numFmtId="0" fontId="65" fillId="0" borderId="0"/>
    <xf numFmtId="0" fontId="65" fillId="0" borderId="0"/>
    <xf numFmtId="0" fontId="67" fillId="0" borderId="0"/>
    <xf numFmtId="0" fontId="65" fillId="0" borderId="0"/>
    <xf numFmtId="0" fontId="65" fillId="0" borderId="0"/>
    <xf numFmtId="0" fontId="97" fillId="0" borderId="0"/>
    <xf numFmtId="0" fontId="97" fillId="0" borderId="0"/>
    <xf numFmtId="9" fontId="65" fillId="0" borderId="0" applyFont="0" applyFill="0" applyBorder="0" applyAlignment="0" applyProtection="0"/>
    <xf numFmtId="164" fontId="96" fillId="46" borderId="0" applyBorder="0" applyProtection="0"/>
    <xf numFmtId="4" fontId="80" fillId="4" borderId="6" applyNumberFormat="0" applyFill="0" applyProtection="0">
      <alignment vertical="center"/>
    </xf>
    <xf numFmtId="4" fontId="80" fillId="4" borderId="6" applyNumberFormat="0" applyProtection="0">
      <alignment vertical="center"/>
    </xf>
    <xf numFmtId="4" fontId="80" fillId="4" borderId="6" applyNumberFormat="0" applyFill="0" applyProtection="0">
      <alignment horizontal="left" vertical="center" indent="1"/>
    </xf>
    <xf numFmtId="4" fontId="80" fillId="4" borderId="6" applyNumberFormat="0" applyProtection="0">
      <alignment horizontal="left" vertical="center" indent="1"/>
    </xf>
    <xf numFmtId="4" fontId="80" fillId="11" borderId="0" applyNumberFormat="0" applyFill="0" applyProtection="0">
      <alignment horizontal="left" vertical="center" indent="1"/>
    </xf>
    <xf numFmtId="4" fontId="80" fillId="0" borderId="0" applyNumberFormat="0" applyProtection="0">
      <alignment horizontal="left" vertical="center" indent="1"/>
    </xf>
    <xf numFmtId="4" fontId="83" fillId="23" borderId="0" applyNumberFormat="0" applyProtection="0">
      <alignment horizontal="left" vertical="center" indent="1"/>
    </xf>
    <xf numFmtId="4" fontId="82" fillId="11" borderId="6" applyNumberFormat="0" applyFill="0" applyProtection="0">
      <alignment horizontal="right" vertical="center"/>
    </xf>
    <xf numFmtId="4" fontId="82" fillId="11" borderId="6" applyNumberFormat="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65" fillId="23"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23" borderId="6" applyNumberFormat="0" applyProtection="0">
      <alignment horizontal="left" vertical="top" indent="1"/>
    </xf>
    <xf numFmtId="0" fontId="65" fillId="11"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11" borderId="6" applyNumberFormat="0" applyProtection="0">
      <alignment horizontal="left" vertical="top" indent="1"/>
    </xf>
    <xf numFmtId="0" fontId="65" fillId="24" borderId="6" applyNumberFormat="0" applyFill="0" applyProtection="0">
      <alignment horizontal="left" vertical="center" indent="1"/>
    </xf>
    <xf numFmtId="0" fontId="30" fillId="0" borderId="0" applyNumberFormat="0" applyProtection="0">
      <alignment horizontal="left" vertical="center" wrapText="1" indent="1" shrinkToFit="1"/>
    </xf>
    <xf numFmtId="0" fontId="65" fillId="24" borderId="6" applyNumberFormat="0" applyProtection="0">
      <alignment horizontal="left" vertical="top" indent="1"/>
    </xf>
    <xf numFmtId="0" fontId="65" fillId="22" borderId="6" applyNumberFormat="0" applyFill="0" applyProtection="0">
      <alignment horizontal="left" vertical="center" indent="1"/>
    </xf>
    <xf numFmtId="0" fontId="65" fillId="0" borderId="3" applyNumberFormat="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2" borderId="6" applyNumberFormat="0" applyFill="0" applyProtection="0">
      <alignment horizontal="right" vertical="center"/>
    </xf>
    <xf numFmtId="4" fontId="14" fillId="0" borderId="0" applyNumberFormat="0" applyProtection="0">
      <alignment horizontal="right"/>
    </xf>
    <xf numFmtId="4" fontId="82" fillId="0" borderId="3" applyNumberFormat="0" applyProtection="0">
      <alignment horizontal="right" vertical="center"/>
    </xf>
    <xf numFmtId="4" fontId="14" fillId="0" borderId="0" applyNumberFormat="0" applyProtection="0">
      <alignment horizontal="right"/>
    </xf>
    <xf numFmtId="4" fontId="82" fillId="11" borderId="6" applyNumberFormat="0" applyFill="0" applyProtection="0">
      <alignment horizontal="left" vertical="center" indent="1"/>
    </xf>
    <xf numFmtId="4" fontId="14" fillId="0" borderId="3" applyNumberFormat="0" applyProtection="0">
      <alignment horizontal="left" wrapText="1" indent="1"/>
    </xf>
    <xf numFmtId="4" fontId="82" fillId="0" borderId="3" applyNumberFormat="0" applyProtection="0">
      <alignment horizontal="left" wrapText="1" indent="1"/>
    </xf>
    <xf numFmtId="4" fontId="14" fillId="0" borderId="0" applyNumberFormat="0" applyProtection="0">
      <alignment horizontal="left" wrapText="1" indent="1" shrinkToFit="1"/>
    </xf>
    <xf numFmtId="4" fontId="85" fillId="27" borderId="0" applyNumberFormat="0" applyProtection="0">
      <alignment horizontal="left" vertical="center" indent="1"/>
    </xf>
    <xf numFmtId="0" fontId="27" fillId="0" borderId="0"/>
    <xf numFmtId="0" fontId="87" fillId="0" borderId="0" applyNumberFormat="0" applyFill="0" applyBorder="0" applyAlignment="0" applyProtection="0"/>
    <xf numFmtId="164" fontId="98" fillId="2" borderId="0" applyBorder="0" applyProtection="0"/>
    <xf numFmtId="0" fontId="67" fillId="0" borderId="0"/>
    <xf numFmtId="0" fontId="65" fillId="0" borderId="0"/>
    <xf numFmtId="0" fontId="76" fillId="9" borderId="7" applyNumberFormat="0" applyAlignment="0" applyProtection="0"/>
    <xf numFmtId="0" fontId="79" fillId="6" borderId="14" applyNumberFormat="0" applyAlignment="0" applyProtection="0"/>
    <xf numFmtId="0" fontId="69" fillId="6" borderId="7" applyNumberFormat="0" applyAlignment="0" applyProtection="0"/>
    <xf numFmtId="0" fontId="65" fillId="10" borderId="13" applyNumberFormat="0" applyFont="0" applyAlignment="0" applyProtection="0"/>
    <xf numFmtId="0" fontId="89" fillId="0" borderId="16" applyNumberFormat="0" applyFill="0" applyAlignment="0" applyProtection="0"/>
    <xf numFmtId="4" fontId="14" fillId="4" borderId="6" applyNumberFormat="0" applyFill="0" applyProtection="0">
      <alignment vertical="center"/>
    </xf>
    <xf numFmtId="4" fontId="81" fillId="4" borderId="6" applyNumberFormat="0" applyProtection="0">
      <alignment vertical="center"/>
    </xf>
    <xf numFmtId="4" fontId="28" fillId="4" borderId="17" applyNumberFormat="0" applyFill="0" applyProtection="0">
      <alignment horizontal="left" vertical="center"/>
    </xf>
    <xf numFmtId="0" fontId="80" fillId="4" borderId="6" applyNumberFormat="0" applyProtection="0">
      <alignment horizontal="left" vertical="top" indent="1"/>
    </xf>
    <xf numFmtId="4" fontId="82" fillId="12" borderId="6" applyNumberFormat="0" applyProtection="0">
      <alignment horizontal="right" vertical="center"/>
    </xf>
    <xf numFmtId="4" fontId="82" fillId="13" borderId="6" applyNumberFormat="0" applyProtection="0">
      <alignment horizontal="right" vertical="center"/>
    </xf>
    <xf numFmtId="4" fontId="82" fillId="14" borderId="6" applyNumberFormat="0" applyProtection="0">
      <alignment horizontal="right" vertical="center"/>
    </xf>
    <xf numFmtId="4" fontId="82" fillId="15" borderId="6" applyNumberFormat="0" applyProtection="0">
      <alignment horizontal="right" vertical="center"/>
    </xf>
    <xf numFmtId="4" fontId="82" fillId="16" borderId="6" applyNumberFormat="0" applyProtection="0">
      <alignment horizontal="right" vertical="center"/>
    </xf>
    <xf numFmtId="4" fontId="82" fillId="17" borderId="6" applyNumberFormat="0" applyProtection="0">
      <alignment horizontal="right" vertical="center"/>
    </xf>
    <xf numFmtId="4" fontId="82" fillId="18" borderId="6" applyNumberFormat="0" applyProtection="0">
      <alignment horizontal="right" vertical="center"/>
    </xf>
    <xf numFmtId="4" fontId="82" fillId="19" borderId="6" applyNumberFormat="0" applyProtection="0">
      <alignment horizontal="right" vertical="center"/>
    </xf>
    <xf numFmtId="4" fontId="82" fillId="20" borderId="6" applyNumberFormat="0" applyProtection="0">
      <alignment horizontal="right" vertical="center"/>
    </xf>
    <xf numFmtId="4" fontId="14" fillId="11" borderId="17" applyNumberFormat="0" applyFill="0" applyProtection="0">
      <alignment horizontal="right" vertical="center"/>
    </xf>
    <xf numFmtId="0" fontId="30" fillId="23" borderId="6" applyNumberFormat="0" applyFill="0" applyProtection="0">
      <alignment horizontal="left" vertical="center" indent="1"/>
    </xf>
    <xf numFmtId="0" fontId="65" fillId="23" borderId="6" applyNumberFormat="0" applyProtection="0">
      <alignment horizontal="left" vertical="top" indent="1"/>
    </xf>
    <xf numFmtId="0" fontId="30" fillId="11" borderId="6" applyNumberFormat="0" applyFill="0" applyProtection="0">
      <alignment horizontal="left" vertical="center" indent="1"/>
    </xf>
    <xf numFmtId="0" fontId="65" fillId="11" borderId="6" applyNumberFormat="0" applyProtection="0">
      <alignment horizontal="left" vertical="top" indent="1"/>
    </xf>
    <xf numFmtId="0" fontId="30" fillId="24" borderId="6" applyNumberFormat="0" applyFill="0" applyProtection="0">
      <alignment horizontal="left" vertical="center" indent="1"/>
    </xf>
    <xf numFmtId="0" fontId="65" fillId="24" borderId="6" applyNumberFormat="0" applyProtection="0">
      <alignment horizontal="left" vertical="top" indent="1"/>
    </xf>
    <xf numFmtId="0" fontId="30" fillId="22" borderId="6" applyNumberFormat="0" applyFill="0" applyProtection="0">
      <alignment horizontal="left" vertical="center" indent="1"/>
    </xf>
    <xf numFmtId="0" fontId="65" fillId="22" borderId="6" applyNumberFormat="0" applyProtection="0">
      <alignment horizontal="left" vertical="top" indent="1"/>
    </xf>
    <xf numFmtId="4" fontId="82" fillId="26" borderId="6" applyNumberFormat="0" applyProtection="0">
      <alignment vertical="center"/>
    </xf>
    <xf numFmtId="4" fontId="84" fillId="26" borderId="6" applyNumberFormat="0" applyProtection="0">
      <alignment vertical="center"/>
    </xf>
    <xf numFmtId="4" fontId="82" fillId="26" borderId="6" applyNumberFormat="0" applyProtection="0">
      <alignment horizontal="left" vertical="center" indent="1"/>
    </xf>
    <xf numFmtId="0" fontId="82" fillId="26" borderId="6" applyNumberFormat="0" applyProtection="0">
      <alignment horizontal="left" vertical="top" indent="1"/>
    </xf>
    <xf numFmtId="4" fontId="14" fillId="22" borderId="6" applyNumberFormat="0" applyFill="0" applyProtection="0">
      <alignment horizontal="right" vertical="center"/>
    </xf>
    <xf numFmtId="4" fontId="84" fillId="22" borderId="6" applyNumberFormat="0" applyProtection="0">
      <alignment horizontal="right" vertical="center"/>
    </xf>
    <xf numFmtId="4" fontId="14" fillId="11" borderId="17" applyNumberFormat="0" applyFill="0" applyProtection="0">
      <alignment horizontal="left" vertical="center"/>
    </xf>
    <xf numFmtId="0" fontId="82" fillId="11" borderId="6" applyNumberFormat="0" applyProtection="0">
      <alignment horizontal="left" vertical="top" indent="1"/>
    </xf>
    <xf numFmtId="4" fontId="86" fillId="22" borderId="6" applyNumberFormat="0" applyProtection="0">
      <alignment horizontal="right" vertical="center"/>
    </xf>
    <xf numFmtId="0" fontId="65" fillId="0" borderId="0"/>
    <xf numFmtId="0" fontId="2" fillId="0" borderId="0"/>
    <xf numFmtId="0" fontId="65" fillId="0" borderId="0"/>
    <xf numFmtId="0" fontId="65" fillId="0" borderId="0"/>
    <xf numFmtId="0" fontId="65" fillId="0" borderId="0"/>
    <xf numFmtId="0" fontId="65" fillId="10" borderId="13" applyNumberFormat="0" applyFont="0" applyAlignment="0" applyProtection="0"/>
    <xf numFmtId="0" fontId="65" fillId="0" borderId="0"/>
    <xf numFmtId="0" fontId="65" fillId="0" borderId="0"/>
    <xf numFmtId="0" fontId="65" fillId="0" borderId="0"/>
    <xf numFmtId="0" fontId="65" fillId="0" borderId="0"/>
    <xf numFmtId="0" fontId="67" fillId="0" borderId="0"/>
    <xf numFmtId="0" fontId="65" fillId="0" borderId="0"/>
    <xf numFmtId="0" fontId="65" fillId="0" borderId="0"/>
    <xf numFmtId="9" fontId="65" fillId="0" borderId="0" applyFont="0" applyFill="0" applyBorder="0" applyAlignment="0" applyProtection="0"/>
    <xf numFmtId="4" fontId="80" fillId="4" borderId="6" applyNumberFormat="0" applyFill="0" applyProtection="0">
      <alignment vertical="center"/>
    </xf>
    <xf numFmtId="4" fontId="80" fillId="4" borderId="6" applyNumberFormat="0" applyProtection="0">
      <alignment vertical="center"/>
    </xf>
    <xf numFmtId="4" fontId="80" fillId="4" borderId="6" applyNumberFormat="0" applyFill="0" applyProtection="0">
      <alignment horizontal="left" vertical="center" indent="1"/>
    </xf>
    <xf numFmtId="4" fontId="80" fillId="4" borderId="6" applyNumberFormat="0" applyProtection="0">
      <alignment horizontal="left" vertical="center" indent="1"/>
    </xf>
    <xf numFmtId="4" fontId="83" fillId="23" borderId="0" applyNumberFormat="0" applyProtection="0">
      <alignment horizontal="left" vertical="center" indent="1"/>
    </xf>
    <xf numFmtId="4" fontId="82" fillId="11" borderId="6" applyNumberFormat="0" applyFill="0" applyProtection="0">
      <alignment horizontal="right" vertical="center"/>
    </xf>
    <xf numFmtId="4" fontId="82" fillId="11" borderId="6" applyNumberFormat="0" applyProtection="0">
      <alignment horizontal="right" vertical="center"/>
    </xf>
    <xf numFmtId="4" fontId="2" fillId="22" borderId="0" applyNumberFormat="0" applyProtection="0">
      <alignment horizontal="left" vertical="center" indent="1"/>
    </xf>
    <xf numFmtId="4" fontId="2" fillId="11" borderId="0" applyNumberFormat="0" applyProtection="0">
      <alignment horizontal="left" vertical="center" indent="1"/>
    </xf>
    <xf numFmtId="0" fontId="65" fillId="23" borderId="6" applyNumberFormat="0" applyFill="0" applyProtection="0">
      <alignment horizontal="left" vertical="center" indent="1"/>
    </xf>
    <xf numFmtId="0" fontId="65" fillId="23" borderId="6" applyNumberFormat="0" applyProtection="0">
      <alignment horizontal="left" vertical="top" indent="1"/>
    </xf>
    <xf numFmtId="0" fontId="65" fillId="11" borderId="6" applyNumberFormat="0" applyFill="0" applyProtection="0">
      <alignment horizontal="left" vertical="center" indent="1"/>
    </xf>
    <xf numFmtId="0" fontId="65" fillId="11" borderId="6" applyNumberFormat="0" applyProtection="0">
      <alignment horizontal="left" vertical="top" indent="1"/>
    </xf>
    <xf numFmtId="0" fontId="65" fillId="24" borderId="6" applyNumberFormat="0" applyFill="0" applyProtection="0">
      <alignment horizontal="left" vertical="center" indent="1"/>
    </xf>
    <xf numFmtId="0" fontId="65" fillId="24" borderId="6" applyNumberFormat="0" applyProtection="0">
      <alignment horizontal="left" vertical="top" indent="1"/>
    </xf>
    <xf numFmtId="0" fontId="65" fillId="22" borderId="6" applyNumberFormat="0" applyFill="0" applyProtection="0">
      <alignment horizontal="left" vertical="center" indent="1"/>
    </xf>
    <xf numFmtId="0" fontId="65" fillId="0" borderId="3" applyNumberFormat="0" applyProtection="0">
      <alignment horizontal="left" vertical="center" indent="1"/>
    </xf>
    <xf numFmtId="0" fontId="65" fillId="22" borderId="6" applyNumberFormat="0" applyProtection="0">
      <alignment horizontal="left" vertical="top" indent="1"/>
    </xf>
    <xf numFmtId="0" fontId="65" fillId="25" borderId="3" applyNumberFormat="0">
      <protection locked="0"/>
    </xf>
    <xf numFmtId="4" fontId="82" fillId="22" borderId="6" applyNumberFormat="0" applyFill="0" applyProtection="0">
      <alignment horizontal="right" vertical="center"/>
    </xf>
    <xf numFmtId="4" fontId="82" fillId="11" borderId="6" applyNumberFormat="0" applyFill="0" applyProtection="0">
      <alignment horizontal="left" vertical="center" indent="1"/>
    </xf>
    <xf numFmtId="4" fontId="85" fillId="27" borderId="0" applyNumberFormat="0" applyProtection="0">
      <alignment horizontal="left" vertical="center" indent="1"/>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4" fontId="28" fillId="0" borderId="0" applyNumberFormat="0" applyProtection="0">
      <alignment horizontal="left" wrapText="1" indent="1"/>
    </xf>
    <xf numFmtId="2" fontId="30" fillId="0" borderId="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0" fontId="30" fillId="0" borderId="0" applyNumberFormat="0" applyProtection="0">
      <alignment horizontal="left" wrapText="1" indent="1"/>
    </xf>
    <xf numFmtId="4" fontId="14" fillId="0" borderId="0" applyNumberFormat="0" applyProtection="0">
      <alignment horizontal="right" wrapText="1"/>
    </xf>
    <xf numFmtId="0" fontId="99" fillId="0" borderId="0"/>
    <xf numFmtId="0" fontId="92" fillId="3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4" fontId="80" fillId="0" borderId="3" applyNumberFormat="0" applyProtection="0">
      <alignment horizontal="left" vertical="center" wrapText="1" indent="1" shrinkToFit="1"/>
    </xf>
    <xf numFmtId="0" fontId="30" fillId="0" borderId="3" applyNumberFormat="0" applyProtection="0">
      <alignment horizontal="left" vertical="center" indent="1"/>
    </xf>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30" fillId="0" borderId="1" applyNumberFormat="0" applyProtection="0">
      <alignment horizontal="left" vertical="center" wrapText="1" indent="1" shrinkToFit="1"/>
    </xf>
    <xf numFmtId="0" fontId="92" fillId="40" borderId="0" applyNumberFormat="0" applyBorder="0" applyAlignment="0" applyProtection="0"/>
    <xf numFmtId="0" fontId="30" fillId="0" borderId="1" applyNumberFormat="0" applyProtection="0">
      <alignment horizontal="left" vertical="center" indent="1"/>
    </xf>
    <xf numFmtId="0" fontId="92" fillId="39" borderId="0" applyNumberFormat="0" applyBorder="0" applyAlignment="0" applyProtection="0"/>
    <xf numFmtId="0" fontId="30" fillId="0" borderId="1" applyNumberFormat="0" applyProtection="0">
      <alignment horizontal="left" vertical="center" indent="1"/>
    </xf>
    <xf numFmtId="0" fontId="92" fillId="40" borderId="0" applyNumberFormat="0" applyBorder="0" applyAlignment="0" applyProtection="0"/>
    <xf numFmtId="0" fontId="30" fillId="0" borderId="1" applyNumberFormat="0" applyProtection="0">
      <alignment horizontal="left" vertical="center" indent="1"/>
    </xf>
    <xf numFmtId="0" fontId="92" fillId="39" borderId="0" applyNumberFormat="0" applyBorder="0" applyAlignment="0" applyProtection="0"/>
    <xf numFmtId="0" fontId="30" fillId="0" borderId="3" applyNumberFormat="0" applyProtection="0">
      <alignment horizontal="left" vertical="center" wrapText="1" indent="1" shrinkToFit="1"/>
    </xf>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4" fontId="14" fillId="0" borderId="3" applyNumberFormat="0" applyProtection="0">
      <alignment horizontal="left" vertical="center" wrapText="1" indent="1" shrinkToFit="1"/>
    </xf>
    <xf numFmtId="0" fontId="30" fillId="0" borderId="6" applyNumberFormat="0" applyProtection="0">
      <alignment horizontal="left" vertical="center" indent="1"/>
    </xf>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30" fillId="0" borderId="6" applyNumberFormat="0" applyProtection="0">
      <alignment horizontal="left" vertical="center" indent="1"/>
    </xf>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30" fillId="0" borderId="6" applyNumberFormat="0" applyProtection="0">
      <alignment horizontal="left" vertical="center" indent="1"/>
    </xf>
    <xf numFmtId="0" fontId="92" fillId="39"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4" fontId="14" fillId="0" borderId="1" applyNumberFormat="0" applyProtection="0">
      <alignment horizontal="right" vertical="center" wrapText="1" shrinkToFit="1"/>
    </xf>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4" fontId="80" fillId="0" borderId="18" applyNumberFormat="0" applyProtection="0">
      <alignment horizontal="left" vertical="center" wrapText="1" indent="1" shrinkToFit="1"/>
    </xf>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100" fillId="0" borderId="0"/>
    <xf numFmtId="0" fontId="92" fillId="30"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7"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41"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65" fillId="0" borderId="0"/>
    <xf numFmtId="4" fontId="14" fillId="11" borderId="17" applyNumberFormat="0" applyFill="0" applyProtection="0">
      <alignment horizontal="left" vertical="center"/>
    </xf>
    <xf numFmtId="4" fontId="14" fillId="11" borderId="3" applyNumberFormat="0" applyFill="0" applyProtection="0">
      <alignment horizontal="left" vertical="center"/>
    </xf>
    <xf numFmtId="4" fontId="14" fillId="11" borderId="3" applyNumberFormat="0" applyFill="0" applyProtection="0">
      <alignment horizontal="left" vertical="center"/>
    </xf>
    <xf numFmtId="4" fontId="14" fillId="4" borderId="6" applyNumberFormat="0" applyFill="0" applyProtection="0">
      <alignment vertical="center"/>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4" fontId="80" fillId="11" borderId="0" applyNumberFormat="0" applyProtection="0">
      <alignment horizontal="left" vertical="center" indent="1"/>
    </xf>
    <xf numFmtId="0" fontId="65" fillId="23" borderId="6" applyNumberFormat="0" applyProtection="0">
      <alignment horizontal="left" vertical="center" indent="1"/>
    </xf>
    <xf numFmtId="0" fontId="65" fillId="11" borderId="6" applyNumberFormat="0" applyProtection="0">
      <alignment horizontal="left" vertical="center" indent="1"/>
    </xf>
    <xf numFmtId="0" fontId="65" fillId="24" borderId="6" applyNumberFormat="0" applyProtection="0">
      <alignment horizontal="left" vertical="center" indent="1"/>
    </xf>
    <xf numFmtId="0" fontId="65" fillId="22" borderId="6" applyNumberFormat="0" applyProtection="0">
      <alignment horizontal="left" vertical="center" indent="1"/>
    </xf>
    <xf numFmtId="4" fontId="82" fillId="22" borderId="6" applyNumberFormat="0" applyProtection="0">
      <alignment horizontal="right" vertical="center"/>
    </xf>
    <xf numFmtId="4" fontId="82" fillId="11" borderId="6" applyNumberFormat="0" applyProtection="0">
      <alignment horizontal="left" vertical="center" indent="1"/>
    </xf>
    <xf numFmtId="0" fontId="123" fillId="0" borderId="0"/>
    <xf numFmtId="0" fontId="59" fillId="10" borderId="13" applyNumberFormat="0" applyFont="0" applyAlignment="0" applyProtection="0"/>
    <xf numFmtId="4" fontId="124" fillId="23" borderId="0" applyNumberFormat="0" applyProtection="0">
      <alignment horizontal="left" vertical="center" indent="1"/>
    </xf>
    <xf numFmtId="4" fontId="82" fillId="22" borderId="0" applyNumberFormat="0" applyProtection="0">
      <alignment horizontal="left" vertical="center" indent="1"/>
    </xf>
    <xf numFmtId="4" fontId="82" fillId="11" borderId="0" applyNumberFormat="0" applyProtection="0">
      <alignment horizontal="left" vertical="center" indent="1"/>
    </xf>
    <xf numFmtId="0" fontId="123" fillId="23" borderId="6" applyNumberFormat="0" applyProtection="0">
      <alignment horizontal="left" vertical="center" indent="1"/>
    </xf>
    <xf numFmtId="0" fontId="123" fillId="23" borderId="6" applyNumberFormat="0" applyProtection="0">
      <alignment horizontal="left" vertical="top" indent="1"/>
    </xf>
    <xf numFmtId="0" fontId="123" fillId="11" borderId="6" applyNumberFormat="0" applyProtection="0">
      <alignment horizontal="left" vertical="center" indent="1"/>
    </xf>
    <xf numFmtId="0" fontId="123" fillId="11" borderId="6" applyNumberFormat="0" applyProtection="0">
      <alignment horizontal="left" vertical="top" indent="1"/>
    </xf>
    <xf numFmtId="0" fontId="123" fillId="24" borderId="6" applyNumberFormat="0" applyProtection="0">
      <alignment horizontal="left" vertical="center" indent="1"/>
    </xf>
    <xf numFmtId="0" fontId="123" fillId="24" borderId="6" applyNumberFormat="0" applyProtection="0">
      <alignment horizontal="left" vertical="top" indent="1"/>
    </xf>
    <xf numFmtId="0" fontId="123" fillId="22" borderId="6" applyNumberFormat="0" applyProtection="0">
      <alignment horizontal="left" vertical="center" indent="1"/>
    </xf>
    <xf numFmtId="0" fontId="123" fillId="22" borderId="6" applyNumberFormat="0" applyProtection="0">
      <alignment horizontal="left" vertical="top" indent="1"/>
    </xf>
    <xf numFmtId="0" fontId="123" fillId="25" borderId="3" applyNumberFormat="0">
      <protection locked="0"/>
    </xf>
    <xf numFmtId="4" fontId="82" fillId="47" borderId="6" applyNumberFormat="0" applyProtection="0">
      <alignment horizontal="right" vertical="center"/>
    </xf>
    <xf numFmtId="4" fontId="14" fillId="47" borderId="25" applyNumberFormat="0" applyProtection="0">
      <alignment horizontal="left" wrapText="1" indent="1"/>
    </xf>
    <xf numFmtId="4" fontId="125" fillId="27" borderId="0" applyNumberFormat="0" applyProtection="0">
      <alignment horizontal="left" vertical="center" indent="1"/>
    </xf>
    <xf numFmtId="0" fontId="123" fillId="10" borderId="13" applyNumberFormat="0" applyFont="0" applyAlignment="0" applyProtection="0"/>
    <xf numFmtId="4" fontId="80" fillId="0" borderId="0" applyNumberFormat="0" applyProtection="0">
      <alignment horizontal="left" indent="1"/>
    </xf>
    <xf numFmtId="4" fontId="126" fillId="23" borderId="0" applyNumberFormat="0" applyProtection="0">
      <alignment horizontal="left" vertical="center" indent="1"/>
    </xf>
    <xf numFmtId="4" fontId="127" fillId="22" borderId="0" applyNumberFormat="0" applyProtection="0">
      <alignment horizontal="left" vertical="center" indent="1"/>
    </xf>
    <xf numFmtId="4" fontId="127" fillId="11"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0" fontId="30" fillId="0" borderId="0" applyNumberFormat="0" applyProtection="0">
      <alignment horizontal="left" vertical="center" indent="1"/>
    </xf>
    <xf numFmtId="4" fontId="14" fillId="0" borderId="0" applyNumberFormat="0" applyProtection="0">
      <alignment horizontal="left" wrapText="1" indent="1" shrinkToFit="1"/>
    </xf>
    <xf numFmtId="4" fontId="128" fillId="27" borderId="0" applyNumberFormat="0" applyProtection="0">
      <alignment horizontal="left" vertical="center" indent="1"/>
    </xf>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1" fillId="0" borderId="0"/>
    <xf numFmtId="0" fontId="1" fillId="0" borderId="0"/>
    <xf numFmtId="0" fontId="1" fillId="0" borderId="0"/>
    <xf numFmtId="0" fontId="132" fillId="0" borderId="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xf numFmtId="0" fontId="92" fillId="30" borderId="0" applyNumberFormat="0" applyBorder="0" applyAlignment="0" applyProtection="0"/>
    <xf numFmtId="0" fontId="92" fillId="34" borderId="0" applyNumberFormat="0" applyBorder="0" applyAlignment="0" applyProtection="0"/>
    <xf numFmtId="0" fontId="92" fillId="7" borderId="0" applyNumberFormat="0" applyBorder="0" applyAlignment="0" applyProtection="0"/>
    <xf numFmtId="0" fontId="92" fillId="39" borderId="0" applyNumberFormat="0" applyBorder="0" applyAlignment="0" applyProtection="0"/>
    <xf numFmtId="0" fontId="92" fillId="40" borderId="0" applyNumberFormat="0" applyBorder="0" applyAlignment="0" applyProtection="0"/>
    <xf numFmtId="0" fontId="92" fillId="41" borderId="0" applyNumberFormat="0" applyBorder="0" applyAlignment="0" applyProtection="0"/>
    <xf numFmtId="0" fontId="92" fillId="41" borderId="0" applyNumberFormat="0" applyBorder="0" applyAlignment="0" applyProtection="0"/>
    <xf numFmtId="0" fontId="92" fillId="40" borderId="0" applyNumberFormat="0" applyBorder="0" applyAlignment="0" applyProtection="0"/>
    <xf numFmtId="0" fontId="92" fillId="39" borderId="0" applyNumberFormat="0" applyBorder="0" applyAlignment="0" applyProtection="0"/>
    <xf numFmtId="0" fontId="92" fillId="7" borderId="0" applyNumberFormat="0" applyBorder="0" applyAlignment="0" applyProtection="0"/>
    <xf numFmtId="0" fontId="92" fillId="34" borderId="0" applyNumberFormat="0" applyBorder="0" applyAlignment="0" applyProtection="0"/>
    <xf numFmtId="0" fontId="92" fillId="30" borderId="0" applyNumberFormat="0" applyBorder="0" applyAlignment="0" applyProtection="0"/>
  </cellStyleXfs>
  <cellXfs count="338">
    <xf numFmtId="0" fontId="0" fillId="0" borderId="0" xfId="0"/>
    <xf numFmtId="0" fontId="6" fillId="0" borderId="0" xfId="0" applyFont="1"/>
    <xf numFmtId="0" fontId="6" fillId="0" borderId="0" xfId="0" applyFont="1" applyAlignment="1">
      <alignment wrapText="1"/>
    </xf>
    <xf numFmtId="166" fontId="6" fillId="0" borderId="0" xfId="0" applyNumberFormat="1" applyFont="1"/>
    <xf numFmtId="164" fontId="6" fillId="0" borderId="0" xfId="0" applyNumberFormat="1" applyFont="1"/>
    <xf numFmtId="0" fontId="9" fillId="0" borderId="0" xfId="0" applyFont="1"/>
    <xf numFmtId="0" fontId="12" fillId="0" borderId="0" xfId="0" applyFont="1"/>
    <xf numFmtId="0" fontId="6" fillId="0" borderId="0" xfId="0" applyFont="1" applyAlignment="1">
      <alignment vertical="center"/>
    </xf>
    <xf numFmtId="0" fontId="15" fillId="0" borderId="0" xfId="0" applyFont="1"/>
    <xf numFmtId="3" fontId="15" fillId="0" borderId="0" xfId="0" applyNumberFormat="1" applyFont="1"/>
    <xf numFmtId="3" fontId="6" fillId="0" borderId="0" xfId="0" applyNumberFormat="1" applyFont="1"/>
    <xf numFmtId="164" fontId="6" fillId="0" borderId="5" xfId="0" applyNumberFormat="1" applyFont="1" applyBorder="1"/>
    <xf numFmtId="167" fontId="15" fillId="0" borderId="5" xfId="3" applyNumberFormat="1" applyFont="1" applyBorder="1"/>
    <xf numFmtId="164" fontId="6" fillId="0" borderId="4" xfId="0" applyNumberFormat="1" applyFont="1" applyBorder="1"/>
    <xf numFmtId="167" fontId="15" fillId="0" borderId="4" xfId="3" applyNumberFormat="1" applyFont="1" applyBorder="1"/>
    <xf numFmtId="166" fontId="15" fillId="0" borderId="0" xfId="0" applyNumberFormat="1" applyFont="1"/>
    <xf numFmtId="3" fontId="42" fillId="0" borderId="5" xfId="1" applyNumberFormat="1" applyFont="1" applyBorder="1" applyAlignment="1">
      <alignment horizontal="right" wrapText="1"/>
    </xf>
    <xf numFmtId="3" fontId="42" fillId="0" borderId="5" xfId="5" applyNumberFormat="1" applyFont="1" applyBorder="1" applyAlignment="1">
      <alignment horizontal="right" wrapText="1"/>
    </xf>
    <xf numFmtId="3" fontId="44" fillId="0" borderId="5" xfId="1" applyNumberFormat="1" applyFont="1" applyBorder="1" applyAlignment="1">
      <alignment horizontal="right" wrapText="1"/>
    </xf>
    <xf numFmtId="3" fontId="29" fillId="0" borderId="5" xfId="9" applyNumberFormat="1" applyFont="1" applyBorder="1" applyAlignment="1">
      <alignment horizontal="right"/>
    </xf>
    <xf numFmtId="3" fontId="31" fillId="0" borderId="5" xfId="1" applyNumberFormat="1" applyFont="1" applyBorder="1" applyAlignment="1">
      <alignment horizontal="justify" wrapText="1"/>
    </xf>
    <xf numFmtId="3" fontId="32" fillId="0" borderId="5" xfId="2" applyNumberFormat="1" applyFont="1" applyBorder="1"/>
    <xf numFmtId="3" fontId="46" fillId="0" borderId="5" xfId="2" applyNumberFormat="1" applyFont="1" applyBorder="1"/>
    <xf numFmtId="3" fontId="31" fillId="0" borderId="5" xfId="1" applyNumberFormat="1" applyFont="1" applyBorder="1" applyAlignment="1">
      <alignment horizontal="left" wrapText="1"/>
    </xf>
    <xf numFmtId="3" fontId="47" fillId="0" borderId="5" xfId="2" applyNumberFormat="1" applyFont="1" applyBorder="1"/>
    <xf numFmtId="3" fontId="31" fillId="0" borderId="5" xfId="5" applyNumberFormat="1" applyFont="1" applyBorder="1" applyAlignment="1">
      <alignment horizontal="justify" wrapText="1"/>
    </xf>
    <xf numFmtId="3" fontId="48" fillId="0" borderId="5" xfId="2" applyNumberFormat="1" applyFont="1" applyBorder="1"/>
    <xf numFmtId="3" fontId="45" fillId="0" borderId="5" xfId="1" applyNumberFormat="1" applyFont="1" applyBorder="1" applyAlignment="1">
      <alignment horizontal="left" wrapText="1"/>
    </xf>
    <xf numFmtId="3" fontId="28" fillId="0" borderId="0" xfId="10" applyNumberFormat="1" applyFont="1" applyAlignment="1">
      <alignment horizontal="right" wrapText="1" indent="1" shrinkToFit="1"/>
    </xf>
    <xf numFmtId="0" fontId="25" fillId="0" borderId="0" xfId="0" applyFont="1" applyAlignment="1">
      <alignment horizontal="center" wrapText="1"/>
    </xf>
    <xf numFmtId="167" fontId="6" fillId="0" borderId="0" xfId="0" applyNumberFormat="1" applyFont="1"/>
    <xf numFmtId="0" fontId="35" fillId="0" borderId="0" xfId="0" applyFont="1"/>
    <xf numFmtId="0" fontId="35" fillId="0" borderId="0" xfId="0" applyFont="1" applyAlignment="1">
      <alignment wrapText="1"/>
    </xf>
    <xf numFmtId="0" fontId="30" fillId="0" borderId="0" xfId="0" applyFont="1" applyAlignment="1">
      <alignment vertical="center"/>
    </xf>
    <xf numFmtId="0" fontId="30" fillId="0" borderId="0" xfId="0" applyFont="1"/>
    <xf numFmtId="0" fontId="10" fillId="0" borderId="0" xfId="0" applyFont="1" applyAlignment="1">
      <alignment horizontal="center"/>
    </xf>
    <xf numFmtId="0" fontId="35" fillId="0" borderId="17" xfId="0" applyFont="1" applyBorder="1" applyAlignment="1">
      <alignment horizontal="center" vertical="center" wrapText="1"/>
    </xf>
    <xf numFmtId="0" fontId="6" fillId="0" borderId="4" xfId="0" applyFont="1" applyBorder="1" applyAlignment="1">
      <alignment wrapText="1"/>
    </xf>
    <xf numFmtId="166" fontId="6" fillId="0" borderId="4" xfId="0" applyNumberFormat="1" applyFont="1" applyBorder="1"/>
    <xf numFmtId="167" fontId="6" fillId="0" borderId="4" xfId="0" applyNumberFormat="1" applyFont="1" applyBorder="1"/>
    <xf numFmtId="0" fontId="6" fillId="0" borderId="5" xfId="0" applyFont="1" applyBorder="1" applyAlignment="1">
      <alignment wrapText="1"/>
    </xf>
    <xf numFmtId="166" fontId="6" fillId="0" borderId="5" xfId="0" applyNumberFormat="1" applyFont="1" applyBorder="1"/>
    <xf numFmtId="167" fontId="6" fillId="0" borderId="5" xfId="0" applyNumberFormat="1" applyFont="1" applyBorder="1"/>
    <xf numFmtId="0" fontId="6" fillId="0" borderId="19" xfId="0" applyFont="1" applyBorder="1" applyAlignment="1">
      <alignment wrapText="1"/>
    </xf>
    <xf numFmtId="166" fontId="6" fillId="0" borderId="19" xfId="0" applyNumberFormat="1" applyFont="1" applyBorder="1"/>
    <xf numFmtId="167" fontId="6" fillId="0" borderId="19" xfId="0" applyNumberFormat="1" applyFont="1" applyBorder="1"/>
    <xf numFmtId="0" fontId="10" fillId="3" borderId="17" xfId="0" applyFont="1" applyFill="1" applyBorder="1" applyAlignment="1">
      <alignment wrapText="1"/>
    </xf>
    <xf numFmtId="166" fontId="13" fillId="3" borderId="17" xfId="0" applyNumberFormat="1" applyFont="1" applyFill="1" applyBorder="1"/>
    <xf numFmtId="167" fontId="10" fillId="3" borderId="17" xfId="0" applyNumberFormat="1" applyFont="1" applyFill="1" applyBorder="1"/>
    <xf numFmtId="166" fontId="10" fillId="3" borderId="17" xfId="0" applyNumberFormat="1" applyFont="1" applyFill="1" applyBorder="1"/>
    <xf numFmtId="164" fontId="10" fillId="3" borderId="17" xfId="0" applyNumberFormat="1" applyFont="1" applyFill="1" applyBorder="1"/>
    <xf numFmtId="0" fontId="35" fillId="0" borderId="17" xfId="702" applyFont="1" applyBorder="1" applyAlignment="1">
      <alignment horizontal="center" vertical="center" wrapText="1"/>
    </xf>
    <xf numFmtId="0" fontId="6" fillId="0" borderId="4" xfId="702" applyFont="1" applyBorder="1" applyAlignment="1">
      <alignment wrapText="1"/>
    </xf>
    <xf numFmtId="0" fontId="104" fillId="0" borderId="5" xfId="702" applyFont="1" applyBorder="1" applyAlignment="1">
      <alignment horizontal="right" wrapText="1"/>
    </xf>
    <xf numFmtId="0" fontId="6" fillId="0" borderId="5" xfId="702" applyFont="1" applyBorder="1" applyAlignment="1">
      <alignment wrapText="1"/>
    </xf>
    <xf numFmtId="0" fontId="4" fillId="3" borderId="17" xfId="702" applyFont="1" applyFill="1" applyBorder="1" applyAlignment="1">
      <alignment wrapText="1"/>
    </xf>
    <xf numFmtId="0" fontId="34" fillId="3" borderId="20" xfId="702" applyFont="1" applyFill="1" applyBorder="1" applyAlignment="1">
      <alignment wrapText="1"/>
    </xf>
    <xf numFmtId="0" fontId="17" fillId="0" borderId="17" xfId="702" applyFont="1" applyBorder="1" applyAlignment="1">
      <alignment horizontal="center" vertical="center" wrapText="1"/>
    </xf>
    <xf numFmtId="0" fontId="15" fillId="0" borderId="4" xfId="702" applyFont="1" applyBorder="1" applyAlignment="1">
      <alignment wrapText="1"/>
    </xf>
    <xf numFmtId="3" fontId="15" fillId="0" borderId="4" xfId="702" applyNumberFormat="1" applyFont="1" applyBorder="1" applyAlignment="1">
      <alignment horizontal="right"/>
    </xf>
    <xf numFmtId="167" fontId="6" fillId="0" borderId="4" xfId="3" applyNumberFormat="1" applyFont="1" applyBorder="1"/>
    <xf numFmtId="3" fontId="6" fillId="0" borderId="4" xfId="702" applyNumberFormat="1" applyFont="1" applyBorder="1"/>
    <xf numFmtId="164" fontId="6" fillId="0" borderId="4" xfId="702" applyNumberFormat="1" applyFont="1" applyBorder="1"/>
    <xf numFmtId="0" fontId="15" fillId="0" borderId="5" xfId="702" applyFont="1" applyBorder="1" applyAlignment="1">
      <alignment wrapText="1"/>
    </xf>
    <xf numFmtId="3" fontId="15" fillId="0" borderId="5" xfId="702" applyNumberFormat="1" applyFont="1" applyBorder="1" applyAlignment="1">
      <alignment horizontal="right"/>
    </xf>
    <xf numFmtId="167" fontId="6" fillId="0" borderId="5" xfId="3" applyNumberFormat="1" applyFont="1" applyBorder="1"/>
    <xf numFmtId="3" fontId="6" fillId="0" borderId="5" xfId="702" applyNumberFormat="1" applyFont="1" applyBorder="1"/>
    <xf numFmtId="164" fontId="6" fillId="0" borderId="5" xfId="702" applyNumberFormat="1" applyFont="1" applyBorder="1"/>
    <xf numFmtId="0" fontId="15" fillId="0" borderId="5" xfId="702" applyFont="1" applyBorder="1" applyAlignment="1">
      <alignment vertical="center" wrapText="1"/>
    </xf>
    <xf numFmtId="0" fontId="15" fillId="0" borderId="5" xfId="702" applyFont="1" applyBorder="1" applyAlignment="1">
      <alignment vertical="top" wrapText="1"/>
    </xf>
    <xf numFmtId="3" fontId="15" fillId="0" borderId="19" xfId="702" applyNumberFormat="1" applyFont="1" applyBorder="1" applyAlignment="1">
      <alignment horizontal="right"/>
    </xf>
    <xf numFmtId="167" fontId="15" fillId="0" borderId="19" xfId="3" applyNumberFormat="1" applyFont="1" applyBorder="1"/>
    <xf numFmtId="167" fontId="6" fillId="0" borderId="19" xfId="3" applyNumberFormat="1" applyFont="1" applyBorder="1"/>
    <xf numFmtId="3" fontId="6" fillId="0" borderId="19" xfId="702" applyNumberFormat="1" applyFont="1" applyBorder="1"/>
    <xf numFmtId="164" fontId="6" fillId="0" borderId="19" xfId="702" applyNumberFormat="1" applyFont="1" applyBorder="1"/>
    <xf numFmtId="0" fontId="7" fillId="3" borderId="17" xfId="702" applyFont="1" applyFill="1" applyBorder="1" applyAlignment="1">
      <alignment wrapText="1"/>
    </xf>
    <xf numFmtId="3" fontId="7" fillId="3" borderId="17" xfId="702" applyNumberFormat="1" applyFont="1" applyFill="1" applyBorder="1"/>
    <xf numFmtId="167" fontId="13" fillId="3" borderId="17" xfId="3" applyNumberFormat="1" applyFont="1" applyFill="1" applyBorder="1"/>
    <xf numFmtId="167" fontId="4" fillId="3" borderId="17" xfId="3" applyNumberFormat="1" applyFont="1" applyFill="1" applyBorder="1"/>
    <xf numFmtId="3" fontId="10" fillId="3" borderId="17" xfId="702" applyNumberFormat="1" applyFont="1" applyFill="1" applyBorder="1"/>
    <xf numFmtId="164" fontId="10" fillId="3" borderId="17" xfId="702" applyNumberFormat="1" applyFont="1" applyFill="1" applyBorder="1"/>
    <xf numFmtId="0" fontId="65" fillId="0" borderId="0" xfId="702"/>
    <xf numFmtId="0" fontId="17" fillId="0" borderId="4" xfId="702" applyFont="1" applyBorder="1" applyAlignment="1">
      <alignment horizontal="center" vertical="center" wrapText="1"/>
    </xf>
    <xf numFmtId="0" fontId="115" fillId="3" borderId="5" xfId="5" applyFont="1" applyFill="1" applyBorder="1" applyAlignment="1">
      <alignment horizontal="left" wrapText="1"/>
    </xf>
    <xf numFmtId="3" fontId="115" fillId="3" borderId="5" xfId="5" applyNumberFormat="1" applyFont="1" applyFill="1" applyBorder="1" applyAlignment="1">
      <alignment horizontal="right" wrapText="1"/>
    </xf>
    <xf numFmtId="3" fontId="64" fillId="3" borderId="5" xfId="5" applyNumberFormat="1" applyFont="1" applyFill="1" applyBorder="1" applyAlignment="1">
      <alignment horizontal="right" wrapText="1"/>
    </xf>
    <xf numFmtId="0" fontId="13" fillId="3" borderId="5" xfId="702" applyFont="1" applyFill="1" applyBorder="1" applyAlignment="1">
      <alignment wrapText="1"/>
    </xf>
    <xf numFmtId="165" fontId="13" fillId="3" borderId="5" xfId="702" applyNumberFormat="1" applyFont="1" applyFill="1" applyBorder="1" applyAlignment="1">
      <alignment horizontal="right" wrapText="1"/>
    </xf>
    <xf numFmtId="0" fontId="28" fillId="3" borderId="4" xfId="10" applyNumberFormat="1" applyFont="1" applyFill="1" applyBorder="1" applyAlignment="1">
      <alignment horizontal="left" wrapText="1" indent="2" shrinkToFit="1"/>
    </xf>
    <xf numFmtId="167" fontId="10" fillId="3" borderId="4" xfId="0" applyNumberFormat="1" applyFont="1" applyFill="1" applyBorder="1" applyAlignment="1">
      <alignment wrapText="1"/>
    </xf>
    <xf numFmtId="0" fontId="117"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5" shrinkToFit="1"/>
    </xf>
    <xf numFmtId="0" fontId="30" fillId="0" borderId="5" xfId="10" applyNumberFormat="1" applyFont="1" applyBorder="1" applyAlignment="1">
      <alignment horizontal="left" wrapText="1" indent="6" shrinkToFit="1"/>
    </xf>
    <xf numFmtId="0" fontId="30" fillId="0" borderId="5" xfId="10" quotePrefix="1" applyNumberFormat="1" applyFont="1" applyBorder="1" applyAlignment="1">
      <alignment horizontal="left" wrapText="1" indent="6" shrinkToFit="1"/>
    </xf>
    <xf numFmtId="0" fontId="31" fillId="0" borderId="5" xfId="10" applyNumberFormat="1" applyFont="1" applyBorder="1" applyAlignment="1">
      <alignment horizontal="left" wrapText="1" indent="3" shrinkToFit="1"/>
    </xf>
    <xf numFmtId="0" fontId="30" fillId="0" borderId="5" xfId="10" applyNumberFormat="1" applyFont="1" applyBorder="1" applyAlignment="1">
      <alignment horizontal="left" wrapText="1" indent="4" shrinkToFit="1"/>
    </xf>
    <xf numFmtId="3" fontId="118" fillId="0" borderId="5" xfId="10" applyNumberFormat="1" applyFont="1" applyBorder="1" applyAlignment="1">
      <alignment wrapText="1" shrinkToFit="1"/>
    </xf>
    <xf numFmtId="3" fontId="22" fillId="3" borderId="22" xfId="0" applyNumberFormat="1" applyFont="1" applyFill="1" applyBorder="1" applyAlignment="1">
      <alignment horizontal="right" wrapText="1"/>
    </xf>
    <xf numFmtId="3" fontId="22" fillId="0" borderId="23" xfId="0" applyNumberFormat="1" applyFont="1" applyBorder="1" applyAlignment="1">
      <alignment horizontal="right" wrapText="1"/>
    </xf>
    <xf numFmtId="3" fontId="22" fillId="3" borderId="4" xfId="0" applyNumberFormat="1" applyFont="1" applyFill="1" applyBorder="1" applyAlignment="1">
      <alignment horizontal="right"/>
    </xf>
    <xf numFmtId="3" fontId="120" fillId="0" borderId="5" xfId="10" applyNumberFormat="1" applyFont="1" applyBorder="1" applyAlignment="1">
      <alignment wrapText="1" shrinkToFit="1"/>
    </xf>
    <xf numFmtId="3" fontId="20" fillId="0" borderId="5" xfId="10" applyNumberFormat="1" applyFont="1" applyBorder="1" applyAlignment="1">
      <alignment wrapText="1" shrinkToFit="1"/>
    </xf>
    <xf numFmtId="3" fontId="119" fillId="0" borderId="5" xfId="10" applyNumberFormat="1" applyFont="1" applyBorder="1" applyAlignment="1">
      <alignment wrapText="1" shrinkToFit="1"/>
    </xf>
    <xf numFmtId="164" fontId="6" fillId="0" borderId="19" xfId="0" applyNumberFormat="1" applyFont="1" applyBorder="1"/>
    <xf numFmtId="0" fontId="12" fillId="0" borderId="0" xfId="0" applyFont="1" applyAlignment="1">
      <alignment wrapText="1"/>
    </xf>
    <xf numFmtId="167" fontId="12" fillId="0" borderId="0" xfId="0" applyNumberFormat="1" applyFont="1"/>
    <xf numFmtId="166" fontId="6" fillId="0" borderId="4" xfId="702" applyNumberFormat="1" applyFont="1" applyBorder="1"/>
    <xf numFmtId="167" fontId="6" fillId="0" borderId="4" xfId="702" applyNumberFormat="1" applyFont="1" applyBorder="1"/>
    <xf numFmtId="166" fontId="5" fillId="0" borderId="5" xfId="702" applyNumberFormat="1" applyFont="1" applyBorder="1"/>
    <xf numFmtId="167" fontId="6" fillId="0" borderId="5" xfId="702" applyNumberFormat="1" applyFont="1" applyBorder="1"/>
    <xf numFmtId="3" fontId="5" fillId="0" borderId="5" xfId="702" applyNumberFormat="1" applyFont="1" applyBorder="1"/>
    <xf numFmtId="166" fontId="6" fillId="0" borderId="5" xfId="702" applyNumberFormat="1" applyFont="1" applyBorder="1"/>
    <xf numFmtId="166" fontId="12" fillId="0" borderId="5" xfId="702" applyNumberFormat="1" applyFont="1" applyBorder="1"/>
    <xf numFmtId="167" fontId="12" fillId="0" borderId="5" xfId="702" applyNumberFormat="1" applyFont="1" applyBorder="1"/>
    <xf numFmtId="167" fontId="12" fillId="0" borderId="5" xfId="702" applyNumberFormat="1" applyFont="1" applyBorder="1" applyAlignment="1">
      <alignment horizontal="right"/>
    </xf>
    <xf numFmtId="167" fontId="5" fillId="0" borderId="5" xfId="702" applyNumberFormat="1" applyFont="1" applyBorder="1"/>
    <xf numFmtId="166" fontId="7" fillId="3" borderId="17" xfId="702" applyNumberFormat="1" applyFont="1" applyFill="1" applyBorder="1"/>
    <xf numFmtId="167" fontId="4" fillId="3" borderId="17" xfId="702" applyNumberFormat="1" applyFont="1" applyFill="1" applyBorder="1"/>
    <xf numFmtId="0" fontId="8" fillId="0" borderId="0" xfId="0" applyFont="1" applyAlignment="1">
      <alignment horizontal="center" wrapText="1"/>
    </xf>
    <xf numFmtId="167" fontId="10" fillId="3" borderId="19" xfId="702" applyNumberFormat="1" applyFont="1" applyFill="1" applyBorder="1"/>
    <xf numFmtId="166" fontId="6" fillId="0" borderId="0" xfId="702" applyNumberFormat="1" applyFont="1"/>
    <xf numFmtId="164" fontId="6" fillId="0" borderId="0" xfId="702" applyNumberFormat="1" applyFont="1"/>
    <xf numFmtId="0" fontId="6" fillId="0" borderId="0" xfId="702" applyFont="1"/>
    <xf numFmtId="0" fontId="12" fillId="0" borderId="0" xfId="702" applyFont="1" applyAlignment="1">
      <alignment wrapText="1"/>
    </xf>
    <xf numFmtId="0" fontId="12" fillId="0" borderId="0" xfId="702" applyFont="1"/>
    <xf numFmtId="0" fontId="4" fillId="0" borderId="0" xfId="0" applyFont="1"/>
    <xf numFmtId="3" fontId="15" fillId="0" borderId="5" xfId="702" applyNumberFormat="1" applyFont="1" applyBorder="1" applyAlignment="1">
      <alignment horizontal="right" wrapText="1"/>
    </xf>
    <xf numFmtId="0" fontId="15" fillId="0" borderId="19" xfId="702" applyFont="1" applyBorder="1" applyAlignment="1">
      <alignment vertical="top" wrapText="1"/>
    </xf>
    <xf numFmtId="167" fontId="18" fillId="0" borderId="5" xfId="3" applyNumberFormat="1" applyFont="1" applyBorder="1"/>
    <xf numFmtId="167" fontId="38" fillId="0" borderId="5" xfId="3" applyNumberFormat="1" applyFont="1" applyBorder="1"/>
    <xf numFmtId="3" fontId="57" fillId="0" borderId="5" xfId="2" applyNumberFormat="1" applyFont="1" applyBorder="1"/>
    <xf numFmtId="164" fontId="38" fillId="0" borderId="5" xfId="702" applyNumberFormat="1" applyFont="1" applyBorder="1" applyAlignment="1">
      <alignment horizontal="right"/>
    </xf>
    <xf numFmtId="167" fontId="105" fillId="0" borderId="5" xfId="3" applyNumberFormat="1" applyFont="1" applyBorder="1"/>
    <xf numFmtId="167" fontId="11" fillId="0" borderId="5" xfId="3" applyNumberFormat="1" applyFont="1" applyBorder="1"/>
    <xf numFmtId="0" fontId="45" fillId="0" borderId="5" xfId="10" quotePrefix="1" applyNumberFormat="1" applyFont="1" applyBorder="1" applyAlignment="1">
      <alignment horizontal="left" vertical="center" wrapText="1"/>
    </xf>
    <xf numFmtId="3" fontId="45" fillId="0" borderId="5" xfId="2" applyNumberFormat="1" applyFont="1" applyBorder="1"/>
    <xf numFmtId="167" fontId="106" fillId="0" borderId="5" xfId="3" applyNumberFormat="1" applyFont="1" applyBorder="1"/>
    <xf numFmtId="167" fontId="17" fillId="0" borderId="5" xfId="3" applyNumberFormat="1" applyFont="1" applyBorder="1"/>
    <xf numFmtId="167" fontId="49" fillId="0" borderId="5" xfId="3" applyNumberFormat="1" applyFont="1" applyBorder="1"/>
    <xf numFmtId="3" fontId="31" fillId="0" borderId="5" xfId="702" applyNumberFormat="1" applyFont="1" applyBorder="1" applyAlignment="1">
      <alignment horizontal="left" wrapText="1"/>
    </xf>
    <xf numFmtId="167" fontId="107" fillId="0" borderId="5" xfId="3" applyNumberFormat="1" applyFont="1" applyBorder="1"/>
    <xf numFmtId="3" fontId="31" fillId="0" borderId="5" xfId="702" applyNumberFormat="1" applyFont="1" applyBorder="1" applyAlignment="1">
      <alignment horizontal="justify" wrapText="1"/>
    </xf>
    <xf numFmtId="167" fontId="108" fillId="0" borderId="5" xfId="3" applyNumberFormat="1" applyFont="1" applyBorder="1"/>
    <xf numFmtId="0" fontId="43" fillId="0" borderId="5" xfId="10" quotePrefix="1" applyNumberFormat="1" applyFont="1" applyBorder="1" applyAlignment="1">
      <alignment horizontal="left" vertical="center" wrapText="1"/>
    </xf>
    <xf numFmtId="3" fontId="43" fillId="0" borderId="5" xfId="10" quotePrefix="1" applyNumberFormat="1" applyFont="1" applyBorder="1" applyAlignment="1">
      <alignment horizontal="right" wrapText="1"/>
    </xf>
    <xf numFmtId="167" fontId="51" fillId="0" borderId="5" xfId="3" applyNumberFormat="1" applyFont="1" applyBorder="1"/>
    <xf numFmtId="0" fontId="33" fillId="0" borderId="5" xfId="702" applyFont="1" applyBorder="1" applyAlignment="1">
      <alignment wrapText="1"/>
    </xf>
    <xf numFmtId="3" fontId="43" fillId="0" borderId="5" xfId="2" applyNumberFormat="1" applyFont="1" applyBorder="1"/>
    <xf numFmtId="167" fontId="109" fillId="0" borderId="5" xfId="3" applyNumberFormat="1" applyFont="1" applyBorder="1"/>
    <xf numFmtId="167" fontId="41" fillId="0" borderId="5" xfId="3" applyNumberFormat="1" applyFont="1" applyBorder="1"/>
    <xf numFmtId="3" fontId="110" fillId="0" borderId="5" xfId="2" applyNumberFormat="1" applyFont="1" applyBorder="1"/>
    <xf numFmtId="167" fontId="121" fillId="0" borderId="5" xfId="3" applyNumberFormat="1" applyFont="1" applyBorder="1"/>
    <xf numFmtId="167" fontId="50" fillId="0" borderId="5" xfId="3" applyNumberFormat="1" applyFont="1" applyBorder="1"/>
    <xf numFmtId="167" fontId="111" fillId="0" borderId="5" xfId="3" applyNumberFormat="1" applyFont="1" applyBorder="1"/>
    <xf numFmtId="167" fontId="112" fillId="0" borderId="5" xfId="3" applyNumberFormat="1" applyFont="1" applyBorder="1"/>
    <xf numFmtId="167" fontId="113" fillId="0" borderId="5" xfId="3" applyNumberFormat="1" applyFont="1" applyBorder="1"/>
    <xf numFmtId="3" fontId="31" fillId="0" borderId="5" xfId="702" applyNumberFormat="1" applyFont="1" applyBorder="1" applyAlignment="1">
      <alignment wrapText="1"/>
    </xf>
    <xf numFmtId="167" fontId="114" fillId="0" borderId="5" xfId="3" applyNumberFormat="1" applyFont="1" applyBorder="1"/>
    <xf numFmtId="3" fontId="31" fillId="0" borderId="5" xfId="4" applyNumberFormat="1" applyFont="1" applyBorder="1"/>
    <xf numFmtId="3" fontId="31" fillId="0" borderId="5" xfId="702" applyNumberFormat="1" applyFont="1" applyBorder="1" applyAlignment="1">
      <alignment horizontal="justify"/>
    </xf>
    <xf numFmtId="167" fontId="15" fillId="3" borderId="5" xfId="3" applyNumberFormat="1" applyFont="1" applyFill="1" applyBorder="1"/>
    <xf numFmtId="164" fontId="54" fillId="3" borderId="5" xfId="702" applyNumberFormat="1" applyFont="1" applyFill="1" applyBorder="1"/>
    <xf numFmtId="3" fontId="58" fillId="0" borderId="5" xfId="5" applyNumberFormat="1" applyFont="1" applyBorder="1" applyAlignment="1">
      <alignment horizontal="right" wrapText="1"/>
    </xf>
    <xf numFmtId="3" fontId="51" fillId="0" borderId="5" xfId="702" applyNumberFormat="1" applyFont="1" applyBorder="1" applyAlignment="1">
      <alignment horizontal="right" wrapText="1"/>
    </xf>
    <xf numFmtId="3" fontId="49" fillId="0" borderId="5" xfId="702" applyNumberFormat="1" applyFont="1" applyBorder="1" applyAlignment="1">
      <alignment horizontal="right" wrapText="1"/>
    </xf>
    <xf numFmtId="167" fontId="37" fillId="0" borderId="5" xfId="3" applyNumberFormat="1" applyFont="1" applyBorder="1"/>
    <xf numFmtId="3" fontId="10" fillId="3" borderId="5" xfId="3" applyNumberFormat="1" applyFont="1" applyFill="1" applyBorder="1"/>
    <xf numFmtId="3" fontId="63" fillId="3" borderId="5" xfId="3" applyNumberFormat="1" applyFont="1" applyFill="1" applyBorder="1"/>
    <xf numFmtId="167" fontId="13" fillId="3" borderId="5" xfId="3" applyNumberFormat="1" applyFont="1" applyFill="1" applyBorder="1"/>
    <xf numFmtId="3" fontId="64" fillId="0" borderId="5" xfId="5" applyNumberFormat="1" applyFont="1" applyBorder="1" applyAlignment="1">
      <alignment horizontal="right" wrapText="1"/>
    </xf>
    <xf numFmtId="0" fontId="45" fillId="0" borderId="5" xfId="7" applyFont="1" applyBorder="1" applyAlignment="1">
      <alignment horizontal="left" wrapText="1" shrinkToFit="1"/>
    </xf>
    <xf numFmtId="167" fontId="56" fillId="0" borderId="5" xfId="3" applyNumberFormat="1" applyFont="1" applyBorder="1"/>
    <xf numFmtId="3" fontId="58" fillId="0" borderId="5" xfId="2" applyNumberFormat="1" applyFont="1" applyBorder="1"/>
    <xf numFmtId="3" fontId="44" fillId="0" borderId="5" xfId="2" applyNumberFormat="1" applyFont="1" applyBorder="1"/>
    <xf numFmtId="3" fontId="64" fillId="0" borderId="5" xfId="2" applyNumberFormat="1" applyFont="1" applyBorder="1"/>
    <xf numFmtId="167" fontId="116" fillId="0" borderId="5" xfId="3" applyNumberFormat="1" applyFont="1" applyBorder="1"/>
    <xf numFmtId="0" fontId="6" fillId="0" borderId="0" xfId="702" applyFont="1" applyAlignment="1">
      <alignment wrapText="1"/>
    </xf>
    <xf numFmtId="165" fontId="10" fillId="0" borderId="0" xfId="3" applyNumberFormat="1" applyFont="1"/>
    <xf numFmtId="167" fontId="10" fillId="0" borderId="0" xfId="3" applyNumberFormat="1" applyFont="1"/>
    <xf numFmtId="3" fontId="54" fillId="0" borderId="0" xfId="702" applyNumberFormat="1" applyFont="1"/>
    <xf numFmtId="164" fontId="54" fillId="0" borderId="0" xfId="702" applyNumberFormat="1" applyFont="1"/>
    <xf numFmtId="3" fontId="10" fillId="0" borderId="0" xfId="3" applyNumberFormat="1" applyFont="1"/>
    <xf numFmtId="167" fontId="60" fillId="0" borderId="0" xfId="3" applyNumberFormat="1" applyFont="1"/>
    <xf numFmtId="166" fontId="15" fillId="0" borderId="0" xfId="0" applyNumberFormat="1" applyFont="1" applyAlignment="1">
      <alignment horizontal="centerContinuous"/>
    </xf>
    <xf numFmtId="167" fontId="10" fillId="0" borderId="5" xfId="0" applyNumberFormat="1" applyFont="1" applyBorder="1" applyAlignment="1">
      <alignment wrapText="1"/>
    </xf>
    <xf numFmtId="0" fontId="14" fillId="0" borderId="5" xfId="10" applyNumberFormat="1" applyBorder="1" applyAlignment="1">
      <alignment horizontal="left" wrapText="1" indent="4" shrinkToFit="1"/>
    </xf>
    <xf numFmtId="167" fontId="19" fillId="0" borderId="5" xfId="0" applyNumberFormat="1" applyFont="1" applyBorder="1" applyAlignment="1">
      <alignment wrapText="1"/>
    </xf>
    <xf numFmtId="0" fontId="14" fillId="0" borderId="5" xfId="10" applyNumberFormat="1" applyBorder="1" applyAlignment="1">
      <alignment horizontal="left" wrapText="1" indent="5" shrinkToFit="1"/>
    </xf>
    <xf numFmtId="167" fontId="34" fillId="0" borderId="5" xfId="0" applyNumberFormat="1" applyFont="1" applyBorder="1" applyAlignment="1">
      <alignment wrapText="1"/>
    </xf>
    <xf numFmtId="0" fontId="14" fillId="0" borderId="5" xfId="10" applyNumberFormat="1" applyBorder="1" applyAlignment="1">
      <alignment horizontal="left" wrapText="1" indent="6" shrinkToFit="1"/>
    </xf>
    <xf numFmtId="3" fontId="21" fillId="0" borderId="0" xfId="0" applyNumberFormat="1" applyFont="1"/>
    <xf numFmtId="0" fontId="36" fillId="0" borderId="0" xfId="0" applyFont="1" applyAlignment="1">
      <alignment horizontal="center" wrapText="1"/>
    </xf>
    <xf numFmtId="168" fontId="6" fillId="0" borderId="0" xfId="0" applyNumberFormat="1" applyFont="1" applyAlignment="1">
      <alignment horizontal="centerContinuous"/>
    </xf>
    <xf numFmtId="3" fontId="20" fillId="0" borderId="23" xfId="0" applyNumberFormat="1" applyFont="1" applyBorder="1" applyAlignment="1">
      <alignment horizontal="right" wrapText="1"/>
    </xf>
    <xf numFmtId="3" fontId="118" fillId="0" borderId="5" xfId="10" applyNumberFormat="1" applyFont="1" applyBorder="1" applyAlignment="1">
      <alignment horizontal="right" wrapText="1" shrinkToFit="1"/>
    </xf>
    <xf numFmtId="3" fontId="118" fillId="0" borderId="5" xfId="10" applyNumberFormat="1" applyFont="1" applyBorder="1" applyAlignment="1">
      <alignment horizontal="right" shrinkToFit="1"/>
    </xf>
    <xf numFmtId="167" fontId="39" fillId="0" borderId="5" xfId="0" applyNumberFormat="1" applyFont="1" applyBorder="1" applyAlignment="1">
      <alignment wrapText="1"/>
    </xf>
    <xf numFmtId="3" fontId="14" fillId="0" borderId="0" xfId="10" applyNumberFormat="1" applyAlignment="1">
      <alignment horizontal="right" wrapText="1" indent="1" shrinkToFit="1"/>
    </xf>
    <xf numFmtId="2" fontId="23" fillId="0" borderId="0" xfId="0" applyNumberFormat="1" applyFont="1" applyAlignment="1">
      <alignment horizontal="centerContinuous"/>
    </xf>
    <xf numFmtId="0" fontId="23" fillId="0" borderId="0" xfId="0" applyFont="1" applyAlignment="1">
      <alignment horizontal="centerContinuous"/>
    </xf>
    <xf numFmtId="167" fontId="13" fillId="3" borderId="4" xfId="0" applyNumberFormat="1" applyFont="1" applyFill="1" applyBorder="1"/>
    <xf numFmtId="0" fontId="14" fillId="0" borderId="5" xfId="10" applyNumberFormat="1" applyBorder="1" applyAlignment="1">
      <alignment horizontal="left" wrapText="1" indent="3" shrinkToFit="1"/>
    </xf>
    <xf numFmtId="3" fontId="22" fillId="0" borderId="5" xfId="0" applyNumberFormat="1" applyFont="1" applyBorder="1" applyAlignment="1">
      <alignment horizontal="right"/>
    </xf>
    <xf numFmtId="167" fontId="13" fillId="0" borderId="5" xfId="0" applyNumberFormat="1" applyFont="1" applyBorder="1"/>
    <xf numFmtId="3" fontId="20" fillId="0" borderId="5" xfId="0" applyNumberFormat="1" applyFont="1" applyBorder="1" applyAlignment="1">
      <alignment horizontal="right"/>
    </xf>
    <xf numFmtId="167" fontId="102" fillId="0" borderId="5" xfId="0" applyNumberFormat="1" applyFont="1" applyBorder="1"/>
    <xf numFmtId="167" fontId="19" fillId="0" borderId="5" xfId="0" applyNumberFormat="1" applyFont="1" applyBorder="1"/>
    <xf numFmtId="167" fontId="102" fillId="0" borderId="19" xfId="0" applyNumberFormat="1" applyFont="1" applyBorder="1"/>
    <xf numFmtId="164" fontId="6" fillId="0" borderId="5" xfId="702" applyNumberFormat="1" applyFont="1" applyBorder="1" applyAlignment="1">
      <alignment horizontal="right"/>
    </xf>
    <xf numFmtId="3" fontId="31" fillId="0" borderId="5" xfId="2" applyNumberFormat="1" applyFont="1" applyBorder="1"/>
    <xf numFmtId="0" fontId="15" fillId="0" borderId="0" xfId="702" applyFont="1"/>
    <xf numFmtId="0" fontId="35" fillId="0" borderId="0" xfId="702" applyFont="1"/>
    <xf numFmtId="0" fontId="25" fillId="0" borderId="0" xfId="702" applyFont="1" applyAlignment="1">
      <alignment horizontal="center" wrapText="1"/>
    </xf>
    <xf numFmtId="0" fontId="61" fillId="0" borderId="0" xfId="702" applyFont="1" applyAlignment="1">
      <alignment horizontal="center" wrapText="1"/>
    </xf>
    <xf numFmtId="0" fontId="35" fillId="0" borderId="3" xfId="702" applyFont="1" applyBorder="1" applyAlignment="1">
      <alignment horizontal="center" vertical="center" wrapText="1"/>
    </xf>
    <xf numFmtId="0" fontId="18" fillId="0" borderId="0" xfId="702" applyFont="1"/>
    <xf numFmtId="0" fontId="43" fillId="0" borderId="21" xfId="704" quotePrefix="1" applyNumberFormat="1" applyFont="1" applyFill="1" applyBorder="1" applyAlignment="1">
      <alignment horizontal="left" vertical="center" wrapText="1"/>
    </xf>
    <xf numFmtId="0" fontId="51" fillId="0" borderId="0" xfId="702" applyFont="1"/>
    <xf numFmtId="0" fontId="41" fillId="0" borderId="0" xfId="702" applyFont="1"/>
    <xf numFmtId="0" fontId="110" fillId="0" borderId="21" xfId="704" quotePrefix="1" applyNumberFormat="1" applyFont="1" applyFill="1" applyBorder="1" applyAlignment="1">
      <alignment horizontal="left" vertical="center" wrapText="1"/>
    </xf>
    <xf numFmtId="0" fontId="50" fillId="0" borderId="0" xfId="702" applyFont="1"/>
    <xf numFmtId="0" fontId="17" fillId="0" borderId="0" xfId="702" applyFont="1"/>
    <xf numFmtId="0" fontId="45" fillId="0" borderId="21" xfId="704" quotePrefix="1" applyNumberFormat="1" applyFont="1" applyFill="1" applyBorder="1" applyAlignment="1">
      <alignment horizontal="left" vertical="center" wrapText="1"/>
    </xf>
    <xf numFmtId="0" fontId="28" fillId="0" borderId="21" xfId="704" quotePrefix="1" applyNumberFormat="1" applyFont="1" applyFill="1" applyBorder="1" applyAlignment="1">
      <alignment horizontal="left" vertical="center" wrapText="1"/>
    </xf>
    <xf numFmtId="0" fontId="42" fillId="0" borderId="21" xfId="704" quotePrefix="1" applyNumberFormat="1" applyFont="1" applyFill="1" applyBorder="1" applyAlignment="1">
      <alignment horizontal="right" vertical="center" wrapText="1"/>
    </xf>
    <xf numFmtId="0" fontId="37" fillId="0" borderId="0" xfId="702" applyFont="1"/>
    <xf numFmtId="0" fontId="49" fillId="0" borderId="0" xfId="702" applyFont="1"/>
    <xf numFmtId="0" fontId="110" fillId="0" borderId="21" xfId="704" quotePrefix="1" applyNumberFormat="1" applyFont="1" applyFill="1" applyBorder="1" applyAlignment="1">
      <alignment horizontal="right" vertical="center" wrapText="1"/>
    </xf>
    <xf numFmtId="0" fontId="52" fillId="0" borderId="0" xfId="702" applyFont="1"/>
    <xf numFmtId="165" fontId="107" fillId="0" borderId="0" xfId="702" applyNumberFormat="1" applyFont="1" applyAlignment="1">
      <alignment horizontal="left" wrapText="1"/>
    </xf>
    <xf numFmtId="0" fontId="8" fillId="0" borderId="0" xfId="702" applyFont="1" applyAlignment="1">
      <alignment horizontal="center" wrapText="1"/>
    </xf>
    <xf numFmtId="3" fontId="53" fillId="0" borderId="0" xfId="702" applyNumberFormat="1" applyFont="1" applyAlignment="1">
      <alignment horizontal="center"/>
    </xf>
    <xf numFmtId="0" fontId="6" fillId="0" borderId="0" xfId="702" applyFont="1" applyAlignment="1">
      <alignment horizontal="center"/>
    </xf>
    <xf numFmtId="3" fontId="35" fillId="0" borderId="0" xfId="702" applyNumberFormat="1" applyFont="1"/>
    <xf numFmtId="164" fontId="53" fillId="0" borderId="0" xfId="702" applyNumberFormat="1" applyFont="1"/>
    <xf numFmtId="0" fontId="35" fillId="0" borderId="0" xfId="702" applyFont="1" applyAlignment="1">
      <alignment horizontal="center"/>
    </xf>
    <xf numFmtId="0" fontId="17" fillId="0" borderId="3" xfId="702" applyFont="1" applyBorder="1" applyAlignment="1">
      <alignment horizontal="center" vertical="center" wrapText="1"/>
    </xf>
    <xf numFmtId="3" fontId="10" fillId="3" borderId="3" xfId="3" applyNumberFormat="1" applyFont="1" applyFill="1" applyBorder="1"/>
    <xf numFmtId="167" fontId="10" fillId="3" borderId="3" xfId="702" applyNumberFormat="1" applyFont="1" applyFill="1" applyBorder="1"/>
    <xf numFmtId="166" fontId="10" fillId="3" borderId="3" xfId="702" applyNumberFormat="1" applyFont="1" applyFill="1" applyBorder="1" applyAlignment="1">
      <alignment wrapText="1"/>
    </xf>
    <xf numFmtId="164" fontId="10" fillId="3" borderId="3" xfId="702" applyNumberFormat="1" applyFont="1" applyFill="1" applyBorder="1" applyAlignment="1">
      <alignment wrapText="1"/>
    </xf>
    <xf numFmtId="0" fontId="15" fillId="0" borderId="0" xfId="702" applyFont="1" applyAlignment="1">
      <alignment wrapText="1"/>
    </xf>
    <xf numFmtId="3" fontId="55" fillId="0" borderId="0" xfId="702" applyNumberFormat="1" applyFont="1"/>
    <xf numFmtId="0" fontId="53" fillId="0" borderId="0" xfId="702" applyFont="1"/>
    <xf numFmtId="0" fontId="44" fillId="0" borderId="21" xfId="704" quotePrefix="1" applyNumberFormat="1" applyFont="1" applyFill="1" applyBorder="1" applyAlignment="1">
      <alignment horizontal="right" vertical="center" wrapText="1"/>
    </xf>
    <xf numFmtId="3" fontId="28" fillId="0" borderId="0" xfId="260" applyNumberFormat="1" applyFont="1">
      <alignment horizontal="right" wrapText="1"/>
    </xf>
    <xf numFmtId="166" fontId="15" fillId="0" borderId="0" xfId="702" applyNumberFormat="1" applyFont="1"/>
    <xf numFmtId="3" fontId="6" fillId="0" borderId="0" xfId="702" applyNumberFormat="1" applyFont="1"/>
    <xf numFmtId="168" fontId="6" fillId="0" borderId="0" xfId="702" applyNumberFormat="1" applyFont="1" applyAlignment="1">
      <alignment horizontal="left" indent="1"/>
    </xf>
    <xf numFmtId="166" fontId="15" fillId="0" borderId="0" xfId="702" applyNumberFormat="1" applyFont="1" applyAlignment="1">
      <alignment horizontal="centerContinuous"/>
    </xf>
    <xf numFmtId="166" fontId="6" fillId="0" borderId="0" xfId="702" applyNumberFormat="1" applyFont="1" applyAlignment="1">
      <alignment horizontal="centerContinuous"/>
    </xf>
    <xf numFmtId="0" fontId="35" fillId="0" borderId="17" xfId="702" applyFont="1" applyBorder="1" applyAlignment="1">
      <alignment horizontal="center" wrapText="1"/>
    </xf>
    <xf numFmtId="3" fontId="22" fillId="3" borderId="4" xfId="702" applyNumberFormat="1" applyFont="1" applyFill="1" applyBorder="1" applyAlignment="1">
      <alignment horizontal="right" wrapText="1"/>
    </xf>
    <xf numFmtId="167" fontId="10" fillId="3" borderId="4" xfId="702" applyNumberFormat="1" applyFont="1" applyFill="1" applyBorder="1" applyAlignment="1">
      <alignment wrapText="1"/>
    </xf>
    <xf numFmtId="3" fontId="22" fillId="0" borderId="5" xfId="702" applyNumberFormat="1" applyFont="1" applyBorder="1" applyAlignment="1">
      <alignment horizontal="right" wrapText="1"/>
    </xf>
    <xf numFmtId="167" fontId="10" fillId="0" borderId="5" xfId="702" applyNumberFormat="1" applyFont="1" applyBorder="1" applyAlignment="1">
      <alignment wrapText="1"/>
    </xf>
    <xf numFmtId="3" fontId="20" fillId="0" borderId="5" xfId="702" applyNumberFormat="1" applyFont="1" applyBorder="1" applyAlignment="1">
      <alignment horizontal="right" wrapText="1"/>
    </xf>
    <xf numFmtId="167" fontId="19" fillId="0" borderId="5" xfId="702" applyNumberFormat="1" applyFont="1" applyBorder="1" applyAlignment="1">
      <alignment wrapText="1"/>
    </xf>
    <xf numFmtId="167" fontId="34" fillId="0" borderId="5" xfId="702" applyNumberFormat="1" applyFont="1" applyBorder="1" applyAlignment="1">
      <alignment wrapText="1"/>
    </xf>
    <xf numFmtId="0" fontId="30" fillId="0" borderId="0" xfId="702" applyFont="1" applyAlignment="1">
      <alignment vertical="top" wrapText="1"/>
    </xf>
    <xf numFmtId="3" fontId="20" fillId="0" borderId="0" xfId="702" applyNumberFormat="1" applyFont="1" applyAlignment="1">
      <alignment horizontal="right" wrapText="1"/>
    </xf>
    <xf numFmtId="167" fontId="19" fillId="0" borderId="0" xfId="702" applyNumberFormat="1" applyFont="1" applyAlignment="1">
      <alignment wrapText="1"/>
    </xf>
    <xf numFmtId="167" fontId="21" fillId="0" borderId="0" xfId="702" applyNumberFormat="1" applyFont="1" applyAlignment="1">
      <alignment wrapText="1"/>
    </xf>
    <xf numFmtId="3" fontId="21" fillId="0" borderId="0" xfId="702" applyNumberFormat="1" applyFont="1"/>
    <xf numFmtId="164" fontId="19" fillId="0" borderId="0" xfId="702" applyNumberFormat="1" applyFont="1"/>
    <xf numFmtId="0" fontId="24" fillId="0" borderId="0" xfId="0" applyFont="1"/>
    <xf numFmtId="3" fontId="122" fillId="0" borderId="0" xfId="0" applyNumberFormat="1" applyFont="1" applyAlignment="1">
      <alignment wrapText="1"/>
    </xf>
    <xf numFmtId="3" fontId="41" fillId="0" borderId="0" xfId="702" applyNumberFormat="1" applyFont="1"/>
    <xf numFmtId="0" fontId="103" fillId="0" borderId="5" xfId="702" applyFont="1" applyBorder="1" applyAlignment="1">
      <alignment horizontal="right" wrapText="1"/>
    </xf>
    <xf numFmtId="3" fontId="42" fillId="0" borderId="5" xfId="2" applyNumberFormat="1" applyFont="1" applyBorder="1"/>
    <xf numFmtId="3" fontId="107" fillId="0" borderId="0" xfId="702" applyNumberFormat="1" applyFont="1" applyAlignment="1">
      <alignment horizontal="center" wrapText="1"/>
    </xf>
    <xf numFmtId="0" fontId="25" fillId="0" borderId="2" xfId="702" applyFont="1" applyBorder="1" applyAlignment="1">
      <alignment horizontal="center" wrapText="1"/>
    </xf>
    <xf numFmtId="0" fontId="10" fillId="0" borderId="0" xfId="702" applyFont="1" applyAlignment="1">
      <alignment horizontal="center"/>
    </xf>
    <xf numFmtId="0" fontId="13" fillId="0" borderId="0" xfId="702" applyFont="1"/>
    <xf numFmtId="0" fontId="13" fillId="0" borderId="0" xfId="702" applyFont="1" applyAlignment="1">
      <alignment horizontal="right"/>
    </xf>
    <xf numFmtId="0" fontId="25" fillId="0" borderId="2" xfId="702" applyFont="1" applyBorder="1" applyAlignment="1">
      <alignment horizontal="right" wrapText="1"/>
    </xf>
    <xf numFmtId="0" fontId="35" fillId="0" borderId="3" xfId="702" applyFont="1" applyBorder="1" applyAlignment="1">
      <alignment horizontal="right" vertical="center" wrapText="1"/>
    </xf>
    <xf numFmtId="167" fontId="38" fillId="0" borderId="5" xfId="3" applyNumberFormat="1" applyFont="1" applyBorder="1" applyAlignment="1">
      <alignment horizontal="right"/>
    </xf>
    <xf numFmtId="164" fontId="63" fillId="3" borderId="5" xfId="702" applyNumberFormat="1" applyFont="1" applyFill="1" applyBorder="1" applyAlignment="1">
      <alignment horizontal="right"/>
    </xf>
    <xf numFmtId="3" fontId="107" fillId="0" borderId="0" xfId="702" applyNumberFormat="1" applyFont="1" applyAlignment="1">
      <alignment horizontal="right" wrapText="1"/>
    </xf>
    <xf numFmtId="0" fontId="53" fillId="0" borderId="0" xfId="702" applyFont="1" applyAlignment="1">
      <alignment horizontal="right"/>
    </xf>
    <xf numFmtId="167" fontId="10" fillId="3" borderId="3" xfId="3" applyNumberFormat="1" applyFont="1" applyFill="1" applyBorder="1" applyAlignment="1">
      <alignment horizontal="right" wrapText="1"/>
    </xf>
    <xf numFmtId="167" fontId="53" fillId="0" borderId="0" xfId="3" applyNumberFormat="1" applyFont="1" applyAlignment="1">
      <alignment horizontal="right"/>
    </xf>
    <xf numFmtId="164" fontId="54" fillId="3" borderId="5" xfId="702" applyNumberFormat="1" applyFont="1" applyFill="1" applyBorder="1" applyAlignment="1">
      <alignment horizontal="right"/>
    </xf>
    <xf numFmtId="167" fontId="54" fillId="0" borderId="0" xfId="3" applyNumberFormat="1" applyFont="1" applyAlignment="1">
      <alignment horizontal="right"/>
    </xf>
    <xf numFmtId="0" fontId="35" fillId="0" borderId="0" xfId="702" applyFont="1" applyAlignment="1">
      <alignment horizontal="right"/>
    </xf>
    <xf numFmtId="0" fontId="61" fillId="0" borderId="0" xfId="702" applyFont="1" applyAlignment="1">
      <alignment horizontal="right" wrapText="1"/>
    </xf>
    <xf numFmtId="167" fontId="10" fillId="3" borderId="19" xfId="702" applyNumberFormat="1" applyFont="1" applyFill="1" applyBorder="1" applyAlignment="1">
      <alignment horizontal="right"/>
    </xf>
    <xf numFmtId="167" fontId="60" fillId="0" borderId="0" xfId="3" applyNumberFormat="1" applyFont="1" applyAlignment="1">
      <alignment horizontal="right"/>
    </xf>
    <xf numFmtId="0" fontId="14" fillId="0" borderId="5" xfId="10" applyNumberFormat="1" applyBorder="1" applyAlignment="1">
      <alignment horizontal="left" wrapText="1" indent="5"/>
    </xf>
    <xf numFmtId="0" fontId="14" fillId="0" borderId="5" xfId="10" applyNumberFormat="1" applyBorder="1" applyAlignment="1">
      <alignment horizontal="left" wrapText="1" indent="6"/>
    </xf>
    <xf numFmtId="0" fontId="35" fillId="0" borderId="3" xfId="0" applyFont="1" applyBorder="1" applyAlignment="1">
      <alignment horizontal="center" vertical="center" wrapText="1"/>
    </xf>
    <xf numFmtId="167" fontId="10" fillId="3" borderId="3" xfId="3" applyNumberFormat="1" applyFont="1" applyFill="1" applyBorder="1" applyAlignment="1">
      <alignment wrapText="1"/>
    </xf>
    <xf numFmtId="0" fontId="104" fillId="0" borderId="19" xfId="702" applyFont="1" applyBorder="1" applyAlignment="1">
      <alignment horizontal="right" wrapText="1"/>
    </xf>
    <xf numFmtId="166" fontId="6" fillId="0" borderId="19" xfId="702" applyNumberFormat="1" applyFont="1" applyBorder="1"/>
    <xf numFmtId="167" fontId="6" fillId="0" borderId="19" xfId="702" applyNumberFormat="1" applyFont="1" applyBorder="1"/>
    <xf numFmtId="0" fontId="10" fillId="3" borderId="26" xfId="702" applyFont="1" applyFill="1" applyBorder="1" applyAlignment="1">
      <alignment wrapText="1"/>
    </xf>
    <xf numFmtId="0" fontId="43" fillId="0" borderId="19" xfId="10" quotePrefix="1" applyNumberFormat="1" applyFont="1" applyBorder="1" applyAlignment="1">
      <alignment horizontal="left" vertical="center" wrapText="1"/>
    </xf>
    <xf numFmtId="3" fontId="43" fillId="0" borderId="19" xfId="10" quotePrefix="1" applyNumberFormat="1" applyFont="1" applyBorder="1" applyAlignment="1">
      <alignment horizontal="right" wrapText="1"/>
    </xf>
    <xf numFmtId="3" fontId="51" fillId="0" borderId="19" xfId="702" applyNumberFormat="1" applyFont="1" applyBorder="1" applyAlignment="1">
      <alignment horizontal="right" wrapText="1"/>
    </xf>
    <xf numFmtId="167" fontId="38" fillId="0" borderId="19" xfId="3" applyNumberFormat="1" applyFont="1" applyBorder="1" applyAlignment="1">
      <alignment horizontal="right"/>
    </xf>
    <xf numFmtId="3" fontId="58" fillId="0" borderId="19" xfId="5" applyNumberFormat="1" applyFont="1" applyBorder="1" applyAlignment="1">
      <alignment horizontal="right" wrapText="1"/>
    </xf>
    <xf numFmtId="164" fontId="38" fillId="0" borderId="19" xfId="702" applyNumberFormat="1" applyFont="1" applyBorder="1" applyAlignment="1">
      <alignment horizontal="right"/>
    </xf>
    <xf numFmtId="167" fontId="38" fillId="0" borderId="19" xfId="3" applyNumberFormat="1" applyFont="1" applyBorder="1"/>
    <xf numFmtId="3" fontId="112" fillId="0" borderId="0" xfId="0" applyNumberFormat="1" applyFont="1"/>
    <xf numFmtId="1" fontId="6" fillId="0" borderId="0" xfId="0" applyNumberFormat="1" applyFont="1"/>
    <xf numFmtId="0" fontId="35" fillId="0" borderId="3" xfId="0" applyFont="1" applyBorder="1" applyAlignment="1">
      <alignment horizontal="center" wrapText="1"/>
    </xf>
    <xf numFmtId="0" fontId="14" fillId="0" borderId="19" xfId="10" applyNumberFormat="1" applyBorder="1" applyAlignment="1">
      <alignment horizontal="left" wrapText="1" indent="4" shrinkToFit="1"/>
    </xf>
    <xf numFmtId="3" fontId="120" fillId="0" borderId="19" xfId="10" applyNumberFormat="1" applyFont="1" applyBorder="1" applyAlignment="1">
      <alignment wrapText="1" shrinkToFit="1"/>
    </xf>
    <xf numFmtId="3" fontId="20" fillId="0" borderId="0" xfId="9" applyNumberFormat="1" applyFont="1">
      <alignment horizontal="right" vertical="center" wrapText="1" shrinkToFit="1"/>
    </xf>
    <xf numFmtId="3" fontId="14" fillId="0" borderId="0" xfId="10" applyNumberFormat="1" applyAlignment="1">
      <alignment wrapText="1" shrinkToFit="1"/>
    </xf>
    <xf numFmtId="3" fontId="14" fillId="0" borderId="0" xfId="10" applyNumberFormat="1" applyAlignment="1">
      <alignment horizontal="right" wrapText="1" shrinkToFit="1"/>
    </xf>
    <xf numFmtId="0" fontId="14" fillId="0" borderId="19" xfId="10" applyNumberFormat="1" applyBorder="1" applyAlignment="1">
      <alignment horizontal="left" wrapText="1" indent="6" shrinkToFit="1"/>
    </xf>
    <xf numFmtId="3" fontId="118" fillId="0" borderId="19" xfId="10" applyNumberFormat="1" applyFont="1" applyBorder="1" applyAlignment="1">
      <alignment wrapText="1" shrinkToFit="1"/>
    </xf>
    <xf numFmtId="167" fontId="19" fillId="0" borderId="19" xfId="0" applyNumberFormat="1" applyFont="1" applyBorder="1" applyAlignment="1">
      <alignment wrapText="1"/>
    </xf>
    <xf numFmtId="167" fontId="34" fillId="0" borderId="19" xfId="0" applyNumberFormat="1" applyFont="1" applyBorder="1" applyAlignment="1">
      <alignment wrapText="1"/>
    </xf>
    <xf numFmtId="0" fontId="41" fillId="0" borderId="0" xfId="0" applyFont="1"/>
    <xf numFmtId="0" fontId="113" fillId="0" borderId="0" xfId="0" applyFont="1"/>
    <xf numFmtId="0" fontId="113" fillId="0" borderId="0" xfId="702" applyFont="1"/>
    <xf numFmtId="0" fontId="107" fillId="0" borderId="0" xfId="702" applyFont="1" applyAlignment="1">
      <alignment horizontal="right"/>
    </xf>
    <xf numFmtId="0" fontId="109" fillId="0" borderId="0" xfId="702" applyFont="1"/>
    <xf numFmtId="0" fontId="34" fillId="0" borderId="0" xfId="0" applyFont="1"/>
    <xf numFmtId="0" fontId="34" fillId="0" borderId="0" xfId="702" applyFont="1"/>
    <xf numFmtId="0" fontId="45" fillId="0" borderId="21" xfId="210" quotePrefix="1" applyNumberFormat="1" applyFont="1" applyFill="1" applyBorder="1" applyAlignment="1">
      <alignment horizontal="right" vertical="center" wrapText="1"/>
    </xf>
    <xf numFmtId="0" fontId="25" fillId="0" borderId="0" xfId="702" applyFont="1" applyAlignment="1">
      <alignment wrapText="1"/>
    </xf>
    <xf numFmtId="0" fontId="43" fillId="0" borderId="21" xfId="210" quotePrefix="1" applyNumberFormat="1" applyFont="1" applyFill="1" applyBorder="1" applyAlignment="1">
      <alignment horizontal="left" vertical="center" wrapText="1"/>
    </xf>
    <xf numFmtId="0" fontId="110" fillId="0" borderId="21" xfId="210" quotePrefix="1" applyNumberFormat="1" applyFont="1" applyFill="1" applyBorder="1" applyAlignment="1">
      <alignment horizontal="left" vertical="center" wrapText="1"/>
    </xf>
    <xf numFmtId="0" fontId="26" fillId="0" borderId="0" xfId="0" applyFont="1" applyAlignment="1">
      <alignment horizontal="center" wrapText="1"/>
    </xf>
    <xf numFmtId="0" fontId="101" fillId="0" borderId="0" xfId="0" applyFont="1" applyAlignment="1">
      <alignment horizontal="center" wrapText="1"/>
    </xf>
    <xf numFmtId="0" fontId="133" fillId="0" borderId="24" xfId="0" applyFont="1" applyBorder="1" applyAlignment="1">
      <alignment horizontal="left" vertical="center" wrapText="1"/>
    </xf>
    <xf numFmtId="0" fontId="38" fillId="0" borderId="24" xfId="0" applyFont="1" applyBorder="1" applyAlignment="1">
      <alignment horizontal="left" vertical="center" wrapText="1"/>
    </xf>
    <xf numFmtId="0" fontId="11" fillId="0" borderId="0" xfId="702" applyFont="1" applyAlignment="1">
      <alignment horizontal="left" wrapText="1"/>
    </xf>
    <xf numFmtId="0" fontId="24" fillId="0" borderId="0" xfId="0" applyFont="1" applyAlignment="1">
      <alignment horizontal="center" wrapText="1"/>
    </xf>
    <xf numFmtId="0" fontId="25" fillId="0" borderId="0" xfId="0" applyFont="1" applyAlignment="1">
      <alignment horizontal="center" wrapText="1"/>
    </xf>
    <xf numFmtId="0" fontId="10" fillId="0" borderId="0" xfId="0" applyFont="1" applyAlignment="1">
      <alignment horizontal="center"/>
    </xf>
    <xf numFmtId="0" fontId="25" fillId="0" borderId="0" xfId="702" applyFont="1" applyAlignment="1">
      <alignment horizontal="center" wrapText="1"/>
    </xf>
    <xf numFmtId="0" fontId="10" fillId="0" borderId="0" xfId="702" applyFont="1" applyAlignment="1">
      <alignment horizontal="center"/>
    </xf>
    <xf numFmtId="0" fontId="24" fillId="0" borderId="0" xfId="0" applyFont="1" applyAlignment="1">
      <alignment horizontal="center"/>
    </xf>
  </cellXfs>
  <cellStyles count="907">
    <cellStyle name="20% - Accent1 2" xfId="74" xr:uid="{00000000-0005-0000-0000-000000000000}"/>
    <cellStyle name="20% - Accent2 2" xfId="75" xr:uid="{00000000-0005-0000-0000-000001000000}"/>
    <cellStyle name="20% - Accent3 2" xfId="76" xr:uid="{00000000-0005-0000-0000-000002000000}"/>
    <cellStyle name="20% - Accent4 2" xfId="77" xr:uid="{00000000-0005-0000-0000-000003000000}"/>
    <cellStyle name="20% - Accent5 2" xfId="78" xr:uid="{00000000-0005-0000-0000-000004000000}"/>
    <cellStyle name="20% - Accent6 2" xfId="79" xr:uid="{00000000-0005-0000-0000-000005000000}"/>
    <cellStyle name="40% - Accent1 2" xfId="80" xr:uid="{00000000-0005-0000-0000-000006000000}"/>
    <cellStyle name="40% - Accent2 2" xfId="81" xr:uid="{00000000-0005-0000-0000-000007000000}"/>
    <cellStyle name="40% - Accent3 2" xfId="82" xr:uid="{00000000-0005-0000-0000-000008000000}"/>
    <cellStyle name="40% - Accent4 2" xfId="83" xr:uid="{00000000-0005-0000-0000-000009000000}"/>
    <cellStyle name="40% - Accent5 2" xfId="84" xr:uid="{00000000-0005-0000-0000-00000A000000}"/>
    <cellStyle name="40% - Accent6 2" xfId="85" xr:uid="{00000000-0005-0000-0000-00000B000000}"/>
    <cellStyle name="60% - Accent1 2" xfId="86" xr:uid="{00000000-0005-0000-0000-00000C000000}"/>
    <cellStyle name="60% - Accent2 2" xfId="87" xr:uid="{00000000-0005-0000-0000-00000D000000}"/>
    <cellStyle name="60% - Accent3 2" xfId="88" xr:uid="{00000000-0005-0000-0000-00000E000000}"/>
    <cellStyle name="60% - Accent4 2" xfId="89" xr:uid="{00000000-0005-0000-0000-00000F000000}"/>
    <cellStyle name="60% - Accent5 2" xfId="90" xr:uid="{00000000-0005-0000-0000-000010000000}"/>
    <cellStyle name="60% - Accent6 2" xfId="91" xr:uid="{00000000-0005-0000-0000-000011000000}"/>
    <cellStyle name="Accent1 - 20%" xfId="93" xr:uid="{00000000-0005-0000-0000-000012000000}"/>
    <cellStyle name="Accent1 - 40%" xfId="94" xr:uid="{00000000-0005-0000-0000-000013000000}"/>
    <cellStyle name="Accent1 - 60%" xfId="95" xr:uid="{00000000-0005-0000-0000-000014000000}"/>
    <cellStyle name="Accent1 10" xfId="367" xr:uid="{00000000-0005-0000-0000-000015000000}"/>
    <cellStyle name="Accent1 100" xfId="895" xr:uid="{00000000-0005-0000-0000-000016000000}"/>
    <cellStyle name="Accent1 101" xfId="906" xr:uid="{00000000-0005-0000-0000-000017000000}"/>
    <cellStyle name="Accent1 11" xfId="372" xr:uid="{00000000-0005-0000-0000-000018000000}"/>
    <cellStyle name="Accent1 12" xfId="366" xr:uid="{00000000-0005-0000-0000-000019000000}"/>
    <cellStyle name="Accent1 13" xfId="382" xr:uid="{00000000-0005-0000-0000-00001A000000}"/>
    <cellStyle name="Accent1 14" xfId="393" xr:uid="{00000000-0005-0000-0000-00001B000000}"/>
    <cellStyle name="Accent1 15" xfId="398" xr:uid="{00000000-0005-0000-0000-00001C000000}"/>
    <cellStyle name="Accent1 16" xfId="404" xr:uid="{00000000-0005-0000-0000-00001D000000}"/>
    <cellStyle name="Accent1 17" xfId="409" xr:uid="{00000000-0005-0000-0000-00001E000000}"/>
    <cellStyle name="Accent1 18" xfId="414" xr:uid="{00000000-0005-0000-0000-00001F000000}"/>
    <cellStyle name="Accent1 19" xfId="417" xr:uid="{00000000-0005-0000-0000-000020000000}"/>
    <cellStyle name="Accent1 2" xfId="92" xr:uid="{00000000-0005-0000-0000-000021000000}"/>
    <cellStyle name="Accent1 20" xfId="424" xr:uid="{00000000-0005-0000-0000-000022000000}"/>
    <cellStyle name="Accent1 21" xfId="429" xr:uid="{00000000-0005-0000-0000-000023000000}"/>
    <cellStyle name="Accent1 22" xfId="434" xr:uid="{00000000-0005-0000-0000-000024000000}"/>
    <cellStyle name="Accent1 23" xfId="439" xr:uid="{00000000-0005-0000-0000-000025000000}"/>
    <cellStyle name="Accent1 24" xfId="444" xr:uid="{00000000-0005-0000-0000-000026000000}"/>
    <cellStyle name="Accent1 25" xfId="449" xr:uid="{00000000-0005-0000-0000-000027000000}"/>
    <cellStyle name="Accent1 26" xfId="454" xr:uid="{00000000-0005-0000-0000-000028000000}"/>
    <cellStyle name="Accent1 27" xfId="459" xr:uid="{00000000-0005-0000-0000-000029000000}"/>
    <cellStyle name="Accent1 28" xfId="464" xr:uid="{00000000-0005-0000-0000-00002A000000}"/>
    <cellStyle name="Accent1 29" xfId="469" xr:uid="{00000000-0005-0000-0000-00002B000000}"/>
    <cellStyle name="Accent1 3" xfId="249" xr:uid="{00000000-0005-0000-0000-00002C000000}"/>
    <cellStyle name="Accent1 30" xfId="473" xr:uid="{00000000-0005-0000-0000-00002D000000}"/>
    <cellStyle name="Accent1 31" xfId="478" xr:uid="{00000000-0005-0000-0000-00002E000000}"/>
    <cellStyle name="Accent1 32" xfId="482" xr:uid="{00000000-0005-0000-0000-00002F000000}"/>
    <cellStyle name="Accent1 33" xfId="486" xr:uid="{00000000-0005-0000-0000-000030000000}"/>
    <cellStyle name="Accent1 34" xfId="491" xr:uid="{00000000-0005-0000-0000-000031000000}"/>
    <cellStyle name="Accent1 35" xfId="495" xr:uid="{00000000-0005-0000-0000-000032000000}"/>
    <cellStyle name="Accent1 36" xfId="499" xr:uid="{00000000-0005-0000-0000-000033000000}"/>
    <cellStyle name="Accent1 37" xfId="503" xr:uid="{00000000-0005-0000-0000-000034000000}"/>
    <cellStyle name="Accent1 38" xfId="506" xr:uid="{00000000-0005-0000-0000-000035000000}"/>
    <cellStyle name="Accent1 39" xfId="510" xr:uid="{00000000-0005-0000-0000-000036000000}"/>
    <cellStyle name="Accent1 4" xfId="262" xr:uid="{00000000-0005-0000-0000-000037000000}"/>
    <cellStyle name="Accent1 40" xfId="514" xr:uid="{00000000-0005-0000-0000-000038000000}"/>
    <cellStyle name="Accent1 41" xfId="517" xr:uid="{00000000-0005-0000-0000-000039000000}"/>
    <cellStyle name="Accent1 42" xfId="520" xr:uid="{00000000-0005-0000-0000-00003A000000}"/>
    <cellStyle name="Accent1 43" xfId="522" xr:uid="{00000000-0005-0000-0000-00003B000000}"/>
    <cellStyle name="Accent1 44" xfId="524" xr:uid="{00000000-0005-0000-0000-00003C000000}"/>
    <cellStyle name="Accent1 45" xfId="526" xr:uid="{00000000-0005-0000-0000-00003D000000}"/>
    <cellStyle name="Accent1 46" xfId="528" xr:uid="{00000000-0005-0000-0000-00003E000000}"/>
    <cellStyle name="Accent1 47" xfId="591" xr:uid="{00000000-0005-0000-0000-00003F000000}"/>
    <cellStyle name="Accent1 48" xfId="597" xr:uid="{00000000-0005-0000-0000-000040000000}"/>
    <cellStyle name="Accent1 49" xfId="602" xr:uid="{00000000-0005-0000-0000-000041000000}"/>
    <cellStyle name="Accent1 5" xfId="332" xr:uid="{00000000-0005-0000-0000-000042000000}"/>
    <cellStyle name="Accent1 50" xfId="605" xr:uid="{00000000-0005-0000-0000-000043000000}"/>
    <cellStyle name="Accent1 51" xfId="612" xr:uid="{00000000-0005-0000-0000-000044000000}"/>
    <cellStyle name="Accent1 52" xfId="617" xr:uid="{00000000-0005-0000-0000-000045000000}"/>
    <cellStyle name="Accent1 53" xfId="622" xr:uid="{00000000-0005-0000-0000-000046000000}"/>
    <cellStyle name="Accent1 54" xfId="626" xr:uid="{00000000-0005-0000-0000-000047000000}"/>
    <cellStyle name="Accent1 55" xfId="631" xr:uid="{00000000-0005-0000-0000-000048000000}"/>
    <cellStyle name="Accent1 56" xfId="636" xr:uid="{00000000-0005-0000-0000-000049000000}"/>
    <cellStyle name="Accent1 57" xfId="641" xr:uid="{00000000-0005-0000-0000-00004A000000}"/>
    <cellStyle name="Accent1 58" xfId="646" xr:uid="{00000000-0005-0000-0000-00004B000000}"/>
    <cellStyle name="Accent1 59" xfId="651" xr:uid="{00000000-0005-0000-0000-00004C000000}"/>
    <cellStyle name="Accent1 6" xfId="346" xr:uid="{00000000-0005-0000-0000-00004D000000}"/>
    <cellStyle name="Accent1 60" xfId="654" xr:uid="{00000000-0005-0000-0000-00004E000000}"/>
    <cellStyle name="Accent1 61" xfId="659" xr:uid="{00000000-0005-0000-0000-00004F000000}"/>
    <cellStyle name="Accent1 62" xfId="662" xr:uid="{00000000-0005-0000-0000-000050000000}"/>
    <cellStyle name="Accent1 63" xfId="665" xr:uid="{00000000-0005-0000-0000-000051000000}"/>
    <cellStyle name="Accent1 64" xfId="671" xr:uid="{00000000-0005-0000-0000-000052000000}"/>
    <cellStyle name="Accent1 65" xfId="675" xr:uid="{00000000-0005-0000-0000-000053000000}"/>
    <cellStyle name="Accent1 66" xfId="679" xr:uid="{00000000-0005-0000-0000-000054000000}"/>
    <cellStyle name="Accent1 67" xfId="674" xr:uid="{00000000-0005-0000-0000-000055000000}"/>
    <cellStyle name="Accent1 68" xfId="687" xr:uid="{00000000-0005-0000-0000-000056000000}"/>
    <cellStyle name="Accent1 69" xfId="690" xr:uid="{00000000-0005-0000-0000-000057000000}"/>
    <cellStyle name="Accent1 7" xfId="351" xr:uid="{00000000-0005-0000-0000-000058000000}"/>
    <cellStyle name="Accent1 70" xfId="693" xr:uid="{00000000-0005-0000-0000-000059000000}"/>
    <cellStyle name="Accent1 71" xfId="695" xr:uid="{00000000-0005-0000-0000-00005A000000}"/>
    <cellStyle name="Accent1 72" xfId="697" xr:uid="{00000000-0005-0000-0000-00005B000000}"/>
    <cellStyle name="Accent1 73" xfId="699" xr:uid="{00000000-0005-0000-0000-00005C000000}"/>
    <cellStyle name="Accent1 74" xfId="701" xr:uid="{00000000-0005-0000-0000-00005D000000}"/>
    <cellStyle name="Accent1 75" xfId="707" xr:uid="{00000000-0005-0000-0000-00005E000000}"/>
    <cellStyle name="Accent1 76" xfId="747" xr:uid="{00000000-0005-0000-0000-00005F000000}"/>
    <cellStyle name="Accent1 77" xfId="753" xr:uid="{00000000-0005-0000-0000-000060000000}"/>
    <cellStyle name="Accent1 78" xfId="784" xr:uid="{00000000-0005-0000-0000-000061000000}"/>
    <cellStyle name="Accent1 79" xfId="786" xr:uid="{00000000-0005-0000-0000-000062000000}"/>
    <cellStyle name="Accent1 8" xfId="357" xr:uid="{00000000-0005-0000-0000-000063000000}"/>
    <cellStyle name="Accent1 80" xfId="788" xr:uid="{00000000-0005-0000-0000-000064000000}"/>
    <cellStyle name="Accent1 81" xfId="791" xr:uid="{00000000-0005-0000-0000-000065000000}"/>
    <cellStyle name="Accent1 82" xfId="793" xr:uid="{00000000-0005-0000-0000-000066000000}"/>
    <cellStyle name="Accent1 83" xfId="794" xr:uid="{00000000-0005-0000-0000-000067000000}"/>
    <cellStyle name="Accent1 84" xfId="795" xr:uid="{00000000-0005-0000-0000-000068000000}"/>
    <cellStyle name="Accent1 85" xfId="822" xr:uid="{00000000-0005-0000-0000-000069000000}"/>
    <cellStyle name="Accent1 86" xfId="824" xr:uid="{00000000-0005-0000-0000-00006A000000}"/>
    <cellStyle name="Accent1 87" xfId="826" xr:uid="{00000000-0005-0000-0000-00006B000000}"/>
    <cellStyle name="Accent1 88" xfId="828" xr:uid="{00000000-0005-0000-0000-00006C000000}"/>
    <cellStyle name="Accent1 89" xfId="830" xr:uid="{00000000-0005-0000-0000-00006D000000}"/>
    <cellStyle name="Accent1 9" xfId="362" xr:uid="{00000000-0005-0000-0000-00006E000000}"/>
    <cellStyle name="Accent1 90" xfId="840" xr:uid="{00000000-0005-0000-0000-00006F000000}"/>
    <cellStyle name="Accent1 91" xfId="841" xr:uid="{00000000-0005-0000-0000-000070000000}"/>
    <cellStyle name="Accent1 92" xfId="874" xr:uid="{00000000-0005-0000-0000-000071000000}"/>
    <cellStyle name="Accent1 93" xfId="876" xr:uid="{00000000-0005-0000-0000-000072000000}"/>
    <cellStyle name="Accent1 94" xfId="878" xr:uid="{00000000-0005-0000-0000-000073000000}"/>
    <cellStyle name="Accent1 95" xfId="849" xr:uid="{00000000-0005-0000-0000-000074000000}"/>
    <cellStyle name="Accent1 96" xfId="888" xr:uid="{00000000-0005-0000-0000-000075000000}"/>
    <cellStyle name="Accent1 97" xfId="890" xr:uid="{00000000-0005-0000-0000-000076000000}"/>
    <cellStyle name="Accent1 98" xfId="892" xr:uid="{00000000-0005-0000-0000-000077000000}"/>
    <cellStyle name="Accent1 99" xfId="894" xr:uid="{00000000-0005-0000-0000-000078000000}"/>
    <cellStyle name="Accent2 - 20%" xfId="97" xr:uid="{00000000-0005-0000-0000-000079000000}"/>
    <cellStyle name="Accent2 - 40%" xfId="98" xr:uid="{00000000-0005-0000-0000-00007A000000}"/>
    <cellStyle name="Accent2 - 60%" xfId="99" xr:uid="{00000000-0005-0000-0000-00007B000000}"/>
    <cellStyle name="Accent2 10" xfId="364" xr:uid="{00000000-0005-0000-0000-00007C000000}"/>
    <cellStyle name="Accent2 100" xfId="896" xr:uid="{00000000-0005-0000-0000-00007D000000}"/>
    <cellStyle name="Accent2 101" xfId="905" xr:uid="{00000000-0005-0000-0000-00007E000000}"/>
    <cellStyle name="Accent2 11" xfId="368" xr:uid="{00000000-0005-0000-0000-00007F000000}"/>
    <cellStyle name="Accent2 12" xfId="355" xr:uid="{00000000-0005-0000-0000-000080000000}"/>
    <cellStyle name="Accent2 13" xfId="378" xr:uid="{00000000-0005-0000-0000-000081000000}"/>
    <cellStyle name="Accent2 14" xfId="389" xr:uid="{00000000-0005-0000-0000-000082000000}"/>
    <cellStyle name="Accent2 15" xfId="394" xr:uid="{00000000-0005-0000-0000-000083000000}"/>
    <cellStyle name="Accent2 16" xfId="400" xr:uid="{00000000-0005-0000-0000-000084000000}"/>
    <cellStyle name="Accent2 17" xfId="405" xr:uid="{00000000-0005-0000-0000-000085000000}"/>
    <cellStyle name="Accent2 18" xfId="410" xr:uid="{00000000-0005-0000-0000-000086000000}"/>
    <cellStyle name="Accent2 19" xfId="407" xr:uid="{00000000-0005-0000-0000-000087000000}"/>
    <cellStyle name="Accent2 2" xfId="96" xr:uid="{00000000-0005-0000-0000-000088000000}"/>
    <cellStyle name="Accent2 20" xfId="420" xr:uid="{00000000-0005-0000-0000-000089000000}"/>
    <cellStyle name="Accent2 21" xfId="425" xr:uid="{00000000-0005-0000-0000-00008A000000}"/>
    <cellStyle name="Accent2 22" xfId="430" xr:uid="{00000000-0005-0000-0000-00008B000000}"/>
    <cellStyle name="Accent2 23" xfId="435" xr:uid="{00000000-0005-0000-0000-00008C000000}"/>
    <cellStyle name="Accent2 24" xfId="440" xr:uid="{00000000-0005-0000-0000-00008D000000}"/>
    <cellStyle name="Accent2 25" xfId="445" xr:uid="{00000000-0005-0000-0000-00008E000000}"/>
    <cellStyle name="Accent2 26" xfId="450" xr:uid="{00000000-0005-0000-0000-00008F000000}"/>
    <cellStyle name="Accent2 27" xfId="455" xr:uid="{00000000-0005-0000-0000-000090000000}"/>
    <cellStyle name="Accent2 28" xfId="460" xr:uid="{00000000-0005-0000-0000-000091000000}"/>
    <cellStyle name="Accent2 29" xfId="465" xr:uid="{00000000-0005-0000-0000-000092000000}"/>
    <cellStyle name="Accent2 3" xfId="250" xr:uid="{00000000-0005-0000-0000-000093000000}"/>
    <cellStyle name="Accent2 30" xfId="470" xr:uid="{00000000-0005-0000-0000-000094000000}"/>
    <cellStyle name="Accent2 31" xfId="474" xr:uid="{00000000-0005-0000-0000-000095000000}"/>
    <cellStyle name="Accent2 32" xfId="479" xr:uid="{00000000-0005-0000-0000-000096000000}"/>
    <cellStyle name="Accent2 33" xfId="483" xr:uid="{00000000-0005-0000-0000-000097000000}"/>
    <cellStyle name="Accent2 34" xfId="487" xr:uid="{00000000-0005-0000-0000-000098000000}"/>
    <cellStyle name="Accent2 35" xfId="492" xr:uid="{00000000-0005-0000-0000-000099000000}"/>
    <cellStyle name="Accent2 36" xfId="496" xr:uid="{00000000-0005-0000-0000-00009A000000}"/>
    <cellStyle name="Accent2 37" xfId="500" xr:uid="{00000000-0005-0000-0000-00009B000000}"/>
    <cellStyle name="Accent2 38" xfId="504" xr:uid="{00000000-0005-0000-0000-00009C000000}"/>
    <cellStyle name="Accent2 39" xfId="507" xr:uid="{00000000-0005-0000-0000-00009D000000}"/>
    <cellStyle name="Accent2 4" xfId="266" xr:uid="{00000000-0005-0000-0000-00009E000000}"/>
    <cellStyle name="Accent2 40" xfId="512" xr:uid="{00000000-0005-0000-0000-00009F000000}"/>
    <cellStyle name="Accent2 41" xfId="515" xr:uid="{00000000-0005-0000-0000-0000A0000000}"/>
    <cellStyle name="Accent2 42" xfId="518" xr:uid="{00000000-0005-0000-0000-0000A1000000}"/>
    <cellStyle name="Accent2 43" xfId="521" xr:uid="{00000000-0005-0000-0000-0000A2000000}"/>
    <cellStyle name="Accent2 44" xfId="523" xr:uid="{00000000-0005-0000-0000-0000A3000000}"/>
    <cellStyle name="Accent2 45" xfId="525" xr:uid="{00000000-0005-0000-0000-0000A4000000}"/>
    <cellStyle name="Accent2 46" xfId="532" xr:uid="{00000000-0005-0000-0000-0000A5000000}"/>
    <cellStyle name="Accent2 47" xfId="587" xr:uid="{00000000-0005-0000-0000-0000A6000000}"/>
    <cellStyle name="Accent2 48" xfId="593" xr:uid="{00000000-0005-0000-0000-0000A7000000}"/>
    <cellStyle name="Accent2 49" xfId="598" xr:uid="{00000000-0005-0000-0000-0000A8000000}"/>
    <cellStyle name="Accent2 5" xfId="327" xr:uid="{00000000-0005-0000-0000-0000A9000000}"/>
    <cellStyle name="Accent2 50" xfId="595" xr:uid="{00000000-0005-0000-0000-0000AA000000}"/>
    <cellStyle name="Accent2 51" xfId="608" xr:uid="{00000000-0005-0000-0000-0000AB000000}"/>
    <cellStyle name="Accent2 52" xfId="613" xr:uid="{00000000-0005-0000-0000-0000AC000000}"/>
    <cellStyle name="Accent2 53" xfId="618" xr:uid="{00000000-0005-0000-0000-0000AD000000}"/>
    <cellStyle name="Accent2 54" xfId="616" xr:uid="{00000000-0005-0000-0000-0000AE000000}"/>
    <cellStyle name="Accent2 55" xfId="628" xr:uid="{00000000-0005-0000-0000-0000AF000000}"/>
    <cellStyle name="Accent2 56" xfId="632" xr:uid="{00000000-0005-0000-0000-0000B0000000}"/>
    <cellStyle name="Accent2 57" xfId="637" xr:uid="{00000000-0005-0000-0000-0000B1000000}"/>
    <cellStyle name="Accent2 58" xfId="642" xr:uid="{00000000-0005-0000-0000-0000B2000000}"/>
    <cellStyle name="Accent2 59" xfId="647" xr:uid="{00000000-0005-0000-0000-0000B3000000}"/>
    <cellStyle name="Accent2 6" xfId="342" xr:uid="{00000000-0005-0000-0000-0000B4000000}"/>
    <cellStyle name="Accent2 60" xfId="645" xr:uid="{00000000-0005-0000-0000-0000B5000000}"/>
    <cellStyle name="Accent2 61" xfId="655" xr:uid="{00000000-0005-0000-0000-0000B6000000}"/>
    <cellStyle name="Accent2 62" xfId="660" xr:uid="{00000000-0005-0000-0000-0000B7000000}"/>
    <cellStyle name="Accent2 63" xfId="658" xr:uid="{00000000-0005-0000-0000-0000B8000000}"/>
    <cellStyle name="Accent2 64" xfId="667" xr:uid="{00000000-0005-0000-0000-0000B9000000}"/>
    <cellStyle name="Accent2 65" xfId="672" xr:uid="{00000000-0005-0000-0000-0000BA000000}"/>
    <cellStyle name="Accent2 66" xfId="676" xr:uid="{00000000-0005-0000-0000-0000BB000000}"/>
    <cellStyle name="Accent2 67" xfId="663" xr:uid="{00000000-0005-0000-0000-0000BC000000}"/>
    <cellStyle name="Accent2 68" xfId="684" xr:uid="{00000000-0005-0000-0000-0000BD000000}"/>
    <cellStyle name="Accent2 69" xfId="688" xr:uid="{00000000-0005-0000-0000-0000BE000000}"/>
    <cellStyle name="Accent2 7" xfId="347" xr:uid="{00000000-0005-0000-0000-0000BF000000}"/>
    <cellStyle name="Accent2 70" xfId="691" xr:uid="{00000000-0005-0000-0000-0000C0000000}"/>
    <cellStyle name="Accent2 71" xfId="694" xr:uid="{00000000-0005-0000-0000-0000C1000000}"/>
    <cellStyle name="Accent2 72" xfId="696" xr:uid="{00000000-0005-0000-0000-0000C2000000}"/>
    <cellStyle name="Accent2 73" xfId="698" xr:uid="{00000000-0005-0000-0000-0000C3000000}"/>
    <cellStyle name="Accent2 74" xfId="700" xr:uid="{00000000-0005-0000-0000-0000C4000000}"/>
    <cellStyle name="Accent2 75" xfId="708" xr:uid="{00000000-0005-0000-0000-0000C5000000}"/>
    <cellStyle name="Accent2 76" xfId="748" xr:uid="{00000000-0005-0000-0000-0000C6000000}"/>
    <cellStyle name="Accent2 77" xfId="756" xr:uid="{00000000-0005-0000-0000-0000C7000000}"/>
    <cellStyle name="Accent2 78" xfId="782" xr:uid="{00000000-0005-0000-0000-0000C8000000}"/>
    <cellStyle name="Accent2 79" xfId="785" xr:uid="{00000000-0005-0000-0000-0000C9000000}"/>
    <cellStyle name="Accent2 8" xfId="353" xr:uid="{00000000-0005-0000-0000-0000CA000000}"/>
    <cellStyle name="Accent2 80" xfId="787" xr:uid="{00000000-0005-0000-0000-0000CB000000}"/>
    <cellStyle name="Accent2 81" xfId="789" xr:uid="{00000000-0005-0000-0000-0000CC000000}"/>
    <cellStyle name="Accent2 82" xfId="792" xr:uid="{00000000-0005-0000-0000-0000CD000000}"/>
    <cellStyle name="Accent2 83" xfId="790" xr:uid="{00000000-0005-0000-0000-0000CE000000}"/>
    <cellStyle name="Accent2 84" xfId="797" xr:uid="{00000000-0005-0000-0000-0000CF000000}"/>
    <cellStyle name="Accent2 85" xfId="820" xr:uid="{00000000-0005-0000-0000-0000D0000000}"/>
    <cellStyle name="Accent2 86" xfId="823" xr:uid="{00000000-0005-0000-0000-0000D1000000}"/>
    <cellStyle name="Accent2 87" xfId="825" xr:uid="{00000000-0005-0000-0000-0000D2000000}"/>
    <cellStyle name="Accent2 88" xfId="827" xr:uid="{00000000-0005-0000-0000-0000D3000000}"/>
    <cellStyle name="Accent2 89" xfId="829" xr:uid="{00000000-0005-0000-0000-0000D4000000}"/>
    <cellStyle name="Accent2 9" xfId="358" xr:uid="{00000000-0005-0000-0000-0000D5000000}"/>
    <cellStyle name="Accent2 90" xfId="839" xr:uid="{00000000-0005-0000-0000-0000D6000000}"/>
    <cellStyle name="Accent2 91" xfId="843" xr:uid="{00000000-0005-0000-0000-0000D7000000}"/>
    <cellStyle name="Accent2 92" xfId="873" xr:uid="{00000000-0005-0000-0000-0000D8000000}"/>
    <cellStyle name="Accent2 93" xfId="875" xr:uid="{00000000-0005-0000-0000-0000D9000000}"/>
    <cellStyle name="Accent2 94" xfId="877" xr:uid="{00000000-0005-0000-0000-0000DA000000}"/>
    <cellStyle name="Accent2 95" xfId="853" xr:uid="{00000000-0005-0000-0000-0000DB000000}"/>
    <cellStyle name="Accent2 96" xfId="887" xr:uid="{00000000-0005-0000-0000-0000DC000000}"/>
    <cellStyle name="Accent2 97" xfId="889" xr:uid="{00000000-0005-0000-0000-0000DD000000}"/>
    <cellStyle name="Accent2 98" xfId="891" xr:uid="{00000000-0005-0000-0000-0000DE000000}"/>
    <cellStyle name="Accent2 99" xfId="893" xr:uid="{00000000-0005-0000-0000-0000DF000000}"/>
    <cellStyle name="Accent3 - 20%" xfId="101" xr:uid="{00000000-0005-0000-0000-0000E0000000}"/>
    <cellStyle name="Accent3 - 40%" xfId="102" xr:uid="{00000000-0005-0000-0000-0000E1000000}"/>
    <cellStyle name="Accent3 - 60%" xfId="103" xr:uid="{00000000-0005-0000-0000-0000E2000000}"/>
    <cellStyle name="Accent3 10" xfId="345" xr:uid="{00000000-0005-0000-0000-0000E3000000}"/>
    <cellStyle name="Accent3 100" xfId="897" xr:uid="{00000000-0005-0000-0000-0000E4000000}"/>
    <cellStyle name="Accent3 101" xfId="904" xr:uid="{00000000-0005-0000-0000-0000E5000000}"/>
    <cellStyle name="Accent3 11" xfId="350" xr:uid="{00000000-0005-0000-0000-0000E6000000}"/>
    <cellStyle name="Accent3 12" xfId="340" xr:uid="{00000000-0005-0000-0000-0000E7000000}"/>
    <cellStyle name="Accent3 13" xfId="373" xr:uid="{00000000-0005-0000-0000-0000E8000000}"/>
    <cellStyle name="Accent3 14" xfId="385" xr:uid="{00000000-0005-0000-0000-0000E9000000}"/>
    <cellStyle name="Accent3 15" xfId="377" xr:uid="{00000000-0005-0000-0000-0000EA000000}"/>
    <cellStyle name="Accent3 16" xfId="388" xr:uid="{00000000-0005-0000-0000-0000EB000000}"/>
    <cellStyle name="Accent3 17" xfId="381" xr:uid="{00000000-0005-0000-0000-0000EC000000}"/>
    <cellStyle name="Accent3 18" xfId="392" xr:uid="{00000000-0005-0000-0000-0000ED000000}"/>
    <cellStyle name="Accent3 19" xfId="395" xr:uid="{00000000-0005-0000-0000-0000EE000000}"/>
    <cellStyle name="Accent3 2" xfId="100" xr:uid="{00000000-0005-0000-0000-0000EF000000}"/>
    <cellStyle name="Accent3 20" xfId="412" xr:uid="{00000000-0005-0000-0000-0000F0000000}"/>
    <cellStyle name="Accent3 21" xfId="406" xr:uid="{00000000-0005-0000-0000-0000F1000000}"/>
    <cellStyle name="Accent3 22" xfId="419" xr:uid="{00000000-0005-0000-0000-0000F2000000}"/>
    <cellStyle name="Accent3 23" xfId="416" xr:uid="{00000000-0005-0000-0000-0000F3000000}"/>
    <cellStyle name="Accent3 24" xfId="423" xr:uid="{00000000-0005-0000-0000-0000F4000000}"/>
    <cellStyle name="Accent3 25" xfId="428" xr:uid="{00000000-0005-0000-0000-0000F5000000}"/>
    <cellStyle name="Accent3 26" xfId="433" xr:uid="{00000000-0005-0000-0000-0000F6000000}"/>
    <cellStyle name="Accent3 27" xfId="438" xr:uid="{00000000-0005-0000-0000-0000F7000000}"/>
    <cellStyle name="Accent3 28" xfId="443" xr:uid="{00000000-0005-0000-0000-0000F8000000}"/>
    <cellStyle name="Accent3 29" xfId="448" xr:uid="{00000000-0005-0000-0000-0000F9000000}"/>
    <cellStyle name="Accent3 3" xfId="251" xr:uid="{00000000-0005-0000-0000-0000FA000000}"/>
    <cellStyle name="Accent3 30" xfId="453" xr:uid="{00000000-0005-0000-0000-0000FB000000}"/>
    <cellStyle name="Accent3 31" xfId="458" xr:uid="{00000000-0005-0000-0000-0000FC000000}"/>
    <cellStyle name="Accent3 32" xfId="463" xr:uid="{00000000-0005-0000-0000-0000FD000000}"/>
    <cellStyle name="Accent3 33" xfId="468" xr:uid="{00000000-0005-0000-0000-0000FE000000}"/>
    <cellStyle name="Accent3 34" xfId="472" xr:uid="{00000000-0005-0000-0000-0000FF000000}"/>
    <cellStyle name="Accent3 35" xfId="477" xr:uid="{00000000-0005-0000-0000-000000010000}"/>
    <cellStyle name="Accent3 36" xfId="481" xr:uid="{00000000-0005-0000-0000-000001010000}"/>
    <cellStyle name="Accent3 37" xfId="485" xr:uid="{00000000-0005-0000-0000-000002010000}"/>
    <cellStyle name="Accent3 38" xfId="490" xr:uid="{00000000-0005-0000-0000-000003010000}"/>
    <cellStyle name="Accent3 39" xfId="494" xr:uid="{00000000-0005-0000-0000-000004010000}"/>
    <cellStyle name="Accent3 4" xfId="270" xr:uid="{00000000-0005-0000-0000-000005010000}"/>
    <cellStyle name="Accent3 40" xfId="498" xr:uid="{00000000-0005-0000-0000-000006010000}"/>
    <cellStyle name="Accent3 41" xfId="502" xr:uid="{00000000-0005-0000-0000-000007010000}"/>
    <cellStyle name="Accent3 42" xfId="505" xr:uid="{00000000-0005-0000-0000-000008010000}"/>
    <cellStyle name="Accent3 43" xfId="509" xr:uid="{00000000-0005-0000-0000-000009010000}"/>
    <cellStyle name="Accent3 44" xfId="519" xr:uid="{00000000-0005-0000-0000-00000A010000}"/>
    <cellStyle name="Accent3 45" xfId="516" xr:uid="{00000000-0005-0000-0000-00000B010000}"/>
    <cellStyle name="Accent3 46" xfId="536" xr:uid="{00000000-0005-0000-0000-00000C010000}"/>
    <cellStyle name="Accent3 47" xfId="584" xr:uid="{00000000-0005-0000-0000-00000D010000}"/>
    <cellStyle name="Accent3 48" xfId="531" xr:uid="{00000000-0005-0000-0000-00000E010000}"/>
    <cellStyle name="Accent3 49" xfId="586" xr:uid="{00000000-0005-0000-0000-00000F010000}"/>
    <cellStyle name="Accent3 5" xfId="323" xr:uid="{00000000-0005-0000-0000-000010010000}"/>
    <cellStyle name="Accent3 50" xfId="530" xr:uid="{00000000-0005-0000-0000-000011010000}"/>
    <cellStyle name="Accent3 51" xfId="600" xr:uid="{00000000-0005-0000-0000-000012010000}"/>
    <cellStyle name="Accent3 52" xfId="594" xr:uid="{00000000-0005-0000-0000-000013010000}"/>
    <cellStyle name="Accent3 53" xfId="607" xr:uid="{00000000-0005-0000-0000-000014010000}"/>
    <cellStyle name="Accent3 54" xfId="603" xr:uid="{00000000-0005-0000-0000-000015010000}"/>
    <cellStyle name="Accent3 55" xfId="619" xr:uid="{00000000-0005-0000-0000-000016010000}"/>
    <cellStyle name="Accent3 56" xfId="615" xr:uid="{00000000-0005-0000-0000-000017010000}"/>
    <cellStyle name="Accent3 57" xfId="627" xr:uid="{00000000-0005-0000-0000-000018010000}"/>
    <cellStyle name="Accent3 58" xfId="625" xr:uid="{00000000-0005-0000-0000-000019010000}"/>
    <cellStyle name="Accent3 59" xfId="630" xr:uid="{00000000-0005-0000-0000-00001A010000}"/>
    <cellStyle name="Accent3 6" xfId="338" xr:uid="{00000000-0005-0000-0000-00001B010000}"/>
    <cellStyle name="Accent3 60" xfId="634" xr:uid="{00000000-0005-0000-0000-00001C010000}"/>
    <cellStyle name="Accent3 61" xfId="648" xr:uid="{00000000-0005-0000-0000-00001D010000}"/>
    <cellStyle name="Accent3 62" xfId="644" xr:uid="{00000000-0005-0000-0000-00001E010000}"/>
    <cellStyle name="Accent3 63" xfId="650" xr:uid="{00000000-0005-0000-0000-00001F010000}"/>
    <cellStyle name="Accent3 64" xfId="661" xr:uid="{00000000-0005-0000-0000-000020010000}"/>
    <cellStyle name="Accent3 65" xfId="657" xr:uid="{00000000-0005-0000-0000-000021010000}"/>
    <cellStyle name="Accent3 66" xfId="666" xr:uid="{00000000-0005-0000-0000-000022010000}"/>
    <cellStyle name="Accent3 67" xfId="639" xr:uid="{00000000-0005-0000-0000-000023010000}"/>
    <cellStyle name="Accent3 68" xfId="681" xr:uid="{00000000-0005-0000-0000-000024010000}"/>
    <cellStyle name="Accent3 69" xfId="656" xr:uid="{00000000-0005-0000-0000-000025010000}"/>
    <cellStyle name="Accent3 7" xfId="326" xr:uid="{00000000-0005-0000-0000-000026010000}"/>
    <cellStyle name="Accent3 70" xfId="683" xr:uid="{00000000-0005-0000-0000-000027010000}"/>
    <cellStyle name="Accent3 71" xfId="673" xr:uid="{00000000-0005-0000-0000-000028010000}"/>
    <cellStyle name="Accent3 72" xfId="686" xr:uid="{00000000-0005-0000-0000-000029010000}"/>
    <cellStyle name="Accent3 73" xfId="689" xr:uid="{00000000-0005-0000-0000-00002A010000}"/>
    <cellStyle name="Accent3 74" xfId="692" xr:uid="{00000000-0005-0000-0000-00002B010000}"/>
    <cellStyle name="Accent3 75" xfId="709" xr:uid="{00000000-0005-0000-0000-00002C010000}"/>
    <cellStyle name="Accent3 76" xfId="749" xr:uid="{00000000-0005-0000-0000-00002D010000}"/>
    <cellStyle name="Accent3 77" xfId="759" xr:uid="{00000000-0005-0000-0000-00002E010000}"/>
    <cellStyle name="Accent3 78" xfId="779" xr:uid="{00000000-0005-0000-0000-00002F010000}"/>
    <cellStyle name="Accent3 79" xfId="757" xr:uid="{00000000-0005-0000-0000-000030010000}"/>
    <cellStyle name="Accent3 8" xfId="341" xr:uid="{00000000-0005-0000-0000-000031010000}"/>
    <cellStyle name="Accent3 80" xfId="781" xr:uid="{00000000-0005-0000-0000-000032010000}"/>
    <cellStyle name="Accent3 81" xfId="754" xr:uid="{00000000-0005-0000-0000-000033010000}"/>
    <cellStyle name="Accent3 82" xfId="783" xr:uid="{00000000-0005-0000-0000-000034010000}"/>
    <cellStyle name="Accent3 83" xfId="755" xr:uid="{00000000-0005-0000-0000-000035010000}"/>
    <cellStyle name="Accent3 84" xfId="800" xr:uid="{00000000-0005-0000-0000-000036010000}"/>
    <cellStyle name="Accent3 85" xfId="817" xr:uid="{00000000-0005-0000-0000-000037010000}"/>
    <cellStyle name="Accent3 86" xfId="798" xr:uid="{00000000-0005-0000-0000-000038010000}"/>
    <cellStyle name="Accent3 87" xfId="819" xr:uid="{00000000-0005-0000-0000-000039010000}"/>
    <cellStyle name="Accent3 88" xfId="796" xr:uid="{00000000-0005-0000-0000-00003A010000}"/>
    <cellStyle name="Accent3 89" xfId="821" xr:uid="{00000000-0005-0000-0000-00003B010000}"/>
    <cellStyle name="Accent3 9" xfId="331" xr:uid="{00000000-0005-0000-0000-00003C010000}"/>
    <cellStyle name="Accent3 90" xfId="835" xr:uid="{00000000-0005-0000-0000-00003D010000}"/>
    <cellStyle name="Accent3 91" xfId="844" xr:uid="{00000000-0005-0000-0000-00003E010000}"/>
    <cellStyle name="Accent3 92" xfId="871" xr:uid="{00000000-0005-0000-0000-00003F010000}"/>
    <cellStyle name="Accent3 93" xfId="842" xr:uid="{00000000-0005-0000-0000-000040010000}"/>
    <cellStyle name="Accent3 94" xfId="872" xr:uid="{00000000-0005-0000-0000-000041010000}"/>
    <cellStyle name="Accent3 95" xfId="856" xr:uid="{00000000-0005-0000-0000-000042010000}"/>
    <cellStyle name="Accent3 96" xfId="885" xr:uid="{00000000-0005-0000-0000-000043010000}"/>
    <cellStyle name="Accent3 97" xfId="854" xr:uid="{00000000-0005-0000-0000-000044010000}"/>
    <cellStyle name="Accent3 98" xfId="886" xr:uid="{00000000-0005-0000-0000-000045010000}"/>
    <cellStyle name="Accent3 99" xfId="852" xr:uid="{00000000-0005-0000-0000-000046010000}"/>
    <cellStyle name="Accent4 - 20%" xfId="105" xr:uid="{00000000-0005-0000-0000-000047010000}"/>
    <cellStyle name="Accent4 - 40%" xfId="106" xr:uid="{00000000-0005-0000-0000-000048010000}"/>
    <cellStyle name="Accent4 - 60%" xfId="107" xr:uid="{00000000-0005-0000-0000-000049010000}"/>
    <cellStyle name="Accent4 10" xfId="339" xr:uid="{00000000-0005-0000-0000-00004A010000}"/>
    <cellStyle name="Accent4 100" xfId="898" xr:uid="{00000000-0005-0000-0000-00004B010000}"/>
    <cellStyle name="Accent4 101" xfId="903" xr:uid="{00000000-0005-0000-0000-00004C010000}"/>
    <cellStyle name="Accent4 11" xfId="328" xr:uid="{00000000-0005-0000-0000-00004D010000}"/>
    <cellStyle name="Accent4 12" xfId="267" xr:uid="{00000000-0005-0000-0000-00004E010000}"/>
    <cellStyle name="Accent4 13" xfId="361" xr:uid="{00000000-0005-0000-0000-00004F010000}"/>
    <cellStyle name="Accent4 14" xfId="356" xr:uid="{00000000-0005-0000-0000-000050010000}"/>
    <cellStyle name="Accent4 15" xfId="370" xr:uid="{00000000-0005-0000-0000-000051010000}"/>
    <cellStyle name="Accent4 16" xfId="365" xr:uid="{00000000-0005-0000-0000-000052010000}"/>
    <cellStyle name="Accent4 17" xfId="374" xr:uid="{00000000-0005-0000-0000-000053010000}"/>
    <cellStyle name="Accent4 18" xfId="386" xr:uid="{00000000-0005-0000-0000-000054010000}"/>
    <cellStyle name="Accent4 19" xfId="371" xr:uid="{00000000-0005-0000-0000-000055010000}"/>
    <cellStyle name="Accent4 2" xfId="104" xr:uid="{00000000-0005-0000-0000-000056010000}"/>
    <cellStyle name="Accent4 20" xfId="401" xr:uid="{00000000-0005-0000-0000-000057010000}"/>
    <cellStyle name="Accent4 21" xfId="379" xr:uid="{00000000-0005-0000-0000-000058010000}"/>
    <cellStyle name="Accent4 22" xfId="403" xr:uid="{00000000-0005-0000-0000-000059010000}"/>
    <cellStyle name="Accent4 23" xfId="396" xr:uid="{00000000-0005-0000-0000-00005A010000}"/>
    <cellStyle name="Accent4 24" xfId="413" xr:uid="{00000000-0005-0000-0000-00005B010000}"/>
    <cellStyle name="Accent4 25" xfId="408" xr:uid="{00000000-0005-0000-0000-00005C010000}"/>
    <cellStyle name="Accent4 26" xfId="421" xr:uid="{00000000-0005-0000-0000-00005D010000}"/>
    <cellStyle name="Accent4 27" xfId="426" xr:uid="{00000000-0005-0000-0000-00005E010000}"/>
    <cellStyle name="Accent4 28" xfId="431" xr:uid="{00000000-0005-0000-0000-00005F010000}"/>
    <cellStyle name="Accent4 29" xfId="436" xr:uid="{00000000-0005-0000-0000-000060010000}"/>
    <cellStyle name="Accent4 3" xfId="252" xr:uid="{00000000-0005-0000-0000-000061010000}"/>
    <cellStyle name="Accent4 30" xfId="441" xr:uid="{00000000-0005-0000-0000-000062010000}"/>
    <cellStyle name="Accent4 31" xfId="446" xr:uid="{00000000-0005-0000-0000-000063010000}"/>
    <cellStyle name="Accent4 32" xfId="451" xr:uid="{00000000-0005-0000-0000-000064010000}"/>
    <cellStyle name="Accent4 33" xfId="456" xr:uid="{00000000-0005-0000-0000-000065010000}"/>
    <cellStyle name="Accent4 34" xfId="461" xr:uid="{00000000-0005-0000-0000-000066010000}"/>
    <cellStyle name="Accent4 35" xfId="466" xr:uid="{00000000-0005-0000-0000-000067010000}"/>
    <cellStyle name="Accent4 36" xfId="471" xr:uid="{00000000-0005-0000-0000-000068010000}"/>
    <cellStyle name="Accent4 37" xfId="475" xr:uid="{00000000-0005-0000-0000-000069010000}"/>
    <cellStyle name="Accent4 38" xfId="480" xr:uid="{00000000-0005-0000-0000-00006A010000}"/>
    <cellStyle name="Accent4 39" xfId="484" xr:uid="{00000000-0005-0000-0000-00006B010000}"/>
    <cellStyle name="Accent4 4" xfId="274" xr:uid="{00000000-0005-0000-0000-00006C010000}"/>
    <cellStyle name="Accent4 40" xfId="488" xr:uid="{00000000-0005-0000-0000-00006D010000}"/>
    <cellStyle name="Accent4 41" xfId="493" xr:uid="{00000000-0005-0000-0000-00006E010000}"/>
    <cellStyle name="Accent4 42" xfId="497" xr:uid="{00000000-0005-0000-0000-00006F010000}"/>
    <cellStyle name="Accent4 43" xfId="501" xr:uid="{00000000-0005-0000-0000-000070010000}"/>
    <cellStyle name="Accent4 44" xfId="513" xr:uid="{00000000-0005-0000-0000-000071010000}"/>
    <cellStyle name="Accent4 45" xfId="508" xr:uid="{00000000-0005-0000-0000-000072010000}"/>
    <cellStyle name="Accent4 46" xfId="540" xr:uid="{00000000-0005-0000-0000-000073010000}"/>
    <cellStyle name="Accent4 47" xfId="580" xr:uid="{00000000-0005-0000-0000-000074010000}"/>
    <cellStyle name="Accent4 48" xfId="537" xr:uid="{00000000-0005-0000-0000-000075010000}"/>
    <cellStyle name="Accent4 49" xfId="582" xr:uid="{00000000-0005-0000-0000-000076010000}"/>
    <cellStyle name="Accent4 5" xfId="317" xr:uid="{00000000-0005-0000-0000-000077010000}"/>
    <cellStyle name="Accent4 50" xfId="538" xr:uid="{00000000-0005-0000-0000-000078010000}"/>
    <cellStyle name="Accent4 51" xfId="588" xr:uid="{00000000-0005-0000-0000-000079010000}"/>
    <cellStyle name="Accent4 52" xfId="534" xr:uid="{00000000-0005-0000-0000-00007A010000}"/>
    <cellStyle name="Accent4 53" xfId="590" xr:uid="{00000000-0005-0000-0000-00007B010000}"/>
    <cellStyle name="Accent4 54" xfId="533" xr:uid="{00000000-0005-0000-0000-00007C010000}"/>
    <cellStyle name="Accent4 55" xfId="606" xr:uid="{00000000-0005-0000-0000-00007D010000}"/>
    <cellStyle name="Accent4 56" xfId="592" xr:uid="{00000000-0005-0000-0000-00007E010000}"/>
    <cellStyle name="Accent4 57" xfId="610" xr:uid="{00000000-0005-0000-0000-00007F010000}"/>
    <cellStyle name="Accent4 58" xfId="604" xr:uid="{00000000-0005-0000-0000-000080010000}"/>
    <cellStyle name="Accent4 59" xfId="620" xr:uid="{00000000-0005-0000-0000-000081010000}"/>
    <cellStyle name="Accent4 6" xfId="335" xr:uid="{00000000-0005-0000-0000-000082010000}"/>
    <cellStyle name="Accent4 60" xfId="614" xr:uid="{00000000-0005-0000-0000-000083010000}"/>
    <cellStyle name="Accent4 61" xfId="629" xr:uid="{00000000-0005-0000-0000-000084010000}"/>
    <cellStyle name="Accent4 62" xfId="624" xr:uid="{00000000-0005-0000-0000-000085010000}"/>
    <cellStyle name="Accent4 63" xfId="638" xr:uid="{00000000-0005-0000-0000-000086010000}"/>
    <cellStyle name="Accent4 64" xfId="643" xr:uid="{00000000-0005-0000-0000-000087010000}"/>
    <cellStyle name="Accent4 65" xfId="640" xr:uid="{00000000-0005-0000-0000-000088010000}"/>
    <cellStyle name="Accent4 66" xfId="653" xr:uid="{00000000-0005-0000-0000-000089010000}"/>
    <cellStyle name="Accent4 67" xfId="579" xr:uid="{00000000-0005-0000-0000-00008A010000}"/>
    <cellStyle name="Accent4 68" xfId="678" xr:uid="{00000000-0005-0000-0000-00008B010000}"/>
    <cellStyle name="Accent4 69" xfId="621" xr:uid="{00000000-0005-0000-0000-00008C010000}"/>
    <cellStyle name="Accent4 7" xfId="321" xr:uid="{00000000-0005-0000-0000-00008D010000}"/>
    <cellStyle name="Accent4 70" xfId="680" xr:uid="{00000000-0005-0000-0000-00008E010000}"/>
    <cellStyle name="Accent4 71" xfId="649" xr:uid="{00000000-0005-0000-0000-00008F010000}"/>
    <cellStyle name="Accent4 72" xfId="682" xr:uid="{00000000-0005-0000-0000-000090010000}"/>
    <cellStyle name="Accent4 73" xfId="664" xr:uid="{00000000-0005-0000-0000-000091010000}"/>
    <cellStyle name="Accent4 74" xfId="685" xr:uid="{00000000-0005-0000-0000-000092010000}"/>
    <cellStyle name="Accent4 75" xfId="710" xr:uid="{00000000-0005-0000-0000-000093010000}"/>
    <cellStyle name="Accent4 76" xfId="750" xr:uid="{00000000-0005-0000-0000-000094010000}"/>
    <cellStyle name="Accent4 77" xfId="762" xr:uid="{00000000-0005-0000-0000-000095010000}"/>
    <cellStyle name="Accent4 78" xfId="777" xr:uid="{00000000-0005-0000-0000-000096010000}"/>
    <cellStyle name="Accent4 79" xfId="760" xr:uid="{00000000-0005-0000-0000-000097010000}"/>
    <cellStyle name="Accent4 8" xfId="336" xr:uid="{00000000-0005-0000-0000-000098010000}"/>
    <cellStyle name="Accent4 80" xfId="778" xr:uid="{00000000-0005-0000-0000-000099010000}"/>
    <cellStyle name="Accent4 81" xfId="758" xr:uid="{00000000-0005-0000-0000-00009A010000}"/>
    <cellStyle name="Accent4 82" xfId="780" xr:uid="{00000000-0005-0000-0000-00009B010000}"/>
    <cellStyle name="Accent4 83" xfId="761" xr:uid="{00000000-0005-0000-0000-00009C010000}"/>
    <cellStyle name="Accent4 84" xfId="802" xr:uid="{00000000-0005-0000-0000-00009D010000}"/>
    <cellStyle name="Accent4 85" xfId="815" xr:uid="{00000000-0005-0000-0000-00009E010000}"/>
    <cellStyle name="Accent4 86" xfId="801" xr:uid="{00000000-0005-0000-0000-00009F010000}"/>
    <cellStyle name="Accent4 87" xfId="816" xr:uid="{00000000-0005-0000-0000-0000A0010000}"/>
    <cellStyle name="Accent4 88" xfId="799" xr:uid="{00000000-0005-0000-0000-0000A1010000}"/>
    <cellStyle name="Accent4 89" xfId="818" xr:uid="{00000000-0005-0000-0000-0000A2010000}"/>
    <cellStyle name="Accent4 9" xfId="324" xr:uid="{00000000-0005-0000-0000-0000A3010000}"/>
    <cellStyle name="Accent4 90" xfId="836" xr:uid="{00000000-0005-0000-0000-0000A4010000}"/>
    <cellStyle name="Accent4 91" xfId="846" xr:uid="{00000000-0005-0000-0000-0000A5010000}"/>
    <cellStyle name="Accent4 92" xfId="869" xr:uid="{00000000-0005-0000-0000-0000A6010000}"/>
    <cellStyle name="Accent4 93" xfId="845" xr:uid="{00000000-0005-0000-0000-0000A7010000}"/>
    <cellStyle name="Accent4 94" xfId="870" xr:uid="{00000000-0005-0000-0000-0000A8010000}"/>
    <cellStyle name="Accent4 95" xfId="858" xr:uid="{00000000-0005-0000-0000-0000A9010000}"/>
    <cellStyle name="Accent4 96" xfId="883" xr:uid="{00000000-0005-0000-0000-0000AA010000}"/>
    <cellStyle name="Accent4 97" xfId="857" xr:uid="{00000000-0005-0000-0000-0000AB010000}"/>
    <cellStyle name="Accent4 98" xfId="884" xr:uid="{00000000-0005-0000-0000-0000AC010000}"/>
    <cellStyle name="Accent4 99" xfId="855" xr:uid="{00000000-0005-0000-0000-0000AD010000}"/>
    <cellStyle name="Accent5 - 20%" xfId="109" xr:uid="{00000000-0005-0000-0000-0000AE010000}"/>
    <cellStyle name="Accent5 - 40%" xfId="110" xr:uid="{00000000-0005-0000-0000-0000AF010000}"/>
    <cellStyle name="Accent5 - 60%" xfId="111" xr:uid="{00000000-0005-0000-0000-0000B0010000}"/>
    <cellStyle name="Accent5 10" xfId="263" xr:uid="{00000000-0005-0000-0000-0000B1010000}"/>
    <cellStyle name="Accent5 100" xfId="899" xr:uid="{00000000-0005-0000-0000-0000B2010000}"/>
    <cellStyle name="Accent5 101" xfId="902" xr:uid="{00000000-0005-0000-0000-0000B3010000}"/>
    <cellStyle name="Accent5 11" xfId="315" xr:uid="{00000000-0005-0000-0000-0000B4010000}"/>
    <cellStyle name="Accent5 12" xfId="276" xr:uid="{00000000-0005-0000-0000-0000B5010000}"/>
    <cellStyle name="Accent5 13" xfId="319" xr:uid="{00000000-0005-0000-0000-0000B6010000}"/>
    <cellStyle name="Accent5 14" xfId="337" xr:uid="{00000000-0005-0000-0000-0000B7010000}"/>
    <cellStyle name="Accent5 15" xfId="325" xr:uid="{00000000-0005-0000-0000-0000B8010000}"/>
    <cellStyle name="Accent5 16" xfId="343" xr:uid="{00000000-0005-0000-0000-0000B9010000}"/>
    <cellStyle name="Accent5 17" xfId="348" xr:uid="{00000000-0005-0000-0000-0000BA010000}"/>
    <cellStyle name="Accent5 18" xfId="344" xr:uid="{00000000-0005-0000-0000-0000BB010000}"/>
    <cellStyle name="Accent5 19" xfId="309" xr:uid="{00000000-0005-0000-0000-0000BC010000}"/>
    <cellStyle name="Accent5 2" xfId="108" xr:uid="{00000000-0005-0000-0000-0000BD010000}"/>
    <cellStyle name="Accent5 20" xfId="384" xr:uid="{00000000-0005-0000-0000-0000BE010000}"/>
    <cellStyle name="Accent5 21" xfId="310" xr:uid="{00000000-0005-0000-0000-0000BF010000}"/>
    <cellStyle name="Accent5 22" xfId="387" xr:uid="{00000000-0005-0000-0000-0000C0010000}"/>
    <cellStyle name="Accent5 23" xfId="359" xr:uid="{00000000-0005-0000-0000-0000C1010000}"/>
    <cellStyle name="Accent5 24" xfId="390" xr:uid="{00000000-0005-0000-0000-0000C2010000}"/>
    <cellStyle name="Accent5 25" xfId="369" xr:uid="{00000000-0005-0000-0000-0000C3010000}"/>
    <cellStyle name="Accent5 26" xfId="391" xr:uid="{00000000-0005-0000-0000-0000C4010000}"/>
    <cellStyle name="Accent5 27" xfId="376" xr:uid="{00000000-0005-0000-0000-0000C5010000}"/>
    <cellStyle name="Accent5 28" xfId="402" xr:uid="{00000000-0005-0000-0000-0000C6010000}"/>
    <cellStyle name="Accent5 29" xfId="380" xr:uid="{00000000-0005-0000-0000-0000C7010000}"/>
    <cellStyle name="Accent5 3" xfId="253" xr:uid="{00000000-0005-0000-0000-0000C8010000}"/>
    <cellStyle name="Accent5 30" xfId="411" xr:uid="{00000000-0005-0000-0000-0000C9010000}"/>
    <cellStyle name="Accent5 31" xfId="397" xr:uid="{00000000-0005-0000-0000-0000CA010000}"/>
    <cellStyle name="Accent5 32" xfId="418" xr:uid="{00000000-0005-0000-0000-0000CB010000}"/>
    <cellStyle name="Accent5 33" xfId="415" xr:uid="{00000000-0005-0000-0000-0000CC010000}"/>
    <cellStyle name="Accent5 34" xfId="422" xr:uid="{00000000-0005-0000-0000-0000CD010000}"/>
    <cellStyle name="Accent5 35" xfId="427" xr:uid="{00000000-0005-0000-0000-0000CE010000}"/>
    <cellStyle name="Accent5 36" xfId="432" xr:uid="{00000000-0005-0000-0000-0000CF010000}"/>
    <cellStyle name="Accent5 37" xfId="437" xr:uid="{00000000-0005-0000-0000-0000D0010000}"/>
    <cellStyle name="Accent5 38" xfId="442" xr:uid="{00000000-0005-0000-0000-0000D1010000}"/>
    <cellStyle name="Accent5 39" xfId="447" xr:uid="{00000000-0005-0000-0000-0000D2010000}"/>
    <cellStyle name="Accent5 4" xfId="278" xr:uid="{00000000-0005-0000-0000-0000D3010000}"/>
    <cellStyle name="Accent5 40" xfId="452" xr:uid="{00000000-0005-0000-0000-0000D4010000}"/>
    <cellStyle name="Accent5 41" xfId="457" xr:uid="{00000000-0005-0000-0000-0000D5010000}"/>
    <cellStyle name="Accent5 42" xfId="462" xr:uid="{00000000-0005-0000-0000-0000D6010000}"/>
    <cellStyle name="Accent5 43" xfId="467" xr:uid="{00000000-0005-0000-0000-0000D7010000}"/>
    <cellStyle name="Accent5 44" xfId="489" xr:uid="{00000000-0005-0000-0000-0000D8010000}"/>
    <cellStyle name="Accent5 45" xfId="476" xr:uid="{00000000-0005-0000-0000-0000D9010000}"/>
    <cellStyle name="Accent5 46" xfId="544" xr:uid="{00000000-0005-0000-0000-0000DA010000}"/>
    <cellStyle name="Accent5 47" xfId="576" xr:uid="{00000000-0005-0000-0000-0000DB010000}"/>
    <cellStyle name="Accent5 48" xfId="542" xr:uid="{00000000-0005-0000-0000-0000DC010000}"/>
    <cellStyle name="Accent5 49" xfId="577" xr:uid="{00000000-0005-0000-0000-0000DD010000}"/>
    <cellStyle name="Accent5 5" xfId="311" xr:uid="{00000000-0005-0000-0000-0000DE010000}"/>
    <cellStyle name="Accent5 50" xfId="545" xr:uid="{00000000-0005-0000-0000-0000DF010000}"/>
    <cellStyle name="Accent5 51" xfId="581" xr:uid="{00000000-0005-0000-0000-0000E0010000}"/>
    <cellStyle name="Accent5 52" xfId="543" xr:uid="{00000000-0005-0000-0000-0000E1010000}"/>
    <cellStyle name="Accent5 53" xfId="583" xr:uid="{00000000-0005-0000-0000-0000E2010000}"/>
    <cellStyle name="Accent5 54" xfId="546" xr:uid="{00000000-0005-0000-0000-0000E3010000}"/>
    <cellStyle name="Accent5 55" xfId="585" xr:uid="{00000000-0005-0000-0000-0000E4010000}"/>
    <cellStyle name="Accent5 56" xfId="541" xr:uid="{00000000-0005-0000-0000-0000E5010000}"/>
    <cellStyle name="Accent5 57" xfId="589" xr:uid="{00000000-0005-0000-0000-0000E6010000}"/>
    <cellStyle name="Accent5 58" xfId="539" xr:uid="{00000000-0005-0000-0000-0000E7010000}"/>
    <cellStyle name="Accent5 59" xfId="599" xr:uid="{00000000-0005-0000-0000-0000E8010000}"/>
    <cellStyle name="Accent5 6" xfId="265" xr:uid="{00000000-0005-0000-0000-0000E9010000}"/>
    <cellStyle name="Accent5 60" xfId="549" xr:uid="{00000000-0005-0000-0000-0000EA010000}"/>
    <cellStyle name="Accent5 61" xfId="609" xr:uid="{00000000-0005-0000-0000-0000EB010000}"/>
    <cellStyle name="Accent5 62" xfId="535" xr:uid="{00000000-0005-0000-0000-0000EC010000}"/>
    <cellStyle name="Accent5 63" xfId="601" xr:uid="{00000000-0005-0000-0000-0000ED010000}"/>
    <cellStyle name="Accent5 64" xfId="596" xr:uid="{00000000-0005-0000-0000-0000EE010000}"/>
    <cellStyle name="Accent5 65" xfId="611" xr:uid="{00000000-0005-0000-0000-0000EF010000}"/>
    <cellStyle name="Accent5 66" xfId="623" xr:uid="{00000000-0005-0000-0000-0000F0010000}"/>
    <cellStyle name="Accent5 67" xfId="563" xr:uid="{00000000-0005-0000-0000-0000F1010000}"/>
    <cellStyle name="Accent5 68" xfId="668" xr:uid="{00000000-0005-0000-0000-0000F2010000}"/>
    <cellStyle name="Accent5 69" xfId="564" xr:uid="{00000000-0005-0000-0000-0000F3010000}"/>
    <cellStyle name="Accent5 7" xfId="312" xr:uid="{00000000-0005-0000-0000-0000F4010000}"/>
    <cellStyle name="Accent5 70" xfId="669" xr:uid="{00000000-0005-0000-0000-0000F5010000}"/>
    <cellStyle name="Accent5 71" xfId="565" xr:uid="{00000000-0005-0000-0000-0000F6010000}"/>
    <cellStyle name="Accent5 72" xfId="670" xr:uid="{00000000-0005-0000-0000-0000F7010000}"/>
    <cellStyle name="Accent5 73" xfId="568" xr:uid="{00000000-0005-0000-0000-0000F8010000}"/>
    <cellStyle name="Accent5 74" xfId="677" xr:uid="{00000000-0005-0000-0000-0000F9010000}"/>
    <cellStyle name="Accent5 75" xfId="711" xr:uid="{00000000-0005-0000-0000-0000FA010000}"/>
    <cellStyle name="Accent5 76" xfId="751" xr:uid="{00000000-0005-0000-0000-0000FB010000}"/>
    <cellStyle name="Accent5 77" xfId="765" xr:uid="{00000000-0005-0000-0000-0000FC010000}"/>
    <cellStyle name="Accent5 78" xfId="774" xr:uid="{00000000-0005-0000-0000-0000FD010000}"/>
    <cellStyle name="Accent5 79" xfId="764" xr:uid="{00000000-0005-0000-0000-0000FE010000}"/>
    <cellStyle name="Accent5 8" xfId="264" xr:uid="{00000000-0005-0000-0000-0000FF010000}"/>
    <cellStyle name="Accent5 80" xfId="775" xr:uid="{00000000-0005-0000-0000-000000020000}"/>
    <cellStyle name="Accent5 81" xfId="763" xr:uid="{00000000-0005-0000-0000-000001020000}"/>
    <cellStyle name="Accent5 82" xfId="776" xr:uid="{00000000-0005-0000-0000-000002020000}"/>
    <cellStyle name="Accent5 83" xfId="766" xr:uid="{00000000-0005-0000-0000-000003020000}"/>
    <cellStyle name="Accent5 84" xfId="805" xr:uid="{00000000-0005-0000-0000-000004020000}"/>
    <cellStyle name="Accent5 85" xfId="812" xr:uid="{00000000-0005-0000-0000-000005020000}"/>
    <cellStyle name="Accent5 86" xfId="804" xr:uid="{00000000-0005-0000-0000-000006020000}"/>
    <cellStyle name="Accent5 87" xfId="813" xr:uid="{00000000-0005-0000-0000-000007020000}"/>
    <cellStyle name="Accent5 88" xfId="803" xr:uid="{00000000-0005-0000-0000-000008020000}"/>
    <cellStyle name="Accent5 89" xfId="814" xr:uid="{00000000-0005-0000-0000-000009020000}"/>
    <cellStyle name="Accent5 9" xfId="313" xr:uid="{00000000-0005-0000-0000-00000A020000}"/>
    <cellStyle name="Accent5 90" xfId="837" xr:uid="{00000000-0005-0000-0000-00000B020000}"/>
    <cellStyle name="Accent5 91" xfId="848" xr:uid="{00000000-0005-0000-0000-00000C020000}"/>
    <cellStyle name="Accent5 92" xfId="867" xr:uid="{00000000-0005-0000-0000-00000D020000}"/>
    <cellStyle name="Accent5 93" xfId="847" xr:uid="{00000000-0005-0000-0000-00000E020000}"/>
    <cellStyle name="Accent5 94" xfId="868" xr:uid="{00000000-0005-0000-0000-00000F020000}"/>
    <cellStyle name="Accent5 95" xfId="861" xr:uid="{00000000-0005-0000-0000-000010020000}"/>
    <cellStyle name="Accent5 96" xfId="881" xr:uid="{00000000-0005-0000-0000-000011020000}"/>
    <cellStyle name="Accent5 97" xfId="860" xr:uid="{00000000-0005-0000-0000-000012020000}"/>
    <cellStyle name="Accent5 98" xfId="882" xr:uid="{00000000-0005-0000-0000-000013020000}"/>
    <cellStyle name="Accent5 99" xfId="859" xr:uid="{00000000-0005-0000-0000-000014020000}"/>
    <cellStyle name="Accent6 - 20%" xfId="113" xr:uid="{00000000-0005-0000-0000-000015020000}"/>
    <cellStyle name="Accent6 - 40%" xfId="114" xr:uid="{00000000-0005-0000-0000-000016020000}"/>
    <cellStyle name="Accent6 - 60%" xfId="115" xr:uid="{00000000-0005-0000-0000-000017020000}"/>
    <cellStyle name="Accent6 10" xfId="273" xr:uid="{00000000-0005-0000-0000-000018020000}"/>
    <cellStyle name="Accent6 100" xfId="900" xr:uid="{00000000-0005-0000-0000-000019020000}"/>
    <cellStyle name="Accent6 101" xfId="901" xr:uid="{00000000-0005-0000-0000-00001A020000}"/>
    <cellStyle name="Accent6 11" xfId="305" xr:uid="{00000000-0005-0000-0000-00001B020000}"/>
    <cellStyle name="Accent6 12" xfId="281" xr:uid="{00000000-0005-0000-0000-00001C020000}"/>
    <cellStyle name="Accent6 13" xfId="304" xr:uid="{00000000-0005-0000-0000-00001D020000}"/>
    <cellStyle name="Accent6 14" xfId="269" xr:uid="{00000000-0005-0000-0000-00001E020000}"/>
    <cellStyle name="Accent6 15" xfId="303" xr:uid="{00000000-0005-0000-0000-00001F020000}"/>
    <cellStyle name="Accent6 16" xfId="275" xr:uid="{00000000-0005-0000-0000-000020020000}"/>
    <cellStyle name="Accent6 17" xfId="302" xr:uid="{00000000-0005-0000-0000-000021020000}"/>
    <cellStyle name="Accent6 18" xfId="277" xr:uid="{00000000-0005-0000-0000-000022020000}"/>
    <cellStyle name="Accent6 19" xfId="299" xr:uid="{00000000-0005-0000-0000-000023020000}"/>
    <cellStyle name="Accent6 2" xfId="112" xr:uid="{00000000-0005-0000-0000-000024020000}"/>
    <cellStyle name="Accent6 20" xfId="334" xr:uid="{00000000-0005-0000-0000-000025020000}"/>
    <cellStyle name="Accent6 21" xfId="298" xr:uid="{00000000-0005-0000-0000-000026020000}"/>
    <cellStyle name="Accent6 22" xfId="268" xr:uid="{00000000-0005-0000-0000-000027020000}"/>
    <cellStyle name="Accent6 23" xfId="297" xr:uid="{00000000-0005-0000-0000-000028020000}"/>
    <cellStyle name="Accent6 24" xfId="279" xr:uid="{00000000-0005-0000-0000-000029020000}"/>
    <cellStyle name="Accent6 25" xfId="296" xr:uid="{00000000-0005-0000-0000-00002A020000}"/>
    <cellStyle name="Accent6 26" xfId="280" xr:uid="{00000000-0005-0000-0000-00002B020000}"/>
    <cellStyle name="Accent6 27" xfId="295" xr:uid="{00000000-0005-0000-0000-00002C020000}"/>
    <cellStyle name="Accent6 28" xfId="283" xr:uid="{00000000-0005-0000-0000-00002D020000}"/>
    <cellStyle name="Accent6 29" xfId="294" xr:uid="{00000000-0005-0000-0000-00002E020000}"/>
    <cellStyle name="Accent6 3" xfId="254" xr:uid="{00000000-0005-0000-0000-00002F020000}"/>
    <cellStyle name="Accent6 30" xfId="284" xr:uid="{00000000-0005-0000-0000-000030020000}"/>
    <cellStyle name="Accent6 31" xfId="293" xr:uid="{00000000-0005-0000-0000-000031020000}"/>
    <cellStyle name="Accent6 32" xfId="285" xr:uid="{00000000-0005-0000-0000-000032020000}"/>
    <cellStyle name="Accent6 33" xfId="292" xr:uid="{00000000-0005-0000-0000-000033020000}"/>
    <cellStyle name="Accent6 34" xfId="286" xr:uid="{00000000-0005-0000-0000-000034020000}"/>
    <cellStyle name="Accent6 35" xfId="291" xr:uid="{00000000-0005-0000-0000-000035020000}"/>
    <cellStyle name="Accent6 36" xfId="287" xr:uid="{00000000-0005-0000-0000-000036020000}"/>
    <cellStyle name="Accent6 37" xfId="333" xr:uid="{00000000-0005-0000-0000-000037020000}"/>
    <cellStyle name="Accent6 38" xfId="288" xr:uid="{00000000-0005-0000-0000-000038020000}"/>
    <cellStyle name="Accent6 39" xfId="352" xr:uid="{00000000-0005-0000-0000-000039020000}"/>
    <cellStyle name="Accent6 4" xfId="282" xr:uid="{00000000-0005-0000-0000-00003A020000}"/>
    <cellStyle name="Accent6 40" xfId="289" xr:uid="{00000000-0005-0000-0000-00003B020000}"/>
    <cellStyle name="Accent6 41" xfId="363" xr:uid="{00000000-0005-0000-0000-00003C020000}"/>
    <cellStyle name="Accent6 42" xfId="290" xr:uid="{00000000-0005-0000-0000-00003D020000}"/>
    <cellStyle name="Accent6 43" xfId="383" xr:uid="{00000000-0005-0000-0000-00003E020000}"/>
    <cellStyle name="Accent6 44" xfId="354" xr:uid="{00000000-0005-0000-0000-00003F020000}"/>
    <cellStyle name="Accent6 45" xfId="399" xr:uid="{00000000-0005-0000-0000-000040020000}"/>
    <cellStyle name="Accent6 46" xfId="548" xr:uid="{00000000-0005-0000-0000-000041020000}"/>
    <cellStyle name="Accent6 47" xfId="572" xr:uid="{00000000-0005-0000-0000-000042020000}"/>
    <cellStyle name="Accent6 48" xfId="547" xr:uid="{00000000-0005-0000-0000-000043020000}"/>
    <cellStyle name="Accent6 49" xfId="571" xr:uid="{00000000-0005-0000-0000-000044020000}"/>
    <cellStyle name="Accent6 5" xfId="308" xr:uid="{00000000-0005-0000-0000-000045020000}"/>
    <cellStyle name="Accent6 50" xfId="550" xr:uid="{00000000-0005-0000-0000-000046020000}"/>
    <cellStyle name="Accent6 51" xfId="574" xr:uid="{00000000-0005-0000-0000-000047020000}"/>
    <cellStyle name="Accent6 52" xfId="551" xr:uid="{00000000-0005-0000-0000-000048020000}"/>
    <cellStyle name="Accent6 53" xfId="573" xr:uid="{00000000-0005-0000-0000-000049020000}"/>
    <cellStyle name="Accent6 54" xfId="552" xr:uid="{00000000-0005-0000-0000-00004A020000}"/>
    <cellStyle name="Accent6 55" xfId="575" xr:uid="{00000000-0005-0000-0000-00004B020000}"/>
    <cellStyle name="Accent6 56" xfId="553" xr:uid="{00000000-0005-0000-0000-00004C020000}"/>
    <cellStyle name="Accent6 57" xfId="570" xr:uid="{00000000-0005-0000-0000-00004D020000}"/>
    <cellStyle name="Accent6 58" xfId="554" xr:uid="{00000000-0005-0000-0000-00004E020000}"/>
    <cellStyle name="Accent6 59" xfId="569" xr:uid="{00000000-0005-0000-0000-00004F020000}"/>
    <cellStyle name="Accent6 6" xfId="271" xr:uid="{00000000-0005-0000-0000-000050020000}"/>
    <cellStyle name="Accent6 60" xfId="556" xr:uid="{00000000-0005-0000-0000-000051020000}"/>
    <cellStyle name="Accent6 61" xfId="578" xr:uid="{00000000-0005-0000-0000-000052020000}"/>
    <cellStyle name="Accent6 62" xfId="557" xr:uid="{00000000-0005-0000-0000-000053020000}"/>
    <cellStyle name="Accent6 63" xfId="567" xr:uid="{00000000-0005-0000-0000-000054020000}"/>
    <cellStyle name="Accent6 64" xfId="555" xr:uid="{00000000-0005-0000-0000-000055020000}"/>
    <cellStyle name="Accent6 65" xfId="566" xr:uid="{00000000-0005-0000-0000-000056020000}"/>
    <cellStyle name="Accent6 66" xfId="558" xr:uid="{00000000-0005-0000-0000-000057020000}"/>
    <cellStyle name="Accent6 67" xfId="562" xr:uid="{00000000-0005-0000-0000-000058020000}"/>
    <cellStyle name="Accent6 68" xfId="652" xr:uid="{00000000-0005-0000-0000-000059020000}"/>
    <cellStyle name="Accent6 69" xfId="561" xr:uid="{00000000-0005-0000-0000-00005A020000}"/>
    <cellStyle name="Accent6 7" xfId="307" xr:uid="{00000000-0005-0000-0000-00005B020000}"/>
    <cellStyle name="Accent6 70" xfId="635" xr:uid="{00000000-0005-0000-0000-00005C020000}"/>
    <cellStyle name="Accent6 71" xfId="560" xr:uid="{00000000-0005-0000-0000-00005D020000}"/>
    <cellStyle name="Accent6 72" xfId="633" xr:uid="{00000000-0005-0000-0000-00005E020000}"/>
    <cellStyle name="Accent6 73" xfId="559" xr:uid="{00000000-0005-0000-0000-00005F020000}"/>
    <cellStyle name="Accent6 74" xfId="529" xr:uid="{00000000-0005-0000-0000-000060020000}"/>
    <cellStyle name="Accent6 75" xfId="712" xr:uid="{00000000-0005-0000-0000-000061020000}"/>
    <cellStyle name="Accent6 76" xfId="752" xr:uid="{00000000-0005-0000-0000-000062020000}"/>
    <cellStyle name="Accent6 77" xfId="767" xr:uid="{00000000-0005-0000-0000-000063020000}"/>
    <cellStyle name="Accent6 78" xfId="773" xr:uid="{00000000-0005-0000-0000-000064020000}"/>
    <cellStyle name="Accent6 79" xfId="768" xr:uid="{00000000-0005-0000-0000-000065020000}"/>
    <cellStyle name="Accent6 8" xfId="272" xr:uid="{00000000-0005-0000-0000-000066020000}"/>
    <cellStyle name="Accent6 80" xfId="772" xr:uid="{00000000-0005-0000-0000-000067020000}"/>
    <cellStyle name="Accent6 81" xfId="769" xr:uid="{00000000-0005-0000-0000-000068020000}"/>
    <cellStyle name="Accent6 82" xfId="771" xr:uid="{00000000-0005-0000-0000-000069020000}"/>
    <cellStyle name="Accent6 83" xfId="770" xr:uid="{00000000-0005-0000-0000-00006A020000}"/>
    <cellStyle name="Accent6 84" xfId="806" xr:uid="{00000000-0005-0000-0000-00006B020000}"/>
    <cellStyle name="Accent6 85" xfId="811" xr:uid="{00000000-0005-0000-0000-00006C020000}"/>
    <cellStyle name="Accent6 86" xfId="807" xr:uid="{00000000-0005-0000-0000-00006D020000}"/>
    <cellStyle name="Accent6 87" xfId="810" xr:uid="{00000000-0005-0000-0000-00006E020000}"/>
    <cellStyle name="Accent6 88" xfId="808" xr:uid="{00000000-0005-0000-0000-00006F020000}"/>
    <cellStyle name="Accent6 89" xfId="809" xr:uid="{00000000-0005-0000-0000-000070020000}"/>
    <cellStyle name="Accent6 9" xfId="306" xr:uid="{00000000-0005-0000-0000-000071020000}"/>
    <cellStyle name="Accent6 90" xfId="838" xr:uid="{00000000-0005-0000-0000-000072020000}"/>
    <cellStyle name="Accent6 91" xfId="851" xr:uid="{00000000-0005-0000-0000-000073020000}"/>
    <cellStyle name="Accent6 92" xfId="866" xr:uid="{00000000-0005-0000-0000-000074020000}"/>
    <cellStyle name="Accent6 93" xfId="850" xr:uid="{00000000-0005-0000-0000-000075020000}"/>
    <cellStyle name="Accent6 94" xfId="865" xr:uid="{00000000-0005-0000-0000-000076020000}"/>
    <cellStyle name="Accent6 95" xfId="862" xr:uid="{00000000-0005-0000-0000-000077020000}"/>
    <cellStyle name="Accent6 96" xfId="880" xr:uid="{00000000-0005-0000-0000-000078020000}"/>
    <cellStyle name="Accent6 97" xfId="863" xr:uid="{00000000-0005-0000-0000-000079020000}"/>
    <cellStyle name="Accent6 98" xfId="879" xr:uid="{00000000-0005-0000-0000-00007A020000}"/>
    <cellStyle name="Accent6 99" xfId="864" xr:uid="{00000000-0005-0000-0000-00007B020000}"/>
    <cellStyle name="Bad 2" xfId="24" xr:uid="{00000000-0005-0000-0000-00007C020000}"/>
    <cellStyle name="Calculation 2" xfId="179" xr:uid="{00000000-0005-0000-0000-00007D020000}"/>
    <cellStyle name="Calculation 3" xfId="28" xr:uid="{00000000-0005-0000-0000-00007E020000}"/>
    <cellStyle name="Check Cell 2" xfId="30" xr:uid="{00000000-0005-0000-0000-00007F020000}"/>
    <cellStyle name="Emphasis 1" xfId="116" xr:uid="{00000000-0005-0000-0000-000080020000}"/>
    <cellStyle name="Emphasis 2" xfId="117" xr:uid="{00000000-0005-0000-0000-000081020000}"/>
    <cellStyle name="Emphasis 3" xfId="118" xr:uid="{00000000-0005-0000-0000-000082020000}"/>
    <cellStyle name="exo" xfId="119" xr:uid="{00000000-0005-0000-0000-000083020000}"/>
    <cellStyle name="Explanatory Text 2" xfId="120" xr:uid="{00000000-0005-0000-0000-000084020000}"/>
    <cellStyle name="Explanatory Text 3" xfId="33" xr:uid="{00000000-0005-0000-0000-000085020000}"/>
    <cellStyle name="Good 2" xfId="23" xr:uid="{00000000-0005-0000-0000-000086020000}"/>
    <cellStyle name="Heading 1 2" xfId="19" xr:uid="{00000000-0005-0000-0000-000087020000}"/>
    <cellStyle name="Heading 2 2" xfId="20" xr:uid="{00000000-0005-0000-0000-000088020000}"/>
    <cellStyle name="Heading 3 2" xfId="21" xr:uid="{00000000-0005-0000-0000-000089020000}"/>
    <cellStyle name="Heading 4 2" xfId="22" xr:uid="{00000000-0005-0000-0000-00008A020000}"/>
    <cellStyle name="Input 2" xfId="177" xr:uid="{00000000-0005-0000-0000-00008B020000}"/>
    <cellStyle name="Input 3" xfId="26" xr:uid="{00000000-0005-0000-0000-00008C020000}"/>
    <cellStyle name="Koefic." xfId="121" xr:uid="{00000000-0005-0000-0000-00008D020000}"/>
    <cellStyle name="Linked Cell 2" xfId="29" xr:uid="{00000000-0005-0000-0000-00008E020000}"/>
    <cellStyle name="Neutral 2" xfId="25" xr:uid="{00000000-0005-0000-0000-00008F020000}"/>
    <cellStyle name="Normal" xfId="0" builtinId="0"/>
    <cellStyle name="Normal 10" xfId="261" xr:uid="{00000000-0005-0000-0000-000091020000}"/>
    <cellStyle name="Normal 10 2" xfId="702" xr:uid="{00000000-0005-0000-0000-000092020000}"/>
    <cellStyle name="Normal 11" xfId="527" xr:uid="{00000000-0005-0000-0000-000093020000}"/>
    <cellStyle name="Normal 12" xfId="720" xr:uid="{00000000-0005-0000-0000-000094020000}"/>
    <cellStyle name="Normal 13" xfId="834" xr:uid="{00000000-0005-0000-0000-000095020000}"/>
    <cellStyle name="Normal 2" xfId="16" xr:uid="{00000000-0005-0000-0000-000096020000}"/>
    <cellStyle name="Normal 2 2" xfId="1" xr:uid="{00000000-0005-0000-0000-000097020000}"/>
    <cellStyle name="Normal 2 3" xfId="122" xr:uid="{00000000-0005-0000-0000-000098020000}"/>
    <cellStyle name="Normal 2 4" xfId="213" xr:uid="{00000000-0005-0000-0000-000099020000}"/>
    <cellStyle name="Normal 3" xfId="2" xr:uid="{00000000-0005-0000-0000-00009A020000}"/>
    <cellStyle name="Normal 3 2" xfId="214" xr:uid="{00000000-0005-0000-0000-00009B020000}"/>
    <cellStyle name="Normal 4" xfId="14" xr:uid="{00000000-0005-0000-0000-00009C020000}"/>
    <cellStyle name="Normal 4 2" xfId="215" xr:uid="{00000000-0005-0000-0000-00009D020000}"/>
    <cellStyle name="Normal 4 3" xfId="123" xr:uid="{00000000-0005-0000-0000-00009E020000}"/>
    <cellStyle name="Normal 5" xfId="124" xr:uid="{00000000-0005-0000-0000-00009F020000}"/>
    <cellStyle name="Normal 5 2" xfId="216" xr:uid="{00000000-0005-0000-0000-0000A0020000}"/>
    <cellStyle name="Normal 6" xfId="125" xr:uid="{00000000-0005-0000-0000-0000A1020000}"/>
    <cellStyle name="Normal 6 2" xfId="217" xr:uid="{00000000-0005-0000-0000-0000A2020000}"/>
    <cellStyle name="Normal 7" xfId="175" xr:uid="{00000000-0005-0000-0000-0000A3020000}"/>
    <cellStyle name="Normal 7 2" xfId="832" xr:uid="{00000000-0005-0000-0000-0000A4020000}"/>
    <cellStyle name="Normal 8" xfId="176" xr:uid="{00000000-0005-0000-0000-0000A5020000}"/>
    <cellStyle name="Normal 9" xfId="17" xr:uid="{00000000-0005-0000-0000-0000A6020000}"/>
    <cellStyle name="Normal_grafiks" xfId="3" xr:uid="{00000000-0005-0000-0000-0000A7020000}"/>
    <cellStyle name="Normal_Sheet1" xfId="4" xr:uid="{00000000-0005-0000-0000-0000A8020000}"/>
    <cellStyle name="Note 2" xfId="126" xr:uid="{00000000-0005-0000-0000-0000A9020000}"/>
    <cellStyle name="Note 2 2" xfId="218" xr:uid="{00000000-0005-0000-0000-0000AA020000}"/>
    <cellStyle name="Note 2 3" xfId="737" xr:uid="{00000000-0005-0000-0000-0000AB020000}"/>
    <cellStyle name="Note 3" xfId="180" xr:uid="{00000000-0005-0000-0000-0000AC020000}"/>
    <cellStyle name="Note 4" xfId="32" xr:uid="{00000000-0005-0000-0000-0000AD020000}"/>
    <cellStyle name="Note 5" xfId="721" xr:uid="{00000000-0005-0000-0000-0000AE020000}"/>
    <cellStyle name="Output 2" xfId="178" xr:uid="{00000000-0005-0000-0000-0000AF020000}"/>
    <cellStyle name="Output 3" xfId="27" xr:uid="{00000000-0005-0000-0000-0000B0020000}"/>
    <cellStyle name="Parastais 13" xfId="127" xr:uid="{00000000-0005-0000-0000-0000B1020000}"/>
    <cellStyle name="Parastais 13 2" xfId="219" xr:uid="{00000000-0005-0000-0000-0000B2020000}"/>
    <cellStyle name="Parastais 2" xfId="128" xr:uid="{00000000-0005-0000-0000-0000B3020000}"/>
    <cellStyle name="Parastais 2 2" xfId="5" xr:uid="{00000000-0005-0000-0000-0000B4020000}"/>
    <cellStyle name="Parastais 2 3" xfId="129" xr:uid="{00000000-0005-0000-0000-0000B5020000}"/>
    <cellStyle name="Parastais 2 3 2" xfId="221" xr:uid="{00000000-0005-0000-0000-0000B6020000}"/>
    <cellStyle name="Parastais 2 4" xfId="220" xr:uid="{00000000-0005-0000-0000-0000B7020000}"/>
    <cellStyle name="Parastais 2_FMRik_260209_marts_sad1II.variants" xfId="130" xr:uid="{00000000-0005-0000-0000-0000B8020000}"/>
    <cellStyle name="Parastais 3" xfId="131" xr:uid="{00000000-0005-0000-0000-0000B9020000}"/>
    <cellStyle name="Parastais 3 2" xfId="222" xr:uid="{00000000-0005-0000-0000-0000BA020000}"/>
    <cellStyle name="Parastais 4" xfId="132" xr:uid="{00000000-0005-0000-0000-0000BB020000}"/>
    <cellStyle name="Parastais 4 2" xfId="223" xr:uid="{00000000-0005-0000-0000-0000BC020000}"/>
    <cellStyle name="Parastais 4 2 2" xfId="833" xr:uid="{00000000-0005-0000-0000-0000BD020000}"/>
    <cellStyle name="Parastais 4 3" xfId="831" xr:uid="{00000000-0005-0000-0000-0000BE020000}"/>
    <cellStyle name="Parastais 5" xfId="133" xr:uid="{00000000-0005-0000-0000-0000BF020000}"/>
    <cellStyle name="Parastais 5 2" xfId="224" xr:uid="{00000000-0005-0000-0000-0000C0020000}"/>
    <cellStyle name="Parastais 6" xfId="134" xr:uid="{00000000-0005-0000-0000-0000C1020000}"/>
    <cellStyle name="Parastais 6 2" xfId="225" xr:uid="{00000000-0005-0000-0000-0000C2020000}"/>
    <cellStyle name="Parastais_FMLikp01_p05_221205_pap_afp_makp" xfId="6" xr:uid="{00000000-0005-0000-0000-0000C3020000}"/>
    <cellStyle name="Parasts 3" xfId="135" xr:uid="{00000000-0005-0000-0000-0000C4020000}"/>
    <cellStyle name="Parasts 4" xfId="136" xr:uid="{00000000-0005-0000-0000-0000C5020000}"/>
    <cellStyle name="Percent 2" xfId="137" xr:uid="{00000000-0005-0000-0000-0000C6020000}"/>
    <cellStyle name="Percent 2 2" xfId="226" xr:uid="{00000000-0005-0000-0000-0000C7020000}"/>
    <cellStyle name="Pie??m." xfId="138" xr:uid="{00000000-0005-0000-0000-0000C8020000}"/>
    <cellStyle name="SAPBEXaggData" xfId="15" xr:uid="{00000000-0005-0000-0000-0000C9020000}"/>
    <cellStyle name="SAPBEXaggData 2" xfId="140" xr:uid="{00000000-0005-0000-0000-0000CA020000}"/>
    <cellStyle name="SAPBEXaggData 2 2" xfId="228" xr:uid="{00000000-0005-0000-0000-0000CB020000}"/>
    <cellStyle name="SAPBEXaggData 3" xfId="139" xr:uid="{00000000-0005-0000-0000-0000CC020000}"/>
    <cellStyle name="SAPBEXaggData 3 2" xfId="227" xr:uid="{00000000-0005-0000-0000-0000CD020000}"/>
    <cellStyle name="SAPBEXaggData 4" xfId="182" xr:uid="{00000000-0005-0000-0000-0000CE020000}"/>
    <cellStyle name="SAPBEXaggData 5" xfId="706" xr:uid="{00000000-0005-0000-0000-0000CF020000}"/>
    <cellStyle name="SAPBEXaggDataEmph" xfId="35" xr:uid="{00000000-0005-0000-0000-0000D0020000}"/>
    <cellStyle name="SAPBEXaggDataEmph 2" xfId="183" xr:uid="{00000000-0005-0000-0000-0000D1020000}"/>
    <cellStyle name="SAPBEXaggItem" xfId="36" xr:uid="{00000000-0005-0000-0000-0000D2020000}"/>
    <cellStyle name="SAPBEXaggItem 2" xfId="142" xr:uid="{00000000-0005-0000-0000-0000D3020000}"/>
    <cellStyle name="SAPBEXaggItem 2 2" xfId="230" xr:uid="{00000000-0005-0000-0000-0000D4020000}"/>
    <cellStyle name="SAPBEXaggItem 3" xfId="141" xr:uid="{00000000-0005-0000-0000-0000D5020000}"/>
    <cellStyle name="SAPBEXaggItem 3 2" xfId="229" xr:uid="{00000000-0005-0000-0000-0000D6020000}"/>
    <cellStyle name="SAPBEXaggItem 4" xfId="184" xr:uid="{00000000-0005-0000-0000-0000D7020000}"/>
    <cellStyle name="SAPBEXaggItemX" xfId="37" xr:uid="{00000000-0005-0000-0000-0000D8020000}"/>
    <cellStyle name="SAPBEXaggItemX 2" xfId="185" xr:uid="{00000000-0005-0000-0000-0000D9020000}"/>
    <cellStyle name="SAPBEXchaText" xfId="38" xr:uid="{00000000-0005-0000-0000-0000DA020000}"/>
    <cellStyle name="SAPBEXchaText 2" xfId="144" xr:uid="{00000000-0005-0000-0000-0000DB020000}"/>
    <cellStyle name="SAPBEXchaText 2 2" xfId="738" xr:uid="{00000000-0005-0000-0000-0000DC020000}"/>
    <cellStyle name="SAPBEXchaText 3" xfId="143" xr:uid="{00000000-0005-0000-0000-0000DD020000}"/>
    <cellStyle name="SAPBEXchaText 4" xfId="255" xr:uid="{00000000-0005-0000-0000-0000DE020000}"/>
    <cellStyle name="SAPBEXchaText 5" xfId="300" xr:uid="{00000000-0005-0000-0000-0000DF020000}"/>
    <cellStyle name="SAPBEXchaText 6" xfId="511" xr:uid="{00000000-0005-0000-0000-0000E0020000}"/>
    <cellStyle name="SAPBEXchaText 7" xfId="713" xr:uid="{00000000-0005-0000-0000-0000E1020000}"/>
    <cellStyle name="SAPBEXexcBad7" xfId="39" xr:uid="{00000000-0005-0000-0000-0000E2020000}"/>
    <cellStyle name="SAPBEXexcBad7 2" xfId="186" xr:uid="{00000000-0005-0000-0000-0000E3020000}"/>
    <cellStyle name="SAPBEXexcBad8" xfId="40" xr:uid="{00000000-0005-0000-0000-0000E4020000}"/>
    <cellStyle name="SAPBEXexcBad8 2" xfId="187" xr:uid="{00000000-0005-0000-0000-0000E5020000}"/>
    <cellStyle name="SAPBEXexcBad9" xfId="41" xr:uid="{00000000-0005-0000-0000-0000E6020000}"/>
    <cellStyle name="SAPBEXexcBad9 2" xfId="188" xr:uid="{00000000-0005-0000-0000-0000E7020000}"/>
    <cellStyle name="SAPBEXexcCritical4" xfId="42" xr:uid="{00000000-0005-0000-0000-0000E8020000}"/>
    <cellStyle name="SAPBEXexcCritical4 2" xfId="189" xr:uid="{00000000-0005-0000-0000-0000E9020000}"/>
    <cellStyle name="SAPBEXexcCritical5" xfId="43" xr:uid="{00000000-0005-0000-0000-0000EA020000}"/>
    <cellStyle name="SAPBEXexcCritical5 2" xfId="190" xr:uid="{00000000-0005-0000-0000-0000EB020000}"/>
    <cellStyle name="SAPBEXexcCritical6" xfId="44" xr:uid="{00000000-0005-0000-0000-0000EC020000}"/>
    <cellStyle name="SAPBEXexcCritical6 2" xfId="191" xr:uid="{00000000-0005-0000-0000-0000ED020000}"/>
    <cellStyle name="SAPBEXexcGood1" xfId="45" xr:uid="{00000000-0005-0000-0000-0000EE020000}"/>
    <cellStyle name="SAPBEXexcGood1 2" xfId="192" xr:uid="{00000000-0005-0000-0000-0000EF020000}"/>
    <cellStyle name="SAPBEXexcGood2" xfId="46" xr:uid="{00000000-0005-0000-0000-0000F0020000}"/>
    <cellStyle name="SAPBEXexcGood2 2" xfId="193" xr:uid="{00000000-0005-0000-0000-0000F1020000}"/>
    <cellStyle name="SAPBEXexcGood3" xfId="47" xr:uid="{00000000-0005-0000-0000-0000F2020000}"/>
    <cellStyle name="SAPBEXexcGood3 2" xfId="194" xr:uid="{00000000-0005-0000-0000-0000F3020000}"/>
    <cellStyle name="SAPBEXfilterDrill" xfId="48" xr:uid="{00000000-0005-0000-0000-0000F4020000}"/>
    <cellStyle name="SAPBEXfilterItem" xfId="49" xr:uid="{00000000-0005-0000-0000-0000F5020000}"/>
    <cellStyle name="SAPBEXfilterText" xfId="50" xr:uid="{00000000-0005-0000-0000-0000F6020000}"/>
    <cellStyle name="SAPBEXfilterText 2" xfId="145" xr:uid="{00000000-0005-0000-0000-0000F7020000}"/>
    <cellStyle name="SAPBEXfilterText 2 2" xfId="231" xr:uid="{00000000-0005-0000-0000-0000F8020000}"/>
    <cellStyle name="SAPBEXfilterText 2 3" xfId="739" xr:uid="{00000000-0005-0000-0000-0000F9020000}"/>
    <cellStyle name="SAPBEXfilterText 3" xfId="722" xr:uid="{00000000-0005-0000-0000-0000FA020000}"/>
    <cellStyle name="SAPBEXformats" xfId="51" xr:uid="{00000000-0005-0000-0000-0000FB020000}"/>
    <cellStyle name="SAPBEXformats 2" xfId="147" xr:uid="{00000000-0005-0000-0000-0000FC020000}"/>
    <cellStyle name="SAPBEXformats 2 2" xfId="233" xr:uid="{00000000-0005-0000-0000-0000FD020000}"/>
    <cellStyle name="SAPBEXformats 3" xfId="146" xr:uid="{00000000-0005-0000-0000-0000FE020000}"/>
    <cellStyle name="SAPBEXformats 3 2" xfId="232" xr:uid="{00000000-0005-0000-0000-0000FF020000}"/>
    <cellStyle name="SAPBEXformats 4" xfId="195" xr:uid="{00000000-0005-0000-0000-000000030000}"/>
    <cellStyle name="SAPBEXheaderItem" xfId="52" xr:uid="{00000000-0005-0000-0000-000001030000}"/>
    <cellStyle name="SAPBEXheaderItem 2" xfId="148" xr:uid="{00000000-0005-0000-0000-000002030000}"/>
    <cellStyle name="SAPBEXheaderItem 2 2" xfId="234" xr:uid="{00000000-0005-0000-0000-000003030000}"/>
    <cellStyle name="SAPBEXheaderItem 2 3" xfId="740" xr:uid="{00000000-0005-0000-0000-000004030000}"/>
    <cellStyle name="SAPBEXheaderItem 3" xfId="723" xr:uid="{00000000-0005-0000-0000-000005030000}"/>
    <cellStyle name="SAPBEXheaderText" xfId="53" xr:uid="{00000000-0005-0000-0000-000006030000}"/>
    <cellStyle name="SAPBEXheaderText 2" xfId="149" xr:uid="{00000000-0005-0000-0000-000007030000}"/>
    <cellStyle name="SAPBEXheaderText 2 2" xfId="235" xr:uid="{00000000-0005-0000-0000-000008030000}"/>
    <cellStyle name="SAPBEXheaderText 2 3" xfId="741" xr:uid="{00000000-0005-0000-0000-000009030000}"/>
    <cellStyle name="SAPBEXheaderText 3" xfId="724" xr:uid="{00000000-0005-0000-0000-00000A030000}"/>
    <cellStyle name="SAPBEXHLevel0" xfId="7" xr:uid="{00000000-0005-0000-0000-00000B030000}"/>
    <cellStyle name="SAPBEXHLevel0 10" xfId="725" xr:uid="{00000000-0005-0000-0000-00000C030000}"/>
    <cellStyle name="SAPBEXHLevel0 2" xfId="151" xr:uid="{00000000-0005-0000-0000-00000D030000}"/>
    <cellStyle name="SAPBEXHLevel0 3" xfId="150" xr:uid="{00000000-0005-0000-0000-00000E030000}"/>
    <cellStyle name="SAPBEXHLevel0 3 2" xfId="236" xr:uid="{00000000-0005-0000-0000-00000F030000}"/>
    <cellStyle name="SAPBEXHLevel0 4" xfId="196" xr:uid="{00000000-0005-0000-0000-000010030000}"/>
    <cellStyle name="SAPBEXHLevel0 5" xfId="54" xr:uid="{00000000-0005-0000-0000-000011030000}"/>
    <cellStyle name="SAPBEXHLevel0 6" xfId="256" xr:uid="{00000000-0005-0000-0000-000012030000}"/>
    <cellStyle name="SAPBEXHLevel0 7" xfId="314" xr:uid="{00000000-0005-0000-0000-000013030000}"/>
    <cellStyle name="SAPBEXHLevel0 8" xfId="322" xr:uid="{00000000-0005-0000-0000-000014030000}"/>
    <cellStyle name="SAPBEXHLevel0 9" xfId="714" xr:uid="{00000000-0005-0000-0000-000015030000}"/>
    <cellStyle name="SAPBEXHLevel0X" xfId="55" xr:uid="{00000000-0005-0000-0000-000016030000}"/>
    <cellStyle name="SAPBEXHLevel0X 2" xfId="152" xr:uid="{00000000-0005-0000-0000-000017030000}"/>
    <cellStyle name="SAPBEXHLevel0X 2 2" xfId="237" xr:uid="{00000000-0005-0000-0000-000018030000}"/>
    <cellStyle name="SAPBEXHLevel0X 3" xfId="197" xr:uid="{00000000-0005-0000-0000-000019030000}"/>
    <cellStyle name="SAPBEXHLevel0X 4" xfId="726" xr:uid="{00000000-0005-0000-0000-00001A030000}"/>
    <cellStyle name="SAPBEXHLevel1" xfId="56" xr:uid="{00000000-0005-0000-0000-00001B030000}"/>
    <cellStyle name="SAPBEXHLevel1 10" xfId="727" xr:uid="{00000000-0005-0000-0000-00001C030000}"/>
    <cellStyle name="SAPBEXHLevel1 2" xfId="154" xr:uid="{00000000-0005-0000-0000-00001D030000}"/>
    <cellStyle name="SAPBEXHLevel1 2 2" xfId="742" xr:uid="{00000000-0005-0000-0000-00001E030000}"/>
    <cellStyle name="SAPBEXHLevel1 3" xfId="153" xr:uid="{00000000-0005-0000-0000-00001F030000}"/>
    <cellStyle name="SAPBEXHLevel1 3 2" xfId="238" xr:uid="{00000000-0005-0000-0000-000020030000}"/>
    <cellStyle name="SAPBEXHLevel1 4" xfId="198" xr:uid="{00000000-0005-0000-0000-000021030000}"/>
    <cellStyle name="SAPBEXHLevel1 5" xfId="257" xr:uid="{00000000-0005-0000-0000-000022030000}"/>
    <cellStyle name="SAPBEXHLevel1 6" xfId="316" xr:uid="{00000000-0005-0000-0000-000023030000}"/>
    <cellStyle name="SAPBEXHLevel1 7" xfId="330" xr:uid="{00000000-0005-0000-0000-000024030000}"/>
    <cellStyle name="SAPBEXHLevel1 8" xfId="301" xr:uid="{00000000-0005-0000-0000-000025030000}"/>
    <cellStyle name="SAPBEXHLevel1 9" xfId="715" xr:uid="{00000000-0005-0000-0000-000026030000}"/>
    <cellStyle name="SAPBEXHLevel1X" xfId="57" xr:uid="{00000000-0005-0000-0000-000027030000}"/>
    <cellStyle name="SAPBEXHLevel1X 2" xfId="155" xr:uid="{00000000-0005-0000-0000-000028030000}"/>
    <cellStyle name="SAPBEXHLevel1X 2 2" xfId="239" xr:uid="{00000000-0005-0000-0000-000029030000}"/>
    <cellStyle name="SAPBEXHLevel1X 3" xfId="199" xr:uid="{00000000-0005-0000-0000-00002A030000}"/>
    <cellStyle name="SAPBEXHLevel1X 4" xfId="728" xr:uid="{00000000-0005-0000-0000-00002B030000}"/>
    <cellStyle name="SAPBEXHLevel2" xfId="58" xr:uid="{00000000-0005-0000-0000-00002C030000}"/>
    <cellStyle name="SAPBEXHLevel2 2" xfId="157" xr:uid="{00000000-0005-0000-0000-00002D030000}"/>
    <cellStyle name="SAPBEXHLevel2 2 2" xfId="743" xr:uid="{00000000-0005-0000-0000-00002E030000}"/>
    <cellStyle name="SAPBEXHLevel2 3" xfId="156" xr:uid="{00000000-0005-0000-0000-00002F030000}"/>
    <cellStyle name="SAPBEXHLevel2 3 2" xfId="240" xr:uid="{00000000-0005-0000-0000-000030030000}"/>
    <cellStyle name="SAPBEXHLevel2 4" xfId="200" xr:uid="{00000000-0005-0000-0000-000031030000}"/>
    <cellStyle name="SAPBEXHLevel2 5" xfId="258" xr:uid="{00000000-0005-0000-0000-000032030000}"/>
    <cellStyle name="SAPBEXHLevel2 6" xfId="318" xr:uid="{00000000-0005-0000-0000-000033030000}"/>
    <cellStyle name="SAPBEXHLevel2 7" xfId="349" xr:uid="{00000000-0005-0000-0000-000034030000}"/>
    <cellStyle name="SAPBEXHLevel2 8" xfId="716" xr:uid="{00000000-0005-0000-0000-000035030000}"/>
    <cellStyle name="SAPBEXHLevel2 9" xfId="729" xr:uid="{00000000-0005-0000-0000-000036030000}"/>
    <cellStyle name="SAPBEXHLevel2X" xfId="59" xr:uid="{00000000-0005-0000-0000-000037030000}"/>
    <cellStyle name="SAPBEXHLevel2X 2" xfId="158" xr:uid="{00000000-0005-0000-0000-000038030000}"/>
    <cellStyle name="SAPBEXHLevel2X 2 2" xfId="241" xr:uid="{00000000-0005-0000-0000-000039030000}"/>
    <cellStyle name="SAPBEXHLevel2X 3" xfId="201" xr:uid="{00000000-0005-0000-0000-00003A030000}"/>
    <cellStyle name="SAPBEXHLevel2X 4" xfId="730" xr:uid="{00000000-0005-0000-0000-00003B030000}"/>
    <cellStyle name="SAPBEXHLevel3" xfId="12" xr:uid="{00000000-0005-0000-0000-00003C030000}"/>
    <cellStyle name="SAPBEXHLevel3 10" xfId="731" xr:uid="{00000000-0005-0000-0000-00003D030000}"/>
    <cellStyle name="SAPBEXHLevel3 2" xfId="160" xr:uid="{00000000-0005-0000-0000-00003E030000}"/>
    <cellStyle name="SAPBEXHLevel3 2 2" xfId="243" xr:uid="{00000000-0005-0000-0000-00003F030000}"/>
    <cellStyle name="SAPBEXHLevel3 2 3" xfId="744" xr:uid="{00000000-0005-0000-0000-000040030000}"/>
    <cellStyle name="SAPBEXHLevel3 3" xfId="159" xr:uid="{00000000-0005-0000-0000-000041030000}"/>
    <cellStyle name="SAPBEXHLevel3 3 2" xfId="242" xr:uid="{00000000-0005-0000-0000-000042030000}"/>
    <cellStyle name="SAPBEXHLevel3 4" xfId="202" xr:uid="{00000000-0005-0000-0000-000043030000}"/>
    <cellStyle name="SAPBEXHLevel3 5" xfId="60" xr:uid="{00000000-0005-0000-0000-000044030000}"/>
    <cellStyle name="SAPBEXHLevel3 6" xfId="259" xr:uid="{00000000-0005-0000-0000-000045030000}"/>
    <cellStyle name="SAPBEXHLevel3 7" xfId="320" xr:uid="{00000000-0005-0000-0000-000046030000}"/>
    <cellStyle name="SAPBEXHLevel3 8" xfId="360" xr:uid="{00000000-0005-0000-0000-000047030000}"/>
    <cellStyle name="SAPBEXHLevel3 9" xfId="717" xr:uid="{00000000-0005-0000-0000-000048030000}"/>
    <cellStyle name="SAPBEXHLevel3X" xfId="61" xr:uid="{00000000-0005-0000-0000-000049030000}"/>
    <cellStyle name="SAPBEXHLevel3X 2" xfId="161" xr:uid="{00000000-0005-0000-0000-00004A030000}"/>
    <cellStyle name="SAPBEXHLevel3X 2 2" xfId="244" xr:uid="{00000000-0005-0000-0000-00004B030000}"/>
    <cellStyle name="SAPBEXHLevel3X 3" xfId="203" xr:uid="{00000000-0005-0000-0000-00004C030000}"/>
    <cellStyle name="SAPBEXHLevel3X 4" xfId="732" xr:uid="{00000000-0005-0000-0000-00004D030000}"/>
    <cellStyle name="SAPBEXinputData" xfId="62" xr:uid="{00000000-0005-0000-0000-00004E030000}"/>
    <cellStyle name="SAPBEXinputData 2" xfId="162" xr:uid="{00000000-0005-0000-0000-00004F030000}"/>
    <cellStyle name="SAPBEXinputData 2 2" xfId="245" xr:uid="{00000000-0005-0000-0000-000050030000}"/>
    <cellStyle name="SAPBEXinputData 3" xfId="733" xr:uid="{00000000-0005-0000-0000-000051030000}"/>
    <cellStyle name="SAPBEXresData" xfId="63" xr:uid="{00000000-0005-0000-0000-000052030000}"/>
    <cellStyle name="SAPBEXresData 2" xfId="204" xr:uid="{00000000-0005-0000-0000-000053030000}"/>
    <cellStyle name="SAPBEXresDataEmph" xfId="64" xr:uid="{00000000-0005-0000-0000-000054030000}"/>
    <cellStyle name="SAPBEXresDataEmph 2" xfId="205" xr:uid="{00000000-0005-0000-0000-000055030000}"/>
    <cellStyle name="SAPBEXresItem" xfId="65" xr:uid="{00000000-0005-0000-0000-000056030000}"/>
    <cellStyle name="SAPBEXresItem 2" xfId="206" xr:uid="{00000000-0005-0000-0000-000057030000}"/>
    <cellStyle name="SAPBEXresItemX" xfId="66" xr:uid="{00000000-0005-0000-0000-000058030000}"/>
    <cellStyle name="SAPBEXresItemX 2" xfId="207" xr:uid="{00000000-0005-0000-0000-000059030000}"/>
    <cellStyle name="SAPBEXstdData" xfId="8" xr:uid="{00000000-0005-0000-0000-00005A030000}"/>
    <cellStyle name="SAPBEXstdData 10" xfId="734" xr:uid="{00000000-0005-0000-0000-00005B030000}"/>
    <cellStyle name="SAPBEXstdData 2" xfId="9" xr:uid="{00000000-0005-0000-0000-00005C030000}"/>
    <cellStyle name="SAPBEXstdData 2 2" xfId="164" xr:uid="{00000000-0005-0000-0000-00005D030000}"/>
    <cellStyle name="SAPBEXstdData 3" xfId="165" xr:uid="{00000000-0005-0000-0000-00005E030000}"/>
    <cellStyle name="SAPBEXstdData 4" xfId="163" xr:uid="{00000000-0005-0000-0000-00005F030000}"/>
    <cellStyle name="SAPBEXstdData 4 2" xfId="246" xr:uid="{00000000-0005-0000-0000-000060030000}"/>
    <cellStyle name="SAPBEXstdData 5" xfId="208" xr:uid="{00000000-0005-0000-0000-000061030000}"/>
    <cellStyle name="SAPBEXstdData 6" xfId="67" xr:uid="{00000000-0005-0000-0000-000062030000}"/>
    <cellStyle name="SAPBEXstdData 7" xfId="260" xr:uid="{00000000-0005-0000-0000-000063030000}"/>
    <cellStyle name="SAPBEXstdData 8" xfId="375" xr:uid="{00000000-0005-0000-0000-000064030000}"/>
    <cellStyle name="SAPBEXstdData 9" xfId="718" xr:uid="{00000000-0005-0000-0000-000065030000}"/>
    <cellStyle name="SAPBEXstdData_2009 g _150609" xfId="166" xr:uid="{00000000-0005-0000-0000-000066030000}"/>
    <cellStyle name="SAPBEXstdDataEmph" xfId="68" xr:uid="{00000000-0005-0000-0000-000067030000}"/>
    <cellStyle name="SAPBEXstdDataEmph 2" xfId="209" xr:uid="{00000000-0005-0000-0000-000068030000}"/>
    <cellStyle name="SAPBEXstdItem" xfId="10" xr:uid="{00000000-0005-0000-0000-000069030000}"/>
    <cellStyle name="SAPBEXstdItem 10" xfId="735" xr:uid="{00000000-0005-0000-0000-00006A030000}"/>
    <cellStyle name="SAPBEXstdItem 2" xfId="168" xr:uid="{00000000-0005-0000-0000-00006B030000}"/>
    <cellStyle name="SAPBEXstdItem 2 2" xfId="745" xr:uid="{00000000-0005-0000-0000-00006C030000}"/>
    <cellStyle name="SAPBEXstdItem 3" xfId="13" xr:uid="{00000000-0005-0000-0000-00006D030000}"/>
    <cellStyle name="SAPBEXstdItem 4" xfId="169" xr:uid="{00000000-0005-0000-0000-00006E030000}"/>
    <cellStyle name="SAPBEXstdItem 5" xfId="167" xr:uid="{00000000-0005-0000-0000-00006F030000}"/>
    <cellStyle name="SAPBEXstdItem 5 2" xfId="247" xr:uid="{00000000-0005-0000-0000-000070030000}"/>
    <cellStyle name="SAPBEXstdItem 6" xfId="210" xr:uid="{00000000-0005-0000-0000-000071030000}"/>
    <cellStyle name="SAPBEXstdItem 6 2" xfId="703" xr:uid="{00000000-0005-0000-0000-000072030000}"/>
    <cellStyle name="SAPBEXstdItem 6 2 2" xfId="704" xr:uid="{00000000-0005-0000-0000-000073030000}"/>
    <cellStyle name="SAPBEXstdItem 7" xfId="69" xr:uid="{00000000-0005-0000-0000-000074030000}"/>
    <cellStyle name="SAPBEXstdItem 7 2" xfId="705" xr:uid="{00000000-0005-0000-0000-000075030000}"/>
    <cellStyle name="SAPBEXstdItem 8" xfId="329" xr:uid="{00000000-0005-0000-0000-000076030000}"/>
    <cellStyle name="SAPBEXstdItem 9" xfId="719" xr:uid="{00000000-0005-0000-0000-000077030000}"/>
    <cellStyle name="SAPBEXstdItem_FMLikp03_081208_15_aprrez" xfId="170" xr:uid="{00000000-0005-0000-0000-000078030000}"/>
    <cellStyle name="SAPBEXstdItemX" xfId="70" xr:uid="{00000000-0005-0000-0000-000079030000}"/>
    <cellStyle name="SAPBEXstdItemX 2" xfId="211" xr:uid="{00000000-0005-0000-0000-00007A030000}"/>
    <cellStyle name="SAPBEXtitle" xfId="71" xr:uid="{00000000-0005-0000-0000-00007B030000}"/>
    <cellStyle name="SAPBEXtitle 2" xfId="171" xr:uid="{00000000-0005-0000-0000-00007C030000}"/>
    <cellStyle name="SAPBEXtitle 2 2" xfId="248" xr:uid="{00000000-0005-0000-0000-00007D030000}"/>
    <cellStyle name="SAPBEXtitle 2 3" xfId="746" xr:uid="{00000000-0005-0000-0000-00007E030000}"/>
    <cellStyle name="SAPBEXtitle 3" xfId="736" xr:uid="{00000000-0005-0000-0000-00007F030000}"/>
    <cellStyle name="SAPBEXundefined" xfId="72" xr:uid="{00000000-0005-0000-0000-000080030000}"/>
    <cellStyle name="SAPBEXundefined 2" xfId="212" xr:uid="{00000000-0005-0000-0000-000081030000}"/>
    <cellStyle name="Sheet Title" xfId="73" xr:uid="{00000000-0005-0000-0000-000082030000}"/>
    <cellStyle name="Stils 1" xfId="11" xr:uid="{00000000-0005-0000-0000-000083030000}"/>
    <cellStyle name="Style 1" xfId="172" xr:uid="{00000000-0005-0000-0000-000084030000}"/>
    <cellStyle name="Title 2" xfId="173" xr:uid="{00000000-0005-0000-0000-000085030000}"/>
    <cellStyle name="Title 3" xfId="18" xr:uid="{00000000-0005-0000-0000-000086030000}"/>
    <cellStyle name="Total 2" xfId="181" xr:uid="{00000000-0005-0000-0000-000087030000}"/>
    <cellStyle name="Total 3" xfId="34" xr:uid="{00000000-0005-0000-0000-000088030000}"/>
    <cellStyle name="V?st." xfId="174" xr:uid="{00000000-0005-0000-0000-000089030000}"/>
    <cellStyle name="Warning Text 2" xfId="31" xr:uid="{00000000-0005-0000-0000-00008A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k\bpad\Kopsavilkuma_nod\VBPKN_jaut&#257;jumi\BUDZETS_2017\Likumprojekts_2017.gads\5.3.sada&#316;a_paskaidrojums\JPI_COFOG_tabul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JPI_pasakumi_kopa"/>
      <sheetName val="JPI_funkc_griez_pa_ministr"/>
      <sheetName val="VB_2_zīmēs_PIVOT"/>
      <sheetName val="VB_3_un_2_zīmēs"/>
      <sheetName val="PB_2_zīmēs_PIVOT"/>
      <sheetName val="PB_3_un_2_zīmēs"/>
      <sheetName val="VB_2_zīmēs_no_PIVOTA"/>
      <sheetName val="PB_2_zīmēs_no_PIVOTA"/>
      <sheetName val="PB_JPI_funkc_griez"/>
      <sheetName val="VB_JPI_funkc_griez"/>
      <sheetName val="Ministry"/>
      <sheetName val="Prog"/>
      <sheetName val="Subprog"/>
      <sheetName val="Event"/>
      <sheetName val="var"/>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v>2017</v>
          </cell>
        </row>
      </sheetData>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1111">
    <tabColor theme="3" tint="0.79998168889431442"/>
    <pageSetUpPr fitToPage="1"/>
  </sheetPr>
  <dimension ref="A1:R21"/>
  <sheetViews>
    <sheetView tabSelected="1" view="pageLayout" zoomScale="70" zoomScaleNormal="80" zoomScalePageLayoutView="70" workbookViewId="0">
      <selection activeCell="A5" sqref="A5"/>
    </sheetView>
  </sheetViews>
  <sheetFormatPr defaultColWidth="7.54296875" defaultRowHeight="15.5"/>
  <cols>
    <col min="1" max="1" width="43.26953125" style="2" customWidth="1"/>
    <col min="2" max="2" width="16.7265625" style="1" customWidth="1"/>
    <col min="3" max="3" width="8.54296875" style="1" customWidth="1"/>
    <col min="4" max="4" width="7.26953125" style="1" customWidth="1"/>
    <col min="5" max="5" width="16.81640625" style="1" customWidth="1"/>
    <col min="6" max="6" width="7.7265625" style="1" customWidth="1"/>
    <col min="7" max="7" width="7" style="1" customWidth="1"/>
    <col min="8" max="8" width="18.7265625" style="1" customWidth="1"/>
    <col min="9" max="9" width="12.81640625" style="1" customWidth="1"/>
    <col min="10" max="10" width="17.26953125" style="1" customWidth="1"/>
    <col min="11" max="11" width="8.26953125" style="1" customWidth="1"/>
    <col min="12" max="12" width="7.26953125" style="1" customWidth="1"/>
    <col min="13" max="13" width="17.54296875" style="1" customWidth="1"/>
    <col min="14" max="14" width="8.7265625" style="1" customWidth="1"/>
    <col min="15" max="15" width="8" style="1" customWidth="1"/>
    <col min="16" max="16" width="7.54296875" style="1"/>
    <col min="17" max="17" width="10.1796875" style="1" bestFit="1" customWidth="1"/>
    <col min="18" max="18" width="11" style="1" bestFit="1" customWidth="1"/>
    <col min="19" max="21" width="17.54296875" style="1" customWidth="1"/>
    <col min="22" max="16384" width="7.54296875" style="1"/>
  </cols>
  <sheetData>
    <row r="1" spans="1:18" ht="20.5" customHeight="1">
      <c r="A1" s="328" t="s">
        <v>30</v>
      </c>
      <c r="B1" s="328"/>
      <c r="C1" s="328"/>
      <c r="D1" s="328"/>
      <c r="E1" s="328"/>
      <c r="F1" s="328"/>
      <c r="G1" s="328"/>
      <c r="H1" s="328"/>
      <c r="I1" s="328"/>
      <c r="J1" s="328"/>
      <c r="K1" s="328"/>
      <c r="M1" s="35"/>
    </row>
    <row r="2" spans="1:18" ht="17.5">
      <c r="A2" s="327" t="s">
        <v>26</v>
      </c>
      <c r="B2" s="327"/>
      <c r="C2" s="327"/>
      <c r="D2" s="327"/>
      <c r="E2" s="327"/>
      <c r="F2" s="327"/>
      <c r="G2" s="327"/>
      <c r="H2" s="327"/>
      <c r="I2" s="327"/>
    </row>
    <row r="4" spans="1:18" ht="65">
      <c r="A4" s="36"/>
      <c r="B4" s="291" t="s">
        <v>143</v>
      </c>
      <c r="C4" s="291" t="s">
        <v>0</v>
      </c>
      <c r="D4" s="291" t="s">
        <v>1</v>
      </c>
      <c r="E4" s="291" t="s">
        <v>146</v>
      </c>
      <c r="F4" s="291" t="s">
        <v>0</v>
      </c>
      <c r="G4" s="291" t="s">
        <v>1</v>
      </c>
      <c r="H4" s="291" t="s">
        <v>147</v>
      </c>
      <c r="I4" s="291" t="s">
        <v>148</v>
      </c>
      <c r="J4" s="291" t="s">
        <v>149</v>
      </c>
      <c r="K4" s="291" t="s">
        <v>0</v>
      </c>
      <c r="L4" s="291" t="s">
        <v>1</v>
      </c>
      <c r="M4" s="291" t="s">
        <v>150</v>
      </c>
      <c r="N4" s="291" t="s">
        <v>0</v>
      </c>
      <c r="O4" s="291" t="s">
        <v>1</v>
      </c>
    </row>
    <row r="5" spans="1:18" ht="23.25" customHeight="1">
      <c r="A5" s="37" t="s">
        <v>138</v>
      </c>
      <c r="B5" s="38">
        <v>1939097873</v>
      </c>
      <c r="C5" s="39">
        <f>B5/B$15*100</f>
        <v>11.957316471050541</v>
      </c>
      <c r="D5" s="39">
        <f>B5/$B$18/1000000*100</f>
        <v>4.2595067942184341</v>
      </c>
      <c r="E5" s="38">
        <v>2135424385</v>
      </c>
      <c r="F5" s="39">
        <f t="shared" ref="F5:F14" si="0">E5/E$15*100</f>
        <v>12.49270882248431</v>
      </c>
      <c r="G5" s="39">
        <f t="shared" ref="G5:G13" si="1">E5/$E$18/1000000*100</f>
        <v>4.8117902273597872</v>
      </c>
      <c r="H5" s="38">
        <f>E5-B5</f>
        <v>196326512</v>
      </c>
      <c r="I5" s="13">
        <f t="shared" ref="I5:I14" si="2">E5/B5*100-100</f>
        <v>10.124631393476861</v>
      </c>
      <c r="J5" s="38">
        <v>2199024317</v>
      </c>
      <c r="K5" s="39">
        <f t="shared" ref="K5:K14" si="3">J5/J$15*100</f>
        <v>12.714071140933786</v>
      </c>
      <c r="L5" s="39">
        <f t="shared" ref="L5:L13" si="4">ROUND(J5/$J$18/1000000*100,1)</f>
        <v>4.7</v>
      </c>
      <c r="M5" s="38">
        <v>2108265729</v>
      </c>
      <c r="N5" s="39">
        <f>M5/M$15*100</f>
        <v>12.385990952142972</v>
      </c>
      <c r="O5" s="39">
        <f t="shared" ref="O5:O13" si="5">M5/$M$18/1000000*100</f>
        <v>4.2721549149932114</v>
      </c>
      <c r="P5" s="4"/>
      <c r="Q5" s="305"/>
      <c r="R5" s="305"/>
    </row>
    <row r="6" spans="1:18" ht="23.25" customHeight="1">
      <c r="A6" s="40" t="s">
        <v>137</v>
      </c>
      <c r="B6" s="41">
        <v>1501971891</v>
      </c>
      <c r="C6" s="42">
        <f t="shared" ref="C6:C14" si="6">B6/B$15*100</f>
        <v>9.2618085354937776</v>
      </c>
      <c r="D6" s="42">
        <f t="shared" ref="D6:D14" si="7">B6/$B$18/1000000*100</f>
        <v>3.2992968346366753</v>
      </c>
      <c r="E6" s="41">
        <v>1758492373</v>
      </c>
      <c r="F6" s="42">
        <f t="shared" si="0"/>
        <v>10.287572501635768</v>
      </c>
      <c r="G6" s="42">
        <f t="shared" si="1"/>
        <v>3.9624425358840893</v>
      </c>
      <c r="H6" s="41">
        <f t="shared" ref="H6:H14" si="8">E6-B6</f>
        <v>256520482</v>
      </c>
      <c r="I6" s="11">
        <f t="shared" si="2"/>
        <v>17.078913629283093</v>
      </c>
      <c r="J6" s="41">
        <v>1812081555</v>
      </c>
      <c r="K6" s="42">
        <f t="shared" si="3"/>
        <v>10.476889057268174</v>
      </c>
      <c r="L6" s="42">
        <f t="shared" si="4"/>
        <v>3.9</v>
      </c>
      <c r="M6" s="41">
        <v>1842158406</v>
      </c>
      <c r="N6" s="42">
        <f t="shared" ref="N6:N14" si="9">M6/M$15*100</f>
        <v>10.822619290952824</v>
      </c>
      <c r="O6" s="42">
        <f t="shared" si="5"/>
        <v>3.7329194228859754</v>
      </c>
      <c r="P6" s="4"/>
      <c r="Q6" s="305"/>
      <c r="R6" s="305"/>
    </row>
    <row r="7" spans="1:18" ht="23.25" customHeight="1">
      <c r="A7" s="40" t="s">
        <v>32</v>
      </c>
      <c r="B7" s="41">
        <v>1091744680</v>
      </c>
      <c r="C7" s="42">
        <f t="shared" si="6"/>
        <v>6.7321700601678716</v>
      </c>
      <c r="D7" s="42">
        <f t="shared" si="7"/>
        <v>2.398173886301731</v>
      </c>
      <c r="E7" s="41">
        <v>1134468219</v>
      </c>
      <c r="F7" s="42">
        <f t="shared" si="0"/>
        <v>6.6368920519418726</v>
      </c>
      <c r="G7" s="42">
        <f t="shared" si="1"/>
        <v>2.5563176705198405</v>
      </c>
      <c r="H7" s="41">
        <f t="shared" si="8"/>
        <v>42723539</v>
      </c>
      <c r="I7" s="11">
        <f t="shared" si="2"/>
        <v>3.9133269694522426</v>
      </c>
      <c r="J7" s="41">
        <v>988655966</v>
      </c>
      <c r="K7" s="42">
        <f t="shared" si="3"/>
        <v>5.7160997213441069</v>
      </c>
      <c r="L7" s="42">
        <f t="shared" si="4"/>
        <v>2.1</v>
      </c>
      <c r="M7" s="41">
        <v>899893999</v>
      </c>
      <c r="N7" s="42">
        <f t="shared" si="9"/>
        <v>5.2868472774485618</v>
      </c>
      <c r="O7" s="42">
        <f t="shared" si="5"/>
        <v>1.8235303633305642</v>
      </c>
      <c r="P7" s="4"/>
      <c r="Q7" s="305"/>
      <c r="R7" s="305"/>
    </row>
    <row r="8" spans="1:18" ht="23.25" customHeight="1">
      <c r="A8" s="40" t="s">
        <v>33</v>
      </c>
      <c r="B8" s="41">
        <v>3100530789</v>
      </c>
      <c r="C8" s="42">
        <f t="shared" si="6"/>
        <v>19.1192143462833</v>
      </c>
      <c r="D8" s="42">
        <f t="shared" si="7"/>
        <v>6.8107608931552583</v>
      </c>
      <c r="E8" s="41">
        <v>2935189767</v>
      </c>
      <c r="F8" s="42">
        <f t="shared" si="0"/>
        <v>17.171514643852195</v>
      </c>
      <c r="G8" s="42">
        <f t="shared" si="1"/>
        <v>6.6139159670114243</v>
      </c>
      <c r="H8" s="41">
        <f t="shared" si="8"/>
        <v>-165341022</v>
      </c>
      <c r="I8" s="11">
        <f t="shared" si="2"/>
        <v>-5.3326682833337316</v>
      </c>
      <c r="J8" s="41">
        <v>2831026033</v>
      </c>
      <c r="K8" s="42">
        <f t="shared" si="3"/>
        <v>16.368107486188187</v>
      </c>
      <c r="L8" s="42">
        <f t="shared" si="4"/>
        <v>6</v>
      </c>
      <c r="M8" s="41">
        <v>2355342331</v>
      </c>
      <c r="N8" s="42">
        <f t="shared" si="9"/>
        <v>13.83755776118549</v>
      </c>
      <c r="O8" s="42">
        <f t="shared" si="5"/>
        <v>4.7728268678190036</v>
      </c>
      <c r="P8" s="4"/>
      <c r="Q8" s="305"/>
      <c r="R8" s="305"/>
    </row>
    <row r="9" spans="1:18" ht="23.25" customHeight="1">
      <c r="A9" s="40" t="s">
        <v>34</v>
      </c>
      <c r="B9" s="41">
        <v>73328524</v>
      </c>
      <c r="C9" s="42">
        <f t="shared" si="6"/>
        <v>0.4521754059100167</v>
      </c>
      <c r="D9" s="42">
        <f t="shared" si="7"/>
        <v>0.16107662771285475</v>
      </c>
      <c r="E9" s="41">
        <v>71513041</v>
      </c>
      <c r="F9" s="42">
        <f t="shared" si="0"/>
        <v>0.41836723627345024</v>
      </c>
      <c r="G9" s="42">
        <f t="shared" si="1"/>
        <v>0.16114162329029497</v>
      </c>
      <c r="H9" s="41">
        <f t="shared" si="8"/>
        <v>-1815483</v>
      </c>
      <c r="I9" s="11">
        <f t="shared" si="2"/>
        <v>-2.4758210052066403</v>
      </c>
      <c r="J9" s="41">
        <v>62631476</v>
      </c>
      <c r="K9" s="42">
        <f t="shared" si="3"/>
        <v>0.36211561435211131</v>
      </c>
      <c r="L9" s="42">
        <f t="shared" si="4"/>
        <v>0.1</v>
      </c>
      <c r="M9" s="41">
        <v>57309074</v>
      </c>
      <c r="N9" s="42">
        <f t="shared" si="9"/>
        <v>0.33668890134469953</v>
      </c>
      <c r="O9" s="42">
        <f t="shared" si="5"/>
        <v>0.11613016271859611</v>
      </c>
      <c r="P9" s="4"/>
      <c r="Q9" s="305"/>
      <c r="R9" s="305"/>
    </row>
    <row r="10" spans="1:18" ht="26.25" customHeight="1">
      <c r="A10" s="40" t="s">
        <v>35</v>
      </c>
      <c r="B10" s="41">
        <v>24201218</v>
      </c>
      <c r="C10" s="42">
        <f t="shared" si="6"/>
        <v>0.14923518128725463</v>
      </c>
      <c r="D10" s="42">
        <f t="shared" si="7"/>
        <v>5.3161448906071523E-2</v>
      </c>
      <c r="E10" s="41">
        <v>36802864</v>
      </c>
      <c r="F10" s="42">
        <f t="shared" si="0"/>
        <v>0.21530496093191809</v>
      </c>
      <c r="G10" s="42">
        <f t="shared" si="1"/>
        <v>8.2928556299150497E-2</v>
      </c>
      <c r="H10" s="41">
        <f t="shared" si="8"/>
        <v>12601646</v>
      </c>
      <c r="I10" s="11">
        <f t="shared" si="2"/>
        <v>52.070296627219335</v>
      </c>
      <c r="J10" s="41">
        <v>27635033</v>
      </c>
      <c r="K10" s="42">
        <f t="shared" si="3"/>
        <v>0.15977712152969015</v>
      </c>
      <c r="L10" s="42">
        <f t="shared" si="4"/>
        <v>0.1</v>
      </c>
      <c r="M10" s="41">
        <v>17237504</v>
      </c>
      <c r="N10" s="42">
        <f t="shared" si="9"/>
        <v>0.10126976198716565</v>
      </c>
      <c r="O10" s="42">
        <f t="shared" si="5"/>
        <v>3.4929793916796695E-2</v>
      </c>
      <c r="P10" s="4"/>
      <c r="Q10" s="305"/>
      <c r="R10" s="305"/>
    </row>
    <row r="11" spans="1:18" ht="22.5" customHeight="1">
      <c r="A11" s="40" t="s">
        <v>139</v>
      </c>
      <c r="B11" s="41">
        <v>1841545363</v>
      </c>
      <c r="C11" s="42">
        <f t="shared" si="6"/>
        <v>11.355765486514279</v>
      </c>
      <c r="D11" s="42">
        <f t="shared" si="7"/>
        <v>4.0452187044196473</v>
      </c>
      <c r="E11" s="41">
        <v>1874402107</v>
      </c>
      <c r="F11" s="42">
        <f t="shared" si="0"/>
        <v>10.96567029181044</v>
      </c>
      <c r="G11" s="42">
        <f t="shared" si="1"/>
        <v>4.223624027129949</v>
      </c>
      <c r="H11" s="41">
        <f t="shared" si="8"/>
        <v>32856744</v>
      </c>
      <c r="I11" s="11">
        <f t="shared" si="2"/>
        <v>1.7841941154506316</v>
      </c>
      <c r="J11" s="41">
        <v>1865221090</v>
      </c>
      <c r="K11" s="42">
        <f t="shared" si="3"/>
        <v>10.784125236133104</v>
      </c>
      <c r="L11" s="42">
        <f t="shared" si="4"/>
        <v>4</v>
      </c>
      <c r="M11" s="41">
        <v>1859772759</v>
      </c>
      <c r="N11" s="42">
        <f t="shared" si="9"/>
        <v>10.926103028265832</v>
      </c>
      <c r="O11" s="42">
        <f t="shared" si="5"/>
        <v>3.7686128574033924</v>
      </c>
      <c r="P11" s="4"/>
      <c r="Q11" s="305"/>
      <c r="R11" s="305"/>
    </row>
    <row r="12" spans="1:18" ht="22.5" customHeight="1">
      <c r="A12" s="40" t="s">
        <v>36</v>
      </c>
      <c r="B12" s="41">
        <v>235132556</v>
      </c>
      <c r="C12" s="42">
        <f t="shared" si="6"/>
        <v>1.4499290746934947</v>
      </c>
      <c r="D12" s="42">
        <f t="shared" si="7"/>
        <v>0.51650240752130749</v>
      </c>
      <c r="E12" s="41">
        <v>241618055</v>
      </c>
      <c r="F12" s="42">
        <f t="shared" si="0"/>
        <v>1.4135194992493259</v>
      </c>
      <c r="G12" s="42">
        <f t="shared" si="1"/>
        <v>0.54444231505892426</v>
      </c>
      <c r="H12" s="41">
        <f t="shared" si="8"/>
        <v>6485499</v>
      </c>
      <c r="I12" s="11">
        <f t="shared" si="2"/>
        <v>2.7582309784443453</v>
      </c>
      <c r="J12" s="41">
        <v>243926044</v>
      </c>
      <c r="K12" s="42">
        <f t="shared" si="3"/>
        <v>1.4103041301396146</v>
      </c>
      <c r="L12" s="42">
        <f t="shared" si="4"/>
        <v>0.5</v>
      </c>
      <c r="M12" s="41">
        <v>250467620</v>
      </c>
      <c r="N12" s="42">
        <f t="shared" si="9"/>
        <v>1.4714889268708424</v>
      </c>
      <c r="O12" s="42">
        <f t="shared" si="5"/>
        <v>0.5075434557944436</v>
      </c>
      <c r="P12" s="4"/>
      <c r="Q12" s="305"/>
      <c r="R12" s="305"/>
    </row>
    <row r="13" spans="1:18" ht="22.5" customHeight="1">
      <c r="A13" s="40" t="s">
        <v>37</v>
      </c>
      <c r="B13" s="41">
        <v>1156185123</v>
      </c>
      <c r="C13" s="42">
        <f t="shared" si="6"/>
        <v>7.1295377130412101</v>
      </c>
      <c r="D13" s="42">
        <f t="shared" si="7"/>
        <v>2.5397265684034798</v>
      </c>
      <c r="E13" s="41">
        <v>1232589738</v>
      </c>
      <c r="F13" s="42">
        <f t="shared" si="0"/>
        <v>7.2109248178395342</v>
      </c>
      <c r="G13" s="42">
        <f t="shared" si="1"/>
        <v>2.7774166565267353</v>
      </c>
      <c r="H13" s="41">
        <f t="shared" si="8"/>
        <v>76404615</v>
      </c>
      <c r="I13" s="11">
        <f t="shared" si="2"/>
        <v>6.6083374954479552</v>
      </c>
      <c r="J13" s="41">
        <v>1190787785</v>
      </c>
      <c r="K13" s="42">
        <f t="shared" si="3"/>
        <v>6.884762708262933</v>
      </c>
      <c r="L13" s="42">
        <f t="shared" si="4"/>
        <v>2.5</v>
      </c>
      <c r="M13" s="41">
        <v>1182260374</v>
      </c>
      <c r="N13" s="42">
        <f t="shared" si="9"/>
        <v>6.9457403277085508</v>
      </c>
      <c r="O13" s="42">
        <f t="shared" si="5"/>
        <v>2.395712930353199</v>
      </c>
      <c r="P13" s="4"/>
      <c r="Q13" s="305"/>
      <c r="R13" s="305"/>
    </row>
    <row r="14" spans="1:18" ht="22.5" customHeight="1">
      <c r="A14" s="43" t="s">
        <v>38</v>
      </c>
      <c r="B14" s="44">
        <v>5253093558</v>
      </c>
      <c r="C14" s="45">
        <f t="shared" si="6"/>
        <v>32.392847725558255</v>
      </c>
      <c r="D14" s="45">
        <f t="shared" si="7"/>
        <v>11.539173969774186</v>
      </c>
      <c r="E14" s="44">
        <v>5672864992</v>
      </c>
      <c r="F14" s="45">
        <f t="shared" si="0"/>
        <v>33.187525173981186</v>
      </c>
      <c r="G14" s="45">
        <f>E14/$E$18/1000000*100</f>
        <v>12.782768859145092</v>
      </c>
      <c r="H14" s="44">
        <f t="shared" si="8"/>
        <v>419771434</v>
      </c>
      <c r="I14" s="103">
        <f t="shared" si="2"/>
        <v>7.9909377087092821</v>
      </c>
      <c r="J14" s="44">
        <v>6074999473</v>
      </c>
      <c r="K14" s="45">
        <f t="shared" si="3"/>
        <v>35.123747783848295</v>
      </c>
      <c r="L14" s="45">
        <f>ROUND(J14/$J$18/1000000*100,1)</f>
        <v>13</v>
      </c>
      <c r="M14" s="44">
        <v>6448665279</v>
      </c>
      <c r="N14" s="45">
        <f t="shared" si="9"/>
        <v>37.885693772093063</v>
      </c>
      <c r="O14" s="45">
        <f>M14/$M$18/1000000*100</f>
        <v>13.067469004437779</v>
      </c>
      <c r="P14" s="4"/>
      <c r="Q14" s="305"/>
      <c r="R14" s="305"/>
    </row>
    <row r="15" spans="1:18" ht="19.5" customHeight="1">
      <c r="A15" s="46" t="s">
        <v>39</v>
      </c>
      <c r="B15" s="47">
        <v>16216831575</v>
      </c>
      <c r="C15" s="48">
        <f t="shared" ref="C15:G15" si="10">SUM(C5:C14)</f>
        <v>100</v>
      </c>
      <c r="D15" s="48">
        <f t="shared" si="10"/>
        <v>35.622598135049643</v>
      </c>
      <c r="E15" s="47">
        <f t="shared" si="10"/>
        <v>17093365541</v>
      </c>
      <c r="F15" s="48">
        <f t="shared" si="10"/>
        <v>100</v>
      </c>
      <c r="G15" s="48">
        <f t="shared" si="10"/>
        <v>38.516788438225284</v>
      </c>
      <c r="H15" s="49">
        <f>E15-B15</f>
        <v>876533966</v>
      </c>
      <c r="I15" s="50">
        <f t="shared" ref="I15" si="11">E15/B15*100-100</f>
        <v>5.4050876827953971</v>
      </c>
      <c r="J15" s="47">
        <f>SUM(J5:J14)</f>
        <v>17295988772</v>
      </c>
      <c r="K15" s="48">
        <f t="shared" ref="K15:L15" si="12">SUM(K5:K14)</f>
        <v>100</v>
      </c>
      <c r="L15" s="48">
        <f t="shared" si="12"/>
        <v>36.900000000000006</v>
      </c>
      <c r="M15" s="47">
        <f>SUM(M5:M14)</f>
        <v>17021373075</v>
      </c>
      <c r="N15" s="48">
        <f t="shared" ref="N15:O15" si="13">SUM(N5:N14)</f>
        <v>100</v>
      </c>
      <c r="O15" s="48">
        <f t="shared" si="13"/>
        <v>34.491829773652967</v>
      </c>
      <c r="P15" s="305"/>
      <c r="Q15" s="305"/>
      <c r="R15" s="305"/>
    </row>
    <row r="16" spans="1:18" s="316" customFormat="1" ht="66.75" customHeight="1">
      <c r="A16" s="329" t="s">
        <v>159</v>
      </c>
      <c r="B16" s="330"/>
      <c r="C16" s="330"/>
      <c r="D16" s="330"/>
      <c r="E16" s="330"/>
      <c r="F16" s="330"/>
      <c r="G16" s="330"/>
      <c r="H16" s="330"/>
      <c r="I16" s="330"/>
      <c r="J16" s="330"/>
      <c r="K16" s="330"/>
      <c r="L16" s="330"/>
      <c r="M16" s="330"/>
      <c r="N16" s="330"/>
      <c r="O16" s="330"/>
    </row>
    <row r="17" spans="1:15">
      <c r="E17" s="3"/>
      <c r="F17" s="3"/>
      <c r="H17" s="3"/>
      <c r="J17" s="3"/>
      <c r="M17" s="10"/>
    </row>
    <row r="18" spans="1:15" s="6" customFormat="1">
      <c r="A18" s="123" t="s">
        <v>40</v>
      </c>
      <c r="B18" s="105">
        <v>45524</v>
      </c>
      <c r="E18" s="105">
        <v>44379</v>
      </c>
      <c r="J18" s="105">
        <v>46836</v>
      </c>
      <c r="M18" s="105">
        <v>49349</v>
      </c>
    </row>
    <row r="19" spans="1:15">
      <c r="G19" s="30"/>
    </row>
    <row r="21" spans="1:15">
      <c r="B21" s="3"/>
      <c r="C21" s="3"/>
      <c r="D21" s="3"/>
      <c r="E21" s="3"/>
      <c r="F21" s="3"/>
      <c r="G21" s="3"/>
      <c r="H21" s="3"/>
      <c r="I21" s="3"/>
      <c r="J21" s="3"/>
      <c r="K21" s="3"/>
      <c r="L21" s="3"/>
      <c r="M21" s="3"/>
      <c r="N21" s="3"/>
      <c r="O21" s="3"/>
    </row>
  </sheetData>
  <mergeCells count="3">
    <mergeCell ref="A2:I2"/>
    <mergeCell ref="A1:K1"/>
    <mergeCell ref="A16:O16"/>
  </mergeCells>
  <phoneticPr fontId="0" type="noConversion"/>
  <pageMargins left="0.39370078740157483" right="0.19685039370078741" top="0.6692913385826772" bottom="0.43307086614173229" header="0.39370078740157483" footer="0.19685039370078741"/>
  <pageSetup paperSize="9" scale="69" firstPageNumber="932" fitToHeight="0"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79998168889431442"/>
  </sheetPr>
  <dimension ref="A1:O33"/>
  <sheetViews>
    <sheetView view="pageLayout" zoomScale="70" zoomScaleNormal="70" zoomScalePageLayoutView="70" workbookViewId="0">
      <selection activeCell="M3" sqref="M3"/>
    </sheetView>
  </sheetViews>
  <sheetFormatPr defaultColWidth="7.54296875" defaultRowHeight="15.5"/>
  <cols>
    <col min="1" max="1" width="42.1796875" style="2" customWidth="1"/>
    <col min="2" max="2" width="17.453125" style="3" customWidth="1"/>
    <col min="3" max="3" width="7.54296875" style="1" customWidth="1"/>
    <col min="4" max="4" width="7.453125" style="1" customWidth="1"/>
    <col min="5" max="5" width="17" style="3" customWidth="1"/>
    <col min="6" max="6" width="8.453125" style="1" customWidth="1"/>
    <col min="7" max="7" width="7.1796875" style="1" customWidth="1"/>
    <col min="8" max="8" width="17.81640625" style="1" customWidth="1"/>
    <col min="9" max="9" width="15.26953125" style="1" customWidth="1"/>
    <col min="10" max="10" width="17.26953125" style="3" customWidth="1"/>
    <col min="11" max="11" width="8" style="1" customWidth="1"/>
    <col min="12" max="12" width="7.453125" style="1" customWidth="1"/>
    <col min="13" max="13" width="17" style="3" customWidth="1"/>
    <col min="14" max="14" width="6.81640625" style="1" customWidth="1"/>
    <col min="15" max="15" width="7.453125" style="1" customWidth="1"/>
    <col min="16" max="16384" width="7.54296875" style="1"/>
  </cols>
  <sheetData>
    <row r="1" spans="1:15" ht="9" customHeight="1">
      <c r="A1" s="332"/>
      <c r="B1" s="332"/>
      <c r="C1" s="332"/>
      <c r="D1" s="332"/>
      <c r="E1" s="332"/>
      <c r="F1" s="332"/>
      <c r="G1" s="332"/>
      <c r="H1" s="332"/>
      <c r="I1" s="332"/>
      <c r="K1" s="1" t="s">
        <v>140</v>
      </c>
      <c r="M1" s="35"/>
    </row>
    <row r="2" spans="1:15" ht="15.75" customHeight="1">
      <c r="A2" s="332" t="s">
        <v>161</v>
      </c>
      <c r="B2" s="332"/>
      <c r="C2" s="332"/>
      <c r="D2" s="332"/>
      <c r="E2" s="332"/>
      <c r="F2" s="332"/>
      <c r="G2" s="332"/>
      <c r="H2" s="332"/>
      <c r="I2" s="332"/>
      <c r="J2" s="1"/>
      <c r="M2" s="1"/>
    </row>
    <row r="3" spans="1:15">
      <c r="A3" s="118"/>
    </row>
    <row r="4" spans="1:15" s="7" customFormat="1" ht="65">
      <c r="A4" s="51" t="s">
        <v>41</v>
      </c>
      <c r="B4" s="291" t="s">
        <v>143</v>
      </c>
      <c r="C4" s="291" t="s">
        <v>0</v>
      </c>
      <c r="D4" s="291" t="s">
        <v>1</v>
      </c>
      <c r="E4" s="291" t="s">
        <v>146</v>
      </c>
      <c r="F4" s="291" t="s">
        <v>0</v>
      </c>
      <c r="G4" s="291" t="s">
        <v>1</v>
      </c>
      <c r="H4" s="291" t="s">
        <v>147</v>
      </c>
      <c r="I4" s="291" t="s">
        <v>148</v>
      </c>
      <c r="J4" s="291" t="s">
        <v>149</v>
      </c>
      <c r="K4" s="291" t="s">
        <v>0</v>
      </c>
      <c r="L4" s="291" t="s">
        <v>1</v>
      </c>
      <c r="M4" s="291" t="s">
        <v>150</v>
      </c>
      <c r="N4" s="291" t="s">
        <v>0</v>
      </c>
      <c r="O4" s="291" t="s">
        <v>1</v>
      </c>
    </row>
    <row r="5" spans="1:15" ht="23.25" customHeight="1">
      <c r="A5" s="52" t="s">
        <v>42</v>
      </c>
      <c r="B5" s="106">
        <v>1939414097</v>
      </c>
      <c r="C5" s="107">
        <f t="shared" ref="C5:C23" si="0">B5/$B$24*100</f>
        <v>15.954726419812079</v>
      </c>
      <c r="D5" s="107">
        <f t="shared" ref="D5:D18" si="1">B5/$B$33/1000000*100</f>
        <v>4.2602014256216503</v>
      </c>
      <c r="E5" s="106">
        <v>2135709937</v>
      </c>
      <c r="F5" s="107">
        <f>E5/$E$24*100</f>
        <v>16.843954732762043</v>
      </c>
      <c r="G5" s="107">
        <f t="shared" ref="G5:G18" si="2">E5/$E$33/1000000*100</f>
        <v>4.8124336668243988</v>
      </c>
      <c r="H5" s="106">
        <f>E5-B5</f>
        <v>196295840</v>
      </c>
      <c r="I5" s="107">
        <f>E5/B5*100-100</f>
        <v>10.12139905055048</v>
      </c>
      <c r="J5" s="106">
        <v>2199312029</v>
      </c>
      <c r="K5" s="107">
        <f>J5/$J$24*100</f>
        <v>17.558757434913502</v>
      </c>
      <c r="L5" s="107">
        <f t="shared" ref="L5:L17" si="3">J5/$J$33/1000000*100</f>
        <v>4.695772544623793</v>
      </c>
      <c r="M5" s="106">
        <v>2108553441</v>
      </c>
      <c r="N5" s="107">
        <f>ROUND(M5/$M$24*100,1)</f>
        <v>17.600000000000001</v>
      </c>
      <c r="O5" s="107">
        <f t="shared" ref="O5:O17" si="4">M5/$M$33/1000000*100</f>
        <v>4.2727379298466026</v>
      </c>
    </row>
    <row r="6" spans="1:15" s="5" customFormat="1" ht="16.5" customHeight="1">
      <c r="A6" s="53" t="s">
        <v>2</v>
      </c>
      <c r="B6" s="108">
        <v>316224</v>
      </c>
      <c r="C6" s="109">
        <f t="shared" si="0"/>
        <v>2.6014389681826961E-3</v>
      </c>
      <c r="D6" s="109">
        <f t="shared" si="1"/>
        <v>6.9463140321588616E-4</v>
      </c>
      <c r="E6" s="108">
        <v>285552</v>
      </c>
      <c r="F6" s="109">
        <f t="shared" ref="F6:F23" si="5">E6/$E$24*100</f>
        <v>2.2520965410714701E-3</v>
      </c>
      <c r="G6" s="109">
        <f t="shared" si="2"/>
        <v>6.4343946461164071E-4</v>
      </c>
      <c r="H6" s="110">
        <f t="shared" ref="H6:H23" si="6">E6-B6</f>
        <v>-30672</v>
      </c>
      <c r="I6" s="109">
        <f t="shared" ref="I6:I24" si="7">E6/B6*100-100</f>
        <v>-9.6994535519125691</v>
      </c>
      <c r="J6" s="108">
        <v>287712</v>
      </c>
      <c r="K6" s="109">
        <f t="shared" ref="K6:K23" si="8">J6/$J$24*100</f>
        <v>2.297020683059172E-3</v>
      </c>
      <c r="L6" s="109">
        <f t="shared" si="3"/>
        <v>6.1429669485011523E-4</v>
      </c>
      <c r="M6" s="108">
        <v>287712</v>
      </c>
      <c r="N6" s="109">
        <f t="shared" ref="N6:N23" si="9">ROUND(M6/$M$24*100,1)</f>
        <v>0</v>
      </c>
      <c r="O6" s="109">
        <f t="shared" si="4"/>
        <v>5.8301485339115275E-4</v>
      </c>
    </row>
    <row r="7" spans="1:15" ht="23.25" customHeight="1">
      <c r="A7" s="54" t="s">
        <v>31</v>
      </c>
      <c r="B7" s="111">
        <v>1502306061</v>
      </c>
      <c r="C7" s="109">
        <f t="shared" si="0"/>
        <v>12.358826430702445</v>
      </c>
      <c r="D7" s="109">
        <f t="shared" si="1"/>
        <v>3.3000308870046569</v>
      </c>
      <c r="E7" s="111">
        <v>1758833672</v>
      </c>
      <c r="F7" s="109">
        <f t="shared" si="5"/>
        <v>13.871600370619824</v>
      </c>
      <c r="G7" s="109">
        <f t="shared" si="2"/>
        <v>3.9632115910678478</v>
      </c>
      <c r="H7" s="111">
        <f t="shared" si="6"/>
        <v>256527611</v>
      </c>
      <c r="I7" s="109">
        <f t="shared" si="7"/>
        <v>17.075589166514064</v>
      </c>
      <c r="J7" s="111">
        <v>1812605158</v>
      </c>
      <c r="K7" s="109">
        <f t="shared" si="8"/>
        <v>14.471386449455492</v>
      </c>
      <c r="L7" s="109">
        <f t="shared" si="3"/>
        <v>3.8701109360321118</v>
      </c>
      <c r="M7" s="111">
        <v>1842695833</v>
      </c>
      <c r="N7" s="109">
        <f t="shared" si="9"/>
        <v>15.4</v>
      </c>
      <c r="O7" s="109">
        <f t="shared" si="4"/>
        <v>3.734008456098401</v>
      </c>
    </row>
    <row r="8" spans="1:15" s="5" customFormat="1" ht="16.5" customHeight="1">
      <c r="A8" s="53" t="s">
        <v>2</v>
      </c>
      <c r="B8" s="112">
        <v>334170</v>
      </c>
      <c r="C8" s="113">
        <f t="shared" si="0"/>
        <v>2.7490729988793117E-3</v>
      </c>
      <c r="D8" s="113">
        <f t="shared" si="1"/>
        <v>7.3405236798172388E-4</v>
      </c>
      <c r="E8" s="112">
        <v>341299</v>
      </c>
      <c r="F8" s="113">
        <f t="shared" si="5"/>
        <v>2.6917629621615383E-3</v>
      </c>
      <c r="G8" s="113">
        <f t="shared" si="2"/>
        <v>7.6905518375808366E-4</v>
      </c>
      <c r="H8" s="112">
        <f t="shared" si="6"/>
        <v>7129</v>
      </c>
      <c r="I8" s="114">
        <f t="shared" si="7"/>
        <v>2.1333453032887491</v>
      </c>
      <c r="J8" s="112">
        <v>523603</v>
      </c>
      <c r="K8" s="113">
        <f t="shared" si="8"/>
        <v>4.1803154568173439E-3</v>
      </c>
      <c r="L8" s="113">
        <f t="shared" si="3"/>
        <v>1.1179498676231958E-3</v>
      </c>
      <c r="M8" s="112">
        <v>537427</v>
      </c>
      <c r="N8" s="113">
        <f t="shared" si="9"/>
        <v>0</v>
      </c>
      <c r="O8" s="113">
        <f t="shared" si="4"/>
        <v>1.0890332124257837E-3</v>
      </c>
    </row>
    <row r="9" spans="1:15" ht="22.5" customHeight="1">
      <c r="A9" s="54" t="s">
        <v>32</v>
      </c>
      <c r="B9" s="111">
        <v>1091760232</v>
      </c>
      <c r="C9" s="109">
        <f t="shared" si="0"/>
        <v>8.9814423049388434</v>
      </c>
      <c r="D9" s="109">
        <f t="shared" si="1"/>
        <v>2.3982080485018891</v>
      </c>
      <c r="E9" s="111">
        <v>1134478587</v>
      </c>
      <c r="F9" s="109">
        <f t="shared" si="5"/>
        <v>8.9474256937522707</v>
      </c>
      <c r="G9" s="109">
        <f t="shared" si="2"/>
        <v>2.5563410329209764</v>
      </c>
      <c r="H9" s="111">
        <f t="shared" si="6"/>
        <v>42718355</v>
      </c>
      <c r="I9" s="109">
        <f t="shared" si="7"/>
        <v>3.9127963950238467</v>
      </c>
      <c r="J9" s="111">
        <v>988666334</v>
      </c>
      <c r="K9" s="109">
        <f t="shared" si="8"/>
        <v>7.8932648545847499</v>
      </c>
      <c r="L9" s="109">
        <f t="shared" si="3"/>
        <v>2.1109111239217695</v>
      </c>
      <c r="M9" s="111">
        <v>899904367</v>
      </c>
      <c r="N9" s="109">
        <f t="shared" si="9"/>
        <v>7.5</v>
      </c>
      <c r="O9" s="109">
        <f t="shared" si="4"/>
        <v>1.82355137287483</v>
      </c>
    </row>
    <row r="10" spans="1:15" s="5" customFormat="1" ht="16.5" customHeight="1">
      <c r="A10" s="53" t="s">
        <v>2</v>
      </c>
      <c r="B10" s="112">
        <v>15552</v>
      </c>
      <c r="C10" s="113">
        <f t="shared" si="0"/>
        <v>1.2793962138603422E-4</v>
      </c>
      <c r="D10" s="113">
        <f t="shared" si="1"/>
        <v>3.4162200158158334E-5</v>
      </c>
      <c r="E10" s="112">
        <v>10368</v>
      </c>
      <c r="F10" s="113">
        <f t="shared" si="5"/>
        <v>8.1770524940567738E-5</v>
      </c>
      <c r="G10" s="113">
        <f t="shared" si="2"/>
        <v>2.3362401135672277E-5</v>
      </c>
      <c r="H10" s="112">
        <f t="shared" si="6"/>
        <v>-5184</v>
      </c>
      <c r="I10" s="113">
        <f t="shared" si="7"/>
        <v>-33.333333333333343</v>
      </c>
      <c r="J10" s="112">
        <v>10368</v>
      </c>
      <c r="K10" s="113">
        <f t="shared" si="8"/>
        <v>8.2775520110240432E-5</v>
      </c>
      <c r="L10" s="113">
        <f t="shared" si="3"/>
        <v>2.2136817832436589E-5</v>
      </c>
      <c r="M10" s="112">
        <v>10368</v>
      </c>
      <c r="N10" s="113">
        <f t="shared" si="9"/>
        <v>0</v>
      </c>
      <c r="O10" s="113">
        <f t="shared" si="4"/>
        <v>2.100954426634785E-5</v>
      </c>
    </row>
    <row r="11" spans="1:15" ht="22.5" customHeight="1">
      <c r="A11" s="54" t="s">
        <v>33</v>
      </c>
      <c r="B11" s="111">
        <v>3100569115</v>
      </c>
      <c r="C11" s="109">
        <f t="shared" si="0"/>
        <v>25.507049810592285</v>
      </c>
      <c r="D11" s="109">
        <f t="shared" si="1"/>
        <v>6.8108450817151391</v>
      </c>
      <c r="E11" s="111">
        <v>2935223463</v>
      </c>
      <c r="F11" s="109">
        <f t="shared" si="5"/>
        <v>23.14957208597426</v>
      </c>
      <c r="G11" s="109">
        <f t="shared" si="2"/>
        <v>6.6139918948151157</v>
      </c>
      <c r="H11" s="111">
        <f t="shared" si="6"/>
        <v>-165345652</v>
      </c>
      <c r="I11" s="109">
        <f t="shared" si="7"/>
        <v>-5.3327516938773414</v>
      </c>
      <c r="J11" s="111">
        <v>2831059729</v>
      </c>
      <c r="K11" s="109">
        <f t="shared" si="8"/>
        <v>22.602473141505726</v>
      </c>
      <c r="L11" s="109">
        <f t="shared" si="3"/>
        <v>6.0446232150482535</v>
      </c>
      <c r="M11" s="111">
        <v>2355376027</v>
      </c>
      <c r="N11" s="109">
        <f t="shared" si="9"/>
        <v>19.7</v>
      </c>
      <c r="O11" s="109">
        <f t="shared" si="4"/>
        <v>4.7728951488378693</v>
      </c>
    </row>
    <row r="12" spans="1:15" ht="22.5" customHeight="1">
      <c r="A12" s="53" t="s">
        <v>2</v>
      </c>
      <c r="B12" s="108">
        <v>38326</v>
      </c>
      <c r="C12" s="115">
        <f t="shared" si="0"/>
        <v>3.152915335160203E-4</v>
      </c>
      <c r="D12" s="115">
        <f t="shared" si="1"/>
        <v>8.4188559880502597E-5</v>
      </c>
      <c r="E12" s="108">
        <v>33696</v>
      </c>
      <c r="F12" s="115">
        <f t="shared" si="5"/>
        <v>2.6575420605684513E-4</v>
      </c>
      <c r="G12" s="115">
        <f t="shared" si="2"/>
        <v>7.5927803690934895E-5</v>
      </c>
      <c r="H12" s="108">
        <f t="shared" si="6"/>
        <v>-4630</v>
      </c>
      <c r="I12" s="115">
        <f>E12/B12*100-100</f>
        <v>-12.0805719355007</v>
      </c>
      <c r="J12" s="108">
        <v>33696</v>
      </c>
      <c r="K12" s="115">
        <f t="shared" si="8"/>
        <v>2.6902044035828144E-4</v>
      </c>
      <c r="L12" s="115">
        <f t="shared" si="3"/>
        <v>7.1944657955418909E-5</v>
      </c>
      <c r="M12" s="108">
        <v>33696</v>
      </c>
      <c r="N12" s="115">
        <f t="shared" si="9"/>
        <v>0</v>
      </c>
      <c r="O12" s="115">
        <f t="shared" si="4"/>
        <v>6.8281018865630499E-5</v>
      </c>
    </row>
    <row r="13" spans="1:15" ht="26.25" customHeight="1">
      <c r="A13" s="54" t="s">
        <v>34</v>
      </c>
      <c r="B13" s="111">
        <v>73333940</v>
      </c>
      <c r="C13" s="109">
        <f t="shared" si="0"/>
        <v>0.60328681316526167</v>
      </c>
      <c r="D13" s="109">
        <f t="shared" si="1"/>
        <v>0.16108852473420615</v>
      </c>
      <c r="E13" s="111">
        <v>71520263</v>
      </c>
      <c r="F13" s="109">
        <f t="shared" si="5"/>
        <v>0.56406726942490981</v>
      </c>
      <c r="G13" s="109">
        <f t="shared" si="2"/>
        <v>0.16115789675296874</v>
      </c>
      <c r="H13" s="111">
        <f t="shared" si="6"/>
        <v>-1813677</v>
      </c>
      <c r="I13" s="109">
        <f t="shared" si="7"/>
        <v>-2.4731754491849216</v>
      </c>
      <c r="J13" s="111">
        <v>62638698</v>
      </c>
      <c r="K13" s="109">
        <f t="shared" si="8"/>
        <v>0.50009170582352214</v>
      </c>
      <c r="L13" s="109">
        <f t="shared" si="3"/>
        <v>0.13374049449141687</v>
      </c>
      <c r="M13" s="111">
        <v>57316296</v>
      </c>
      <c r="N13" s="109">
        <f t="shared" si="9"/>
        <v>0.5</v>
      </c>
      <c r="O13" s="109">
        <f t="shared" si="4"/>
        <v>0.11614479726032949</v>
      </c>
    </row>
    <row r="14" spans="1:15" ht="22.5" customHeight="1">
      <c r="A14" s="53" t="s">
        <v>2</v>
      </c>
      <c r="B14" s="108">
        <v>5416</v>
      </c>
      <c r="C14" s="115">
        <f t="shared" si="0"/>
        <v>4.45551047728113E-5</v>
      </c>
      <c r="D14" s="115">
        <f t="shared" si="1"/>
        <v>1.18970213513751E-5</v>
      </c>
      <c r="E14" s="108">
        <v>7222</v>
      </c>
      <c r="F14" s="115">
        <f t="shared" si="5"/>
        <v>5.695859675161847E-5</v>
      </c>
      <c r="G14" s="115">
        <f t="shared" si="2"/>
        <v>1.6273462673787149E-5</v>
      </c>
      <c r="H14" s="110">
        <f t="shared" si="6"/>
        <v>1806</v>
      </c>
      <c r="I14" s="115">
        <f t="shared" si="7"/>
        <v>33.345642540620389</v>
      </c>
      <c r="J14" s="108">
        <v>7222</v>
      </c>
      <c r="K14" s="115">
        <f t="shared" si="8"/>
        <v>5.7658642576789781E-5</v>
      </c>
      <c r="L14" s="115">
        <f t="shared" si="3"/>
        <v>1.5419762575796396E-5</v>
      </c>
      <c r="M14" s="108">
        <v>7222</v>
      </c>
      <c r="N14" s="115">
        <f t="shared" si="9"/>
        <v>0</v>
      </c>
      <c r="O14" s="115">
        <f t="shared" si="4"/>
        <v>1.4634541733368458E-5</v>
      </c>
    </row>
    <row r="15" spans="1:15" ht="30.75" customHeight="1">
      <c r="A15" s="54" t="s">
        <v>35</v>
      </c>
      <c r="B15" s="111">
        <v>24203468</v>
      </c>
      <c r="C15" s="109">
        <f t="shared" si="0"/>
        <v>0.1991115311309796</v>
      </c>
      <c r="D15" s="109">
        <f t="shared" si="1"/>
        <v>5.3166391354011064E-2</v>
      </c>
      <c r="E15" s="111">
        <v>36805114</v>
      </c>
      <c r="F15" s="109">
        <f t="shared" si="5"/>
        <v>0.290275221091574</v>
      </c>
      <c r="G15" s="109">
        <f t="shared" si="2"/>
        <v>8.2933626264674737E-2</v>
      </c>
      <c r="H15" s="111">
        <f t="shared" si="6"/>
        <v>12601646</v>
      </c>
      <c r="I15" s="109">
        <f t="shared" si="7"/>
        <v>52.065456074311356</v>
      </c>
      <c r="J15" s="111">
        <v>27637283</v>
      </c>
      <c r="K15" s="109">
        <f t="shared" si="8"/>
        <v>0.22064915844511057</v>
      </c>
      <c r="L15" s="109">
        <f t="shared" si="3"/>
        <v>5.9008632248697589E-2</v>
      </c>
      <c r="M15" s="111">
        <v>17239754</v>
      </c>
      <c r="N15" s="109">
        <f t="shared" si="9"/>
        <v>0.1</v>
      </c>
      <c r="O15" s="109">
        <f t="shared" si="4"/>
        <v>3.4934353279701715E-2</v>
      </c>
    </row>
    <row r="16" spans="1:15" s="6" customFormat="1" ht="22.5" customHeight="1">
      <c r="A16" s="268" t="s">
        <v>2</v>
      </c>
      <c r="B16" s="112">
        <v>2250</v>
      </c>
      <c r="C16" s="113">
        <f t="shared" si="0"/>
        <v>1.8509783186636897E-5</v>
      </c>
      <c r="D16" s="113">
        <f t="shared" si="1"/>
        <v>4.9424479395483707E-6</v>
      </c>
      <c r="E16" s="112">
        <v>2250</v>
      </c>
      <c r="F16" s="113">
        <f t="shared" si="5"/>
        <v>1.7745339613838486E-5</v>
      </c>
      <c r="G16" s="113">
        <f t="shared" si="2"/>
        <v>5.0699655242344346E-6</v>
      </c>
      <c r="H16" s="112">
        <f t="shared" si="6"/>
        <v>0</v>
      </c>
      <c r="I16" s="113">
        <f t="shared" si="7"/>
        <v>0</v>
      </c>
      <c r="J16" s="112">
        <v>2250</v>
      </c>
      <c r="K16" s="113">
        <f t="shared" si="8"/>
        <v>1.7963437523923704E-5</v>
      </c>
      <c r="L16" s="113">
        <f t="shared" si="3"/>
        <v>4.8039969254419672E-6</v>
      </c>
      <c r="M16" s="112">
        <v>2250</v>
      </c>
      <c r="N16" s="113">
        <f t="shared" si="9"/>
        <v>0</v>
      </c>
      <c r="O16" s="113">
        <f t="shared" si="4"/>
        <v>4.5593629050234056E-6</v>
      </c>
    </row>
    <row r="17" spans="1:15" ht="25.5" customHeight="1">
      <c r="A17" s="54" t="s">
        <v>43</v>
      </c>
      <c r="B17" s="111">
        <v>1841547771</v>
      </c>
      <c r="C17" s="109">
        <f t="shared" si="0"/>
        <v>15.1496222084642</v>
      </c>
      <c r="D17" s="109">
        <f t="shared" si="1"/>
        <v>4.0452239939372632</v>
      </c>
      <c r="E17" s="111">
        <v>1874404515</v>
      </c>
      <c r="F17" s="109">
        <f t="shared" si="5"/>
        <v>14.783086529949873</v>
      </c>
      <c r="G17" s="109">
        <f t="shared" si="2"/>
        <v>4.2236294531197185</v>
      </c>
      <c r="H17" s="111">
        <f t="shared" si="6"/>
        <v>32856744</v>
      </c>
      <c r="I17" s="109">
        <f t="shared" si="7"/>
        <v>1.7841917824460154</v>
      </c>
      <c r="J17" s="111">
        <v>1865223498</v>
      </c>
      <c r="K17" s="109">
        <f t="shared" si="8"/>
        <v>14.891478121989971</v>
      </c>
      <c r="L17" s="109">
        <f t="shared" si="3"/>
        <v>3.9824568665129387</v>
      </c>
      <c r="M17" s="111">
        <v>1859775167</v>
      </c>
      <c r="N17" s="109">
        <f t="shared" si="9"/>
        <v>15.5</v>
      </c>
      <c r="O17" s="109">
        <f t="shared" si="4"/>
        <v>3.7686177369348921</v>
      </c>
    </row>
    <row r="18" spans="1:15" s="6" customFormat="1" ht="22.5" customHeight="1">
      <c r="A18" s="268" t="s">
        <v>2</v>
      </c>
      <c r="B18" s="112">
        <v>2408</v>
      </c>
      <c r="C18" s="113">
        <f t="shared" si="0"/>
        <v>1.9809581294854065E-5</v>
      </c>
      <c r="D18" s="109">
        <f t="shared" si="1"/>
        <v>5.2895176170810998E-6</v>
      </c>
      <c r="E18" s="112">
        <v>2408</v>
      </c>
      <c r="F18" s="113">
        <f t="shared" si="5"/>
        <v>1.8991456795610257E-5</v>
      </c>
      <c r="G18" s="109">
        <f t="shared" si="2"/>
        <v>5.4259897699362313E-6</v>
      </c>
      <c r="H18" s="112">
        <f t="shared" si="6"/>
        <v>0</v>
      </c>
      <c r="I18" s="109">
        <f t="shared" si="7"/>
        <v>0</v>
      </c>
      <c r="J18" s="112">
        <v>2408</v>
      </c>
      <c r="K18" s="113">
        <f t="shared" si="8"/>
        <v>1.9224870025603682E-5</v>
      </c>
      <c r="L18" s="113">
        <f t="shared" ref="L18" si="10">J18/$J$33/1000000*100</f>
        <v>5.1413442650952262E-6</v>
      </c>
      <c r="M18" s="112">
        <v>2408</v>
      </c>
      <c r="N18" s="109">
        <f t="shared" si="9"/>
        <v>0</v>
      </c>
      <c r="O18" s="109">
        <f t="shared" ref="O18" si="11">M18/$M$33/1000000*100</f>
        <v>4.8795315001317144E-6</v>
      </c>
    </row>
    <row r="19" spans="1:15" ht="28.5" customHeight="1">
      <c r="A19" s="54" t="s">
        <v>36</v>
      </c>
      <c r="B19" s="111">
        <v>235132556</v>
      </c>
      <c r="C19" s="109">
        <f t="shared" si="0"/>
        <v>1.9343345029687815</v>
      </c>
      <c r="D19" s="109">
        <f>B19/$B$33/1000000*100</f>
        <v>0.51650240752130749</v>
      </c>
      <c r="E19" s="111">
        <v>241618055</v>
      </c>
      <c r="F19" s="109">
        <f t="shared" si="5"/>
        <v>1.9055975301378247</v>
      </c>
      <c r="G19" s="109">
        <f t="shared" ref="G19:G24" si="12">E19/$E$33/1000000*100</f>
        <v>0.54444231505892426</v>
      </c>
      <c r="H19" s="111">
        <f t="shared" si="6"/>
        <v>6485499</v>
      </c>
      <c r="I19" s="109">
        <f t="shared" si="7"/>
        <v>2.7582309784443453</v>
      </c>
      <c r="J19" s="111">
        <v>243926044</v>
      </c>
      <c r="K19" s="109">
        <f t="shared" si="8"/>
        <v>1.9474445563786067</v>
      </c>
      <c r="L19" s="109">
        <f t="shared" ref="L19:L24" si="13">J19/$J$33/1000000*100</f>
        <v>0.52080887351609872</v>
      </c>
      <c r="M19" s="111">
        <v>250467620</v>
      </c>
      <c r="N19" s="109">
        <f t="shared" si="9"/>
        <v>2.1</v>
      </c>
      <c r="O19" s="109">
        <f>M19/$M$33/1000000*100</f>
        <v>0.5075434557944436</v>
      </c>
    </row>
    <row r="20" spans="1:15" ht="24.75" customHeight="1">
      <c r="A20" s="54" t="s">
        <v>37</v>
      </c>
      <c r="B20" s="111">
        <v>1156187715</v>
      </c>
      <c r="C20" s="109">
        <f t="shared" si="0"/>
        <v>9.5114595234236141</v>
      </c>
      <c r="D20" s="109">
        <f>B20/$B$33/1000000*100</f>
        <v>2.5397322621035059</v>
      </c>
      <c r="E20" s="111">
        <v>1232592330</v>
      </c>
      <c r="F20" s="109">
        <f t="shared" si="5"/>
        <v>9.7212308894499913</v>
      </c>
      <c r="G20" s="109">
        <f t="shared" si="12"/>
        <v>2.7774224971270196</v>
      </c>
      <c r="H20" s="111">
        <f t="shared" si="6"/>
        <v>76404615</v>
      </c>
      <c r="I20" s="109">
        <f t="shared" si="7"/>
        <v>6.6083226805432815</v>
      </c>
      <c r="J20" s="111">
        <v>1190787785</v>
      </c>
      <c r="K20" s="109">
        <f t="shared" si="8"/>
        <v>9.506951991155109</v>
      </c>
      <c r="L20" s="109">
        <f t="shared" si="13"/>
        <v>2.5424626035528224</v>
      </c>
      <c r="M20" s="111">
        <v>1182260374</v>
      </c>
      <c r="N20" s="109">
        <f t="shared" si="9"/>
        <v>9.9</v>
      </c>
      <c r="O20" s="109">
        <f>M20/$M$33/1000000*100</f>
        <v>2.395712930353199</v>
      </c>
    </row>
    <row r="21" spans="1:15" s="6" customFormat="1" ht="22.5" customHeight="1">
      <c r="A21" s="268" t="s">
        <v>2</v>
      </c>
      <c r="B21" s="112">
        <v>2592</v>
      </c>
      <c r="C21" s="113">
        <f t="shared" si="0"/>
        <v>2.1323270231005703E-5</v>
      </c>
      <c r="D21" s="113">
        <f>B21/$B$33/1000000*100</f>
        <v>5.6937000263597223E-6</v>
      </c>
      <c r="E21" s="112">
        <v>2592</v>
      </c>
      <c r="F21" s="113">
        <f t="shared" si="5"/>
        <v>2.0442631235141934E-5</v>
      </c>
      <c r="G21" s="113">
        <f t="shared" si="12"/>
        <v>5.8406002839180693E-6</v>
      </c>
      <c r="H21" s="112">
        <f t="shared" si="6"/>
        <v>0</v>
      </c>
      <c r="I21" s="109">
        <f t="shared" si="7"/>
        <v>0</v>
      </c>
      <c r="J21" s="112"/>
      <c r="K21" s="113">
        <f t="shared" si="8"/>
        <v>0</v>
      </c>
      <c r="L21" s="113">
        <f t="shared" si="13"/>
        <v>0</v>
      </c>
      <c r="M21" s="112"/>
      <c r="N21" s="113">
        <f t="shared" si="9"/>
        <v>0</v>
      </c>
      <c r="O21" s="113">
        <f>M21/$M$33/1000000*100</f>
        <v>0</v>
      </c>
    </row>
    <row r="22" spans="1:15" s="6" customFormat="1" ht="18.75" customHeight="1">
      <c r="A22" s="54" t="s">
        <v>38</v>
      </c>
      <c r="B22" s="111">
        <v>1191279001</v>
      </c>
      <c r="C22" s="109">
        <f t="shared" si="0"/>
        <v>9.800140454801511</v>
      </c>
      <c r="D22" s="109">
        <f>B22/$B$33/1000000*100</f>
        <v>2.6168153084087513</v>
      </c>
      <c r="E22" s="111">
        <v>1258199463</v>
      </c>
      <c r="F22" s="109">
        <f t="shared" si="5"/>
        <v>9.9231896768374259</v>
      </c>
      <c r="G22" s="109">
        <f t="shared" si="12"/>
        <v>2.8351235111201243</v>
      </c>
      <c r="H22" s="111">
        <f t="shared" si="6"/>
        <v>66920462</v>
      </c>
      <c r="I22" s="109">
        <f t="shared" si="7"/>
        <v>5.617530565369222</v>
      </c>
      <c r="J22" s="111">
        <v>1303585730</v>
      </c>
      <c r="K22" s="109">
        <f t="shared" si="8"/>
        <v>10.407502585748212</v>
      </c>
      <c r="L22" s="109">
        <f t="shared" si="13"/>
        <v>2.7832985950977882</v>
      </c>
      <c r="M22" s="111">
        <v>1389656922</v>
      </c>
      <c r="N22" s="109">
        <f t="shared" si="9"/>
        <v>11.6</v>
      </c>
      <c r="O22" s="109">
        <f>M22/$M$33/1000000*100</f>
        <v>2.8159778759448013</v>
      </c>
    </row>
    <row r="23" spans="1:15" ht="19.5" customHeight="1">
      <c r="A23" s="53" t="s">
        <v>2</v>
      </c>
      <c r="B23" s="111">
        <v>290705288</v>
      </c>
      <c r="C23" s="109">
        <f t="shared" si="0"/>
        <v>2.3915074898172608</v>
      </c>
      <c r="D23" s="109">
        <f>B23/$B$33/1000000*100</f>
        <v>0.63857588964062917</v>
      </c>
      <c r="E23" s="111">
        <v>328961954</v>
      </c>
      <c r="F23" s="109">
        <f t="shared" si="5"/>
        <v>2.5944629305608506</v>
      </c>
      <c r="G23" s="109">
        <f t="shared" si="12"/>
        <v>0.74125589580657514</v>
      </c>
      <c r="H23" s="111">
        <f t="shared" si="6"/>
        <v>38256666</v>
      </c>
      <c r="I23" s="109">
        <f t="shared" si="7"/>
        <v>13.159948435475314</v>
      </c>
      <c r="J23" s="111">
        <v>383820713</v>
      </c>
      <c r="K23" s="109">
        <f t="shared" si="8"/>
        <v>3.0643286214948229</v>
      </c>
      <c r="L23" s="109">
        <f t="shared" si="13"/>
        <v>0.81949934452130846</v>
      </c>
      <c r="M23" s="111">
        <v>441380473</v>
      </c>
      <c r="N23" s="109">
        <f t="shared" si="9"/>
        <v>3.7</v>
      </c>
      <c r="O23" s="109">
        <f>M23/$M$33/1000000*100</f>
        <v>0.89440611359905986</v>
      </c>
    </row>
    <row r="24" spans="1:15" ht="21.75" customHeight="1">
      <c r="A24" s="55" t="s">
        <v>39</v>
      </c>
      <c r="B24" s="116">
        <f>B5+B7+B9+B11+B13+B15+B17+B19+B20+B22</f>
        <v>12155733956</v>
      </c>
      <c r="C24" s="117">
        <f>C22+C20+C19+C17+C15+C13+C11+C9+C7+C5</f>
        <v>100</v>
      </c>
      <c r="D24" s="117">
        <f>D22+D20+D19+D17+D15+D13+D11+D9+D7+D5</f>
        <v>26.70181433090238</v>
      </c>
      <c r="E24" s="116">
        <f>E5+E7+E9+E11+E13+E15+E17+E19+E20+E22</f>
        <v>12679385399</v>
      </c>
      <c r="F24" s="117">
        <f>F22+F20+F19+F17+F15+F13+F11+F9+F7+F5</f>
        <v>99.999999999999986</v>
      </c>
      <c r="G24" s="117">
        <f t="shared" si="12"/>
        <v>28.570687485071765</v>
      </c>
      <c r="H24" s="116">
        <f>H5+H7+H9+H11+H13+H15+H17+H19+H20+H22</f>
        <v>523651443</v>
      </c>
      <c r="I24" s="117">
        <f t="shared" si="7"/>
        <v>4.3078554112442475</v>
      </c>
      <c r="J24" s="116">
        <f>J5+J7+J9+J11+J13+J15+J17+J19+J20+J22</f>
        <v>12525442288</v>
      </c>
      <c r="K24" s="117">
        <f t="shared" ref="K24:O24" si="14">K22+K20+K19+K17+K15+K13+K11+K9+K7+K5</f>
        <v>100.00000000000001</v>
      </c>
      <c r="L24" s="117">
        <f t="shared" si="13"/>
        <v>26.743193885045692</v>
      </c>
      <c r="M24" s="116">
        <f>M5+M7+M9+M11+M13+M15+M17+M19+M20+M22</f>
        <v>11963245801</v>
      </c>
      <c r="N24" s="117">
        <f t="shared" si="14"/>
        <v>99.9</v>
      </c>
      <c r="O24" s="117">
        <f t="shared" si="14"/>
        <v>24.242124057225073</v>
      </c>
    </row>
    <row r="25" spans="1:15" ht="15.75" customHeight="1">
      <c r="A25" s="333"/>
      <c r="B25" s="333"/>
      <c r="C25" s="333"/>
      <c r="D25" s="333"/>
      <c r="E25" s="333"/>
      <c r="F25" s="333"/>
      <c r="G25" s="333"/>
      <c r="H25" s="333"/>
      <c r="I25" s="333"/>
      <c r="J25" s="333"/>
      <c r="M25" s="1"/>
    </row>
    <row r="26" spans="1:15" ht="8.15" customHeight="1">
      <c r="A26" s="29"/>
      <c r="B26" s="29"/>
      <c r="C26" s="29"/>
      <c r="D26" s="29"/>
      <c r="E26" s="29"/>
      <c r="F26" s="29"/>
      <c r="G26" s="29"/>
      <c r="H26" s="29"/>
      <c r="I26" s="29"/>
      <c r="J26" s="29"/>
      <c r="K26" s="29"/>
      <c r="L26" s="29"/>
      <c r="M26" s="29"/>
    </row>
    <row r="27" spans="1:15" ht="15.75" customHeight="1">
      <c r="A27" s="332" t="s">
        <v>162</v>
      </c>
      <c r="B27" s="332"/>
      <c r="C27" s="332"/>
      <c r="D27" s="332"/>
      <c r="E27" s="332"/>
      <c r="F27" s="332"/>
      <c r="G27" s="332"/>
      <c r="H27" s="332"/>
      <c r="I27" s="332"/>
      <c r="J27" s="29"/>
      <c r="K27" s="29"/>
      <c r="L27" s="29"/>
      <c r="M27" s="29"/>
    </row>
    <row r="28" spans="1:15">
      <c r="A28" s="118"/>
      <c r="B28" s="1"/>
      <c r="C28" s="3"/>
      <c r="D28" s="3"/>
      <c r="E28" s="1"/>
      <c r="F28" s="3"/>
      <c r="G28" s="3"/>
      <c r="H28" s="3"/>
      <c r="I28" s="4"/>
      <c r="J28" s="1"/>
      <c r="M28" s="1"/>
    </row>
    <row r="29" spans="1:15" s="7" customFormat="1" ht="65">
      <c r="A29" s="214" t="s">
        <v>41</v>
      </c>
      <c r="B29" s="291" t="s">
        <v>143</v>
      </c>
      <c r="C29" s="291" t="s">
        <v>0</v>
      </c>
      <c r="D29" s="291" t="s">
        <v>1</v>
      </c>
      <c r="E29" s="291" t="s">
        <v>146</v>
      </c>
      <c r="F29" s="291" t="s">
        <v>0</v>
      </c>
      <c r="G29" s="291" t="s">
        <v>1</v>
      </c>
      <c r="H29" s="291" t="s">
        <v>147</v>
      </c>
      <c r="I29" s="291" t="s">
        <v>148</v>
      </c>
      <c r="J29" s="291" t="s">
        <v>149</v>
      </c>
      <c r="K29" s="291" t="s">
        <v>0</v>
      </c>
      <c r="L29" s="291" t="s">
        <v>1</v>
      </c>
      <c r="M29" s="291" t="s">
        <v>150</v>
      </c>
      <c r="N29" s="291" t="s">
        <v>0</v>
      </c>
      <c r="O29" s="291" t="s">
        <v>1</v>
      </c>
    </row>
    <row r="30" spans="1:15" ht="16.5" customHeight="1">
      <c r="A30" s="56" t="s">
        <v>38</v>
      </c>
      <c r="B30" s="237">
        <v>4352534845</v>
      </c>
      <c r="C30" s="238">
        <f>B30/B30*100</f>
        <v>100</v>
      </c>
      <c r="D30" s="292">
        <f>B30/B33/1000000*100</f>
        <v>9.5609675006589931</v>
      </c>
      <c r="E30" s="237">
        <v>4743642483</v>
      </c>
      <c r="F30" s="238">
        <f>E30/E30*100</f>
        <v>100</v>
      </c>
      <c r="G30" s="292">
        <f>E30/E33/1000000*100</f>
        <v>10.688935043601704</v>
      </c>
      <c r="H30" s="239">
        <f>E30-B30</f>
        <v>391107638</v>
      </c>
      <c r="I30" s="240">
        <f>E30/B30*100-100</f>
        <v>8.985743984319555</v>
      </c>
      <c r="J30" s="239">
        <v>5155249456</v>
      </c>
      <c r="K30" s="238">
        <f>J30/J30*100</f>
        <v>100</v>
      </c>
      <c r="L30" s="119">
        <f>J30/$J$33/1000000*100</f>
        <v>11.007023349560168</v>
      </c>
      <c r="M30" s="239">
        <v>5500403830</v>
      </c>
      <c r="N30" s="238">
        <f>M30/M30*100</f>
        <v>100</v>
      </c>
      <c r="O30" s="119">
        <f>M30/$M$33/1000000*100</f>
        <v>11.145927637844737</v>
      </c>
    </row>
    <row r="31" spans="1:15" ht="19.5" customHeight="1">
      <c r="A31" s="293" t="s">
        <v>142</v>
      </c>
      <c r="B31" s="294">
        <v>15000</v>
      </c>
      <c r="C31" s="295">
        <f t="shared" ref="C31" si="15">ROUND(B31/$B$24*100,1)</f>
        <v>0</v>
      </c>
      <c r="D31" s="295">
        <f>B31/$B$33/1000000*100</f>
        <v>3.2949652930322465E-5</v>
      </c>
      <c r="E31" s="294">
        <v>15000</v>
      </c>
      <c r="F31" s="295">
        <f t="shared" ref="F31" si="16">E31/$E$24*100</f>
        <v>1.1830226409225657E-4</v>
      </c>
      <c r="G31" s="295">
        <f t="shared" ref="G31" si="17">E31/$E$33/1000000*100</f>
        <v>3.3799770161562901E-5</v>
      </c>
      <c r="H31" s="73">
        <f t="shared" ref="H31" si="18">E31-B31</f>
        <v>0</v>
      </c>
      <c r="I31" s="295">
        <f t="shared" ref="I31" si="19">E31/B31*100-100</f>
        <v>0</v>
      </c>
      <c r="J31" s="294">
        <v>15000</v>
      </c>
      <c r="K31" s="295">
        <f t="shared" ref="K31" si="20">ROUND(J31/$J$24*100,1)</f>
        <v>0</v>
      </c>
      <c r="L31" s="295">
        <f t="shared" ref="L31" si="21">J31/$J$33/1000000*100</f>
        <v>3.2026646169613111E-5</v>
      </c>
      <c r="M31" s="294">
        <v>15000</v>
      </c>
      <c r="N31" s="295">
        <f t="shared" ref="N31" si="22">ROUND(M31/$M$24*100,1)</f>
        <v>0</v>
      </c>
      <c r="O31" s="295">
        <f>M31/$M$33/1000000*100</f>
        <v>3.0395752700156028E-5</v>
      </c>
    </row>
    <row r="32" spans="1:15" ht="7.5" customHeight="1">
      <c r="A32" s="331"/>
      <c r="B32" s="331"/>
      <c r="C32" s="331"/>
      <c r="D32" s="331"/>
      <c r="E32" s="331"/>
      <c r="F32" s="331"/>
      <c r="G32" s="331"/>
      <c r="H32" s="120"/>
      <c r="I32" s="121"/>
      <c r="J32" s="122"/>
      <c r="K32" s="122"/>
      <c r="L32" s="122"/>
      <c r="M32" s="122"/>
      <c r="N32" s="122"/>
      <c r="O32" s="122"/>
    </row>
    <row r="33" spans="1:15" s="317" customFormat="1">
      <c r="A33" s="123" t="s">
        <v>40</v>
      </c>
      <c r="B33" s="105">
        <v>45524</v>
      </c>
      <c r="C33" s="6"/>
      <c r="D33" s="6"/>
      <c r="E33" s="105">
        <v>44379</v>
      </c>
      <c r="F33" s="6"/>
      <c r="G33" s="6"/>
      <c r="H33" s="6"/>
      <c r="I33" s="6"/>
      <c r="J33" s="105">
        <v>46836</v>
      </c>
      <c r="K33" s="6"/>
      <c r="L33" s="6"/>
      <c r="M33" s="105">
        <v>49349</v>
      </c>
      <c r="N33" s="318"/>
      <c r="O33" s="318"/>
    </row>
  </sheetData>
  <mergeCells count="5">
    <mergeCell ref="A32:G32"/>
    <mergeCell ref="A2:I2"/>
    <mergeCell ref="A27:I27"/>
    <mergeCell ref="A1:I1"/>
    <mergeCell ref="A25:J25"/>
  </mergeCells>
  <phoneticPr fontId="0" type="noConversion"/>
  <pageMargins left="0.39370078740157483" right="0.19685039370078741" top="0.6692913385826772" bottom="0.43307086614173229" header="0.39370078740157483" footer="0.19685039370078741"/>
  <pageSetup paperSize="9" scale="70" firstPageNumber="933"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79998168889431442"/>
  </sheetPr>
  <dimension ref="A2:V39"/>
  <sheetViews>
    <sheetView view="pageLayout" zoomScale="70" zoomScaleNormal="70" zoomScalePageLayoutView="70" workbookViewId="0">
      <selection activeCell="M3" sqref="M3"/>
    </sheetView>
  </sheetViews>
  <sheetFormatPr defaultColWidth="8.81640625" defaultRowHeight="15.5"/>
  <cols>
    <col min="1" max="1" width="33.54296875" style="2" customWidth="1"/>
    <col min="2" max="2" width="18.7265625" style="1" customWidth="1"/>
    <col min="3" max="3" width="8.7265625" style="1" customWidth="1"/>
    <col min="4" max="4" width="8.81640625" style="1" bestFit="1" customWidth="1"/>
    <col min="5" max="5" width="17.453125" style="1" customWidth="1"/>
    <col min="6" max="6" width="8.54296875" style="1" customWidth="1"/>
    <col min="7" max="7" width="9.7265625" style="1" customWidth="1"/>
    <col min="8" max="8" width="18.1796875" style="1" customWidth="1"/>
    <col min="9" max="9" width="13.1796875" style="1" customWidth="1"/>
    <col min="10" max="10" width="17.453125" style="1" customWidth="1"/>
    <col min="11" max="11" width="8.54296875" style="1" customWidth="1"/>
    <col min="12" max="12" width="8.26953125" style="1" customWidth="1"/>
    <col min="13" max="13" width="16.7265625" style="1" customWidth="1"/>
    <col min="14" max="14" width="8.1796875" style="1" customWidth="1"/>
    <col min="15" max="15" width="8.26953125" style="1" customWidth="1"/>
    <col min="16" max="16" width="8.81640625" style="1"/>
    <col min="17" max="22" width="14" style="1" customWidth="1"/>
    <col min="23" max="16384" width="8.81640625" style="1"/>
  </cols>
  <sheetData>
    <row r="2" spans="1:22">
      <c r="A2" s="334" t="s">
        <v>27</v>
      </c>
      <c r="B2" s="334"/>
      <c r="C2" s="334"/>
      <c r="D2" s="334"/>
      <c r="E2" s="334"/>
      <c r="F2" s="334"/>
      <c r="G2" s="334"/>
      <c r="H2" s="334"/>
      <c r="I2" s="334"/>
      <c r="M2" s="35"/>
    </row>
    <row r="3" spans="1:22">
      <c r="A3" s="125"/>
      <c r="B3" s="125"/>
      <c r="C3" s="125"/>
      <c r="D3" s="125"/>
      <c r="E3" s="125"/>
      <c r="F3" s="125"/>
      <c r="G3" s="125"/>
      <c r="H3" s="125"/>
      <c r="I3" s="125"/>
    </row>
    <row r="4" spans="1:22" s="8" customFormat="1" ht="65">
      <c r="A4" s="57" t="s">
        <v>4</v>
      </c>
      <c r="B4" s="291" t="s">
        <v>143</v>
      </c>
      <c r="C4" s="291" t="s">
        <v>0</v>
      </c>
      <c r="D4" s="291" t="s">
        <v>1</v>
      </c>
      <c r="E4" s="291" t="s">
        <v>146</v>
      </c>
      <c r="F4" s="291" t="s">
        <v>0</v>
      </c>
      <c r="G4" s="291" t="s">
        <v>1</v>
      </c>
      <c r="H4" s="291" t="s">
        <v>147</v>
      </c>
      <c r="I4" s="291" t="s">
        <v>148</v>
      </c>
      <c r="J4" s="291" t="s">
        <v>149</v>
      </c>
      <c r="K4" s="291" t="s">
        <v>0</v>
      </c>
      <c r="L4" s="291" t="s">
        <v>1</v>
      </c>
      <c r="M4" s="291" t="s">
        <v>150</v>
      </c>
      <c r="N4" s="291" t="s">
        <v>0</v>
      </c>
      <c r="O4" s="291" t="s">
        <v>1</v>
      </c>
    </row>
    <row r="5" spans="1:22" s="8" customFormat="1">
      <c r="A5" s="58" t="s">
        <v>44</v>
      </c>
      <c r="B5" s="59">
        <v>8456352</v>
      </c>
      <c r="C5" s="14">
        <f>B5/$B$36*100</f>
        <v>5.2145525227236013E-2</v>
      </c>
      <c r="D5" s="60">
        <f t="shared" ref="D5:D30" si="0">B5/$B$38/1000000*100</f>
        <v>1.8575590897109216E-2</v>
      </c>
      <c r="E5" s="59">
        <v>8537049</v>
      </c>
      <c r="F5" s="14">
        <f t="shared" ref="F5:F35" si="1">E5/$E$36*100</f>
        <v>4.9943640294376833E-2</v>
      </c>
      <c r="G5" s="60">
        <f t="shared" ref="G5:G30" si="2">E5/$E$38/1000000*100</f>
        <v>1.9236686270533359E-2</v>
      </c>
      <c r="H5" s="61">
        <f>E5-B5</f>
        <v>80697</v>
      </c>
      <c r="I5" s="62">
        <f>E5/B5*100-100</f>
        <v>0.95427673777062694</v>
      </c>
      <c r="J5" s="59">
        <v>8757049</v>
      </c>
      <c r="K5" s="14">
        <f t="shared" ref="K5:K35" si="3">J5/$J$36*100</f>
        <v>5.0630519685446053E-2</v>
      </c>
      <c r="L5" s="60">
        <f t="shared" ref="L5:L34" si="4">J5/$J$38/1000000*100</f>
        <v>1.8697260654197627E-2</v>
      </c>
      <c r="M5" s="59">
        <v>8719616</v>
      </c>
      <c r="N5" s="14">
        <f t="shared" ref="N5:N35" si="5">M5/$M$36*100</f>
        <v>5.1227453634788513E-2</v>
      </c>
      <c r="O5" s="60">
        <f t="shared" ref="O5:O30" si="6">M5/$M$38/1000000*100</f>
        <v>1.766928610508825E-2</v>
      </c>
      <c r="T5" s="9"/>
      <c r="U5" s="9"/>
      <c r="V5" s="9"/>
    </row>
    <row r="6" spans="1:22" s="8" customFormat="1">
      <c r="A6" s="63" t="s">
        <v>45</v>
      </c>
      <c r="B6" s="64">
        <v>36407880</v>
      </c>
      <c r="C6" s="12">
        <f t="shared" ref="C6:C35" si="7">B6/$B$36*100</f>
        <v>0.22450674061465056</v>
      </c>
      <c r="D6" s="65">
        <f t="shared" si="0"/>
        <v>7.9975133995255243E-2</v>
      </c>
      <c r="E6" s="64">
        <v>38309145</v>
      </c>
      <c r="F6" s="12">
        <f t="shared" si="1"/>
        <v>0.22411704066184049</v>
      </c>
      <c r="G6" s="65">
        <f t="shared" si="2"/>
        <v>8.6322686405732443E-2</v>
      </c>
      <c r="H6" s="66">
        <f t="shared" ref="H6:H35" si="8">E6-B6</f>
        <v>1901265</v>
      </c>
      <c r="I6" s="67">
        <f t="shared" ref="I6:I35" si="9">E6/B6*100-100</f>
        <v>5.222124990524037</v>
      </c>
      <c r="J6" s="64">
        <v>44480424</v>
      </c>
      <c r="K6" s="12">
        <f t="shared" si="3"/>
        <v>0.25717190607806206</v>
      </c>
      <c r="L6" s="65">
        <f t="shared" si="4"/>
        <v>9.4970586728157821E-2</v>
      </c>
      <c r="M6" s="64">
        <v>43547703</v>
      </c>
      <c r="N6" s="12">
        <f t="shared" si="5"/>
        <v>0.2558413049765082</v>
      </c>
      <c r="O6" s="65">
        <f t="shared" si="6"/>
        <v>8.8244347403189524E-2</v>
      </c>
      <c r="T6" s="9"/>
      <c r="U6" s="9"/>
      <c r="V6" s="9"/>
    </row>
    <row r="7" spans="1:22" s="8" customFormat="1">
      <c r="A7" s="63" t="s">
        <v>46</v>
      </c>
      <c r="B7" s="64">
        <v>17033235</v>
      </c>
      <c r="C7" s="12">
        <f t="shared" si="7"/>
        <v>0.10503429675041193</v>
      </c>
      <c r="D7" s="65">
        <f t="shared" si="0"/>
        <v>3.7415945435374749E-2</v>
      </c>
      <c r="E7" s="64">
        <v>25292607</v>
      </c>
      <c r="F7" s="12">
        <f t="shared" si="1"/>
        <v>0.1479673908530966</v>
      </c>
      <c r="G7" s="65">
        <f t="shared" si="2"/>
        <v>5.6992286892449132E-2</v>
      </c>
      <c r="H7" s="66">
        <f t="shared" si="8"/>
        <v>8259372</v>
      </c>
      <c r="I7" s="67">
        <f t="shared" si="9"/>
        <v>48.489743727483358</v>
      </c>
      <c r="J7" s="64">
        <v>20831462</v>
      </c>
      <c r="K7" s="12">
        <f t="shared" si="3"/>
        <v>0.12044100094308272</v>
      </c>
      <c r="L7" s="65">
        <f t="shared" si="4"/>
        <v>4.4477457511316078E-2</v>
      </c>
      <c r="M7" s="64">
        <v>17819728</v>
      </c>
      <c r="N7" s="12">
        <f t="shared" si="5"/>
        <v>0.10469030859897299</v>
      </c>
      <c r="O7" s="65">
        <f t="shared" si="6"/>
        <v>3.6109603031469734E-2</v>
      </c>
      <c r="T7" s="9"/>
      <c r="U7" s="9"/>
      <c r="V7" s="9"/>
    </row>
    <row r="8" spans="1:22" s="8" customFormat="1" ht="31">
      <c r="A8" s="63" t="s">
        <v>47</v>
      </c>
      <c r="B8" s="64">
        <v>17382582</v>
      </c>
      <c r="C8" s="12">
        <f t="shared" si="7"/>
        <v>0.10718852150377593</v>
      </c>
      <c r="D8" s="65">
        <f t="shared" si="0"/>
        <v>3.8183336262191371E-2</v>
      </c>
      <c r="E8" s="64">
        <v>17400289</v>
      </c>
      <c r="F8" s="12">
        <f t="shared" si="1"/>
        <v>0.10179557067485519</v>
      </c>
      <c r="G8" s="65">
        <f t="shared" si="2"/>
        <v>3.9208384596318077E-2</v>
      </c>
      <c r="H8" s="66">
        <f t="shared" si="8"/>
        <v>17707</v>
      </c>
      <c r="I8" s="67">
        <f t="shared" si="9"/>
        <v>0.10186633953459534</v>
      </c>
      <c r="J8" s="64">
        <v>17270058</v>
      </c>
      <c r="K8" s="12">
        <f t="shared" si="3"/>
        <v>9.985007638278548E-2</v>
      </c>
      <c r="L8" s="65">
        <f t="shared" si="4"/>
        <v>3.6873469126313091E-2</v>
      </c>
      <c r="M8" s="64">
        <v>17649942</v>
      </c>
      <c r="N8" s="12">
        <f t="shared" si="5"/>
        <v>0.10369282150288572</v>
      </c>
      <c r="O8" s="65">
        <f t="shared" si="6"/>
        <v>3.5765551480273154E-2</v>
      </c>
      <c r="T8" s="9"/>
      <c r="U8" s="9"/>
      <c r="V8" s="9"/>
    </row>
    <row r="9" spans="1:22" s="8" customFormat="1">
      <c r="A9" s="63" t="s">
        <v>48</v>
      </c>
      <c r="B9" s="64">
        <v>3178151</v>
      </c>
      <c r="C9" s="12">
        <f t="shared" si="7"/>
        <v>1.9597854151112128E-2</v>
      </c>
      <c r="D9" s="65">
        <f t="shared" si="0"/>
        <v>6.9812648273438185E-3</v>
      </c>
      <c r="E9" s="64">
        <v>3389443</v>
      </c>
      <c r="F9" s="12">
        <f t="shared" si="1"/>
        <v>1.9828997349118353E-2</v>
      </c>
      <c r="G9" s="65">
        <f t="shared" si="2"/>
        <v>7.6374929583812156E-3</v>
      </c>
      <c r="H9" s="66">
        <f t="shared" si="8"/>
        <v>211292</v>
      </c>
      <c r="I9" s="67">
        <f t="shared" si="9"/>
        <v>6.6482681282292759</v>
      </c>
      <c r="J9" s="64">
        <v>3595380</v>
      </c>
      <c r="K9" s="12">
        <f t="shared" si="3"/>
        <v>2.0787363170704998E-2</v>
      </c>
      <c r="L9" s="65">
        <f t="shared" si="4"/>
        <v>7.6765308736869075E-3</v>
      </c>
      <c r="M9" s="64">
        <v>3594096</v>
      </c>
      <c r="N9" s="12">
        <f t="shared" si="5"/>
        <v>2.1115194315779368E-2</v>
      </c>
      <c r="O9" s="65">
        <f t="shared" si="6"/>
        <v>7.2830168797746661E-3</v>
      </c>
      <c r="T9" s="9"/>
      <c r="U9" s="9"/>
      <c r="V9" s="9"/>
    </row>
    <row r="10" spans="1:22" s="8" customFormat="1">
      <c r="A10" s="63" t="s">
        <v>49</v>
      </c>
      <c r="B10" s="126">
        <v>21101721</v>
      </c>
      <c r="C10" s="12">
        <f t="shared" si="7"/>
        <v>0.13012234173123302</v>
      </c>
      <c r="D10" s="65">
        <f t="shared" si="0"/>
        <v>4.6352958878833145E-2</v>
      </c>
      <c r="E10" s="126">
        <v>24641861</v>
      </c>
      <c r="F10" s="12">
        <f t="shared" si="1"/>
        <v>0.144160381645699</v>
      </c>
      <c r="G10" s="65">
        <f t="shared" si="2"/>
        <v>5.5525949210212033E-2</v>
      </c>
      <c r="H10" s="66">
        <f t="shared" si="8"/>
        <v>3540140</v>
      </c>
      <c r="I10" s="67">
        <f t="shared" si="9"/>
        <v>16.776546330036311</v>
      </c>
      <c r="J10" s="126">
        <v>20406244</v>
      </c>
      <c r="K10" s="12">
        <f t="shared" si="3"/>
        <v>0.11798252339892304</v>
      </c>
      <c r="L10" s="65">
        <f t="shared" si="4"/>
        <v>4.3569570415919377E-2</v>
      </c>
      <c r="M10" s="126">
        <v>9521078</v>
      </c>
      <c r="N10" s="12">
        <f t="shared" si="5"/>
        <v>5.5936016195920195E-2</v>
      </c>
      <c r="O10" s="65">
        <f t="shared" si="6"/>
        <v>1.9293355488459746E-2</v>
      </c>
      <c r="T10" s="9"/>
      <c r="U10" s="9"/>
      <c r="V10" s="9"/>
    </row>
    <row r="11" spans="1:22" s="8" customFormat="1" ht="31">
      <c r="A11" s="63" t="s">
        <v>50</v>
      </c>
      <c r="B11" s="64">
        <v>7825710</v>
      </c>
      <c r="C11" s="12">
        <f t="shared" si="7"/>
        <v>4.8256713796449476E-2</v>
      </c>
      <c r="D11" s="65">
        <f t="shared" si="0"/>
        <v>1.7190295228890255E-2</v>
      </c>
      <c r="E11" s="64">
        <v>7835672</v>
      </c>
      <c r="F11" s="12">
        <f t="shared" si="1"/>
        <v>4.5840428446963379E-2</v>
      </c>
      <c r="G11" s="65">
        <f t="shared" si="2"/>
        <v>1.7656260844092928E-2</v>
      </c>
      <c r="H11" s="66">
        <f t="shared" si="8"/>
        <v>9962</v>
      </c>
      <c r="I11" s="67">
        <f t="shared" si="9"/>
        <v>0.12729835375959908</v>
      </c>
      <c r="J11" s="64">
        <v>7776080</v>
      </c>
      <c r="K11" s="12">
        <f t="shared" si="3"/>
        <v>4.4958863598411225E-2</v>
      </c>
      <c r="L11" s="65">
        <f t="shared" si="4"/>
        <v>1.6602784183107011E-2</v>
      </c>
      <c r="M11" s="64">
        <v>7780000</v>
      </c>
      <c r="N11" s="12">
        <f t="shared" si="5"/>
        <v>4.5707240924216685E-2</v>
      </c>
      <c r="O11" s="65">
        <f t="shared" si="6"/>
        <v>1.5765263733814261E-2</v>
      </c>
      <c r="T11" s="9"/>
      <c r="U11" s="9"/>
      <c r="V11" s="9"/>
    </row>
    <row r="12" spans="1:22" s="8" customFormat="1">
      <c r="A12" s="63" t="s">
        <v>51</v>
      </c>
      <c r="B12" s="64">
        <v>1127366367</v>
      </c>
      <c r="C12" s="12">
        <f t="shared" si="7"/>
        <v>6.9518287945837534</v>
      </c>
      <c r="D12" s="65">
        <f t="shared" si="0"/>
        <v>2.476422034531236</v>
      </c>
      <c r="E12" s="64">
        <v>1356040159</v>
      </c>
      <c r="F12" s="12">
        <f t="shared" si="1"/>
        <v>7.9331373084335768</v>
      </c>
      <c r="G12" s="65">
        <f t="shared" si="2"/>
        <v>3.0555897136032808</v>
      </c>
      <c r="H12" s="66">
        <f t="shared" si="8"/>
        <v>228673792</v>
      </c>
      <c r="I12" s="67">
        <f t="shared" si="9"/>
        <v>20.283893390266442</v>
      </c>
      <c r="J12" s="64">
        <v>1557414780</v>
      </c>
      <c r="K12" s="12">
        <f t="shared" si="3"/>
        <v>9.0044853782586625</v>
      </c>
      <c r="L12" s="65">
        <f t="shared" si="4"/>
        <v>3.3252514732257237</v>
      </c>
      <c r="M12" s="64">
        <v>1630198929</v>
      </c>
      <c r="N12" s="12">
        <f t="shared" si="5"/>
        <v>9.5773644218769931</v>
      </c>
      <c r="O12" s="65">
        <f t="shared" si="6"/>
        <v>3.3034082331962153</v>
      </c>
      <c r="T12" s="9"/>
      <c r="U12" s="9"/>
      <c r="V12" s="9"/>
    </row>
    <row r="13" spans="1:22" s="8" customFormat="1">
      <c r="A13" s="63" t="s">
        <v>52</v>
      </c>
      <c r="B13" s="64">
        <v>92169324</v>
      </c>
      <c r="C13" s="12">
        <f t="shared" si="7"/>
        <v>0.56835593052645983</v>
      </c>
      <c r="D13" s="65">
        <f t="shared" si="0"/>
        <v>0.20246314910816274</v>
      </c>
      <c r="E13" s="64">
        <v>102506747</v>
      </c>
      <c r="F13" s="12">
        <f t="shared" si="1"/>
        <v>0.59968732754312304</v>
      </c>
      <c r="G13" s="65">
        <f t="shared" si="2"/>
        <v>0.23098029924063182</v>
      </c>
      <c r="H13" s="66">
        <f t="shared" si="8"/>
        <v>10337423</v>
      </c>
      <c r="I13" s="67">
        <f t="shared" si="9"/>
        <v>11.215687119501936</v>
      </c>
      <c r="J13" s="64">
        <v>101753010</v>
      </c>
      <c r="K13" s="12">
        <f t="shared" si="3"/>
        <v>0.58830409374874915</v>
      </c>
      <c r="L13" s="65">
        <f t="shared" si="4"/>
        <v>0.21725384319754032</v>
      </c>
      <c r="M13" s="64">
        <v>100182287</v>
      </c>
      <c r="N13" s="12">
        <f t="shared" si="5"/>
        <v>0.58856760003187936</v>
      </c>
      <c r="O13" s="65">
        <f t="shared" si="6"/>
        <v>0.20300773470587041</v>
      </c>
      <c r="T13" s="9"/>
      <c r="U13" s="9"/>
      <c r="V13" s="9"/>
    </row>
    <row r="14" spans="1:22" s="8" customFormat="1">
      <c r="A14" s="68" t="s">
        <v>53</v>
      </c>
      <c r="B14" s="64">
        <v>161283593</v>
      </c>
      <c r="C14" s="12">
        <f t="shared" si="7"/>
        <v>0.99454441673203364</v>
      </c>
      <c r="D14" s="65">
        <f t="shared" si="0"/>
        <v>0.35428256084702575</v>
      </c>
      <c r="E14" s="64">
        <v>198505444</v>
      </c>
      <c r="F14" s="12">
        <f t="shared" si="1"/>
        <v>1.1613011113807081</v>
      </c>
      <c r="G14" s="65">
        <f t="shared" si="2"/>
        <v>0.44729589220126631</v>
      </c>
      <c r="H14" s="66">
        <f t="shared" si="8"/>
        <v>37221851</v>
      </c>
      <c r="I14" s="67">
        <f t="shared" si="9"/>
        <v>23.078510533926419</v>
      </c>
      <c r="J14" s="64">
        <v>185567627</v>
      </c>
      <c r="K14" s="12">
        <f t="shared" si="3"/>
        <v>1.0728940070798978</v>
      </c>
      <c r="L14" s="65">
        <f t="shared" si="4"/>
        <v>0.39620724869758306</v>
      </c>
      <c r="M14" s="64">
        <v>131282722</v>
      </c>
      <c r="N14" s="12">
        <f t="shared" si="5"/>
        <v>0.77128162000526501</v>
      </c>
      <c r="O14" s="65">
        <f t="shared" si="6"/>
        <v>0.26602914344768891</v>
      </c>
      <c r="T14" s="9"/>
      <c r="U14" s="9"/>
      <c r="V14" s="9"/>
    </row>
    <row r="15" spans="1:22" s="8" customFormat="1">
      <c r="A15" s="63" t="s">
        <v>54</v>
      </c>
      <c r="B15" s="64">
        <v>1365020303</v>
      </c>
      <c r="C15" s="12">
        <f t="shared" si="7"/>
        <v>8.4173057892783838</v>
      </c>
      <c r="D15" s="65">
        <f t="shared" si="0"/>
        <v>2.9984630151129075</v>
      </c>
      <c r="E15" s="64">
        <v>1535903058</v>
      </c>
      <c r="F15" s="12">
        <f t="shared" si="1"/>
        <v>8.9853753745334473</v>
      </c>
      <c r="G15" s="65">
        <f t="shared" si="2"/>
        <v>3.4608780233894407</v>
      </c>
      <c r="H15" s="66">
        <f t="shared" si="8"/>
        <v>170882755</v>
      </c>
      <c r="I15" s="67">
        <f t="shared" si="9"/>
        <v>12.518696947176466</v>
      </c>
      <c r="J15" s="64">
        <v>1620470843</v>
      </c>
      <c r="K15" s="12">
        <f t="shared" si="3"/>
        <v>9.3690558219101963</v>
      </c>
      <c r="L15" s="65">
        <f t="shared" si="4"/>
        <v>3.4598830877957121</v>
      </c>
      <c r="M15" s="64">
        <v>1475602154</v>
      </c>
      <c r="N15" s="12">
        <f t="shared" si="5"/>
        <v>8.6691135168600368</v>
      </c>
      <c r="O15" s="65">
        <f t="shared" si="6"/>
        <v>2.9901358771201036</v>
      </c>
      <c r="T15" s="9"/>
      <c r="U15" s="9"/>
      <c r="V15" s="9"/>
    </row>
    <row r="16" spans="1:22" s="8" customFormat="1">
      <c r="A16" s="63" t="s">
        <v>55</v>
      </c>
      <c r="B16" s="64">
        <v>705266228</v>
      </c>
      <c r="C16" s="12">
        <f t="shared" si="7"/>
        <v>4.3489767081705661</v>
      </c>
      <c r="D16" s="65">
        <f t="shared" si="0"/>
        <v>1.5492184957385116</v>
      </c>
      <c r="E16" s="64">
        <v>776013193</v>
      </c>
      <c r="F16" s="12">
        <f t="shared" si="1"/>
        <v>4.5398502193067918</v>
      </c>
      <c r="G16" s="65">
        <f t="shared" si="2"/>
        <v>1.7486045043827034</v>
      </c>
      <c r="H16" s="66">
        <f t="shared" si="8"/>
        <v>70746965</v>
      </c>
      <c r="I16" s="67">
        <f t="shared" si="9"/>
        <v>10.031242414743843</v>
      </c>
      <c r="J16" s="64">
        <v>649513051</v>
      </c>
      <c r="K16" s="12">
        <f t="shared" si="3"/>
        <v>3.7552814098230614</v>
      </c>
      <c r="L16" s="65">
        <f t="shared" si="4"/>
        <v>1.3867816444615253</v>
      </c>
      <c r="M16" s="64">
        <v>597348228</v>
      </c>
      <c r="N16" s="12">
        <f t="shared" si="5"/>
        <v>3.5094009476670842</v>
      </c>
      <c r="O16" s="65">
        <f t="shared" si="6"/>
        <v>1.2104566009442947</v>
      </c>
      <c r="T16" s="9"/>
      <c r="U16" s="9"/>
      <c r="V16" s="9"/>
    </row>
    <row r="17" spans="1:22" s="8" customFormat="1">
      <c r="A17" s="63" t="s">
        <v>56</v>
      </c>
      <c r="B17" s="64">
        <v>489806499</v>
      </c>
      <c r="C17" s="12">
        <f t="shared" si="7"/>
        <v>3.0203587965672019</v>
      </c>
      <c r="D17" s="65">
        <f t="shared" si="0"/>
        <v>1.0759302763377558</v>
      </c>
      <c r="E17" s="64">
        <v>566515858</v>
      </c>
      <c r="F17" s="12">
        <f t="shared" si="1"/>
        <v>3.3142440945357419</v>
      </c>
      <c r="G17" s="65">
        <f t="shared" si="2"/>
        <v>1.2765403862187072</v>
      </c>
      <c r="H17" s="66">
        <f t="shared" si="8"/>
        <v>76709359</v>
      </c>
      <c r="I17" s="67">
        <f t="shared" si="9"/>
        <v>15.661155814921116</v>
      </c>
      <c r="J17" s="64">
        <v>515486756</v>
      </c>
      <c r="K17" s="12">
        <f t="shared" si="3"/>
        <v>2.9803832714930256</v>
      </c>
      <c r="L17" s="65">
        <f t="shared" si="4"/>
        <v>1.1006207959689127</v>
      </c>
      <c r="M17" s="64">
        <v>504973375</v>
      </c>
      <c r="N17" s="12">
        <f t="shared" si="5"/>
        <v>2.9667017623958634</v>
      </c>
      <c r="O17" s="65">
        <f t="shared" si="6"/>
        <v>1.0232697217775435</v>
      </c>
      <c r="T17" s="9"/>
      <c r="U17" s="9"/>
      <c r="V17" s="9"/>
    </row>
    <row r="18" spans="1:22" s="8" customFormat="1">
      <c r="A18" s="63" t="s">
        <v>57</v>
      </c>
      <c r="B18" s="64">
        <v>839999139</v>
      </c>
      <c r="C18" s="12">
        <f t="shared" si="7"/>
        <v>5.1797981320528086</v>
      </c>
      <c r="D18" s="65">
        <f t="shared" si="0"/>
        <v>1.84517867278798</v>
      </c>
      <c r="E18" s="64">
        <v>873673395</v>
      </c>
      <c r="F18" s="12">
        <f t="shared" si="1"/>
        <v>5.1111841778871137</v>
      </c>
      <c r="G18" s="65">
        <f t="shared" si="2"/>
        <v>1.9686639964848243</v>
      </c>
      <c r="H18" s="66">
        <f t="shared" si="8"/>
        <v>33674256</v>
      </c>
      <c r="I18" s="67">
        <f t="shared" si="9"/>
        <v>4.0088441090652083</v>
      </c>
      <c r="J18" s="64">
        <v>718307110</v>
      </c>
      <c r="K18" s="12">
        <f t="shared" si="3"/>
        <v>4.1530271525317337</v>
      </c>
      <c r="L18" s="65">
        <f t="shared" si="4"/>
        <v>1.5336645102058246</v>
      </c>
      <c r="M18" s="64">
        <v>731515397</v>
      </c>
      <c r="N18" s="12">
        <f t="shared" si="5"/>
        <v>4.2976285977446036</v>
      </c>
      <c r="O18" s="65">
        <f t="shared" si="6"/>
        <v>1.4823307402378976</v>
      </c>
      <c r="T18" s="9"/>
      <c r="U18" s="9"/>
      <c r="V18" s="9"/>
    </row>
    <row r="19" spans="1:22" s="8" customFormat="1">
      <c r="A19" s="63" t="s">
        <v>58</v>
      </c>
      <c r="B19" s="64">
        <v>788840035</v>
      </c>
      <c r="C19" s="12">
        <f t="shared" si="7"/>
        <v>4.8643289618675096</v>
      </c>
      <c r="D19" s="65">
        <f t="shared" si="0"/>
        <v>1.7328003580528952</v>
      </c>
      <c r="E19" s="64">
        <v>714514744</v>
      </c>
      <c r="F19" s="12">
        <f t="shared" si="1"/>
        <v>4.1800705793494615</v>
      </c>
      <c r="G19" s="65">
        <f t="shared" si="2"/>
        <v>1.6100289416165303</v>
      </c>
      <c r="H19" s="66">
        <f t="shared" si="8"/>
        <v>-74325291</v>
      </c>
      <c r="I19" s="67">
        <f t="shared" si="9"/>
        <v>-9.4220992472827589</v>
      </c>
      <c r="J19" s="64">
        <v>512636951</v>
      </c>
      <c r="K19" s="12">
        <f t="shared" si="3"/>
        <v>2.9639065898903327</v>
      </c>
      <c r="L19" s="65">
        <f t="shared" si="4"/>
        <v>1.0945361495430865</v>
      </c>
      <c r="M19" s="64">
        <v>488987429</v>
      </c>
      <c r="N19" s="12">
        <f t="shared" si="5"/>
        <v>2.8727848619815295</v>
      </c>
      <c r="O19" s="65">
        <f t="shared" si="6"/>
        <v>0.9908760643579404</v>
      </c>
      <c r="T19" s="9"/>
      <c r="U19" s="9"/>
      <c r="V19" s="9"/>
    </row>
    <row r="20" spans="1:22" s="8" customFormat="1">
      <c r="A20" s="63" t="s">
        <v>3</v>
      </c>
      <c r="B20" s="64">
        <v>5126487119</v>
      </c>
      <c r="C20" s="12">
        <f t="shared" si="7"/>
        <v>31.612137644094634</v>
      </c>
      <c r="D20" s="65">
        <f t="shared" si="0"/>
        <v>11.261064754854583</v>
      </c>
      <c r="E20" s="64">
        <v>5596926454</v>
      </c>
      <c r="F20" s="12">
        <f t="shared" si="1"/>
        <v>32.743267793432842</v>
      </c>
      <c r="G20" s="65">
        <f t="shared" si="2"/>
        <v>12.611655183758083</v>
      </c>
      <c r="H20" s="66">
        <f t="shared" si="8"/>
        <v>470439335</v>
      </c>
      <c r="I20" s="67">
        <f t="shared" si="9"/>
        <v>9.1766413155792037</v>
      </c>
      <c r="J20" s="64">
        <v>6003352643</v>
      </c>
      <c r="K20" s="12">
        <f t="shared" si="3"/>
        <v>34.709508211052167</v>
      </c>
      <c r="L20" s="65">
        <f t="shared" si="4"/>
        <v>12.81781672858485</v>
      </c>
      <c r="M20" s="64">
        <v>6381647909</v>
      </c>
      <c r="N20" s="12">
        <f t="shared" si="5"/>
        <v>37.491968955036839</v>
      </c>
      <c r="O20" s="65">
        <f t="shared" si="6"/>
        <v>12.931666110762121</v>
      </c>
      <c r="Q20" s="28"/>
      <c r="R20" s="28"/>
      <c r="S20" s="28"/>
      <c r="T20" s="9"/>
      <c r="U20" s="9"/>
      <c r="V20" s="9"/>
    </row>
    <row r="21" spans="1:22" s="8" customFormat="1">
      <c r="A21" s="68" t="s">
        <v>59</v>
      </c>
      <c r="B21" s="64">
        <v>426520076</v>
      </c>
      <c r="C21" s="12">
        <f t="shared" si="7"/>
        <v>2.6301073303217062</v>
      </c>
      <c r="D21" s="65">
        <f t="shared" si="0"/>
        <v>0.93691256480098428</v>
      </c>
      <c r="E21" s="64">
        <v>405650678</v>
      </c>
      <c r="F21" s="12">
        <f t="shared" si="1"/>
        <v>2.3731469208156217</v>
      </c>
      <c r="G21" s="65">
        <f t="shared" si="2"/>
        <v>0.91405997881881063</v>
      </c>
      <c r="H21" s="66">
        <f t="shared" si="8"/>
        <v>-20869398</v>
      </c>
      <c r="I21" s="67">
        <f t="shared" si="9"/>
        <v>-4.8929462349622241</v>
      </c>
      <c r="J21" s="64">
        <v>387335506</v>
      </c>
      <c r="K21" s="12">
        <f t="shared" si="3"/>
        <v>2.2394528066938086</v>
      </c>
      <c r="L21" s="65">
        <f t="shared" si="4"/>
        <v>0.82700381330600392</v>
      </c>
      <c r="M21" s="64">
        <v>356484110</v>
      </c>
      <c r="N21" s="12">
        <f t="shared" si="5"/>
        <v>2.0943322752474245</v>
      </c>
      <c r="O21" s="65">
        <f t="shared" si="6"/>
        <v>0.72237352327301474</v>
      </c>
      <c r="T21" s="9"/>
      <c r="U21" s="9"/>
      <c r="V21" s="9"/>
    </row>
    <row r="22" spans="1:22" s="8" customFormat="1">
      <c r="A22" s="68" t="s">
        <v>128</v>
      </c>
      <c r="B22" s="64">
        <v>77797888</v>
      </c>
      <c r="C22" s="12">
        <f t="shared" si="7"/>
        <v>0.4797354380860307</v>
      </c>
      <c r="D22" s="65">
        <f t="shared" si="0"/>
        <v>0.1708942272208066</v>
      </c>
      <c r="E22" s="64">
        <v>75550776</v>
      </c>
      <c r="F22" s="12">
        <f t="shared" si="1"/>
        <v>0.44198888638275802</v>
      </c>
      <c r="G22" s="65">
        <f t="shared" si="2"/>
        <v>0.17023992428851484</v>
      </c>
      <c r="H22" s="66">
        <f t="shared" ref="H22" si="10">E22-B22</f>
        <v>-2247112</v>
      </c>
      <c r="I22" s="208" t="s">
        <v>79</v>
      </c>
      <c r="J22" s="64">
        <v>70067650</v>
      </c>
      <c r="K22" s="12">
        <f t="shared" si="3"/>
        <v>0.4051092477200875</v>
      </c>
      <c r="L22" s="65">
        <f t="shared" si="4"/>
        <v>0.14960212229908618</v>
      </c>
      <c r="M22" s="64">
        <v>67587239</v>
      </c>
      <c r="N22" s="12">
        <f t="shared" si="5"/>
        <v>0.3970727784544491</v>
      </c>
      <c r="O22" s="65">
        <f t="shared" si="6"/>
        <v>0.13695766682202271</v>
      </c>
      <c r="T22" s="9"/>
      <c r="U22" s="9"/>
      <c r="V22" s="9"/>
    </row>
    <row r="23" spans="1:22" s="8" customFormat="1" ht="31">
      <c r="A23" s="69" t="s">
        <v>60</v>
      </c>
      <c r="B23" s="64">
        <v>95591266</v>
      </c>
      <c r="C23" s="12">
        <f t="shared" si="7"/>
        <v>0.58945710546420349</v>
      </c>
      <c r="D23" s="65">
        <f t="shared" si="0"/>
        <v>0.20997993585800895</v>
      </c>
      <c r="E23" s="64">
        <v>96330782</v>
      </c>
      <c r="F23" s="12">
        <f t="shared" si="1"/>
        <v>0.56355655513796754</v>
      </c>
      <c r="G23" s="65">
        <f t="shared" si="2"/>
        <v>0.21706388607224139</v>
      </c>
      <c r="H23" s="66">
        <f t="shared" si="8"/>
        <v>739516</v>
      </c>
      <c r="I23" s="67">
        <f t="shared" si="9"/>
        <v>0.77362297932114643</v>
      </c>
      <c r="J23" s="64">
        <v>70896609</v>
      </c>
      <c r="K23" s="12">
        <f t="shared" si="3"/>
        <v>0.4099020295085562</v>
      </c>
      <c r="L23" s="65">
        <f t="shared" si="4"/>
        <v>0.15137204073789393</v>
      </c>
      <c r="M23" s="64">
        <v>54543320</v>
      </c>
      <c r="N23" s="12">
        <f t="shared" si="5"/>
        <v>0.32044018869494173</v>
      </c>
      <c r="O23" s="65">
        <f t="shared" si="6"/>
        <v>0.11052568441103164</v>
      </c>
      <c r="T23" s="9"/>
      <c r="U23" s="9"/>
      <c r="V23" s="9"/>
    </row>
    <row r="24" spans="1:22" s="8" customFormat="1">
      <c r="A24" s="68" t="s">
        <v>61</v>
      </c>
      <c r="B24" s="64">
        <v>240455689</v>
      </c>
      <c r="C24" s="12">
        <f t="shared" si="7"/>
        <v>1.4827538159222697</v>
      </c>
      <c r="D24" s="65">
        <f t="shared" si="0"/>
        <v>0.5281954331781038</v>
      </c>
      <c r="E24" s="64">
        <v>240500273</v>
      </c>
      <c r="F24" s="12">
        <f t="shared" si="1"/>
        <v>1.4069802252993309</v>
      </c>
      <c r="G24" s="65">
        <f t="shared" si="2"/>
        <v>0.54192359674620871</v>
      </c>
      <c r="H24" s="66">
        <f t="shared" si="8"/>
        <v>44584</v>
      </c>
      <c r="I24" s="67">
        <f t="shared" si="9"/>
        <v>1.8541461915660307E-2</v>
      </c>
      <c r="J24" s="64">
        <v>242731450</v>
      </c>
      <c r="K24" s="12">
        <f t="shared" si="3"/>
        <v>1.4033973610861223</v>
      </c>
      <c r="L24" s="65">
        <f t="shared" si="4"/>
        <v>0.51825828422580922</v>
      </c>
      <c r="M24" s="64">
        <v>248676170</v>
      </c>
      <c r="N24" s="12">
        <f t="shared" si="5"/>
        <v>1.4609642177765381</v>
      </c>
      <c r="O24" s="65">
        <f t="shared" si="6"/>
        <v>0.50391329104946392</v>
      </c>
      <c r="T24" s="9"/>
      <c r="U24" s="9"/>
      <c r="V24" s="9"/>
    </row>
    <row r="25" spans="1:22" s="8" customFormat="1">
      <c r="A25" s="68" t="s">
        <v>62</v>
      </c>
      <c r="B25" s="64">
        <v>8090654</v>
      </c>
      <c r="C25" s="12">
        <f t="shared" si="7"/>
        <v>4.9890473133313032E-2</v>
      </c>
      <c r="D25" s="65">
        <f t="shared" si="0"/>
        <v>1.7772282751955013E-2</v>
      </c>
      <c r="E25" s="64">
        <v>8348528</v>
      </c>
      <c r="F25" s="12">
        <f t="shared" si="1"/>
        <v>4.8840750406789653E-2</v>
      </c>
      <c r="G25" s="65">
        <f t="shared" si="2"/>
        <v>1.8811888505824829E-2</v>
      </c>
      <c r="H25" s="66">
        <f t="shared" si="8"/>
        <v>257874</v>
      </c>
      <c r="I25" s="67">
        <f t="shared" si="9"/>
        <v>3.1873072312819062</v>
      </c>
      <c r="J25" s="64">
        <v>8266300</v>
      </c>
      <c r="K25" s="12">
        <f t="shared" si="3"/>
        <v>4.7793162385616747E-2</v>
      </c>
      <c r="L25" s="65">
        <f t="shared" si="4"/>
        <v>1.764945768212486E-2</v>
      </c>
      <c r="M25" s="64">
        <v>8269300</v>
      </c>
      <c r="N25" s="12">
        <f t="shared" si="5"/>
        <v>4.858186213041453E-2</v>
      </c>
      <c r="O25" s="65">
        <f t="shared" si="6"/>
        <v>1.6756773186893351E-2</v>
      </c>
      <c r="T25" s="9"/>
      <c r="U25" s="9"/>
      <c r="V25" s="9"/>
    </row>
    <row r="26" spans="1:22" s="8" customFormat="1">
      <c r="A26" s="68" t="s">
        <v>63</v>
      </c>
      <c r="B26" s="64">
        <v>9755845</v>
      </c>
      <c r="C26" s="12">
        <f t="shared" si="7"/>
        <v>6.0158761314631215E-2</v>
      </c>
      <c r="D26" s="65">
        <f t="shared" si="0"/>
        <v>2.1430113786134783E-2</v>
      </c>
      <c r="E26" s="64">
        <v>10183787</v>
      </c>
      <c r="F26" s="12">
        <f t="shared" si="1"/>
        <v>5.9577424794276211E-2</v>
      </c>
      <c r="G26" s="65">
        <f t="shared" si="2"/>
        <v>2.2947310664954146E-2</v>
      </c>
      <c r="H26" s="66">
        <f t="shared" si="8"/>
        <v>427942</v>
      </c>
      <c r="I26" s="67">
        <f t="shared" si="9"/>
        <v>4.3865190560120624</v>
      </c>
      <c r="J26" s="64">
        <v>10061077</v>
      </c>
      <c r="K26" s="12">
        <f t="shared" si="3"/>
        <v>5.8170001915632603E-2</v>
      </c>
      <c r="L26" s="65">
        <f t="shared" si="4"/>
        <v>2.1481503544282174E-2</v>
      </c>
      <c r="M26" s="64">
        <v>10061077</v>
      </c>
      <c r="N26" s="12">
        <f t="shared" si="5"/>
        <v>5.910849233882972E-2</v>
      </c>
      <c r="O26" s="65">
        <f t="shared" si="6"/>
        <v>2.0387600559281849E-2</v>
      </c>
      <c r="T26" s="9"/>
      <c r="U26" s="9"/>
      <c r="V26" s="9"/>
    </row>
    <row r="27" spans="1:22" s="8" customFormat="1">
      <c r="A27" s="68" t="s">
        <v>64</v>
      </c>
      <c r="B27" s="64">
        <v>1613716045</v>
      </c>
      <c r="C27" s="12">
        <f t="shared" si="7"/>
        <v>9.9508713372081754</v>
      </c>
      <c r="D27" s="65">
        <f t="shared" si="0"/>
        <v>3.5447589073895092</v>
      </c>
      <c r="E27" s="64">
        <v>1925483890</v>
      </c>
      <c r="F27" s="12">
        <f t="shared" si="1"/>
        <v>11.264510112894683</v>
      </c>
      <c r="G27" s="65">
        <f t="shared" si="2"/>
        <v>4.338727528786138</v>
      </c>
      <c r="H27" s="66">
        <f t="shared" si="8"/>
        <v>311767845</v>
      </c>
      <c r="I27" s="67">
        <f t="shared" si="9"/>
        <v>19.319870181993508</v>
      </c>
      <c r="J27" s="64">
        <v>1916787394</v>
      </c>
      <c r="K27" s="12">
        <f t="shared" si="3"/>
        <v>11.082265485180208</v>
      </c>
      <c r="L27" s="65">
        <f t="shared" si="4"/>
        <v>4.0925514433341874</v>
      </c>
      <c r="M27" s="64">
        <v>1911347486</v>
      </c>
      <c r="N27" s="12">
        <f t="shared" si="5"/>
        <v>11.229102831940601</v>
      </c>
      <c r="O27" s="65">
        <f t="shared" si="6"/>
        <v>3.873123033901396</v>
      </c>
      <c r="T27" s="9"/>
      <c r="U27" s="9"/>
      <c r="V27" s="9"/>
    </row>
    <row r="28" spans="1:22" s="8" customFormat="1">
      <c r="A28" s="68" t="s">
        <v>65</v>
      </c>
      <c r="B28" s="64">
        <v>4176524</v>
      </c>
      <c r="C28" s="12">
        <f t="shared" si="7"/>
        <v>2.5754254033436248E-2</v>
      </c>
      <c r="D28" s="65">
        <f t="shared" si="0"/>
        <v>9.1743344170108071E-3</v>
      </c>
      <c r="E28" s="64">
        <v>4178711</v>
      </c>
      <c r="F28" s="12">
        <f t="shared" si="1"/>
        <v>2.4446391145014592E-2</v>
      </c>
      <c r="G28" s="65">
        <f t="shared" si="2"/>
        <v>9.4159647581063127E-3</v>
      </c>
      <c r="H28" s="66">
        <f t="shared" si="8"/>
        <v>2187</v>
      </c>
      <c r="I28" s="67">
        <f t="shared" si="9"/>
        <v>5.2364119061692804E-2</v>
      </c>
      <c r="J28" s="64">
        <v>4201613</v>
      </c>
      <c r="K28" s="12">
        <f t="shared" si="3"/>
        <v>2.4292412855874856E-2</v>
      </c>
      <c r="L28" s="65">
        <f t="shared" si="4"/>
        <v>8.9709048595097794E-3</v>
      </c>
      <c r="M28" s="64">
        <v>4150736</v>
      </c>
      <c r="N28" s="12">
        <f t="shared" si="5"/>
        <v>2.4385435779539777E-2</v>
      </c>
      <c r="O28" s="65">
        <f t="shared" si="6"/>
        <v>8.4109829986423242E-3</v>
      </c>
      <c r="T28" s="9"/>
      <c r="U28" s="9"/>
      <c r="V28" s="9"/>
    </row>
    <row r="29" spans="1:22" s="8" customFormat="1">
      <c r="A29" s="68" t="s">
        <v>66</v>
      </c>
      <c r="B29" s="64">
        <v>50413079</v>
      </c>
      <c r="C29" s="12">
        <f t="shared" si="7"/>
        <v>0.31086885725394853</v>
      </c>
      <c r="D29" s="65">
        <f t="shared" si="0"/>
        <v>0.11073956374659519</v>
      </c>
      <c r="E29" s="64">
        <v>53571908</v>
      </c>
      <c r="F29" s="12">
        <f t="shared" si="1"/>
        <v>0.31340760759783015</v>
      </c>
      <c r="G29" s="65">
        <f t="shared" si="2"/>
        <v>0.12071454516775952</v>
      </c>
      <c r="H29" s="66">
        <f t="shared" si="8"/>
        <v>3158829</v>
      </c>
      <c r="I29" s="67">
        <f t="shared" si="9"/>
        <v>6.2658918333474531</v>
      </c>
      <c r="J29" s="64">
        <v>57797407</v>
      </c>
      <c r="K29" s="12">
        <f t="shared" si="3"/>
        <v>0.33416653862291257</v>
      </c>
      <c r="L29" s="65">
        <f t="shared" si="4"/>
        <v>0.12340380690067469</v>
      </c>
      <c r="M29" s="64">
        <v>52535327</v>
      </c>
      <c r="N29" s="12">
        <f t="shared" si="5"/>
        <v>0.30864329668656887</v>
      </c>
      <c r="O29" s="65">
        <f t="shared" si="6"/>
        <v>0.106456720500922</v>
      </c>
      <c r="T29" s="9"/>
      <c r="U29" s="9"/>
      <c r="V29" s="9"/>
    </row>
    <row r="30" spans="1:22" s="8" customFormat="1">
      <c r="A30" s="68" t="s">
        <v>67</v>
      </c>
      <c r="B30" s="64">
        <v>7451148</v>
      </c>
      <c r="C30" s="12">
        <f t="shared" si="7"/>
        <v>4.5947002443354909E-2</v>
      </c>
      <c r="D30" s="65">
        <f t="shared" si="0"/>
        <v>1.636751603549776E-2</v>
      </c>
      <c r="E30" s="64">
        <v>2085686</v>
      </c>
      <c r="F30" s="12">
        <f t="shared" si="1"/>
        <v>1.2201728179259325E-2</v>
      </c>
      <c r="G30" s="65">
        <f t="shared" si="2"/>
        <v>4.699713828612632E-3</v>
      </c>
      <c r="H30" s="66">
        <f t="shared" si="8"/>
        <v>-5365462</v>
      </c>
      <c r="I30" s="67">
        <f t="shared" si="9"/>
        <v>-72.00852808184726</v>
      </c>
      <c r="J30" s="64">
        <v>8348528</v>
      </c>
      <c r="K30" s="12">
        <f t="shared" si="3"/>
        <v>4.8268578975462807E-2</v>
      </c>
      <c r="L30" s="65">
        <f t="shared" si="4"/>
        <v>1.7825023486207191E-2</v>
      </c>
      <c r="M30" s="64">
        <v>818560</v>
      </c>
      <c r="N30" s="12">
        <f t="shared" si="5"/>
        <v>4.8090127417643709E-3</v>
      </c>
      <c r="O30" s="65">
        <f t="shared" si="6"/>
        <v>1.6587164886826481E-3</v>
      </c>
      <c r="T30" s="9"/>
      <c r="U30" s="9"/>
      <c r="V30" s="9"/>
    </row>
    <row r="31" spans="1:22" s="8" customFormat="1" ht="31">
      <c r="A31" s="68" t="s">
        <v>126</v>
      </c>
      <c r="B31" s="64">
        <v>46728388</v>
      </c>
      <c r="C31" s="12">
        <f t="shared" si="7"/>
        <v>0.28814745829904814</v>
      </c>
      <c r="D31" s="65">
        <f t="shared" ref="D31" si="11">B31/$B$38/1000000*100</f>
        <v>0.10264561110622968</v>
      </c>
      <c r="E31" s="64">
        <v>50388117</v>
      </c>
      <c r="F31" s="12">
        <f t="shared" si="1"/>
        <v>0.29478172030627614</v>
      </c>
      <c r="G31" s="65">
        <f t="shared" ref="G31" si="12">E31/$E$38/1000000*100</f>
        <v>0.11354045156492937</v>
      </c>
      <c r="H31" s="66">
        <f t="shared" si="8"/>
        <v>3659729</v>
      </c>
      <c r="I31" s="67">
        <f t="shared" si="9"/>
        <v>7.8319179339120524</v>
      </c>
      <c r="J31" s="64">
        <v>55305092</v>
      </c>
      <c r="K31" s="12">
        <f t="shared" si="3"/>
        <v>0.31975675244153656</v>
      </c>
      <c r="L31" s="65">
        <f t="shared" si="4"/>
        <v>0.11808244085746009</v>
      </c>
      <c r="M31" s="64">
        <v>55305092</v>
      </c>
      <c r="N31" s="12">
        <f t="shared" si="5"/>
        <v>0.32491557382775949</v>
      </c>
      <c r="O31" s="65">
        <f t="shared" ref="O31" si="13">M31/$M$38/1000000*100</f>
        <v>0.11206932663275852</v>
      </c>
      <c r="T31" s="9"/>
      <c r="U31" s="9"/>
      <c r="V31" s="9"/>
    </row>
    <row r="32" spans="1:22" s="8" customFormat="1">
      <c r="A32" s="63" t="s">
        <v>127</v>
      </c>
      <c r="B32" s="64">
        <v>4538174</v>
      </c>
      <c r="C32" s="12">
        <f t="shared" si="7"/>
        <v>2.7984344407918044E-2</v>
      </c>
      <c r="D32" s="65">
        <f>B32/$B$38/1000000*100</f>
        <v>9.9687505491608819E-3</v>
      </c>
      <c r="E32" s="64">
        <v>4567411</v>
      </c>
      <c r="F32" s="12">
        <f t="shared" si="1"/>
        <v>2.6720372819762424E-2</v>
      </c>
      <c r="G32" s="65">
        <f>E32/$E$38/1000000*100</f>
        <v>1.0291829468892944E-2</v>
      </c>
      <c r="H32" s="66">
        <f t="shared" si="8"/>
        <v>29237</v>
      </c>
      <c r="I32" s="67">
        <f t="shared" si="9"/>
        <v>0.64424590154541761</v>
      </c>
      <c r="J32" s="64">
        <v>4567411</v>
      </c>
      <c r="K32" s="12">
        <f t="shared" si="3"/>
        <v>2.6407342535941375E-2</v>
      </c>
      <c r="L32" s="65">
        <f t="shared" si="4"/>
        <v>9.7519237338799213E-3</v>
      </c>
      <c r="M32" s="64">
        <v>4567411</v>
      </c>
      <c r="N32" s="12">
        <f t="shared" si="5"/>
        <v>2.683338752916677E-2</v>
      </c>
      <c r="O32" s="65">
        <f>M32/$M$38/1000000*100</f>
        <v>9.2553263490648234E-3</v>
      </c>
      <c r="T32" s="9"/>
      <c r="U32" s="9"/>
      <c r="V32" s="9"/>
    </row>
    <row r="33" spans="1:22" s="8" customFormat="1">
      <c r="A33" s="63" t="s">
        <v>68</v>
      </c>
      <c r="B33" s="64">
        <v>617052664</v>
      </c>
      <c r="C33" s="12">
        <f t="shared" si="7"/>
        <v>3.8050137053359636</v>
      </c>
      <c r="D33" s="65">
        <f>B33/$B$38/1000000*100</f>
        <v>1.3554447412353925</v>
      </c>
      <c r="E33" s="64">
        <v>622451323</v>
      </c>
      <c r="F33" s="12">
        <f t="shared" si="1"/>
        <v>3.6414790376242387</v>
      </c>
      <c r="G33" s="65">
        <f>E33/$E$38/1000000*100</f>
        <v>1.4025807769440501</v>
      </c>
      <c r="H33" s="66">
        <f t="shared" si="8"/>
        <v>5398659</v>
      </c>
      <c r="I33" s="67">
        <f t="shared" si="9"/>
        <v>0.87491057327319766</v>
      </c>
      <c r="J33" s="64">
        <v>622979045</v>
      </c>
      <c r="K33" s="12">
        <f t="shared" si="3"/>
        <v>3.601870082203821</v>
      </c>
      <c r="L33" s="65">
        <f t="shared" si="4"/>
        <v>1.330128629686566</v>
      </c>
      <c r="M33" s="64">
        <v>622100060</v>
      </c>
      <c r="N33" s="12">
        <f t="shared" si="5"/>
        <v>3.6548171364254056</v>
      </c>
      <c r="O33" s="65">
        <f>M33/$M$38/1000000*100</f>
        <v>1.2606133052341486</v>
      </c>
      <c r="T33" s="9"/>
      <c r="U33" s="9"/>
      <c r="V33" s="9"/>
    </row>
    <row r="34" spans="1:22" s="8" customFormat="1">
      <c r="A34" s="69" t="s">
        <v>69</v>
      </c>
      <c r="B34" s="64">
        <v>43552539</v>
      </c>
      <c r="C34" s="12">
        <f t="shared" si="7"/>
        <v>0.26856379927593843</v>
      </c>
      <c r="D34" s="65">
        <f>B34/$B$38/1000000*100</f>
        <v>9.5669402952288901E-2</v>
      </c>
      <c r="E34" s="64">
        <v>106534905</v>
      </c>
      <c r="F34" s="12">
        <f t="shared" si="1"/>
        <v>0.62325295006689163</v>
      </c>
      <c r="G34" s="65">
        <f>E34/$E$38/1000000*100</f>
        <v>0.24005702021226258</v>
      </c>
      <c r="H34" s="66">
        <f t="shared" si="8"/>
        <v>62982366</v>
      </c>
      <c r="I34" s="67">
        <f t="shared" si="9"/>
        <v>144.61238643285529</v>
      </c>
      <c r="J34" s="64">
        <v>162014992</v>
      </c>
      <c r="K34" s="12">
        <f t="shared" si="3"/>
        <v>0.93672003454512887</v>
      </c>
      <c r="L34" s="65">
        <f t="shared" si="4"/>
        <v>0.34591978819711333</v>
      </c>
      <c r="M34" s="64">
        <v>183606491</v>
      </c>
      <c r="N34" s="12">
        <f t="shared" si="5"/>
        <v>1.0786820204867638</v>
      </c>
      <c r="O34" s="65">
        <f>M34/$M$38/1000000*100</f>
        <v>0.37205716630529495</v>
      </c>
      <c r="T34" s="9"/>
      <c r="U34" s="9"/>
      <c r="V34" s="9"/>
    </row>
    <row r="35" spans="1:22" s="8" customFormat="1" ht="31">
      <c r="A35" s="127" t="s">
        <v>70</v>
      </c>
      <c r="B35" s="70">
        <v>2163367358</v>
      </c>
      <c r="C35" s="71">
        <f t="shared" si="7"/>
        <v>13.340259149851841</v>
      </c>
      <c r="D35" s="72">
        <f>B35/$B$38/1000000*100</f>
        <v>4.7521469071259119</v>
      </c>
      <c r="E35" s="70">
        <v>1641533648</v>
      </c>
      <c r="F35" s="71">
        <f t="shared" si="1"/>
        <v>9.6033378802005469</v>
      </c>
      <c r="G35" s="72">
        <f>E35/$E$38/1000000*100</f>
        <v>3.6988973343247933</v>
      </c>
      <c r="H35" s="73">
        <f t="shared" si="8"/>
        <v>-521833710</v>
      </c>
      <c r="I35" s="74">
        <f t="shared" si="9"/>
        <v>-24.121363765164105</v>
      </c>
      <c r="J35" s="70">
        <v>1687009230</v>
      </c>
      <c r="K35" s="71">
        <f t="shared" si="3"/>
        <v>9.7537599742840548</v>
      </c>
      <c r="L35" s="72">
        <f>J35/$J$38/1000000*100</f>
        <v>3.6019498462720985</v>
      </c>
      <c r="M35" s="70">
        <v>1290950103</v>
      </c>
      <c r="N35" s="71">
        <f t="shared" si="5"/>
        <v>7.5842888661906613</v>
      </c>
      <c r="O35" s="72">
        <f>M35/$M$38/1000000*100</f>
        <v>2.6159600052685974</v>
      </c>
      <c r="T35" s="9"/>
      <c r="U35" s="9"/>
      <c r="V35" s="9"/>
    </row>
    <row r="36" spans="1:22" s="8" customFormat="1">
      <c r="A36" s="75" t="s">
        <v>39</v>
      </c>
      <c r="B36" s="76">
        <f>SUM(B5:B35)</f>
        <v>16216831575</v>
      </c>
      <c r="C36" s="78">
        <f>SUM(C5:C35)</f>
        <v>99.999999999999986</v>
      </c>
      <c r="D36" s="78">
        <f>B36/$B$38/1000000*100</f>
        <v>35.62259813504965</v>
      </c>
      <c r="E36" s="76">
        <f>SUM(E5:E35)</f>
        <v>17093365541</v>
      </c>
      <c r="F36" s="77">
        <f>SUM(F5:F35)</f>
        <v>100</v>
      </c>
      <c r="G36" s="78">
        <f>E36/$E$38/1000000*100</f>
        <v>38.516788438225284</v>
      </c>
      <c r="H36" s="79">
        <f>E36-B36</f>
        <v>876533966</v>
      </c>
      <c r="I36" s="80">
        <f>E36/B36*100-100</f>
        <v>5.4050876827953971</v>
      </c>
      <c r="J36" s="76">
        <f>SUM(J5:J35)</f>
        <v>17295988772</v>
      </c>
      <c r="K36" s="77">
        <f>SUM(K5:K35)</f>
        <v>100.00000000000001</v>
      </c>
      <c r="L36" s="77">
        <f>SUM(L5:L35)</f>
        <v>36.928834170296355</v>
      </c>
      <c r="M36" s="76">
        <f>SUM(M5:M35)</f>
        <v>17021373075</v>
      </c>
      <c r="N36" s="77">
        <f>SUM(N5:N35)</f>
        <v>100.00000000000001</v>
      </c>
      <c r="O36" s="78">
        <f>M36/$M$38/1000000*100</f>
        <v>34.49182977365296</v>
      </c>
    </row>
    <row r="37" spans="1:22">
      <c r="A37" s="81"/>
      <c r="B37" s="81"/>
      <c r="C37" s="81"/>
      <c r="D37" s="81"/>
      <c r="E37" s="81"/>
      <c r="F37" s="81"/>
      <c r="G37" s="81"/>
      <c r="H37" s="81"/>
      <c r="I37" s="81"/>
      <c r="J37" s="81"/>
      <c r="K37" s="81"/>
      <c r="L37" s="81"/>
      <c r="M37" s="81"/>
      <c r="N37" s="81"/>
      <c r="O37" s="81"/>
    </row>
    <row r="38" spans="1:22" s="8" customFormat="1">
      <c r="A38" s="123" t="s">
        <v>40</v>
      </c>
      <c r="B38" s="105">
        <v>45524</v>
      </c>
      <c r="C38" s="6"/>
      <c r="D38" s="6"/>
      <c r="E38" s="105">
        <v>44379</v>
      </c>
      <c r="F38" s="6"/>
      <c r="G38" s="6"/>
      <c r="H38" s="6"/>
      <c r="I38" s="6"/>
      <c r="J38" s="105">
        <f>kons_funk!J18</f>
        <v>46836</v>
      </c>
      <c r="K38" s="6"/>
      <c r="L38" s="6"/>
      <c r="M38" s="105">
        <v>49349</v>
      </c>
      <c r="N38" s="124"/>
      <c r="O38" s="124"/>
    </row>
    <row r="39" spans="1:22">
      <c r="B39" s="10"/>
      <c r="C39" s="10"/>
      <c r="D39" s="10"/>
      <c r="E39" s="10"/>
      <c r="F39" s="10"/>
      <c r="G39" s="10"/>
      <c r="H39" s="10"/>
      <c r="I39" s="10"/>
      <c r="J39" s="10"/>
      <c r="K39" s="10"/>
      <c r="L39" s="10"/>
      <c r="M39" s="10"/>
      <c r="N39" s="10"/>
      <c r="O39" s="10"/>
    </row>
  </sheetData>
  <mergeCells count="1">
    <mergeCell ref="A2:I2"/>
  </mergeCells>
  <pageMargins left="0.39370078740157483" right="0.19685039370078741" top="0.6692913385826772" bottom="0.43307086614173229" header="0.39370078740157483" footer="0.19685039370078741"/>
  <pageSetup paperSize="9" scale="70" firstPageNumber="934"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3" tint="0.79998168889431442"/>
    <pageSetUpPr fitToPage="1"/>
  </sheetPr>
  <dimension ref="A1:O173"/>
  <sheetViews>
    <sheetView view="pageLayout" zoomScale="70" zoomScaleNormal="70" zoomScalePageLayoutView="70" workbookViewId="0">
      <selection activeCell="H15" sqref="H15"/>
    </sheetView>
  </sheetViews>
  <sheetFormatPr defaultColWidth="9.1796875" defaultRowHeight="15.5"/>
  <cols>
    <col min="1" max="1" width="58.54296875" style="241" customWidth="1"/>
    <col min="2" max="2" width="16.81640625" style="242" customWidth="1"/>
    <col min="3" max="3" width="7.1796875" style="210" hidden="1" customWidth="1"/>
    <col min="4" max="4" width="8.54296875" style="280" customWidth="1"/>
    <col min="5" max="5" width="16.81640625" style="242" customWidth="1"/>
    <col min="6" max="6" width="7" style="210" hidden="1" customWidth="1"/>
    <col min="7" max="7" width="8.54296875" style="280" customWidth="1"/>
    <col min="8" max="8" width="17.81640625" style="211" customWidth="1"/>
    <col min="9" max="9" width="16.453125" style="243" customWidth="1"/>
    <col min="10" max="10" width="18.7265625" style="210" customWidth="1"/>
    <col min="11" max="11" width="7" style="210" hidden="1" customWidth="1"/>
    <col min="12" max="12" width="8.54296875" style="285" customWidth="1"/>
    <col min="13" max="13" width="18.7265625" style="210" customWidth="1"/>
    <col min="14" max="14" width="7" style="210" hidden="1" customWidth="1"/>
    <col min="15" max="15" width="8.54296875" style="285" customWidth="1"/>
    <col min="16" max="16384" width="9.1796875" style="210"/>
  </cols>
  <sheetData>
    <row r="1" spans="1:15">
      <c r="A1" s="273"/>
      <c r="B1" s="273"/>
      <c r="C1" s="273"/>
      <c r="D1" s="274"/>
      <c r="E1" s="273"/>
      <c r="F1" s="273"/>
      <c r="G1" s="274"/>
      <c r="H1" s="273"/>
      <c r="I1" s="273"/>
      <c r="M1" s="272"/>
    </row>
    <row r="2" spans="1:15" ht="15.75" customHeight="1">
      <c r="A2" s="335" t="s">
        <v>160</v>
      </c>
      <c r="B2" s="335"/>
      <c r="C2" s="335"/>
      <c r="D2" s="335"/>
      <c r="E2" s="335"/>
      <c r="F2" s="335"/>
      <c r="G2" s="335"/>
      <c r="H2" s="335"/>
      <c r="I2" s="335"/>
      <c r="J2" s="324"/>
      <c r="K2" s="324"/>
      <c r="L2" s="324"/>
      <c r="M2" s="324"/>
      <c r="N2" s="324"/>
      <c r="O2" s="324"/>
    </row>
    <row r="3" spans="1:15" ht="9" customHeight="1">
      <c r="A3" s="212"/>
      <c r="B3" s="271"/>
      <c r="C3" s="271"/>
      <c r="D3" s="275"/>
      <c r="E3" s="271"/>
      <c r="F3" s="271"/>
      <c r="G3" s="275"/>
      <c r="H3" s="271"/>
      <c r="I3" s="271"/>
      <c r="J3" s="212"/>
      <c r="K3" s="212"/>
      <c r="L3" s="213"/>
      <c r="M3" s="212"/>
      <c r="N3" s="212"/>
      <c r="O3" s="286"/>
    </row>
    <row r="4" spans="1:15" ht="62.25" customHeight="1">
      <c r="A4" s="82" t="s">
        <v>4</v>
      </c>
      <c r="B4" s="214" t="s">
        <v>143</v>
      </c>
      <c r="C4" s="214" t="s">
        <v>0</v>
      </c>
      <c r="D4" s="276" t="s">
        <v>1</v>
      </c>
      <c r="E4" s="214" t="s">
        <v>146</v>
      </c>
      <c r="F4" s="214" t="s">
        <v>0</v>
      </c>
      <c r="G4" s="276" t="s">
        <v>1</v>
      </c>
      <c r="H4" s="214" t="s">
        <v>147</v>
      </c>
      <c r="I4" s="214" t="s">
        <v>148</v>
      </c>
      <c r="J4" s="214" t="s">
        <v>149</v>
      </c>
      <c r="K4" s="214" t="s">
        <v>0</v>
      </c>
      <c r="L4" s="214" t="s">
        <v>1</v>
      </c>
      <c r="M4" s="214" t="s">
        <v>150</v>
      </c>
      <c r="N4" s="214" t="s">
        <v>0</v>
      </c>
      <c r="O4" s="276" t="s">
        <v>1</v>
      </c>
    </row>
    <row r="5" spans="1:15">
      <c r="A5" s="20" t="s">
        <v>8</v>
      </c>
      <c r="B5" s="21">
        <v>8697585</v>
      </c>
      <c r="C5" s="128">
        <f>B5/$B$152*100</f>
        <v>9.1233528201703121E-2</v>
      </c>
      <c r="D5" s="277">
        <f t="shared" ref="D5:D36" si="0">B5/$B$169/1000000*100</f>
        <v>1.9105493805465251E-2</v>
      </c>
      <c r="E5" s="21">
        <v>8784482</v>
      </c>
      <c r="F5" s="128">
        <f>E5/$E$152*100</f>
        <v>8.8223853964659177E-2</v>
      </c>
      <c r="G5" s="277">
        <f t="shared" ref="G5:G36" si="1">E5/$E$169/1000000*100</f>
        <v>1.9794231505892428E-2</v>
      </c>
      <c r="H5" s="130">
        <f t="shared" ref="H5:H68" si="2">E5-B5</f>
        <v>86897</v>
      </c>
      <c r="I5" s="131">
        <f t="shared" ref="I5:I68" si="3">E5/B5*100-100</f>
        <v>0.99909342650860822</v>
      </c>
      <c r="J5" s="21">
        <v>8784482</v>
      </c>
      <c r="K5" s="128">
        <f>J5/$J$152*100</f>
        <v>8.7347342374243714E-2</v>
      </c>
      <c r="L5" s="129">
        <f t="shared" ref="L5:L36" si="4">J5/$J$169/1000000*100</f>
        <v>1.8755833119822356E-2</v>
      </c>
      <c r="M5" s="21">
        <v>8747049</v>
      </c>
      <c r="N5" s="128">
        <f>M5/$M$152*100</f>
        <v>8.5579854153856716E-2</v>
      </c>
      <c r="O5" s="277">
        <f t="shared" ref="O5:O36" si="5">M5/$M$169/1000000*100</f>
        <v>1.7724875884009807E-2</v>
      </c>
    </row>
    <row r="6" spans="1:15" s="215" customFormat="1" ht="13.5">
      <c r="A6" s="16" t="s">
        <v>6</v>
      </c>
      <c r="B6" s="22">
        <v>8697585</v>
      </c>
      <c r="C6" s="129">
        <f>B6/$B$152*100</f>
        <v>9.1233528201703121E-2</v>
      </c>
      <c r="D6" s="277">
        <f t="shared" si="0"/>
        <v>1.9105493805465251E-2</v>
      </c>
      <c r="E6" s="22">
        <v>8784482</v>
      </c>
      <c r="F6" s="130">
        <f>E6/$E$152*100</f>
        <v>8.8223853964659177E-2</v>
      </c>
      <c r="G6" s="131">
        <f t="shared" si="1"/>
        <v>1.9794231505892428E-2</v>
      </c>
      <c r="H6" s="130">
        <f t="shared" si="2"/>
        <v>86897</v>
      </c>
      <c r="I6" s="129">
        <f t="shared" si="3"/>
        <v>0.99909342650860822</v>
      </c>
      <c r="J6" s="22">
        <v>8784482</v>
      </c>
      <c r="K6" s="129">
        <f>J6/$J$152*100</f>
        <v>8.7347342374243714E-2</v>
      </c>
      <c r="L6" s="129">
        <f t="shared" si="4"/>
        <v>1.8755833119822356E-2</v>
      </c>
      <c r="M6" s="22">
        <v>8747049</v>
      </c>
      <c r="N6" s="215">
        <f>M6/$M$152*100</f>
        <v>8.5579854153856716E-2</v>
      </c>
      <c r="O6" s="277">
        <f t="shared" si="5"/>
        <v>1.7724875884009807E-2</v>
      </c>
    </row>
    <row r="7" spans="1:15">
      <c r="A7" s="216" t="s">
        <v>71</v>
      </c>
      <c r="B7" s="144">
        <v>241233</v>
      </c>
      <c r="C7" s="132"/>
      <c r="D7" s="277">
        <f t="shared" si="0"/>
        <v>5.2990290835603195E-4</v>
      </c>
      <c r="E7" s="144">
        <v>247433</v>
      </c>
      <c r="F7" s="128"/>
      <c r="G7" s="277">
        <f t="shared" si="1"/>
        <v>5.5754523535906622E-4</v>
      </c>
      <c r="H7" s="130">
        <f t="shared" si="2"/>
        <v>6200</v>
      </c>
      <c r="I7" s="131">
        <f t="shared" si="3"/>
        <v>2.5701292940849783</v>
      </c>
      <c r="J7" s="144">
        <v>27433</v>
      </c>
      <c r="K7" s="128"/>
      <c r="L7" s="129">
        <f t="shared" si="4"/>
        <v>5.8572465624733114E-5</v>
      </c>
      <c r="M7" s="144">
        <v>27433</v>
      </c>
      <c r="N7" s="128"/>
      <c r="O7" s="277">
        <f t="shared" si="5"/>
        <v>5.5589778921558701E-5</v>
      </c>
    </row>
    <row r="8" spans="1:15" s="215" customFormat="1" ht="13">
      <c r="A8" s="20" t="s">
        <v>9</v>
      </c>
      <c r="B8" s="21">
        <v>36410472</v>
      </c>
      <c r="C8" s="133">
        <f t="shared" ref="C8:C13" si="6">B8/$B$152*100</f>
        <v>0.38192852660242149</v>
      </c>
      <c r="D8" s="277">
        <f t="shared" si="0"/>
        <v>7.9980827695281614E-2</v>
      </c>
      <c r="E8" s="21">
        <v>38311737</v>
      </c>
      <c r="F8" s="128">
        <f>E8/$E$152*100</f>
        <v>0.38477044977955782</v>
      </c>
      <c r="G8" s="277">
        <f t="shared" si="1"/>
        <v>8.6328527006016356E-2</v>
      </c>
      <c r="H8" s="130">
        <f t="shared" si="2"/>
        <v>1901265</v>
      </c>
      <c r="I8" s="131">
        <f t="shared" si="3"/>
        <v>5.2217532362667498</v>
      </c>
      <c r="J8" s="21">
        <v>44483016</v>
      </c>
      <c r="K8" s="128">
        <f t="shared" ref="K8:K13" si="7">J8/$J$152*100</f>
        <v>0.44231102396145394</v>
      </c>
      <c r="L8" s="129">
        <f t="shared" si="4"/>
        <v>9.497612093261594E-2</v>
      </c>
      <c r="M8" s="21">
        <v>43550295</v>
      </c>
      <c r="N8" s="128">
        <f>M8/$M$152*100</f>
        <v>0.42608974689148715</v>
      </c>
      <c r="O8" s="277">
        <f t="shared" si="5"/>
        <v>8.8249599789256117E-2</v>
      </c>
    </row>
    <row r="9" spans="1:15" s="215" customFormat="1" ht="13.5">
      <c r="A9" s="16" t="s">
        <v>6</v>
      </c>
      <c r="B9" s="22">
        <v>36410472</v>
      </c>
      <c r="C9" s="129">
        <f t="shared" si="6"/>
        <v>0.38192852660242149</v>
      </c>
      <c r="D9" s="277">
        <f t="shared" si="0"/>
        <v>7.9980827695281614E-2</v>
      </c>
      <c r="E9" s="22">
        <v>38311737</v>
      </c>
      <c r="F9" s="130">
        <v>0.43848111445500443</v>
      </c>
      <c r="G9" s="131">
        <f t="shared" si="1"/>
        <v>8.6328527006016356E-2</v>
      </c>
      <c r="H9" s="130">
        <f t="shared" si="2"/>
        <v>1901265</v>
      </c>
      <c r="I9" s="129">
        <f t="shared" si="3"/>
        <v>5.2217532362667498</v>
      </c>
      <c r="J9" s="22">
        <v>44483016</v>
      </c>
      <c r="K9" s="129">
        <f t="shared" si="7"/>
        <v>0.44231102396145394</v>
      </c>
      <c r="L9" s="129">
        <f t="shared" si="4"/>
        <v>9.497612093261594E-2</v>
      </c>
      <c r="M9" s="22">
        <v>43550295</v>
      </c>
      <c r="N9" s="215">
        <v>0.34940414223695765</v>
      </c>
      <c r="O9" s="277">
        <f t="shared" si="5"/>
        <v>8.8249599789256117E-2</v>
      </c>
    </row>
    <row r="10" spans="1:15" s="215" customFormat="1" ht="13">
      <c r="A10" s="134" t="s">
        <v>2</v>
      </c>
      <c r="B10" s="135">
        <v>2592</v>
      </c>
      <c r="C10" s="136">
        <f t="shared" si="6"/>
        <v>2.718884668546666E-5</v>
      </c>
      <c r="D10" s="277">
        <f t="shared" si="0"/>
        <v>5.6937000263597223E-6</v>
      </c>
      <c r="E10" s="135">
        <v>2592</v>
      </c>
      <c r="F10" s="128">
        <f>E10/$E$152*100</f>
        <v>2.603183995099501E-5</v>
      </c>
      <c r="G10" s="277">
        <f t="shared" si="1"/>
        <v>5.8406002839180693E-6</v>
      </c>
      <c r="H10" s="130">
        <f t="shared" si="2"/>
        <v>0</v>
      </c>
      <c r="I10" s="131">
        <f t="shared" si="3"/>
        <v>0</v>
      </c>
      <c r="J10" s="135">
        <v>2592</v>
      </c>
      <c r="K10" s="128">
        <f t="shared" si="7"/>
        <v>2.5773211378205303E-5</v>
      </c>
      <c r="L10" s="129">
        <f t="shared" si="4"/>
        <v>5.5342044581091471E-6</v>
      </c>
      <c r="M10" s="135">
        <v>2592</v>
      </c>
      <c r="N10" s="128">
        <f>M10/$M$152*100</f>
        <v>2.5359750696125815E-5</v>
      </c>
      <c r="O10" s="277">
        <f t="shared" si="5"/>
        <v>5.2523860665869624E-6</v>
      </c>
    </row>
    <row r="11" spans="1:15">
      <c r="A11" s="23" t="s">
        <v>72</v>
      </c>
      <c r="B11" s="21">
        <v>17174574</v>
      </c>
      <c r="C11" s="137">
        <f t="shared" si="6"/>
        <v>0.18015310932646675</v>
      </c>
      <c r="D11" s="277">
        <f t="shared" si="0"/>
        <v>3.7726416835076E-2</v>
      </c>
      <c r="E11" s="21">
        <v>25630391</v>
      </c>
      <c r="F11" s="12">
        <f>E11/$E$152*100</f>
        <v>0.25740981342338853</v>
      </c>
      <c r="G11" s="277">
        <f t="shared" si="1"/>
        <v>5.7753421663399349E-2</v>
      </c>
      <c r="H11" s="130">
        <f t="shared" si="2"/>
        <v>8455817</v>
      </c>
      <c r="I11" s="131">
        <f t="shared" si="3"/>
        <v>49.234507941798142</v>
      </c>
      <c r="J11" s="21">
        <v>21049927</v>
      </c>
      <c r="K11" s="12">
        <f t="shared" si="7"/>
        <v>0.20930718289613853</v>
      </c>
      <c r="L11" s="129">
        <f t="shared" si="4"/>
        <v>4.4943904261679053E-2</v>
      </c>
      <c r="M11" s="21">
        <v>17819728</v>
      </c>
      <c r="N11" s="12">
        <f>M11/$M$152*100</f>
        <v>0.17434562482745861</v>
      </c>
      <c r="O11" s="277">
        <f t="shared" si="5"/>
        <v>3.6109603031469734E-2</v>
      </c>
    </row>
    <row r="12" spans="1:15" s="215" customFormat="1" ht="13.5">
      <c r="A12" s="16" t="s">
        <v>6</v>
      </c>
      <c r="B12" s="22">
        <v>14479311</v>
      </c>
      <c r="C12" s="132">
        <f t="shared" si="6"/>
        <v>0.15188108290516625</v>
      </c>
      <c r="D12" s="277">
        <f t="shared" si="0"/>
        <v>3.1805884808013357E-2</v>
      </c>
      <c r="E12" s="22">
        <v>15673832</v>
      </c>
      <c r="F12" s="128">
        <f>E12/$E$152*100</f>
        <v>0.15741461652885189</v>
      </c>
      <c r="G12" s="277">
        <f t="shared" si="1"/>
        <v>3.531812794339665E-2</v>
      </c>
      <c r="H12" s="130">
        <f t="shared" si="2"/>
        <v>1194521</v>
      </c>
      <c r="I12" s="131">
        <f t="shared" si="3"/>
        <v>8.2498469713096085</v>
      </c>
      <c r="J12" s="22">
        <v>15094887</v>
      </c>
      <c r="K12" s="128">
        <f t="shared" si="7"/>
        <v>0.15009402522419882</v>
      </c>
      <c r="L12" s="129">
        <f t="shared" si="4"/>
        <v>3.2229240327952859E-2</v>
      </c>
      <c r="M12" s="22">
        <v>16198673</v>
      </c>
      <c r="N12" s="128">
        <f>M12/$M$152*100</f>
        <v>0.15848545867595082</v>
      </c>
      <c r="O12" s="277">
        <f t="shared" si="5"/>
        <v>3.2824723905246302E-2</v>
      </c>
    </row>
    <row r="13" spans="1:15" s="215" customFormat="1" ht="13.5">
      <c r="A13" s="18" t="s">
        <v>7</v>
      </c>
      <c r="B13" s="24">
        <v>2695263</v>
      </c>
      <c r="C13" s="138">
        <f t="shared" si="6"/>
        <v>2.8272026421300507E-2</v>
      </c>
      <c r="D13" s="277">
        <f t="shared" si="0"/>
        <v>5.9205320270626482E-3</v>
      </c>
      <c r="E13" s="24">
        <v>9956559</v>
      </c>
      <c r="F13" s="128">
        <f>E13/$E$152*100</f>
        <v>9.9995196894536648E-2</v>
      </c>
      <c r="G13" s="277">
        <f t="shared" si="1"/>
        <v>2.2435293720002705E-2</v>
      </c>
      <c r="H13" s="130">
        <f t="shared" si="2"/>
        <v>7261296</v>
      </c>
      <c r="I13" s="131">
        <f t="shared" si="3"/>
        <v>269.40955298239913</v>
      </c>
      <c r="J13" s="24">
        <v>5955040</v>
      </c>
      <c r="K13" s="128">
        <f t="shared" si="7"/>
        <v>5.9213157671939701E-2</v>
      </c>
      <c r="L13" s="129">
        <f t="shared" si="4"/>
        <v>1.2714663933726195E-2</v>
      </c>
      <c r="M13" s="24">
        <v>1621055</v>
      </c>
      <c r="N13" s="128">
        <f>M13/$M$152*100</f>
        <v>1.5860166151507805E-2</v>
      </c>
      <c r="O13" s="277">
        <f t="shared" si="5"/>
        <v>3.2848791262234289E-3</v>
      </c>
    </row>
    <row r="14" spans="1:15" s="217" customFormat="1" ht="13">
      <c r="A14" s="216" t="s">
        <v>71</v>
      </c>
      <c r="B14" s="144">
        <v>141339</v>
      </c>
      <c r="C14" s="145"/>
      <c r="D14" s="277">
        <f t="shared" si="0"/>
        <v>3.1047139970125646E-4</v>
      </c>
      <c r="E14" s="144">
        <v>337784</v>
      </c>
      <c r="F14" s="145"/>
      <c r="G14" s="277">
        <f t="shared" si="1"/>
        <v>7.6113477095022413E-4</v>
      </c>
      <c r="H14" s="130">
        <f t="shared" si="2"/>
        <v>196445</v>
      </c>
      <c r="I14" s="131">
        <f t="shared" si="3"/>
        <v>138.9885311202145</v>
      </c>
      <c r="J14" s="144">
        <v>218465</v>
      </c>
      <c r="K14" s="145"/>
      <c r="L14" s="129">
        <f t="shared" si="4"/>
        <v>4.6644675036296862E-4</v>
      </c>
      <c r="M14" s="144"/>
      <c r="N14" s="128"/>
      <c r="O14" s="277">
        <f t="shared" si="5"/>
        <v>0</v>
      </c>
    </row>
    <row r="15" spans="1:15">
      <c r="A15" s="139" t="s">
        <v>73</v>
      </c>
      <c r="B15" s="21">
        <v>17382582</v>
      </c>
      <c r="C15" s="137">
        <f t="shared" ref="C15:C27" si="8">B15/$B$152*100</f>
        <v>0.18233501427297544</v>
      </c>
      <c r="D15" s="277">
        <f t="shared" si="0"/>
        <v>3.8183336262191371E-2</v>
      </c>
      <c r="E15" s="21">
        <v>17400289</v>
      </c>
      <c r="F15" s="12">
        <f t="shared" ref="F15:F31" si="9">E15/$E$152*100</f>
        <v>0.17475367991861848</v>
      </c>
      <c r="G15" s="277">
        <f t="shared" si="1"/>
        <v>3.9208384596318077E-2</v>
      </c>
      <c r="H15" s="130">
        <f t="shared" si="2"/>
        <v>17707</v>
      </c>
      <c r="I15" s="131">
        <f t="shared" si="3"/>
        <v>0.10186633953459534</v>
      </c>
      <c r="J15" s="21">
        <v>17270058</v>
      </c>
      <c r="K15" s="12">
        <f t="shared" ref="K15:K31" si="10">J15/$J$152*100</f>
        <v>0.17172255221754074</v>
      </c>
      <c r="L15" s="129">
        <f t="shared" si="4"/>
        <v>3.6873469126313091E-2</v>
      </c>
      <c r="M15" s="21">
        <v>17649942</v>
      </c>
      <c r="N15" s="12">
        <f t="shared" ref="N15:N25" si="11">M15/$M$152*100</f>
        <v>0.17268446331831802</v>
      </c>
      <c r="O15" s="277">
        <f t="shared" si="5"/>
        <v>3.5765551480273154E-2</v>
      </c>
    </row>
    <row r="16" spans="1:15" s="215" customFormat="1" ht="13.5">
      <c r="A16" s="16" t="s">
        <v>6</v>
      </c>
      <c r="B16" s="22">
        <v>17382582</v>
      </c>
      <c r="C16" s="132">
        <f t="shared" si="8"/>
        <v>0.18233501427297544</v>
      </c>
      <c r="D16" s="277">
        <f t="shared" si="0"/>
        <v>3.8183336262191371E-2</v>
      </c>
      <c r="E16" s="22">
        <v>17400289</v>
      </c>
      <c r="F16" s="128">
        <f t="shared" si="9"/>
        <v>0.17475367991861848</v>
      </c>
      <c r="G16" s="277">
        <f t="shared" si="1"/>
        <v>3.9208384596318077E-2</v>
      </c>
      <c r="H16" s="130">
        <f t="shared" si="2"/>
        <v>17707</v>
      </c>
      <c r="I16" s="131">
        <f t="shared" si="3"/>
        <v>0.10186633953459534</v>
      </c>
      <c r="J16" s="22">
        <v>17270058</v>
      </c>
      <c r="K16" s="128">
        <f t="shared" si="10"/>
        <v>0.17172255221754074</v>
      </c>
      <c r="L16" s="129">
        <f t="shared" si="4"/>
        <v>3.6873469126313091E-2</v>
      </c>
      <c r="M16" s="22">
        <v>17649942</v>
      </c>
      <c r="N16" s="128">
        <f t="shared" si="11"/>
        <v>0.17268446331831802</v>
      </c>
      <c r="O16" s="277">
        <f t="shared" si="5"/>
        <v>3.5765551480273154E-2</v>
      </c>
    </row>
    <row r="17" spans="1:15" s="215" customFormat="1" ht="13">
      <c r="A17" s="25" t="s">
        <v>10</v>
      </c>
      <c r="B17" s="21">
        <v>3178151</v>
      </c>
      <c r="C17" s="133">
        <f t="shared" si="8"/>
        <v>3.333729177556425E-2</v>
      </c>
      <c r="D17" s="277">
        <f t="shared" si="0"/>
        <v>6.9812648273438185E-3</v>
      </c>
      <c r="E17" s="21">
        <v>3389443</v>
      </c>
      <c r="F17" s="128">
        <f t="shared" si="9"/>
        <v>3.404067812462206E-2</v>
      </c>
      <c r="G17" s="277">
        <f t="shared" si="1"/>
        <v>7.6374929583812156E-3</v>
      </c>
      <c r="H17" s="130">
        <f t="shared" si="2"/>
        <v>211292</v>
      </c>
      <c r="I17" s="131">
        <f t="shared" si="3"/>
        <v>6.6482681282292759</v>
      </c>
      <c r="J17" s="21">
        <v>3595380</v>
      </c>
      <c r="K17" s="128">
        <f t="shared" si="10"/>
        <v>3.5750188551300841E-2</v>
      </c>
      <c r="L17" s="129">
        <f t="shared" si="4"/>
        <v>7.6765308736869075E-3</v>
      </c>
      <c r="M17" s="21">
        <v>3594096</v>
      </c>
      <c r="N17" s="128">
        <f t="shared" si="11"/>
        <v>3.5164112090255793E-2</v>
      </c>
      <c r="O17" s="277">
        <f t="shared" si="5"/>
        <v>7.2830168797746661E-3</v>
      </c>
    </row>
    <row r="18" spans="1:15">
      <c r="A18" s="16" t="s">
        <v>6</v>
      </c>
      <c r="B18" s="22">
        <v>3178151</v>
      </c>
      <c r="C18" s="132">
        <f t="shared" si="8"/>
        <v>3.333729177556425E-2</v>
      </c>
      <c r="D18" s="277">
        <f t="shared" si="0"/>
        <v>6.9812648273438185E-3</v>
      </c>
      <c r="E18" s="22">
        <v>3389443</v>
      </c>
      <c r="F18" s="12">
        <f t="shared" si="9"/>
        <v>3.404067812462206E-2</v>
      </c>
      <c r="G18" s="277">
        <f t="shared" si="1"/>
        <v>7.6374929583812156E-3</v>
      </c>
      <c r="H18" s="130">
        <f t="shared" si="2"/>
        <v>211292</v>
      </c>
      <c r="I18" s="131">
        <f t="shared" si="3"/>
        <v>6.6482681282292759</v>
      </c>
      <c r="J18" s="22">
        <v>3595380</v>
      </c>
      <c r="K18" s="12">
        <f t="shared" si="10"/>
        <v>3.5750188551300841E-2</v>
      </c>
      <c r="L18" s="129">
        <f t="shared" si="4"/>
        <v>7.6765308736869075E-3</v>
      </c>
      <c r="M18" s="22">
        <v>3594096</v>
      </c>
      <c r="N18" s="12">
        <f t="shared" si="11"/>
        <v>3.5164112090255793E-2</v>
      </c>
      <c r="O18" s="277">
        <f t="shared" si="5"/>
        <v>7.2830168797746661E-3</v>
      </c>
    </row>
    <row r="19" spans="1:15" s="215" customFormat="1" ht="13">
      <c r="A19" s="23" t="s">
        <v>11</v>
      </c>
      <c r="B19" s="21">
        <v>21101721</v>
      </c>
      <c r="C19" s="133">
        <f t="shared" si="8"/>
        <v>0.22134701275790591</v>
      </c>
      <c r="D19" s="277">
        <f t="shared" si="0"/>
        <v>4.6352958878833145E-2</v>
      </c>
      <c r="E19" s="21">
        <v>24641861</v>
      </c>
      <c r="F19" s="128">
        <f t="shared" si="9"/>
        <v>0.24748186020318902</v>
      </c>
      <c r="G19" s="277">
        <f t="shared" si="1"/>
        <v>5.5525949210212033E-2</v>
      </c>
      <c r="H19" s="130">
        <f t="shared" si="2"/>
        <v>3540140</v>
      </c>
      <c r="I19" s="131">
        <f t="shared" si="3"/>
        <v>16.776546330036311</v>
      </c>
      <c r="J19" s="21">
        <v>20406244</v>
      </c>
      <c r="K19" s="128">
        <f t="shared" si="10"/>
        <v>0.20290680557377844</v>
      </c>
      <c r="L19" s="129">
        <f t="shared" si="4"/>
        <v>4.3569570415919377E-2</v>
      </c>
      <c r="M19" s="21">
        <v>9521078</v>
      </c>
      <c r="N19" s="128">
        <f t="shared" si="11"/>
        <v>9.3152841218506255E-2</v>
      </c>
      <c r="O19" s="277">
        <f t="shared" si="5"/>
        <v>1.9293355488459746E-2</v>
      </c>
    </row>
    <row r="20" spans="1:15">
      <c r="A20" s="16" t="s">
        <v>6</v>
      </c>
      <c r="B20" s="22">
        <v>10097061</v>
      </c>
      <c r="C20" s="132">
        <f t="shared" si="8"/>
        <v>0.10591336554892156</v>
      </c>
      <c r="D20" s="277">
        <f t="shared" si="0"/>
        <v>2.2179643704419646E-2</v>
      </c>
      <c r="E20" s="22">
        <v>10101430</v>
      </c>
      <c r="F20" s="12">
        <f t="shared" si="9"/>
        <v>0.10145015780716805</v>
      </c>
      <c r="G20" s="277">
        <f t="shared" si="1"/>
        <v>2.2761734153541088E-2</v>
      </c>
      <c r="H20" s="130">
        <f t="shared" si="2"/>
        <v>4369</v>
      </c>
      <c r="I20" s="131">
        <f t="shared" si="3"/>
        <v>4.327001688906762E-2</v>
      </c>
      <c r="J20" s="22">
        <v>10106809</v>
      </c>
      <c r="K20" s="12">
        <f t="shared" si="10"/>
        <v>0.10049572712814343</v>
      </c>
      <c r="L20" s="129">
        <f t="shared" si="4"/>
        <v>2.1579146383124092E-2</v>
      </c>
      <c r="M20" s="22">
        <v>5425488</v>
      </c>
      <c r="N20" s="12">
        <f t="shared" si="11"/>
        <v>5.3082184832107353E-2</v>
      </c>
      <c r="O20" s="277">
        <f t="shared" si="5"/>
        <v>1.0994119435044277E-2</v>
      </c>
    </row>
    <row r="21" spans="1:15" s="215" customFormat="1" ht="13.5">
      <c r="A21" s="18" t="s">
        <v>7</v>
      </c>
      <c r="B21" s="24">
        <v>11004660</v>
      </c>
      <c r="C21" s="138">
        <f t="shared" si="8"/>
        <v>0.11543364720898437</v>
      </c>
      <c r="D21" s="277">
        <f t="shared" si="0"/>
        <v>2.4173315174413498E-2</v>
      </c>
      <c r="E21" s="24">
        <v>14540431</v>
      </c>
      <c r="F21" s="128">
        <f t="shared" si="9"/>
        <v>0.14603170239602098</v>
      </c>
      <c r="G21" s="277">
        <f t="shared" si="1"/>
        <v>3.2764215056670945E-2</v>
      </c>
      <c r="H21" s="130">
        <f t="shared" si="2"/>
        <v>3535771</v>
      </c>
      <c r="I21" s="131">
        <f t="shared" si="3"/>
        <v>32.129761391992133</v>
      </c>
      <c r="J21" s="24">
        <v>10299435</v>
      </c>
      <c r="K21" s="128">
        <f t="shared" si="10"/>
        <v>0.102411078445635</v>
      </c>
      <c r="L21" s="129">
        <f t="shared" si="4"/>
        <v>2.1990424032795285E-2</v>
      </c>
      <c r="M21" s="24">
        <v>4095590</v>
      </c>
      <c r="N21" s="128">
        <f t="shared" si="11"/>
        <v>4.0070656386398895E-2</v>
      </c>
      <c r="O21" s="277">
        <f t="shared" si="5"/>
        <v>8.2992360534154697E-3</v>
      </c>
    </row>
    <row r="22" spans="1:15">
      <c r="A22" s="23" t="s">
        <v>12</v>
      </c>
      <c r="B22" s="21">
        <v>7825710</v>
      </c>
      <c r="C22" s="12">
        <f t="shared" si="8"/>
        <v>8.2087974303596933E-2</v>
      </c>
      <c r="D22" s="277">
        <f t="shared" si="0"/>
        <v>1.7190295228890255E-2</v>
      </c>
      <c r="E22" s="21">
        <v>7835672</v>
      </c>
      <c r="F22" s="12">
        <f t="shared" si="9"/>
        <v>7.8694814588153167E-2</v>
      </c>
      <c r="G22" s="277">
        <f t="shared" si="1"/>
        <v>1.7656260844092928E-2</v>
      </c>
      <c r="H22" s="130">
        <f t="shared" si="2"/>
        <v>9962</v>
      </c>
      <c r="I22" s="131">
        <f t="shared" si="3"/>
        <v>0.12729835375959908</v>
      </c>
      <c r="J22" s="21">
        <v>7776080</v>
      </c>
      <c r="K22" s="12">
        <f t="shared" si="10"/>
        <v>7.7320429604102889E-2</v>
      </c>
      <c r="L22" s="129">
        <f t="shared" si="4"/>
        <v>1.6602784183107011E-2</v>
      </c>
      <c r="M22" s="21">
        <v>7780000</v>
      </c>
      <c r="N22" s="12">
        <f t="shared" si="11"/>
        <v>7.6118387506118393E-2</v>
      </c>
      <c r="O22" s="277">
        <f t="shared" si="5"/>
        <v>1.5765263733814261E-2</v>
      </c>
    </row>
    <row r="23" spans="1:15" s="215" customFormat="1" ht="13.5">
      <c r="A23" s="16" t="s">
        <v>6</v>
      </c>
      <c r="B23" s="22">
        <v>7825710</v>
      </c>
      <c r="C23" s="132">
        <f t="shared" si="8"/>
        <v>8.2087974303596933E-2</v>
      </c>
      <c r="D23" s="277">
        <f t="shared" si="0"/>
        <v>1.7190295228890255E-2</v>
      </c>
      <c r="E23" s="22">
        <v>7835672</v>
      </c>
      <c r="F23" s="128">
        <f t="shared" si="9"/>
        <v>7.8694814588153167E-2</v>
      </c>
      <c r="G23" s="277">
        <f t="shared" si="1"/>
        <v>1.7656260844092928E-2</v>
      </c>
      <c r="H23" s="130">
        <f t="shared" si="2"/>
        <v>9962</v>
      </c>
      <c r="I23" s="131">
        <f t="shared" si="3"/>
        <v>0.12729835375959908</v>
      </c>
      <c r="J23" s="22">
        <v>7776080</v>
      </c>
      <c r="K23" s="128">
        <f t="shared" si="10"/>
        <v>7.7320429604102889E-2</v>
      </c>
      <c r="L23" s="129">
        <f t="shared" si="4"/>
        <v>1.6602784183107011E-2</v>
      </c>
      <c r="M23" s="22">
        <v>7780000</v>
      </c>
      <c r="N23" s="128">
        <f t="shared" si="11"/>
        <v>7.6118387506118393E-2</v>
      </c>
      <c r="O23" s="277">
        <f t="shared" si="5"/>
        <v>1.5765263733814261E-2</v>
      </c>
    </row>
    <row r="24" spans="1:15" s="215" customFormat="1" ht="13">
      <c r="A24" s="141" t="s">
        <v>13</v>
      </c>
      <c r="B24" s="21">
        <v>1128382620</v>
      </c>
      <c r="C24" s="128">
        <f t="shared" si="8"/>
        <v>11.836196781529777</v>
      </c>
      <c r="D24" s="277">
        <f t="shared" si="0"/>
        <v>2.4786543801071965</v>
      </c>
      <c r="E24" s="21">
        <v>1357183634</v>
      </c>
      <c r="F24" s="128">
        <f t="shared" si="9"/>
        <v>13.630396274844827</v>
      </c>
      <c r="G24" s="277">
        <f t="shared" si="1"/>
        <v>3.0581663264156473</v>
      </c>
      <c r="H24" s="130">
        <f t="shared" si="2"/>
        <v>228801014</v>
      </c>
      <c r="I24" s="131">
        <f t="shared" si="3"/>
        <v>20.276899869301431</v>
      </c>
      <c r="J24" s="21">
        <v>1558740559</v>
      </c>
      <c r="K24" s="128">
        <f t="shared" si="10"/>
        <v>15.499131910065161</v>
      </c>
      <c r="L24" s="129">
        <f t="shared" si="4"/>
        <v>3.3280821568878634</v>
      </c>
      <c r="M24" s="21">
        <v>1630956244</v>
      </c>
      <c r="N24" s="128">
        <f t="shared" si="11"/>
        <v>15.957038481531537</v>
      </c>
      <c r="O24" s="277">
        <f t="shared" si="5"/>
        <v>3.304942843826622</v>
      </c>
    </row>
    <row r="25" spans="1:15">
      <c r="A25" s="16" t="s">
        <v>6</v>
      </c>
      <c r="B25" s="22">
        <v>1123774275</v>
      </c>
      <c r="C25" s="142">
        <f t="shared" si="8"/>
        <v>11.787857435203104</v>
      </c>
      <c r="D25" s="277">
        <f t="shared" si="0"/>
        <v>2.4685314888849836</v>
      </c>
      <c r="E25" s="22">
        <v>1352522633</v>
      </c>
      <c r="F25" s="12">
        <f t="shared" si="9"/>
        <v>13.583585151371283</v>
      </c>
      <c r="G25" s="277">
        <f t="shared" si="1"/>
        <v>3.0476636089141258</v>
      </c>
      <c r="H25" s="130">
        <f t="shared" si="2"/>
        <v>228748358</v>
      </c>
      <c r="I25" s="131">
        <f t="shared" si="3"/>
        <v>20.35536522670445</v>
      </c>
      <c r="J25" s="22">
        <v>1558712634</v>
      </c>
      <c r="K25" s="12">
        <f t="shared" si="10"/>
        <v>15.498854241497362</v>
      </c>
      <c r="L25" s="129">
        <f t="shared" si="4"/>
        <v>3.3280225339482454</v>
      </c>
      <c r="M25" s="22">
        <v>1630956244</v>
      </c>
      <c r="N25" s="12">
        <f t="shared" si="11"/>
        <v>15.957038481531537</v>
      </c>
      <c r="O25" s="277">
        <f t="shared" si="5"/>
        <v>3.304942843826622</v>
      </c>
    </row>
    <row r="26" spans="1:15" s="215" customFormat="1" ht="13">
      <c r="A26" s="134" t="s">
        <v>2</v>
      </c>
      <c r="B26" s="135">
        <v>334170</v>
      </c>
      <c r="C26" s="136">
        <f t="shared" si="8"/>
        <v>3.5052842966367256E-3</v>
      </c>
      <c r="D26" s="277">
        <f t="shared" si="0"/>
        <v>7.3405236798172388E-4</v>
      </c>
      <c r="E26" s="135">
        <v>341299</v>
      </c>
      <c r="F26" s="128">
        <f t="shared" si="9"/>
        <v>3.4277164133621322E-3</v>
      </c>
      <c r="G26" s="277">
        <f t="shared" si="1"/>
        <v>7.6905518375808366E-4</v>
      </c>
      <c r="H26" s="130">
        <f t="shared" si="2"/>
        <v>7129</v>
      </c>
      <c r="I26" s="131">
        <f t="shared" si="3"/>
        <v>2.1333453032887491</v>
      </c>
      <c r="J26" s="135">
        <v>523603</v>
      </c>
      <c r="K26" s="128">
        <f t="shared" si="10"/>
        <v>5.2063776224006292E-3</v>
      </c>
      <c r="L26" s="129">
        <f t="shared" si="4"/>
        <v>1.1179498676231958E-3</v>
      </c>
      <c r="M26" s="135">
        <v>537427</v>
      </c>
      <c r="N26" s="128"/>
      <c r="O26" s="277">
        <f t="shared" si="5"/>
        <v>1.0890332124257837E-3</v>
      </c>
    </row>
    <row r="27" spans="1:15" s="217" customFormat="1" ht="13">
      <c r="A27" s="143" t="s">
        <v>71</v>
      </c>
      <c r="B27" s="144">
        <v>682083</v>
      </c>
      <c r="C27" s="145">
        <f t="shared" si="8"/>
        <v>7.1547261241370194E-3</v>
      </c>
      <c r="D27" s="277">
        <f t="shared" si="0"/>
        <v>1.4982932079782095E-3</v>
      </c>
      <c r="E27" s="144">
        <v>802176</v>
      </c>
      <c r="F27" s="145">
        <f t="shared" si="9"/>
        <v>8.0563723937227532E-3</v>
      </c>
      <c r="G27" s="277">
        <f t="shared" si="1"/>
        <v>1.8075576286081256E-3</v>
      </c>
      <c r="H27" s="130">
        <f t="shared" si="2"/>
        <v>120093</v>
      </c>
      <c r="I27" s="131">
        <f t="shared" si="3"/>
        <v>17.606801518290311</v>
      </c>
      <c r="J27" s="144">
        <v>802176</v>
      </c>
      <c r="K27" s="145">
        <f t="shared" si="10"/>
        <v>7.9763316398623538E-3</v>
      </c>
      <c r="L27" s="129">
        <f t="shared" si="4"/>
        <v>1.7127337945170382E-3</v>
      </c>
      <c r="M27" s="144">
        <v>219888</v>
      </c>
      <c r="N27" s="145">
        <f>M27/$M$152*100</f>
        <v>2.1513521840546735E-3</v>
      </c>
      <c r="O27" s="277">
        <f t="shared" si="5"/>
        <v>4.4557741798212732E-4</v>
      </c>
    </row>
    <row r="28" spans="1:15" s="215" customFormat="1" ht="13.5">
      <c r="A28" s="18" t="s">
        <v>7</v>
      </c>
      <c r="B28" s="24">
        <v>4608345</v>
      </c>
      <c r="C28" s="138"/>
      <c r="D28" s="277">
        <f t="shared" si="0"/>
        <v>1.0122891222212459E-2</v>
      </c>
      <c r="E28" s="24">
        <v>4661001</v>
      </c>
      <c r="F28" s="128">
        <f t="shared" si="9"/>
        <v>4.6811123473544644E-2</v>
      </c>
      <c r="G28" s="277">
        <f t="shared" si="1"/>
        <v>1.050271750152099E-2</v>
      </c>
      <c r="H28" s="130">
        <f t="shared" si="2"/>
        <v>52656</v>
      </c>
      <c r="I28" s="131">
        <f t="shared" si="3"/>
        <v>1.1426227854034465</v>
      </c>
      <c r="J28" s="24">
        <v>27925</v>
      </c>
      <c r="K28" s="128">
        <f t="shared" si="10"/>
        <v>2.7766856779953055E-4</v>
      </c>
      <c r="L28" s="129">
        <f t="shared" si="4"/>
        <v>5.9622939619096423E-5</v>
      </c>
      <c r="M28" s="24"/>
      <c r="N28" s="128"/>
      <c r="O28" s="277">
        <f t="shared" si="5"/>
        <v>0</v>
      </c>
    </row>
    <row r="29" spans="1:15" s="215" customFormat="1">
      <c r="A29" s="141" t="s">
        <v>74</v>
      </c>
      <c r="B29" s="21">
        <v>93377141</v>
      </c>
      <c r="C29" s="12">
        <f>B29/$B$152*100</f>
        <v>0.97948177877168319</v>
      </c>
      <c r="D29" s="277">
        <f t="shared" si="0"/>
        <v>0.20511629250505228</v>
      </c>
      <c r="E29" s="21">
        <v>102773723</v>
      </c>
      <c r="F29" s="12">
        <f t="shared" si="9"/>
        <v>1.0321717238826755</v>
      </c>
      <c r="G29" s="277">
        <f t="shared" si="1"/>
        <v>0.2315818810698754</v>
      </c>
      <c r="H29" s="130">
        <f t="shared" si="2"/>
        <v>9396582</v>
      </c>
      <c r="I29" s="131">
        <f t="shared" si="3"/>
        <v>10.063043159567272</v>
      </c>
      <c r="J29" s="21">
        <v>102019986</v>
      </c>
      <c r="K29" s="12">
        <f t="shared" si="10"/>
        <v>1.0144223240661827</v>
      </c>
      <c r="L29" s="129">
        <f t="shared" si="4"/>
        <v>0.21782386625672562</v>
      </c>
      <c r="M29" s="21">
        <v>100449263</v>
      </c>
      <c r="N29" s="12">
        <f>M29/$M$152*100</f>
        <v>0.98278096731850895</v>
      </c>
      <c r="O29" s="277">
        <f t="shared" si="5"/>
        <v>0.20354873047072888</v>
      </c>
    </row>
    <row r="30" spans="1:15">
      <c r="A30" s="16" t="s">
        <v>6</v>
      </c>
      <c r="B30" s="22">
        <v>92417614</v>
      </c>
      <c r="C30" s="132">
        <f>B30/$B$152*100</f>
        <v>0.96941679709978268</v>
      </c>
      <c r="D30" s="277">
        <f t="shared" si="0"/>
        <v>0.20300855372990073</v>
      </c>
      <c r="E30" s="22">
        <v>101664196</v>
      </c>
      <c r="F30" s="128">
        <f t="shared" si="9"/>
        <v>1.0210285798682823</v>
      </c>
      <c r="G30" s="277">
        <f t="shared" si="1"/>
        <v>0.22908176389733886</v>
      </c>
      <c r="H30" s="130">
        <f t="shared" si="2"/>
        <v>9246582</v>
      </c>
      <c r="I30" s="131">
        <f t="shared" si="3"/>
        <v>10.005216105232932</v>
      </c>
      <c r="J30" s="22">
        <v>100978459</v>
      </c>
      <c r="K30" s="128">
        <f t="shared" si="10"/>
        <v>1.0040660372115886</v>
      </c>
      <c r="L30" s="129">
        <f t="shared" si="4"/>
        <v>0.21560009180971901</v>
      </c>
      <c r="M30" s="22">
        <v>99489736</v>
      </c>
      <c r="N30" s="128">
        <f>M30/$M$152*100</f>
        <v>0.97339309482383252</v>
      </c>
      <c r="O30" s="277">
        <f t="shared" si="5"/>
        <v>0.20160436077732072</v>
      </c>
    </row>
    <row r="31" spans="1:15" s="215" customFormat="1" ht="13">
      <c r="A31" s="146" t="s">
        <v>2</v>
      </c>
      <c r="B31" s="135">
        <v>298080</v>
      </c>
      <c r="C31" s="136">
        <f>B31/$B$152*100</f>
        <v>3.1267173688286657E-3</v>
      </c>
      <c r="D31" s="277">
        <f t="shared" si="0"/>
        <v>6.547755030313681E-4</v>
      </c>
      <c r="E31" s="135">
        <v>266976</v>
      </c>
      <c r="F31" s="128">
        <f t="shared" si="9"/>
        <v>2.6812795149524864E-3</v>
      </c>
      <c r="G31" s="277">
        <f t="shared" si="1"/>
        <v>6.0158182924356109E-4</v>
      </c>
      <c r="H31" s="130">
        <f t="shared" si="2"/>
        <v>-31104</v>
      </c>
      <c r="I31" s="131">
        <f t="shared" si="3"/>
        <v>-10.434782608695642</v>
      </c>
      <c r="J31" s="135">
        <v>266976</v>
      </c>
      <c r="K31" s="128">
        <f t="shared" si="10"/>
        <v>2.6546407719551467E-3</v>
      </c>
      <c r="L31" s="129">
        <f t="shared" si="4"/>
        <v>5.7002305918524212E-4</v>
      </c>
      <c r="M31" s="135">
        <v>266976</v>
      </c>
      <c r="N31" s="128">
        <f>M31/$M$152*100</f>
        <v>2.6120543217009592E-3</v>
      </c>
      <c r="O31" s="277">
        <f t="shared" si="5"/>
        <v>5.4099576485845712E-4</v>
      </c>
    </row>
    <row r="32" spans="1:15" s="215" customFormat="1" ht="13">
      <c r="A32" s="216" t="s">
        <v>71</v>
      </c>
      <c r="B32" s="147">
        <v>107925</v>
      </c>
      <c r="C32" s="136"/>
      <c r="D32" s="277">
        <f t="shared" si="0"/>
        <v>2.3707275283367014E-4</v>
      </c>
      <c r="E32" s="147"/>
      <c r="F32" s="128"/>
      <c r="G32" s="277">
        <f t="shared" si="1"/>
        <v>0</v>
      </c>
      <c r="H32" s="130">
        <f t="shared" si="2"/>
        <v>-107925</v>
      </c>
      <c r="I32" s="131">
        <f t="shared" si="3"/>
        <v>-100</v>
      </c>
      <c r="J32" s="135"/>
      <c r="K32" s="128"/>
      <c r="L32" s="277">
        <f t="shared" si="4"/>
        <v>0</v>
      </c>
      <c r="M32" s="135"/>
      <c r="N32" s="128"/>
      <c r="O32" s="277">
        <f t="shared" si="5"/>
        <v>0</v>
      </c>
    </row>
    <row r="33" spans="1:15" s="215" customFormat="1" ht="13.5">
      <c r="A33" s="18" t="s">
        <v>7</v>
      </c>
      <c r="B33" s="24">
        <v>959527</v>
      </c>
      <c r="C33" s="138">
        <f>B33/$B$152*100</f>
        <v>1.0064981671900373E-2</v>
      </c>
      <c r="D33" s="277">
        <f t="shared" si="0"/>
        <v>2.1077387751515684E-3</v>
      </c>
      <c r="E33" s="24">
        <v>1109527</v>
      </c>
      <c r="F33" s="128">
        <f t="shared" ref="F33:F44" si="12">E33/$E$152*100</f>
        <v>1.1143144014393381E-2</v>
      </c>
      <c r="G33" s="277">
        <f t="shared" si="1"/>
        <v>2.5001171725365602E-3</v>
      </c>
      <c r="H33" s="130">
        <f t="shared" si="2"/>
        <v>150000</v>
      </c>
      <c r="I33" s="131">
        <f t="shared" si="3"/>
        <v>15.632702362726619</v>
      </c>
      <c r="J33" s="24">
        <v>1041527</v>
      </c>
      <c r="K33" s="128">
        <f t="shared" ref="K33:K44" si="13">J33/$J$152*100</f>
        <v>1.035628685459415E-2</v>
      </c>
      <c r="L33" s="129">
        <f t="shared" si="4"/>
        <v>2.2237744470065763E-3</v>
      </c>
      <c r="M33" s="24">
        <v>959527</v>
      </c>
      <c r="N33" s="128">
        <f>M33/$M$152*100</f>
        <v>9.3878724946765101E-3</v>
      </c>
      <c r="O33" s="277">
        <f t="shared" si="5"/>
        <v>1.944369693408174E-3</v>
      </c>
    </row>
    <row r="34" spans="1:15" s="218" customFormat="1">
      <c r="A34" s="143" t="s">
        <v>71</v>
      </c>
      <c r="B34" s="144">
        <v>801812</v>
      </c>
      <c r="C34" s="148">
        <f>B34/$B$152*100</f>
        <v>8.410626365188037E-3</v>
      </c>
      <c r="D34" s="277">
        <f t="shared" si="0"/>
        <v>1.7612951410245145E-3</v>
      </c>
      <c r="E34" s="144"/>
      <c r="F34" s="149">
        <f t="shared" si="12"/>
        <v>0</v>
      </c>
      <c r="G34" s="277">
        <f t="shared" si="1"/>
        <v>0</v>
      </c>
      <c r="H34" s="130">
        <f t="shared" si="2"/>
        <v>-801812</v>
      </c>
      <c r="I34" s="131">
        <f t="shared" si="3"/>
        <v>-100</v>
      </c>
      <c r="J34" s="144"/>
      <c r="K34" s="149">
        <f t="shared" si="13"/>
        <v>0</v>
      </c>
      <c r="L34" s="277">
        <f t="shared" si="4"/>
        <v>0</v>
      </c>
      <c r="M34" s="144"/>
      <c r="N34" s="149">
        <f>M34/$M$152*100</f>
        <v>0</v>
      </c>
      <c r="O34" s="277">
        <f t="shared" si="5"/>
        <v>0</v>
      </c>
    </row>
    <row r="35" spans="1:15" s="215" customFormat="1" ht="13">
      <c r="A35" s="25" t="s">
        <v>14</v>
      </c>
      <c r="B35" s="21">
        <v>165361315</v>
      </c>
      <c r="C35" s="128">
        <f>B35/$B$152*100</f>
        <v>1.7345615128249066</v>
      </c>
      <c r="D35" s="277">
        <f t="shared" si="0"/>
        <v>0.36323986249011508</v>
      </c>
      <c r="E35" s="21">
        <v>198776018</v>
      </c>
      <c r="F35" s="128">
        <f t="shared" si="12"/>
        <v>1.9963369933148549</v>
      </c>
      <c r="G35" s="277">
        <f t="shared" si="1"/>
        <v>0.44790558146871268</v>
      </c>
      <c r="H35" s="130">
        <f t="shared" si="2"/>
        <v>33414703</v>
      </c>
      <c r="I35" s="131">
        <f t="shared" si="3"/>
        <v>20.207085919702578</v>
      </c>
      <c r="J35" s="21">
        <v>185782113</v>
      </c>
      <c r="K35" s="128">
        <f t="shared" si="13"/>
        <v>1.8473000264809505</v>
      </c>
      <c r="L35" s="129">
        <f t="shared" si="4"/>
        <v>0.39666519984627213</v>
      </c>
      <c r="M35" s="21">
        <v>131320137</v>
      </c>
      <c r="N35" s="128">
        <f>M35/$M$152*100</f>
        <v>1.2848171048229506</v>
      </c>
      <c r="O35" s="277">
        <f t="shared" si="5"/>
        <v>0.26610496058684069</v>
      </c>
    </row>
    <row r="36" spans="1:15" s="215" customFormat="1" ht="13.5">
      <c r="A36" s="16" t="s">
        <v>6</v>
      </c>
      <c r="B36" s="22">
        <v>137834096</v>
      </c>
      <c r="C36" s="132">
        <f>B36/$B$152*100</f>
        <v>1.4458140834004218</v>
      </c>
      <c r="D36" s="277">
        <f t="shared" si="0"/>
        <v>0.3027723750109832</v>
      </c>
      <c r="E36" s="22">
        <v>144214465</v>
      </c>
      <c r="F36" s="128">
        <f t="shared" si="12"/>
        <v>1.4483672343743719</v>
      </c>
      <c r="G36" s="277">
        <f t="shared" si="1"/>
        <v>0.32496105139818382</v>
      </c>
      <c r="H36" s="130">
        <f t="shared" si="2"/>
        <v>6380369</v>
      </c>
      <c r="I36" s="131">
        <f t="shared" si="3"/>
        <v>4.6290208193479288</v>
      </c>
      <c r="J36" s="22">
        <v>139123926</v>
      </c>
      <c r="K36" s="128">
        <f t="shared" si="13"/>
        <v>1.3833604755261546</v>
      </c>
      <c r="L36" s="129">
        <f t="shared" si="4"/>
        <v>0.29704485011529591</v>
      </c>
      <c r="M36" s="22">
        <v>109618938</v>
      </c>
      <c r="N36" s="128">
        <f>M36/$M$152*100</f>
        <v>1.0724957327369107</v>
      </c>
      <c r="O36" s="277">
        <f t="shared" si="5"/>
        <v>0.22213000871344912</v>
      </c>
    </row>
    <row r="37" spans="1:15" s="215" customFormat="1" ht="13.5">
      <c r="A37" s="146" t="s">
        <v>2</v>
      </c>
      <c r="B37" s="135">
        <v>23328</v>
      </c>
      <c r="C37" s="132"/>
      <c r="D37" s="277">
        <f t="shared" ref="D37:D68" si="14">B37/$B$169/1000000*100</f>
        <v>5.1243300237237501E-5</v>
      </c>
      <c r="E37" s="135">
        <v>23328</v>
      </c>
      <c r="F37" s="128">
        <f t="shared" si="12"/>
        <v>2.3428655955895513E-4</v>
      </c>
      <c r="G37" s="277">
        <f t="shared" ref="G37:G68" si="15">E37/$E$169/1000000*100</f>
        <v>5.2565402555262618E-5</v>
      </c>
      <c r="H37" s="130">
        <f t="shared" si="2"/>
        <v>0</v>
      </c>
      <c r="I37" s="131">
        <f t="shared" si="3"/>
        <v>0</v>
      </c>
      <c r="J37" s="135">
        <v>23328</v>
      </c>
      <c r="K37" s="128">
        <f t="shared" si="13"/>
        <v>2.3195890240384776E-4</v>
      </c>
      <c r="L37" s="129">
        <f t="shared" ref="L37:L68" si="16">J37/$J$169/1000000*100</f>
        <v>4.980784012298233E-5</v>
      </c>
      <c r="M37" s="135">
        <v>23328</v>
      </c>
      <c r="N37" s="128"/>
      <c r="O37" s="277">
        <f t="shared" ref="O37:O68" si="17">M37/$M$169/1000000*100</f>
        <v>4.7271474599282659E-5</v>
      </c>
    </row>
    <row r="38" spans="1:15" s="220" customFormat="1">
      <c r="A38" s="143" t="s">
        <v>71</v>
      </c>
      <c r="B38" s="144">
        <v>4054394</v>
      </c>
      <c r="C38" s="148">
        <f t="shared" ref="C38:C44" si="18">B38/$B$152*100</f>
        <v>4.2528663915307061E-2</v>
      </c>
      <c r="D38" s="277">
        <f t="shared" si="14"/>
        <v>8.9060583428521214E-3</v>
      </c>
      <c r="E38" s="144">
        <v>162984</v>
      </c>
      <c r="F38" s="149">
        <f t="shared" si="12"/>
        <v>1.6368724546963625E-3</v>
      </c>
      <c r="G38" s="277">
        <f t="shared" si="15"/>
        <v>3.6725478266747788E-4</v>
      </c>
      <c r="H38" s="130">
        <f t="shared" si="2"/>
        <v>-3891410</v>
      </c>
      <c r="I38" s="131">
        <f t="shared" si="3"/>
        <v>-95.98006508494241</v>
      </c>
      <c r="J38" s="144">
        <v>162984</v>
      </c>
      <c r="K38" s="149">
        <f t="shared" si="13"/>
        <v>1.6206099858277058E-3</v>
      </c>
      <c r="L38" s="129">
        <f t="shared" si="16"/>
        <v>3.4798872662054832E-4</v>
      </c>
      <c r="M38" s="144"/>
      <c r="N38" s="149">
        <f>M38/$M$152*100</f>
        <v>0</v>
      </c>
      <c r="O38" s="277">
        <f t="shared" si="17"/>
        <v>0</v>
      </c>
    </row>
    <row r="39" spans="1:15" s="215" customFormat="1" ht="13.5">
      <c r="A39" s="18" t="s">
        <v>7</v>
      </c>
      <c r="B39" s="24">
        <v>27527219</v>
      </c>
      <c r="C39" s="138">
        <f t="shared" si="18"/>
        <v>0.28874742942448489</v>
      </c>
      <c r="D39" s="277">
        <f t="shared" si="14"/>
        <v>6.0467487479131887E-2</v>
      </c>
      <c r="E39" s="24">
        <v>54561553</v>
      </c>
      <c r="F39" s="128">
        <f t="shared" si="12"/>
        <v>0.54796975894048294</v>
      </c>
      <c r="G39" s="277">
        <f t="shared" si="15"/>
        <v>0.12294453007052884</v>
      </c>
      <c r="H39" s="130">
        <f t="shared" si="2"/>
        <v>27034334</v>
      </c>
      <c r="I39" s="131">
        <f t="shared" si="3"/>
        <v>98.209463149909908</v>
      </c>
      <c r="J39" s="24">
        <v>46658187</v>
      </c>
      <c r="K39" s="128">
        <f t="shared" si="13"/>
        <v>0.46393955095479589</v>
      </c>
      <c r="L39" s="129">
        <f t="shared" si="16"/>
        <v>9.9620349730976165E-2</v>
      </c>
      <c r="M39" s="24">
        <v>21701199</v>
      </c>
      <c r="N39" s="128">
        <f>M39/$M$152*100</f>
        <v>0.21232137208603971</v>
      </c>
      <c r="O39" s="277">
        <f t="shared" si="17"/>
        <v>4.3974951873391559E-2</v>
      </c>
    </row>
    <row r="40" spans="1:15" s="215" customFormat="1" ht="26">
      <c r="A40" s="219" t="s">
        <v>75</v>
      </c>
      <c r="B40" s="150"/>
      <c r="C40" s="140">
        <f t="shared" si="18"/>
        <v>0</v>
      </c>
      <c r="D40" s="277">
        <f t="shared" si="14"/>
        <v>0</v>
      </c>
      <c r="E40" s="150">
        <v>56088</v>
      </c>
      <c r="F40" s="128">
        <f t="shared" si="12"/>
        <v>5.6330009227291986E-4</v>
      </c>
      <c r="G40" s="277">
        <f t="shared" si="15"/>
        <v>1.2638410058811599E-4</v>
      </c>
      <c r="H40" s="130">
        <f t="shared" si="2"/>
        <v>56088</v>
      </c>
      <c r="I40" s="277" t="s">
        <v>79</v>
      </c>
      <c r="J40" s="150"/>
      <c r="K40" s="128">
        <f t="shared" si="13"/>
        <v>0</v>
      </c>
      <c r="L40" s="277">
        <f t="shared" si="16"/>
        <v>0</v>
      </c>
      <c r="M40" s="150"/>
      <c r="N40" s="128">
        <f>M40/$M$152*100</f>
        <v>0</v>
      </c>
      <c r="O40" s="277">
        <f t="shared" si="17"/>
        <v>0</v>
      </c>
    </row>
    <row r="41" spans="1:15" s="215" customFormat="1" ht="13">
      <c r="A41" s="143" t="s">
        <v>71</v>
      </c>
      <c r="B41" s="147"/>
      <c r="C41" s="140">
        <f t="shared" si="18"/>
        <v>0</v>
      </c>
      <c r="D41" s="277">
        <f t="shared" si="14"/>
        <v>0</v>
      </c>
      <c r="E41" s="147">
        <v>28174</v>
      </c>
      <c r="F41" s="128">
        <f t="shared" si="12"/>
        <v>2.8295565539326141E-4</v>
      </c>
      <c r="G41" s="277">
        <f t="shared" si="15"/>
        <v>6.3484981635458226E-5</v>
      </c>
      <c r="H41" s="130">
        <f t="shared" si="2"/>
        <v>28174</v>
      </c>
      <c r="I41" s="277" t="s">
        <v>79</v>
      </c>
      <c r="J41" s="147">
        <v>28174</v>
      </c>
      <c r="K41" s="128">
        <f t="shared" si="13"/>
        <v>2.8014446657776088E-4</v>
      </c>
      <c r="L41" s="277">
        <f t="shared" si="16"/>
        <v>6.0154581945511996E-5</v>
      </c>
      <c r="M41" s="147">
        <v>14087</v>
      </c>
      <c r="N41" s="128"/>
      <c r="O41" s="277">
        <f t="shared" si="17"/>
        <v>2.8545664552473199E-5</v>
      </c>
    </row>
    <row r="42" spans="1:15">
      <c r="A42" s="23" t="s">
        <v>15</v>
      </c>
      <c r="B42" s="21">
        <v>1365060082</v>
      </c>
      <c r="C42" s="12">
        <f t="shared" si="18"/>
        <v>14.318830743035704</v>
      </c>
      <c r="D42" s="277">
        <f t="shared" si="14"/>
        <v>2.9985503953958355</v>
      </c>
      <c r="E42" s="21">
        <v>1536652058</v>
      </c>
      <c r="F42" s="12">
        <f t="shared" si="12"/>
        <v>15.43282424159842</v>
      </c>
      <c r="G42" s="277">
        <f t="shared" si="15"/>
        <v>3.4625657585795082</v>
      </c>
      <c r="H42" s="130">
        <f t="shared" si="2"/>
        <v>171591976</v>
      </c>
      <c r="I42" s="131">
        <f t="shared" si="3"/>
        <v>12.570287437355447</v>
      </c>
      <c r="J42" s="21">
        <v>1620886447</v>
      </c>
      <c r="K42" s="12">
        <f t="shared" si="13"/>
        <v>16.117071380632396</v>
      </c>
      <c r="L42" s="129">
        <f t="shared" si="16"/>
        <v>3.460770447946024</v>
      </c>
      <c r="M42" s="21">
        <v>1478716930</v>
      </c>
      <c r="N42" s="12">
        <f>M42/$M$152*100</f>
        <v>14.4675511940357</v>
      </c>
      <c r="O42" s="277">
        <f t="shared" si="17"/>
        <v>2.9964476078542628</v>
      </c>
    </row>
    <row r="43" spans="1:15">
      <c r="A43" s="16" t="s">
        <v>6</v>
      </c>
      <c r="B43" s="22">
        <v>1013815697</v>
      </c>
      <c r="C43" s="142">
        <f t="shared" si="18"/>
        <v>10.634444272011002</v>
      </c>
      <c r="D43" s="277">
        <f t="shared" si="14"/>
        <v>2.2269916900975311</v>
      </c>
      <c r="E43" s="22">
        <v>1122310546</v>
      </c>
      <c r="F43" s="12">
        <f t="shared" si="12"/>
        <v>11.271531060488359</v>
      </c>
      <c r="G43" s="277">
        <f t="shared" si="15"/>
        <v>2.5289225669798783</v>
      </c>
      <c r="H43" s="130">
        <f t="shared" si="2"/>
        <v>108494849</v>
      </c>
      <c r="I43" s="131">
        <f t="shared" si="3"/>
        <v>10.701634362246423</v>
      </c>
      <c r="J43" s="22">
        <v>1271412629</v>
      </c>
      <c r="K43" s="12">
        <f t="shared" si="13"/>
        <v>12.642124396657687</v>
      </c>
      <c r="L43" s="129">
        <f t="shared" si="16"/>
        <v>2.7146054936373734</v>
      </c>
      <c r="M43" s="22">
        <v>1351269660</v>
      </c>
      <c r="N43" s="12">
        <f>M43/$M$152*100</f>
        <v>13.220625656187767</v>
      </c>
      <c r="O43" s="277">
        <f t="shared" si="17"/>
        <v>2.7381905611055948</v>
      </c>
    </row>
    <row r="44" spans="1:15" s="215" customFormat="1" ht="13.5">
      <c r="A44" s="146" t="s">
        <v>2</v>
      </c>
      <c r="B44" s="135">
        <v>15552</v>
      </c>
      <c r="C44" s="132">
        <f t="shared" si="18"/>
        <v>1.6313308011279992E-4</v>
      </c>
      <c r="D44" s="277">
        <f t="shared" si="14"/>
        <v>3.4162200158158334E-5</v>
      </c>
      <c r="E44" s="135">
        <v>15984</v>
      </c>
      <c r="F44" s="128">
        <f t="shared" si="12"/>
        <v>1.6052967969780259E-4</v>
      </c>
      <c r="G44" s="277">
        <f t="shared" si="15"/>
        <v>3.6017035084161424E-5</v>
      </c>
      <c r="H44" s="130">
        <f t="shared" si="2"/>
        <v>432</v>
      </c>
      <c r="I44" s="131">
        <f t="shared" si="3"/>
        <v>2.7777777777777715</v>
      </c>
      <c r="J44" s="135">
        <v>18144</v>
      </c>
      <c r="K44" s="128">
        <f t="shared" si="13"/>
        <v>1.8041247964743713E-4</v>
      </c>
      <c r="L44" s="129">
        <f t="shared" si="16"/>
        <v>3.8739431206764031E-5</v>
      </c>
      <c r="M44" s="135">
        <v>18144</v>
      </c>
      <c r="N44" s="128"/>
      <c r="O44" s="277">
        <f t="shared" si="17"/>
        <v>3.676670246610874E-5</v>
      </c>
    </row>
    <row r="45" spans="1:15">
      <c r="A45" s="216" t="s">
        <v>71</v>
      </c>
      <c r="B45" s="147">
        <v>24227</v>
      </c>
      <c r="C45" s="132"/>
      <c r="D45" s="277">
        <f t="shared" si="14"/>
        <v>5.3218082769528167E-5</v>
      </c>
      <c r="E45" s="147"/>
      <c r="F45" s="151"/>
      <c r="G45" s="277">
        <f t="shared" si="15"/>
        <v>0</v>
      </c>
      <c r="H45" s="172">
        <f t="shared" si="2"/>
        <v>-24227</v>
      </c>
      <c r="I45" s="131">
        <f t="shared" si="3"/>
        <v>-100</v>
      </c>
      <c r="J45" s="147"/>
      <c r="K45" s="151"/>
      <c r="L45" s="277">
        <f t="shared" si="16"/>
        <v>0</v>
      </c>
      <c r="M45" s="147"/>
      <c r="N45" s="128"/>
      <c r="O45" s="277">
        <f t="shared" si="17"/>
        <v>0</v>
      </c>
    </row>
    <row r="46" spans="1:15">
      <c r="A46" s="27" t="s">
        <v>16</v>
      </c>
      <c r="B46" s="135">
        <v>362193742</v>
      </c>
      <c r="C46" s="152">
        <f>B46/$B$152*100</f>
        <v>3.799240016077726</v>
      </c>
      <c r="D46" s="277">
        <f t="shared" si="14"/>
        <v>0.79561053949565064</v>
      </c>
      <c r="E46" s="135">
        <v>507672693</v>
      </c>
      <c r="F46" s="12">
        <f>E46/$E$152*100</f>
        <v>5.0986320569701489</v>
      </c>
      <c r="G46" s="277">
        <f t="shared" si="15"/>
        <v>1.1439480227134455</v>
      </c>
      <c r="H46" s="130">
        <f t="shared" si="2"/>
        <v>145478951</v>
      </c>
      <c r="I46" s="131">
        <f t="shared" si="3"/>
        <v>40.166058694630891</v>
      </c>
      <c r="J46" s="135">
        <v>607784862</v>
      </c>
      <c r="K46" s="12">
        <f>J46/$J$152*100</f>
        <v>6.0434289046293754</v>
      </c>
      <c r="L46" s="129">
        <f t="shared" si="16"/>
        <v>1.2976873815014092</v>
      </c>
      <c r="M46" s="135">
        <v>665904108</v>
      </c>
      <c r="N46" s="12">
        <f>M46/$M$152*100</f>
        <v>6.5151088604961576</v>
      </c>
      <c r="O46" s="277">
        <f t="shared" si="17"/>
        <v>1.349377105919066</v>
      </c>
    </row>
    <row r="47" spans="1:15" s="215" customFormat="1">
      <c r="A47" s="27" t="s">
        <v>17</v>
      </c>
      <c r="B47" s="135">
        <v>425618000</v>
      </c>
      <c r="C47" s="152">
        <f>B47/$B$152*100</f>
        <v>4.4645303042341622</v>
      </c>
      <c r="D47" s="277">
        <f t="shared" si="14"/>
        <v>0.93493102539319917</v>
      </c>
      <c r="E47" s="135">
        <v>366360000</v>
      </c>
      <c r="F47" s="12">
        <f>E47/$E$152*100</f>
        <v>3.6794077486290635</v>
      </c>
      <c r="G47" s="277">
        <f t="shared" si="15"/>
        <v>0.82552558642601226</v>
      </c>
      <c r="H47" s="130">
        <f t="shared" si="2"/>
        <v>-59258000</v>
      </c>
      <c r="I47" s="131">
        <f t="shared" si="3"/>
        <v>-13.922813414846175</v>
      </c>
      <c r="J47" s="135">
        <v>442617000</v>
      </c>
      <c r="K47" s="12">
        <f>J47/$J$152*100</f>
        <v>4.401103973991936</v>
      </c>
      <c r="L47" s="129">
        <f t="shared" si="16"/>
        <v>0.94503586984370991</v>
      </c>
      <c r="M47" s="135">
        <v>476050000</v>
      </c>
      <c r="N47" s="12">
        <f>M47/$M$152*100</f>
        <v>4.6576039038930155</v>
      </c>
      <c r="O47" s="277">
        <f t="shared" si="17"/>
        <v>0.96465987152728527</v>
      </c>
    </row>
    <row r="48" spans="1:15">
      <c r="A48" s="18" t="s">
        <v>7</v>
      </c>
      <c r="B48" s="24">
        <v>351244385</v>
      </c>
      <c r="C48" s="138">
        <f>B48/$B$152*100</f>
        <v>3.684386471024701</v>
      </c>
      <c r="D48" s="277">
        <f t="shared" si="14"/>
        <v>0.77155870529830417</v>
      </c>
      <c r="E48" s="24">
        <v>414341512</v>
      </c>
      <c r="F48" s="128">
        <f>E48/$E$152*100</f>
        <v>4.1612931811100617</v>
      </c>
      <c r="G48" s="277">
        <f t="shared" si="15"/>
        <v>0.93364319159963061</v>
      </c>
      <c r="H48" s="130">
        <f t="shared" si="2"/>
        <v>63097127</v>
      </c>
      <c r="I48" s="131">
        <f t="shared" si="3"/>
        <v>17.963882041843888</v>
      </c>
      <c r="J48" s="24">
        <v>349473818</v>
      </c>
      <c r="K48" s="128">
        <f>J48/$J$152*100</f>
        <v>3.4749469839747102</v>
      </c>
      <c r="L48" s="129">
        <f t="shared" si="16"/>
        <v>0.74616495430865137</v>
      </c>
      <c r="M48" s="24">
        <v>127447270</v>
      </c>
      <c r="N48" s="128">
        <f>M48/$M$152*100</f>
        <v>1.2469255378479303</v>
      </c>
      <c r="O48" s="277">
        <f t="shared" si="17"/>
        <v>0.25825704674866767</v>
      </c>
    </row>
    <row r="49" spans="1:15" ht="26">
      <c r="A49" s="326" t="s">
        <v>75</v>
      </c>
      <c r="B49" s="147"/>
      <c r="C49" s="138"/>
      <c r="D49" s="277">
        <f t="shared" si="14"/>
        <v>0</v>
      </c>
      <c r="E49" s="150">
        <v>528647</v>
      </c>
      <c r="F49" s="128"/>
      <c r="G49" s="277">
        <f t="shared" si="15"/>
        <v>1.1912098064399829E-3</v>
      </c>
      <c r="H49" s="130">
        <f t="shared" si="2"/>
        <v>528647</v>
      </c>
      <c r="I49" s="277" t="s">
        <v>79</v>
      </c>
      <c r="J49" s="24">
        <v>397460</v>
      </c>
      <c r="K49" s="128"/>
      <c r="L49" s="277">
        <f t="shared" si="16"/>
        <v>8.486207191049619E-4</v>
      </c>
      <c r="M49" s="150">
        <v>3096632</v>
      </c>
      <c r="N49" s="128"/>
      <c r="O49" s="277">
        <f t="shared" si="17"/>
        <v>6.2749640316926382E-3</v>
      </c>
    </row>
    <row r="50" spans="1:15" s="215" customFormat="1" ht="13.5">
      <c r="A50" s="216" t="s">
        <v>71</v>
      </c>
      <c r="B50" s="135"/>
      <c r="C50" s="138"/>
      <c r="D50" s="277">
        <f t="shared" si="14"/>
        <v>0</v>
      </c>
      <c r="E50" s="147">
        <v>204369</v>
      </c>
      <c r="F50" s="128"/>
      <c r="G50" s="277">
        <f t="shared" si="15"/>
        <v>4.6050834854322997E-4</v>
      </c>
      <c r="H50" s="130">
        <f t="shared" si="2"/>
        <v>204369</v>
      </c>
      <c r="I50" s="277" t="s">
        <v>79</v>
      </c>
      <c r="J50" s="135"/>
      <c r="K50" s="128"/>
      <c r="L50" s="277">
        <f t="shared" si="16"/>
        <v>0</v>
      </c>
      <c r="M50" s="135"/>
      <c r="N50" s="128"/>
      <c r="O50" s="277">
        <f t="shared" si="17"/>
        <v>0</v>
      </c>
    </row>
    <row r="51" spans="1:15">
      <c r="A51" s="141" t="s">
        <v>76</v>
      </c>
      <c r="B51" s="21">
        <v>725200594</v>
      </c>
      <c r="C51" s="12">
        <f t="shared" ref="C51:C56" si="19">B51/$B$152*100</f>
        <v>7.6070091691648729</v>
      </c>
      <c r="D51" s="277">
        <f t="shared" si="14"/>
        <v>1.593007191810913</v>
      </c>
      <c r="E51" s="21">
        <v>839642620</v>
      </c>
      <c r="F51" s="12">
        <f t="shared" ref="F51:F56" si="20">E51/$E$152*100</f>
        <v>8.4326552082847694</v>
      </c>
      <c r="G51" s="277">
        <f t="shared" si="15"/>
        <v>1.8919818382568332</v>
      </c>
      <c r="H51" s="130">
        <f t="shared" si="2"/>
        <v>114442026</v>
      </c>
      <c r="I51" s="131">
        <f t="shared" si="3"/>
        <v>15.780740797352408</v>
      </c>
      <c r="J51" s="21">
        <v>696913583</v>
      </c>
      <c r="K51" s="12">
        <f t="shared" ref="K51:K56" si="21">J51/$J$152*100</f>
        <v>6.929668629244377</v>
      </c>
      <c r="L51" s="129">
        <f t="shared" si="16"/>
        <v>1.4879869822358869</v>
      </c>
      <c r="M51" s="21">
        <v>625483406</v>
      </c>
      <c r="N51" s="12">
        <f>M51/$M$152*100</f>
        <v>6.1196385959581967</v>
      </c>
      <c r="O51" s="277">
        <f t="shared" si="17"/>
        <v>1.2674692617884862</v>
      </c>
    </row>
    <row r="52" spans="1:15">
      <c r="A52" s="16" t="s">
        <v>6</v>
      </c>
      <c r="B52" s="22">
        <v>625528634</v>
      </c>
      <c r="C52" s="142">
        <f t="shared" si="19"/>
        <v>6.561497734257479</v>
      </c>
      <c r="D52" s="277">
        <f t="shared" si="14"/>
        <v>1.3740634258852473</v>
      </c>
      <c r="E52" s="22">
        <v>672233660</v>
      </c>
      <c r="F52" s="12">
        <f t="shared" si="20"/>
        <v>6.7513422248424382</v>
      </c>
      <c r="G52" s="277">
        <f t="shared" si="15"/>
        <v>1.5147562135244148</v>
      </c>
      <c r="H52" s="130">
        <f t="shared" si="2"/>
        <v>46705026</v>
      </c>
      <c r="I52" s="131">
        <f t="shared" si="3"/>
        <v>7.4664888961741838</v>
      </c>
      <c r="J52" s="22">
        <v>609936464</v>
      </c>
      <c r="K52" s="12">
        <f t="shared" si="21"/>
        <v>6.0648230763684845</v>
      </c>
      <c r="L52" s="129">
        <f t="shared" si="16"/>
        <v>1.3022812878981982</v>
      </c>
      <c r="M52" s="22">
        <v>583325288</v>
      </c>
      <c r="N52" s="12">
        <f>M52/$M$152*100</f>
        <v>5.70716970618279</v>
      </c>
      <c r="O52" s="277">
        <f t="shared" si="17"/>
        <v>1.1820407465196863</v>
      </c>
    </row>
    <row r="53" spans="1:15" s="221" customFormat="1" ht="13">
      <c r="A53" s="146" t="s">
        <v>2</v>
      </c>
      <c r="B53" s="135">
        <v>7776</v>
      </c>
      <c r="C53" s="136">
        <f t="shared" si="19"/>
        <v>8.1566540056399962E-5</v>
      </c>
      <c r="D53" s="277">
        <f t="shared" si="14"/>
        <v>1.7081100079079167E-5</v>
      </c>
      <c r="E53" s="135">
        <v>7776</v>
      </c>
      <c r="F53" s="128">
        <f t="shared" si="20"/>
        <v>7.8095519852985031E-5</v>
      </c>
      <c r="G53" s="277">
        <f t="shared" si="15"/>
        <v>1.7521800851754209E-5</v>
      </c>
      <c r="H53" s="130">
        <f t="shared" si="2"/>
        <v>0</v>
      </c>
      <c r="I53" s="131">
        <f t="shared" si="3"/>
        <v>0</v>
      </c>
      <c r="J53" s="135">
        <v>7776</v>
      </c>
      <c r="K53" s="128">
        <f t="shared" si="21"/>
        <v>7.7319634134615921E-5</v>
      </c>
      <c r="L53" s="129">
        <f t="shared" si="16"/>
        <v>1.6602613374327442E-5</v>
      </c>
      <c r="M53" s="135">
        <v>7776</v>
      </c>
      <c r="N53" s="128">
        <f>M53/$M$152*100</f>
        <v>7.607925208837745E-5</v>
      </c>
      <c r="O53" s="277">
        <f t="shared" si="17"/>
        <v>1.5757158199760886E-5</v>
      </c>
    </row>
    <row r="54" spans="1:15" s="221" customFormat="1">
      <c r="A54" s="143" t="s">
        <v>71</v>
      </c>
      <c r="B54" s="147">
        <v>742340</v>
      </c>
      <c r="C54" s="153">
        <f t="shared" si="19"/>
        <v>7.7867933829048304E-3</v>
      </c>
      <c r="D54" s="277">
        <f t="shared" si="14"/>
        <v>1.6306563570863718E-3</v>
      </c>
      <c r="E54" s="147">
        <v>4072698</v>
      </c>
      <c r="F54" s="12">
        <f t="shared" si="20"/>
        <v>4.0902709299667238E-2</v>
      </c>
      <c r="G54" s="277">
        <f t="shared" si="15"/>
        <v>9.1770837558304615E-3</v>
      </c>
      <c r="H54" s="130">
        <f t="shared" si="2"/>
        <v>3330358</v>
      </c>
      <c r="I54" s="131">
        <f t="shared" si="3"/>
        <v>448.6297383948056</v>
      </c>
      <c r="J54" s="147">
        <v>1742340</v>
      </c>
      <c r="K54" s="12">
        <f t="shared" si="21"/>
        <v>1.7324728824344996E-2</v>
      </c>
      <c r="L54" s="129">
        <f t="shared" si="16"/>
        <v>3.7200871124775815E-3</v>
      </c>
      <c r="M54" s="147">
        <v>742340</v>
      </c>
      <c r="N54" s="12"/>
      <c r="O54" s="277">
        <f t="shared" si="17"/>
        <v>1.5042655372955887E-3</v>
      </c>
    </row>
    <row r="55" spans="1:15" s="221" customFormat="1">
      <c r="A55" s="18" t="s">
        <v>7</v>
      </c>
      <c r="B55" s="24">
        <v>99671960</v>
      </c>
      <c r="C55" s="154">
        <f t="shared" si="19"/>
        <v>1.045511434907394</v>
      </c>
      <c r="D55" s="277">
        <f t="shared" si="14"/>
        <v>0.21894376592566561</v>
      </c>
      <c r="E55" s="24">
        <v>167408960</v>
      </c>
      <c r="F55" s="12">
        <f t="shared" si="20"/>
        <v>1.6813129834423326</v>
      </c>
      <c r="G55" s="277">
        <f t="shared" si="15"/>
        <v>0.37722562473241844</v>
      </c>
      <c r="H55" s="130">
        <f t="shared" si="2"/>
        <v>67737000</v>
      </c>
      <c r="I55" s="131">
        <f t="shared" si="3"/>
        <v>67.959935773310775</v>
      </c>
      <c r="J55" s="24">
        <v>86977119</v>
      </c>
      <c r="K55" s="12">
        <f t="shared" si="21"/>
        <v>0.86484555287589382</v>
      </c>
      <c r="L55" s="129">
        <f t="shared" si="16"/>
        <v>0.18570569433768896</v>
      </c>
      <c r="M55" s="24">
        <v>42158118</v>
      </c>
      <c r="N55" s="12">
        <f>M55/$M$152*100</f>
        <v>0.4124688897754068</v>
      </c>
      <c r="O55" s="277">
        <f t="shared" si="17"/>
        <v>8.5428515268799771E-2</v>
      </c>
    </row>
    <row r="56" spans="1:15" ht="26">
      <c r="A56" s="219" t="s">
        <v>75</v>
      </c>
      <c r="B56" s="150">
        <v>18195366</v>
      </c>
      <c r="C56" s="155">
        <f t="shared" si="19"/>
        <v>0.19086073169751261</v>
      </c>
      <c r="D56" s="277">
        <f t="shared" si="14"/>
        <v>3.9968732976012659E-2</v>
      </c>
      <c r="E56" s="150">
        <v>59393779</v>
      </c>
      <c r="F56" s="12">
        <f t="shared" si="20"/>
        <v>0.59650052045245705</v>
      </c>
      <c r="G56" s="277">
        <f t="shared" si="15"/>
        <v>0.13383307194844407</v>
      </c>
      <c r="H56" s="130">
        <f t="shared" si="2"/>
        <v>41198413</v>
      </c>
      <c r="I56" s="131">
        <f t="shared" si="3"/>
        <v>226.4225572599089</v>
      </c>
      <c r="J56" s="150">
        <v>45650416</v>
      </c>
      <c r="K56" s="12">
        <f t="shared" si="21"/>
        <v>0.45391891245023364</v>
      </c>
      <c r="L56" s="129">
        <f t="shared" si="16"/>
        <v>9.7468648048509687E-2</v>
      </c>
      <c r="M56" s="150">
        <v>27385062</v>
      </c>
      <c r="N56" s="12">
        <f>M56/$M$152*100</f>
        <v>0.26793146030785053</v>
      </c>
      <c r="O56" s="277">
        <f t="shared" si="17"/>
        <v>5.5492638148696018E-2</v>
      </c>
    </row>
    <row r="57" spans="1:15">
      <c r="A57" s="216" t="s">
        <v>71</v>
      </c>
      <c r="B57" s="147">
        <v>988884</v>
      </c>
      <c r="C57" s="155"/>
      <c r="D57" s="277">
        <f t="shared" si="14"/>
        <v>2.1722256392232671E-3</v>
      </c>
      <c r="E57" s="147">
        <v>155174</v>
      </c>
      <c r="F57" s="12"/>
      <c r="G57" s="277">
        <f t="shared" si="15"/>
        <v>3.4965636900335744E-4</v>
      </c>
      <c r="H57" s="130">
        <f t="shared" si="2"/>
        <v>-833710</v>
      </c>
      <c r="I57" s="131">
        <f t="shared" si="3"/>
        <v>-84.308169613422805</v>
      </c>
      <c r="J57" s="147"/>
      <c r="K57" s="12"/>
      <c r="L57" s="129">
        <f t="shared" si="16"/>
        <v>0</v>
      </c>
      <c r="M57" s="150"/>
      <c r="N57" s="12"/>
      <c r="O57" s="277">
        <f t="shared" si="17"/>
        <v>0</v>
      </c>
    </row>
    <row r="58" spans="1:15">
      <c r="A58" s="156" t="s">
        <v>18</v>
      </c>
      <c r="B58" s="21">
        <v>490047310</v>
      </c>
      <c r="C58" s="12">
        <f>B58/$B$152*100</f>
        <v>5.1403631096509841</v>
      </c>
      <c r="D58" s="277">
        <f t="shared" si="14"/>
        <v>1.0764592522625427</v>
      </c>
      <c r="E58" s="21">
        <v>567011634</v>
      </c>
      <c r="F58" s="12">
        <f>E58/$E$152*100</f>
        <v>5.694581831265495</v>
      </c>
      <c r="G58" s="277">
        <f t="shared" si="15"/>
        <v>1.2776575272088151</v>
      </c>
      <c r="H58" s="130">
        <f t="shared" si="2"/>
        <v>76964324</v>
      </c>
      <c r="I58" s="131">
        <f t="shared" si="3"/>
        <v>15.705488517016846</v>
      </c>
      <c r="J58" s="21">
        <v>515751780</v>
      </c>
      <c r="K58" s="12">
        <f>J58/$J$152*100</f>
        <v>5.1283100480808796</v>
      </c>
      <c r="L58" s="129">
        <f t="shared" si="16"/>
        <v>1.1011866512938764</v>
      </c>
      <c r="M58" s="21">
        <v>504973375</v>
      </c>
      <c r="N58" s="12">
        <f>M58/$M$152*100</f>
        <v>4.9405859946686936</v>
      </c>
      <c r="O58" s="277">
        <f t="shared" si="17"/>
        <v>1.0232697217775435</v>
      </c>
    </row>
    <row r="59" spans="1:15" s="218" customFormat="1">
      <c r="A59" s="16" t="s">
        <v>6</v>
      </c>
      <c r="B59" s="22">
        <v>449424554</v>
      </c>
      <c r="C59" s="153">
        <f>B59/$B$152*100</f>
        <v>4.7142497281598112</v>
      </c>
      <c r="D59" s="277">
        <f t="shared" si="14"/>
        <v>0.98722553817766445</v>
      </c>
      <c r="E59" s="22">
        <v>489340742</v>
      </c>
      <c r="F59" s="22">
        <f>E59/$E$152*100</f>
        <v>4.9145215575791452</v>
      </c>
      <c r="G59" s="277">
        <f t="shared" si="15"/>
        <v>1.1026403073525768</v>
      </c>
      <c r="H59" s="130">
        <f t="shared" si="2"/>
        <v>39916188</v>
      </c>
      <c r="I59" s="131">
        <f t="shared" si="3"/>
        <v>8.8816215413099115</v>
      </c>
      <c r="J59" s="22">
        <v>463418433</v>
      </c>
      <c r="K59" s="12">
        <f>J59/$J$152*100</f>
        <v>4.6079402894543495</v>
      </c>
      <c r="L59" s="129">
        <f t="shared" si="16"/>
        <v>0.98944921214450432</v>
      </c>
      <c r="M59" s="22">
        <v>458814090</v>
      </c>
      <c r="N59" s="12">
        <f>M59/$M$152*100</f>
        <v>4.4889702693942262</v>
      </c>
      <c r="O59" s="277">
        <f t="shared" si="17"/>
        <v>0.92973330766580875</v>
      </c>
    </row>
    <row r="60" spans="1:15">
      <c r="A60" s="222" t="s">
        <v>2</v>
      </c>
      <c r="B60" s="135">
        <v>2592</v>
      </c>
      <c r="C60" s="153"/>
      <c r="D60" s="277">
        <f t="shared" si="14"/>
        <v>5.6937000263597223E-6</v>
      </c>
      <c r="E60" s="135">
        <v>2592</v>
      </c>
      <c r="F60" s="22"/>
      <c r="G60" s="277">
        <f t="shared" si="15"/>
        <v>5.8406002839180693E-6</v>
      </c>
      <c r="H60" s="130">
        <f t="shared" si="2"/>
        <v>0</v>
      </c>
      <c r="I60" s="131">
        <f t="shared" si="3"/>
        <v>0</v>
      </c>
      <c r="J60" s="135"/>
      <c r="K60" s="12"/>
      <c r="L60" s="129">
        <f t="shared" si="16"/>
        <v>0</v>
      </c>
      <c r="M60" s="135"/>
      <c r="N60" s="12"/>
      <c r="O60" s="277">
        <f t="shared" si="17"/>
        <v>0</v>
      </c>
    </row>
    <row r="61" spans="1:15">
      <c r="A61" s="143" t="s">
        <v>71</v>
      </c>
      <c r="B61" s="26">
        <v>81175</v>
      </c>
      <c r="C61" s="153">
        <f t="shared" ref="C61:C66" si="22">B61/$B$152*100</f>
        <v>8.5148712565306939E-4</v>
      </c>
      <c r="D61" s="277">
        <f t="shared" si="14"/>
        <v>1.7831253844126176E-4</v>
      </c>
      <c r="E61" s="26">
        <v>187210</v>
      </c>
      <c r="F61" s="12">
        <f t="shared" ref="F61:F66" si="23">E61/$E$152*100</f>
        <v>1.8801777612753767E-3</v>
      </c>
      <c r="G61" s="277">
        <f t="shared" si="15"/>
        <v>4.2184366479641272E-4</v>
      </c>
      <c r="H61" s="130">
        <f t="shared" si="2"/>
        <v>106035</v>
      </c>
      <c r="I61" s="131">
        <f t="shared" si="3"/>
        <v>130.62519248537109</v>
      </c>
      <c r="J61" s="26">
        <v>182210</v>
      </c>
      <c r="K61" s="12">
        <f t="shared" ref="K61:K66" si="24">J61/$J$152*100</f>
        <v>1.8117811902865699E-3</v>
      </c>
      <c r="L61" s="129">
        <f t="shared" si="16"/>
        <v>3.8903834657101377E-4</v>
      </c>
      <c r="M61" s="26"/>
      <c r="N61" s="12"/>
      <c r="O61" s="277">
        <f t="shared" si="17"/>
        <v>0</v>
      </c>
    </row>
    <row r="62" spans="1:15" s="215" customFormat="1">
      <c r="A62" s="18" t="s">
        <v>7</v>
      </c>
      <c r="B62" s="24">
        <v>40622756</v>
      </c>
      <c r="C62" s="154">
        <f t="shared" si="22"/>
        <v>0.42611338149117312</v>
      </c>
      <c r="D62" s="277">
        <f t="shared" si="14"/>
        <v>8.9233714084878304E-2</v>
      </c>
      <c r="E62" s="24">
        <v>77670892</v>
      </c>
      <c r="F62" s="12">
        <f t="shared" si="23"/>
        <v>0.78006027368634989</v>
      </c>
      <c r="G62" s="277">
        <f t="shared" si="15"/>
        <v>0.1750172198562383</v>
      </c>
      <c r="H62" s="130">
        <f t="shared" si="2"/>
        <v>37048136</v>
      </c>
      <c r="I62" s="131">
        <f t="shared" si="3"/>
        <v>91.200449324511624</v>
      </c>
      <c r="J62" s="24">
        <v>52333347</v>
      </c>
      <c r="K62" s="12">
        <f t="shared" si="24"/>
        <v>0.52036975862653034</v>
      </c>
      <c r="L62" s="129">
        <f t="shared" si="16"/>
        <v>0.11173743914937226</v>
      </c>
      <c r="M62" s="24">
        <v>46159285</v>
      </c>
      <c r="N62" s="12">
        <f>M62/$M$152*100</f>
        <v>0.45161572527446758</v>
      </c>
      <c r="O62" s="277">
        <f t="shared" si="17"/>
        <v>9.3536414111734786E-2</v>
      </c>
    </row>
    <row r="63" spans="1:15">
      <c r="A63" s="143" t="s">
        <v>71</v>
      </c>
      <c r="B63" s="144">
        <v>157044</v>
      </c>
      <c r="C63" s="155">
        <f t="shared" si="22"/>
        <v>1.647316835984732E-3</v>
      </c>
      <c r="D63" s="277">
        <f t="shared" si="14"/>
        <v>3.4496968631930411E-4</v>
      </c>
      <c r="E63" s="144">
        <v>305974</v>
      </c>
      <c r="F63" s="149">
        <f t="shared" si="23"/>
        <v>3.0729422056966623E-3</v>
      </c>
      <c r="G63" s="277">
        <f t="shared" si="15"/>
        <v>6.8945672502760313E-4</v>
      </c>
      <c r="H63" s="130">
        <f t="shared" si="2"/>
        <v>148930</v>
      </c>
      <c r="I63" s="131">
        <f t="shared" si="3"/>
        <v>94.833295127480199</v>
      </c>
      <c r="J63" s="144">
        <v>82814</v>
      </c>
      <c r="K63" s="149">
        <f t="shared" si="24"/>
        <v>8.2345012618622465E-4</v>
      </c>
      <c r="L63" s="129">
        <f t="shared" si="16"/>
        <v>1.768169783926894E-4</v>
      </c>
      <c r="M63" s="144"/>
      <c r="N63" s="149">
        <f>M63/$M$152*100</f>
        <v>0</v>
      </c>
      <c r="O63" s="277">
        <f t="shared" si="17"/>
        <v>0</v>
      </c>
    </row>
    <row r="64" spans="1:15">
      <c r="A64" s="139" t="s">
        <v>77</v>
      </c>
      <c r="B64" s="21">
        <v>851011545</v>
      </c>
      <c r="C64" s="12">
        <f t="shared" si="22"/>
        <v>8.9267061823175577</v>
      </c>
      <c r="D64" s="277">
        <f t="shared" si="14"/>
        <v>1.8693690031631669</v>
      </c>
      <c r="E64" s="21">
        <v>874897981</v>
      </c>
      <c r="F64" s="12">
        <f t="shared" si="23"/>
        <v>8.786730021157668</v>
      </c>
      <c r="G64" s="277">
        <f t="shared" si="15"/>
        <v>1.9714233781743615</v>
      </c>
      <c r="H64" s="130">
        <f t="shared" si="2"/>
        <v>23886436</v>
      </c>
      <c r="I64" s="131">
        <f t="shared" si="3"/>
        <v>2.8068286664665578</v>
      </c>
      <c r="J64" s="21">
        <v>718525862</v>
      </c>
      <c r="K64" s="12">
        <f t="shared" si="24"/>
        <v>7.1445674853523062</v>
      </c>
      <c r="L64" s="129">
        <f t="shared" si="16"/>
        <v>1.5341315697326843</v>
      </c>
      <c r="M64" s="21">
        <v>731721672</v>
      </c>
      <c r="N64" s="12">
        <f>M64/$M$152*100</f>
        <v>7.1590583259538381</v>
      </c>
      <c r="O64" s="277">
        <f t="shared" si="17"/>
        <v>1.4827487324971123</v>
      </c>
    </row>
    <row r="65" spans="1:15" s="218" customFormat="1">
      <c r="A65" s="16" t="s">
        <v>6</v>
      </c>
      <c r="B65" s="22">
        <v>158993493</v>
      </c>
      <c r="C65" s="142">
        <f t="shared" si="22"/>
        <v>1.6677660899551761</v>
      </c>
      <c r="D65" s="277">
        <f t="shared" si="14"/>
        <v>0.34925202750197698</v>
      </c>
      <c r="E65" s="22">
        <v>158244546</v>
      </c>
      <c r="F65" s="12">
        <f t="shared" si="23"/>
        <v>1.5892734161226343</v>
      </c>
      <c r="G65" s="277">
        <f t="shared" si="15"/>
        <v>0.35657528560805785</v>
      </c>
      <c r="H65" s="130">
        <f t="shared" si="2"/>
        <v>-748947</v>
      </c>
      <c r="I65" s="131">
        <f t="shared" si="3"/>
        <v>-0.47105512676547789</v>
      </c>
      <c r="J65" s="22">
        <v>111297329</v>
      </c>
      <c r="K65" s="12">
        <f t="shared" si="24"/>
        <v>1.1066703650257173</v>
      </c>
      <c r="L65" s="129">
        <f t="shared" si="16"/>
        <v>0.23763201170040141</v>
      </c>
      <c r="M65" s="22">
        <v>110927170</v>
      </c>
      <c r="N65" s="12">
        <f>M65/$M$152*100</f>
        <v>1.0852952841924255</v>
      </c>
      <c r="O65" s="277">
        <f t="shared" si="17"/>
        <v>0.22478098846987782</v>
      </c>
    </row>
    <row r="66" spans="1:15">
      <c r="A66" s="146" t="s">
        <v>2</v>
      </c>
      <c r="B66" s="135">
        <v>12406</v>
      </c>
      <c r="C66" s="136">
        <f t="shared" si="22"/>
        <v>1.3013303702928217E-4</v>
      </c>
      <c r="D66" s="277">
        <f t="shared" si="14"/>
        <v>2.7251559616905367E-5</v>
      </c>
      <c r="E66" s="135">
        <v>7776</v>
      </c>
      <c r="F66" s="128">
        <f t="shared" si="23"/>
        <v>7.8095519852985031E-5</v>
      </c>
      <c r="G66" s="277">
        <f t="shared" si="15"/>
        <v>1.7521800851754209E-5</v>
      </c>
      <c r="H66" s="130">
        <f t="shared" si="2"/>
        <v>-4630</v>
      </c>
      <c r="I66" s="131">
        <f t="shared" si="3"/>
        <v>-37.320651297759142</v>
      </c>
      <c r="J66" s="135">
        <v>7776</v>
      </c>
      <c r="K66" s="128">
        <f t="shared" si="24"/>
        <v>7.7319634134615921E-5</v>
      </c>
      <c r="L66" s="129">
        <f t="shared" si="16"/>
        <v>1.6602613374327442E-5</v>
      </c>
      <c r="M66" s="135">
        <v>7776</v>
      </c>
      <c r="N66" s="128">
        <f>M66/$M$152*100</f>
        <v>7.607925208837745E-5</v>
      </c>
      <c r="O66" s="277">
        <f t="shared" si="17"/>
        <v>1.5757158199760886E-5</v>
      </c>
    </row>
    <row r="67" spans="1:15">
      <c r="A67" s="325" t="s">
        <v>71</v>
      </c>
      <c r="B67" s="135"/>
      <c r="C67" s="136"/>
      <c r="D67" s="277">
        <f t="shared" si="14"/>
        <v>0</v>
      </c>
      <c r="E67" s="147">
        <v>198499</v>
      </c>
      <c r="F67" s="128"/>
      <c r="G67" s="277">
        <f t="shared" si="15"/>
        <v>4.4728137182000496E-4</v>
      </c>
      <c r="H67" s="130">
        <f t="shared" si="2"/>
        <v>198499</v>
      </c>
      <c r="I67" s="277" t="s">
        <v>79</v>
      </c>
      <c r="J67" s="147">
        <v>198499</v>
      </c>
      <c r="K67" s="128"/>
      <c r="L67" s="129">
        <f t="shared" si="16"/>
        <v>4.2381714920146899E-4</v>
      </c>
      <c r="M67" s="144">
        <v>198499</v>
      </c>
      <c r="N67" s="128"/>
      <c r="O67" s="277">
        <f t="shared" si="17"/>
        <v>4.0223510101521819E-4</v>
      </c>
    </row>
    <row r="68" spans="1:15">
      <c r="A68" s="18" t="s">
        <v>7</v>
      </c>
      <c r="B68" s="24">
        <v>692018052</v>
      </c>
      <c r="C68" s="154">
        <f>B68/$B$152*100</f>
        <v>7.2589400923623817</v>
      </c>
      <c r="D68" s="277">
        <f t="shared" si="14"/>
        <v>1.5201169756611896</v>
      </c>
      <c r="E68" s="24">
        <v>716653435</v>
      </c>
      <c r="F68" s="12">
        <f>E68/$E$152*100</f>
        <v>7.1974566050350335</v>
      </c>
      <c r="G68" s="277">
        <f t="shared" si="15"/>
        <v>1.6148480925663038</v>
      </c>
      <c r="H68" s="130">
        <f t="shared" si="2"/>
        <v>24635383</v>
      </c>
      <c r="I68" s="131">
        <f t="shared" si="3"/>
        <v>3.5599335781489287</v>
      </c>
      <c r="J68" s="24">
        <v>607228533</v>
      </c>
      <c r="K68" s="12">
        <f>J68/$J$152*100</f>
        <v>6.0378971203265879</v>
      </c>
      <c r="L68" s="129">
        <f t="shared" si="16"/>
        <v>1.2964995580322829</v>
      </c>
      <c r="M68" s="24">
        <v>620794502</v>
      </c>
      <c r="N68" s="12">
        <f>M68/$M$152*100</f>
        <v>6.0737630417614117</v>
      </c>
      <c r="O68" s="277">
        <f t="shared" si="17"/>
        <v>1.2579677440272345</v>
      </c>
    </row>
    <row r="69" spans="1:15" ht="26">
      <c r="A69" s="219" t="s">
        <v>75</v>
      </c>
      <c r="B69" s="150">
        <v>11000000</v>
      </c>
      <c r="C69" s="155">
        <f>B69/$B$152*100</f>
        <v>0.11538476602628597</v>
      </c>
      <c r="D69" s="277">
        <f t="shared" ref="D69:D100" si="25">B69/$B$169/1000000*100</f>
        <v>2.4163078815569811E-2</v>
      </c>
      <c r="E69" s="150">
        <v>1000000</v>
      </c>
      <c r="F69" s="12">
        <f>E69/$E$152*100</f>
        <v>1.0043148129241904E-2</v>
      </c>
      <c r="G69" s="277">
        <f t="shared" ref="G69:G100" si="26">E69/$E$169/1000000*100</f>
        <v>2.2533180107708601E-3</v>
      </c>
      <c r="H69" s="130">
        <f t="shared" ref="H69:H132" si="27">E69-B69</f>
        <v>-10000000</v>
      </c>
      <c r="I69" s="131">
        <f t="shared" ref="I69:I132" si="28">E69/B69*100-100</f>
        <v>-90.909090909090907</v>
      </c>
      <c r="J69" s="150"/>
      <c r="K69" s="12">
        <f>J69/$J$152*100</f>
        <v>0</v>
      </c>
      <c r="L69" s="277">
        <f t="shared" ref="L69:L100" si="29">J69/$J$169/1000000*100</f>
        <v>0</v>
      </c>
      <c r="M69" s="150"/>
      <c r="N69" s="12">
        <f>M69/$M$152*100</f>
        <v>0</v>
      </c>
      <c r="O69" s="277">
        <f t="shared" ref="O69:O100" si="30">M69/$M$169/1000000*100</f>
        <v>0</v>
      </c>
    </row>
    <row r="70" spans="1:15">
      <c r="A70" s="325" t="s">
        <v>71</v>
      </c>
      <c r="B70" s="150"/>
      <c r="C70" s="155"/>
      <c r="D70" s="277">
        <f t="shared" si="25"/>
        <v>0</v>
      </c>
      <c r="E70" s="147">
        <v>18311</v>
      </c>
      <c r="F70" s="12"/>
      <c r="G70" s="277">
        <f t="shared" si="26"/>
        <v>4.1260506095225218E-5</v>
      </c>
      <c r="H70" s="130">
        <f t="shared" si="27"/>
        <v>18311</v>
      </c>
      <c r="I70" s="277" t="s">
        <v>79</v>
      </c>
      <c r="J70" s="144">
        <v>12477</v>
      </c>
      <c r="K70" s="12"/>
      <c r="L70" s="277">
        <f t="shared" si="29"/>
        <v>2.6639764283884194E-5</v>
      </c>
      <c r="M70" s="150"/>
      <c r="N70" s="12"/>
      <c r="O70" s="277">
        <f t="shared" si="30"/>
        <v>0</v>
      </c>
    </row>
    <row r="71" spans="1:15">
      <c r="A71" s="141" t="s">
        <v>19</v>
      </c>
      <c r="B71" s="21">
        <v>788842627</v>
      </c>
      <c r="C71" s="12">
        <f t="shared" ref="C71:C81" si="31">B71/$B$152*100</f>
        <v>8.2745838134505245</v>
      </c>
      <c r="D71" s="277">
        <f t="shared" si="25"/>
        <v>1.7328060517529214</v>
      </c>
      <c r="E71" s="21">
        <v>752748221</v>
      </c>
      <c r="F71" s="12">
        <f t="shared" ref="F71:F81" si="32">E71/$E$152*100</f>
        <v>7.5599618875263204</v>
      </c>
      <c r="G71" s="277">
        <f t="shared" si="26"/>
        <v>1.6961811239550242</v>
      </c>
      <c r="H71" s="130">
        <f t="shared" si="27"/>
        <v>-36094406</v>
      </c>
      <c r="I71" s="131">
        <f t="shared" si="28"/>
        <v>-4.5756155619110643</v>
      </c>
      <c r="J71" s="21">
        <v>563841499</v>
      </c>
      <c r="K71" s="12">
        <f t="shared" ref="K71:K81" si="33">J71/$J$152*100</f>
        <v>5.6064838493561471</v>
      </c>
      <c r="L71" s="129">
        <f t="shared" si="29"/>
        <v>1.2038634789478178</v>
      </c>
      <c r="M71" s="21">
        <v>600785628</v>
      </c>
      <c r="N71" s="12">
        <f>M71/$M$152*100</f>
        <v>5.8779991311324791</v>
      </c>
      <c r="O71" s="277">
        <f t="shared" si="30"/>
        <v>1.2174220916330625</v>
      </c>
    </row>
    <row r="72" spans="1:15">
      <c r="A72" s="16" t="s">
        <v>6</v>
      </c>
      <c r="B72" s="22">
        <v>570050533</v>
      </c>
      <c r="C72" s="142">
        <f t="shared" si="31"/>
        <v>5.9795588521240557</v>
      </c>
      <c r="D72" s="277">
        <f t="shared" si="25"/>
        <v>1.252197814339689</v>
      </c>
      <c r="E72" s="22">
        <v>495055027</v>
      </c>
      <c r="F72" s="12">
        <f t="shared" si="32"/>
        <v>4.9719109682868492</v>
      </c>
      <c r="G72" s="277">
        <f t="shared" si="26"/>
        <v>1.1155164086617544</v>
      </c>
      <c r="H72" s="130">
        <f t="shared" si="27"/>
        <v>-74995506</v>
      </c>
      <c r="I72" s="131">
        <f t="shared" si="28"/>
        <v>-13.155939984008398</v>
      </c>
      <c r="J72" s="22">
        <v>490212028</v>
      </c>
      <c r="K72" s="12">
        <f t="shared" si="33"/>
        <v>4.8743588803173994</v>
      </c>
      <c r="L72" s="129">
        <f t="shared" si="29"/>
        <v>1.0466564779229652</v>
      </c>
      <c r="M72" s="22">
        <v>488243264</v>
      </c>
      <c r="N72" s="12">
        <f>M72/$M$152*100</f>
        <v>4.7769010239593905</v>
      </c>
      <c r="O72" s="277">
        <f t="shared" si="30"/>
        <v>0.98936810067073289</v>
      </c>
    </row>
    <row r="73" spans="1:15">
      <c r="A73" s="146" t="s">
        <v>2</v>
      </c>
      <c r="B73" s="135">
        <v>2592</v>
      </c>
      <c r="C73" s="157">
        <f t="shared" si="31"/>
        <v>2.718884668546666E-5</v>
      </c>
      <c r="D73" s="277">
        <f t="shared" si="25"/>
        <v>5.6937000263597223E-6</v>
      </c>
      <c r="E73" s="135">
        <v>2592</v>
      </c>
      <c r="F73" s="12">
        <f t="shared" si="32"/>
        <v>2.603183995099501E-5</v>
      </c>
      <c r="G73" s="277">
        <f t="shared" si="26"/>
        <v>5.8406002839180693E-6</v>
      </c>
      <c r="H73" s="172">
        <f t="shared" si="27"/>
        <v>0</v>
      </c>
      <c r="I73" s="131">
        <f t="shared" si="28"/>
        <v>0</v>
      </c>
      <c r="J73" s="135">
        <v>2592</v>
      </c>
      <c r="K73" s="12">
        <f t="shared" si="33"/>
        <v>2.5773211378205303E-5</v>
      </c>
      <c r="L73" s="129">
        <f t="shared" si="29"/>
        <v>5.5342044581091471E-6</v>
      </c>
      <c r="M73" s="135">
        <v>2592</v>
      </c>
      <c r="N73" s="12"/>
      <c r="O73" s="277">
        <f t="shared" si="30"/>
        <v>5.2523860665869624E-6</v>
      </c>
    </row>
    <row r="74" spans="1:15">
      <c r="A74" s="18" t="s">
        <v>7</v>
      </c>
      <c r="B74" s="24">
        <v>218792094</v>
      </c>
      <c r="C74" s="154">
        <f t="shared" si="31"/>
        <v>2.2950249613264697</v>
      </c>
      <c r="D74" s="277">
        <f t="shared" si="25"/>
        <v>0.48060823741323255</v>
      </c>
      <c r="E74" s="24">
        <v>257693194</v>
      </c>
      <c r="F74" s="12">
        <f t="shared" si="32"/>
        <v>2.5880509192394707</v>
      </c>
      <c r="G74" s="277">
        <f t="shared" si="26"/>
        <v>0.58066471529326935</v>
      </c>
      <c r="H74" s="130">
        <f t="shared" si="27"/>
        <v>38901100</v>
      </c>
      <c r="I74" s="131">
        <f t="shared" si="28"/>
        <v>17.779938611492966</v>
      </c>
      <c r="J74" s="24">
        <v>73629471</v>
      </c>
      <c r="K74" s="12">
        <f t="shared" si="33"/>
        <v>0.73212496903874902</v>
      </c>
      <c r="L74" s="129">
        <f t="shared" si="29"/>
        <v>0.15720700102485269</v>
      </c>
      <c r="M74" s="24">
        <v>112542364</v>
      </c>
      <c r="N74" s="12"/>
      <c r="O74" s="277">
        <f t="shared" si="30"/>
        <v>0.22805399096232953</v>
      </c>
    </row>
    <row r="75" spans="1:15" ht="26">
      <c r="A75" s="219" t="s">
        <v>75</v>
      </c>
      <c r="B75" s="150"/>
      <c r="C75" s="155">
        <f t="shared" si="31"/>
        <v>0</v>
      </c>
      <c r="D75" s="277">
        <f t="shared" si="25"/>
        <v>0</v>
      </c>
      <c r="E75" s="150">
        <v>38230885</v>
      </c>
      <c r="F75" s="12">
        <f t="shared" si="32"/>
        <v>0.38395844116701233</v>
      </c>
      <c r="G75" s="277">
        <f t="shared" si="26"/>
        <v>8.6146341738209523E-2</v>
      </c>
      <c r="H75" s="130">
        <f t="shared" si="27"/>
        <v>38230885</v>
      </c>
      <c r="I75" s="277" t="s">
        <v>79</v>
      </c>
      <c r="J75" s="150">
        <v>51201956</v>
      </c>
      <c r="K75" s="12">
        <f t="shared" si="33"/>
        <v>0.5091199208972097</v>
      </c>
      <c r="L75" s="129">
        <f t="shared" si="29"/>
        <v>0.1093217952002733</v>
      </c>
      <c r="M75" s="150">
        <v>111795607</v>
      </c>
      <c r="N75" s="12"/>
      <c r="O75" s="277">
        <f t="shared" si="30"/>
        <v>0.22654077488905552</v>
      </c>
    </row>
    <row r="76" spans="1:15">
      <c r="A76" s="25" t="s">
        <v>78</v>
      </c>
      <c r="B76" s="21">
        <v>1064773920</v>
      </c>
      <c r="C76" s="12">
        <f t="shared" si="31"/>
        <v>11.168971784553758</v>
      </c>
      <c r="D76" s="277">
        <f t="shared" si="25"/>
        <v>2.3389287408839294</v>
      </c>
      <c r="E76" s="21">
        <v>1182676114</v>
      </c>
      <c r="F76" s="12">
        <f t="shared" si="32"/>
        <v>11.877791401818184</v>
      </c>
      <c r="G76" s="277">
        <f t="shared" si="26"/>
        <v>2.664945388584691</v>
      </c>
      <c r="H76" s="130">
        <f t="shared" si="27"/>
        <v>117902194</v>
      </c>
      <c r="I76" s="131">
        <f t="shared" si="28"/>
        <v>11.072979135326676</v>
      </c>
      <c r="J76" s="21">
        <v>1231938900</v>
      </c>
      <c r="K76" s="12">
        <f t="shared" si="33"/>
        <v>12.249622559696654</v>
      </c>
      <c r="L76" s="129">
        <f t="shared" si="29"/>
        <v>2.6303247501921598</v>
      </c>
      <c r="M76" s="21">
        <v>1322639552</v>
      </c>
      <c r="N76" s="12"/>
      <c r="O76" s="277">
        <f t="shared" si="30"/>
        <v>2.6801749822691443</v>
      </c>
    </row>
    <row r="77" spans="1:15">
      <c r="A77" s="16" t="s">
        <v>6</v>
      </c>
      <c r="B77" s="22">
        <v>1044145026</v>
      </c>
      <c r="C77" s="142">
        <f t="shared" si="31"/>
        <v>10.952584502047298</v>
      </c>
      <c r="D77" s="277">
        <f t="shared" si="25"/>
        <v>2.2936144143748352</v>
      </c>
      <c r="E77" s="22">
        <v>1132362878</v>
      </c>
      <c r="F77" s="12">
        <f t="shared" si="32"/>
        <v>11.372488119808677</v>
      </c>
      <c r="G77" s="277">
        <f t="shared" si="26"/>
        <v>2.5515736677257261</v>
      </c>
      <c r="H77" s="130">
        <f t="shared" si="27"/>
        <v>88217852</v>
      </c>
      <c r="I77" s="131">
        <f t="shared" si="28"/>
        <v>8.4488121672094252</v>
      </c>
      <c r="J77" s="22">
        <v>1226916355</v>
      </c>
      <c r="K77" s="12">
        <f t="shared" si="33"/>
        <v>12.199681543515501</v>
      </c>
      <c r="L77" s="129">
        <f t="shared" si="29"/>
        <v>2.6196010654197628</v>
      </c>
      <c r="M77" s="22">
        <v>1319161386</v>
      </c>
      <c r="N77" s="12"/>
      <c r="O77" s="277">
        <f t="shared" si="30"/>
        <v>2.6731268840300717</v>
      </c>
    </row>
    <row r="78" spans="1:15">
      <c r="A78" s="146" t="s">
        <v>2</v>
      </c>
      <c r="B78" s="135">
        <v>290705288</v>
      </c>
      <c r="C78" s="157">
        <f t="shared" si="31"/>
        <v>3.0493601489530979</v>
      </c>
      <c r="D78" s="277">
        <f t="shared" si="25"/>
        <v>0.63857588964062917</v>
      </c>
      <c r="E78" s="135">
        <v>328936079</v>
      </c>
      <c r="F78" s="12">
        <f t="shared" si="32"/>
        <v>3.3035537664490167</v>
      </c>
      <c r="G78" s="277">
        <f t="shared" si="26"/>
        <v>0.74119759120304651</v>
      </c>
      <c r="H78" s="130">
        <f t="shared" si="27"/>
        <v>38230791</v>
      </c>
      <c r="I78" s="131">
        <f t="shared" si="28"/>
        <v>13.15104766859281</v>
      </c>
      <c r="J78" s="135">
        <v>383820713</v>
      </c>
      <c r="K78" s="12">
        <f t="shared" si="33"/>
        <v>3.8164708207879912</v>
      </c>
      <c r="L78" s="129">
        <f t="shared" si="29"/>
        <v>0.81949934452130846</v>
      </c>
      <c r="M78" s="135">
        <v>441380473</v>
      </c>
      <c r="N78" s="12"/>
      <c r="O78" s="277">
        <f t="shared" si="30"/>
        <v>0.89440611359905986</v>
      </c>
    </row>
    <row r="79" spans="1:15">
      <c r="A79" s="18" t="s">
        <v>7</v>
      </c>
      <c r="B79" s="24">
        <v>20628894</v>
      </c>
      <c r="C79" s="154">
        <f t="shared" si="31"/>
        <v>0.2163872825064595</v>
      </c>
      <c r="D79" s="277">
        <f t="shared" si="25"/>
        <v>4.5314326509094102E-2</v>
      </c>
      <c r="E79" s="24">
        <v>50313236</v>
      </c>
      <c r="F79" s="12">
        <f t="shared" si="32"/>
        <v>0.50530328200950636</v>
      </c>
      <c r="G79" s="277">
        <f t="shared" si="26"/>
        <v>0.11337172085896481</v>
      </c>
      <c r="H79" s="130">
        <f t="shared" si="27"/>
        <v>29684342</v>
      </c>
      <c r="I79" s="131">
        <f t="shared" si="28"/>
        <v>143.89691468674957</v>
      </c>
      <c r="J79" s="24">
        <v>5022545</v>
      </c>
      <c r="K79" s="12">
        <f t="shared" si="33"/>
        <v>4.9941016181152841E-2</v>
      </c>
      <c r="L79" s="129">
        <f t="shared" si="29"/>
        <v>1.0723684772397301E-2</v>
      </c>
      <c r="M79" s="24">
        <v>3478166</v>
      </c>
      <c r="N79" s="12"/>
      <c r="O79" s="277">
        <f t="shared" si="30"/>
        <v>7.0480982390727269E-3</v>
      </c>
    </row>
    <row r="80" spans="1:15" ht="26">
      <c r="A80" s="219" t="s">
        <v>75</v>
      </c>
      <c r="B80" s="150">
        <v>101358</v>
      </c>
      <c r="C80" s="155">
        <f t="shared" si="31"/>
        <v>1.0631971922629357E-3</v>
      </c>
      <c r="D80" s="277">
        <f t="shared" si="25"/>
        <v>2.2264739478077494E-4</v>
      </c>
      <c r="E80" s="150">
        <v>119636</v>
      </c>
      <c r="F80" s="12">
        <f t="shared" si="32"/>
        <v>1.2015220695899844E-3</v>
      </c>
      <c r="G80" s="277">
        <f t="shared" si="26"/>
        <v>2.6957795353658266E-4</v>
      </c>
      <c r="H80" s="130">
        <f t="shared" si="27"/>
        <v>18278</v>
      </c>
      <c r="I80" s="131">
        <f t="shared" si="28"/>
        <v>18.033110361293623</v>
      </c>
      <c r="J80" s="150"/>
      <c r="K80" s="12">
        <f t="shared" si="33"/>
        <v>0</v>
      </c>
      <c r="L80" s="277">
        <f t="shared" si="29"/>
        <v>0</v>
      </c>
      <c r="M80" s="150"/>
      <c r="N80" s="12"/>
      <c r="O80" s="277">
        <f t="shared" si="30"/>
        <v>0</v>
      </c>
    </row>
    <row r="81" spans="1:15">
      <c r="A81" s="143" t="s">
        <v>71</v>
      </c>
      <c r="B81" s="26"/>
      <c r="C81" s="142">
        <f t="shared" si="31"/>
        <v>0</v>
      </c>
      <c r="D81" s="277">
        <f t="shared" si="25"/>
        <v>0</v>
      </c>
      <c r="E81" s="26">
        <v>295553</v>
      </c>
      <c r="F81" s="12">
        <f t="shared" si="32"/>
        <v>2.9682825590418324E-3</v>
      </c>
      <c r="G81" s="277">
        <f t="shared" si="26"/>
        <v>6.6597489803736003E-4</v>
      </c>
      <c r="H81" s="130">
        <f t="shared" si="27"/>
        <v>295553</v>
      </c>
      <c r="I81" s="277" t="s">
        <v>79</v>
      </c>
      <c r="J81" s="26"/>
      <c r="K81" s="12">
        <f t="shared" si="33"/>
        <v>0</v>
      </c>
      <c r="L81" s="277">
        <f t="shared" si="29"/>
        <v>0</v>
      </c>
      <c r="M81" s="26"/>
      <c r="N81" s="12"/>
      <c r="O81" s="277">
        <f t="shared" si="30"/>
        <v>0</v>
      </c>
    </row>
    <row r="82" spans="1:15">
      <c r="A82" s="222" t="s">
        <v>2</v>
      </c>
      <c r="B82" s="135"/>
      <c r="C82" s="142"/>
      <c r="D82" s="277">
        <f t="shared" si="25"/>
        <v>0</v>
      </c>
      <c r="E82" s="135">
        <v>25875</v>
      </c>
      <c r="F82" s="12"/>
      <c r="G82" s="277">
        <f t="shared" si="26"/>
        <v>5.8304603528696016E-5</v>
      </c>
      <c r="H82" s="130">
        <f t="shared" si="27"/>
        <v>25875</v>
      </c>
      <c r="I82" s="277" t="s">
        <v>79</v>
      </c>
      <c r="J82" s="22"/>
      <c r="K82" s="12"/>
      <c r="L82" s="277">
        <f t="shared" si="29"/>
        <v>0</v>
      </c>
      <c r="M82" s="22"/>
      <c r="N82" s="12"/>
      <c r="O82" s="277">
        <f t="shared" si="30"/>
        <v>0</v>
      </c>
    </row>
    <row r="83" spans="1:15">
      <c r="A83" s="141" t="s">
        <v>20</v>
      </c>
      <c r="B83" s="21">
        <v>426751411</v>
      </c>
      <c r="C83" s="12">
        <f>B83/$B$152*100</f>
        <v>4.4764192463293089</v>
      </c>
      <c r="D83" s="277">
        <f t="shared" si="25"/>
        <v>0.93742072533169329</v>
      </c>
      <c r="E83" s="21">
        <v>405717605</v>
      </c>
      <c r="F83" s="12">
        <f>E83/$E$152*100</f>
        <v>4.074682005656256</v>
      </c>
      <c r="G83" s="277">
        <f t="shared" si="26"/>
        <v>0.91421078663331756</v>
      </c>
      <c r="H83" s="130">
        <f t="shared" si="27"/>
        <v>-21033806</v>
      </c>
      <c r="I83" s="131">
        <f t="shared" si="28"/>
        <v>-4.9288193214667615</v>
      </c>
      <c r="J83" s="21">
        <v>387335506</v>
      </c>
      <c r="K83" s="12">
        <f>J83/$J$152*100</f>
        <v>3.8514197030949493</v>
      </c>
      <c r="L83" s="129">
        <f t="shared" si="29"/>
        <v>0.82700381330600392</v>
      </c>
      <c r="M83" s="21">
        <v>356484110</v>
      </c>
      <c r="N83" s="12"/>
      <c r="O83" s="277">
        <f t="shared" si="30"/>
        <v>0.72237352327301474</v>
      </c>
    </row>
    <row r="84" spans="1:15">
      <c r="A84" s="16" t="s">
        <v>6</v>
      </c>
      <c r="B84" s="22">
        <v>416701364</v>
      </c>
      <c r="C84" s="142">
        <f>B84/$B$152*100</f>
        <v>4.3709990352703834</v>
      </c>
      <c r="D84" s="277">
        <f t="shared" si="25"/>
        <v>0.91534435462613128</v>
      </c>
      <c r="E84" s="22">
        <v>397842742</v>
      </c>
      <c r="F84" s="12">
        <f>E84/$E$152*100</f>
        <v>3.995593590049769</v>
      </c>
      <c r="G84" s="277">
        <f t="shared" si="26"/>
        <v>0.89646621600306453</v>
      </c>
      <c r="H84" s="130">
        <f t="shared" si="27"/>
        <v>-18858622</v>
      </c>
      <c r="I84" s="131">
        <f t="shared" si="28"/>
        <v>-4.5256924093005892</v>
      </c>
      <c r="J84" s="22">
        <v>382988382</v>
      </c>
      <c r="K84" s="12">
        <f>J84/$J$152*100</f>
        <v>3.8081946468683801</v>
      </c>
      <c r="L84" s="129">
        <f t="shared" si="29"/>
        <v>0.81772222649244175</v>
      </c>
      <c r="M84" s="22">
        <v>354749846</v>
      </c>
      <c r="N84" s="12"/>
      <c r="O84" s="277">
        <f t="shared" si="30"/>
        <v>0.718859239295629</v>
      </c>
    </row>
    <row r="85" spans="1:15">
      <c r="A85" s="146" t="s">
        <v>2</v>
      </c>
      <c r="B85" s="135">
        <v>5184</v>
      </c>
      <c r="C85" s="157">
        <f>B85/$B$152*100</f>
        <v>5.4377693370933319E-5</v>
      </c>
      <c r="D85" s="277">
        <f t="shared" si="25"/>
        <v>1.1387400052719445E-5</v>
      </c>
      <c r="E85" s="135"/>
      <c r="F85" s="12">
        <f>E85/$E$152*100</f>
        <v>0</v>
      </c>
      <c r="G85" s="277">
        <f t="shared" si="26"/>
        <v>0</v>
      </c>
      <c r="H85" s="172">
        <f t="shared" si="27"/>
        <v>-5184</v>
      </c>
      <c r="I85" s="131">
        <f t="shared" si="28"/>
        <v>-100</v>
      </c>
      <c r="J85" s="135"/>
      <c r="K85" s="12">
        <f>J85/$J$152*100</f>
        <v>0</v>
      </c>
      <c r="L85" s="129">
        <f t="shared" si="29"/>
        <v>0</v>
      </c>
      <c r="M85" s="135"/>
      <c r="N85" s="12"/>
      <c r="O85" s="277">
        <f t="shared" si="30"/>
        <v>0</v>
      </c>
    </row>
    <row r="86" spans="1:15">
      <c r="A86" s="143" t="s">
        <v>71</v>
      </c>
      <c r="B86" s="144">
        <v>100000</v>
      </c>
      <c r="C86" s="142"/>
      <c r="D86" s="277">
        <f t="shared" si="25"/>
        <v>2.1966435286881645E-4</v>
      </c>
      <c r="E86" s="144"/>
      <c r="F86" s="12"/>
      <c r="G86" s="277">
        <f t="shared" si="26"/>
        <v>0</v>
      </c>
      <c r="H86" s="130">
        <f t="shared" si="27"/>
        <v>-100000</v>
      </c>
      <c r="I86" s="131">
        <f t="shared" si="28"/>
        <v>-100</v>
      </c>
      <c r="J86" s="144"/>
      <c r="K86" s="12"/>
      <c r="L86" s="129">
        <f t="shared" si="29"/>
        <v>0</v>
      </c>
      <c r="M86" s="144"/>
      <c r="N86" s="12"/>
      <c r="O86" s="277">
        <f t="shared" si="30"/>
        <v>0</v>
      </c>
    </row>
    <row r="87" spans="1:15">
      <c r="A87" s="18" t="s">
        <v>7</v>
      </c>
      <c r="B87" s="24">
        <v>10050047</v>
      </c>
      <c r="C87" s="154">
        <f>B87/$B$152*100</f>
        <v>0.10542021105892518</v>
      </c>
      <c r="D87" s="277">
        <f t="shared" si="25"/>
        <v>2.2076370705561902E-2</v>
      </c>
      <c r="E87" s="24">
        <v>7874863</v>
      </c>
      <c r="F87" s="12">
        <f>E87/$E$152*100</f>
        <v>7.9088415606486273E-2</v>
      </c>
      <c r="G87" s="277">
        <f t="shared" si="26"/>
        <v>1.7744570630253049E-2</v>
      </c>
      <c r="H87" s="130">
        <f t="shared" si="27"/>
        <v>-2175184</v>
      </c>
      <c r="I87" s="131">
        <f t="shared" si="28"/>
        <v>-21.643520672092379</v>
      </c>
      <c r="J87" s="24">
        <v>4347124</v>
      </c>
      <c r="K87" s="12">
        <f>J87/$J$152*100</f>
        <v>4.3225056226569969E-2</v>
      </c>
      <c r="L87" s="129">
        <f t="shared" si="29"/>
        <v>9.2815868135622173E-3</v>
      </c>
      <c r="M87" s="24">
        <v>1734264</v>
      </c>
      <c r="N87" s="12"/>
      <c r="O87" s="277">
        <f t="shared" si="30"/>
        <v>3.5142839773855601E-3</v>
      </c>
    </row>
    <row r="88" spans="1:15" ht="26">
      <c r="A88" s="219" t="s">
        <v>75</v>
      </c>
      <c r="B88" s="150">
        <v>126151</v>
      </c>
      <c r="C88" s="155">
        <f>B88/$B$152*100</f>
        <v>1.3232639653620003E-3</v>
      </c>
      <c r="D88" s="277">
        <f t="shared" si="25"/>
        <v>2.7710877778754062E-4</v>
      </c>
      <c r="E88" s="150">
        <v>66927</v>
      </c>
      <c r="F88" s="12">
        <f>E88/$E$152*100</f>
        <v>6.7215777484577288E-4</v>
      </c>
      <c r="G88" s="277">
        <f t="shared" si="26"/>
        <v>1.5080781450686135E-4</v>
      </c>
      <c r="H88" s="130">
        <f t="shared" si="27"/>
        <v>-59224</v>
      </c>
      <c r="I88" s="131">
        <f t="shared" si="28"/>
        <v>-46.946912826691822</v>
      </c>
      <c r="J88" s="150"/>
      <c r="K88" s="12">
        <f>J88/$J$152*100</f>
        <v>0</v>
      </c>
      <c r="L88" s="129">
        <f t="shared" si="29"/>
        <v>0</v>
      </c>
      <c r="M88" s="150"/>
      <c r="N88" s="12"/>
      <c r="O88" s="277">
        <f t="shared" si="30"/>
        <v>0</v>
      </c>
    </row>
    <row r="89" spans="1:15">
      <c r="A89" s="141" t="s">
        <v>132</v>
      </c>
      <c r="B89" s="21">
        <v>78392683</v>
      </c>
      <c r="C89" s="12"/>
      <c r="D89" s="277">
        <f t="shared" si="25"/>
        <v>0.17220077980845269</v>
      </c>
      <c r="E89" s="21">
        <v>76040843</v>
      </c>
      <c r="F89" s="12"/>
      <c r="G89" s="277">
        <f t="shared" si="26"/>
        <v>0.1713442010860993</v>
      </c>
      <c r="H89" s="130">
        <f t="shared" si="27"/>
        <v>-2351840</v>
      </c>
      <c r="I89" s="131">
        <f t="shared" si="28"/>
        <v>-3.0000759126971133</v>
      </c>
      <c r="J89" s="21">
        <v>70096019</v>
      </c>
      <c r="K89" s="12"/>
      <c r="L89" s="129">
        <f t="shared" si="29"/>
        <v>0.14966269322743189</v>
      </c>
      <c r="M89" s="21">
        <v>67615608</v>
      </c>
      <c r="N89" s="12"/>
      <c r="O89" s="277">
        <f t="shared" si="30"/>
        <v>0.13701515329591277</v>
      </c>
    </row>
    <row r="90" spans="1:15">
      <c r="A90" s="16" t="s">
        <v>6</v>
      </c>
      <c r="B90" s="22">
        <v>77775605</v>
      </c>
      <c r="C90" s="142"/>
      <c r="D90" s="277">
        <f t="shared" si="25"/>
        <v>0.17084527941305686</v>
      </c>
      <c r="E90" s="22">
        <v>73224732</v>
      </c>
      <c r="F90" s="12"/>
      <c r="G90" s="277">
        <f t="shared" si="26"/>
        <v>0.16499860744946934</v>
      </c>
      <c r="H90" s="130">
        <f t="shared" si="27"/>
        <v>-4550873</v>
      </c>
      <c r="I90" s="131">
        <f t="shared" si="28"/>
        <v>-5.8512858884222112</v>
      </c>
      <c r="J90" s="22">
        <v>66792141</v>
      </c>
      <c r="K90" s="12"/>
      <c r="L90" s="129">
        <f t="shared" si="29"/>
        <v>0.1426085511145273</v>
      </c>
      <c r="M90" s="22">
        <v>66678427</v>
      </c>
      <c r="N90" s="12"/>
      <c r="O90" s="277">
        <f t="shared" si="30"/>
        <v>0.13511606516849378</v>
      </c>
    </row>
    <row r="91" spans="1:15">
      <c r="A91" s="216" t="s">
        <v>71</v>
      </c>
      <c r="B91" s="147">
        <v>594795</v>
      </c>
      <c r="C91" s="155"/>
      <c r="D91" s="277">
        <f t="shared" si="25"/>
        <v>1.3065525876460769E-3</v>
      </c>
      <c r="E91" s="147">
        <v>327045</v>
      </c>
      <c r="F91" s="12"/>
      <c r="G91" s="277">
        <f t="shared" si="26"/>
        <v>7.3693638883255599E-4</v>
      </c>
      <c r="H91" s="130">
        <f t="shared" si="27"/>
        <v>-267750</v>
      </c>
      <c r="I91" s="131">
        <f t="shared" si="28"/>
        <v>-45.01550954530552</v>
      </c>
      <c r="J91" s="147"/>
      <c r="K91" s="12"/>
      <c r="L91" s="129">
        <f t="shared" si="29"/>
        <v>0</v>
      </c>
      <c r="M91" s="26"/>
      <c r="N91" s="12"/>
      <c r="O91" s="277">
        <f t="shared" si="30"/>
        <v>0</v>
      </c>
    </row>
    <row r="92" spans="1:15">
      <c r="A92" s="244" t="s">
        <v>7</v>
      </c>
      <c r="B92" s="150">
        <v>617078</v>
      </c>
      <c r="C92" s="155"/>
      <c r="D92" s="277">
        <f t="shared" si="25"/>
        <v>1.3555003953958351E-3</v>
      </c>
      <c r="E92" s="150">
        <v>2816111</v>
      </c>
      <c r="F92" s="12"/>
      <c r="G92" s="277">
        <f t="shared" si="26"/>
        <v>6.3455936366299381E-3</v>
      </c>
      <c r="H92" s="130">
        <f t="shared" si="27"/>
        <v>2199033</v>
      </c>
      <c r="I92" s="131">
        <f t="shared" si="28"/>
        <v>356.36224269865397</v>
      </c>
      <c r="J92" s="150">
        <v>3303878</v>
      </c>
      <c r="K92" s="12"/>
      <c r="L92" s="277">
        <f t="shared" si="29"/>
        <v>7.0541421129046026E-3</v>
      </c>
      <c r="M92" s="150">
        <v>937181</v>
      </c>
      <c r="N92" s="12"/>
      <c r="O92" s="277">
        <f t="shared" si="30"/>
        <v>1.8990881274189952E-3</v>
      </c>
    </row>
    <row r="93" spans="1:15" ht="26">
      <c r="A93" s="326" t="s">
        <v>75</v>
      </c>
      <c r="B93" s="26"/>
      <c r="C93" s="155"/>
      <c r="D93" s="277">
        <f t="shared" si="25"/>
        <v>0</v>
      </c>
      <c r="E93" s="150">
        <v>163022</v>
      </c>
      <c r="F93" s="12"/>
      <c r="G93" s="277">
        <f t="shared" si="26"/>
        <v>3.6734040875188717E-4</v>
      </c>
      <c r="H93" s="130">
        <f t="shared" si="27"/>
        <v>163022</v>
      </c>
      <c r="I93" s="277" t="s">
        <v>79</v>
      </c>
      <c r="J93" s="150">
        <v>28369</v>
      </c>
      <c r="K93" s="12"/>
      <c r="L93" s="277">
        <f t="shared" si="29"/>
        <v>6.0570928345716968E-5</v>
      </c>
      <c r="M93" s="150">
        <v>28369</v>
      </c>
      <c r="N93" s="12"/>
      <c r="O93" s="277">
        <f t="shared" si="30"/>
        <v>5.748647389004843E-5</v>
      </c>
    </row>
    <row r="94" spans="1:15">
      <c r="A94" s="158" t="s">
        <v>151</v>
      </c>
      <c r="B94" s="21">
        <v>95859290</v>
      </c>
      <c r="C94" s="12">
        <f t="shared" ref="C94:C104" si="34">B94/$B$152*100</f>
        <v>1.0055183407359902</v>
      </c>
      <c r="D94" s="277">
        <f t="shared" si="25"/>
        <v>0.21056868904314208</v>
      </c>
      <c r="E94" s="21">
        <v>98279310</v>
      </c>
      <c r="F94" s="12">
        <f t="shared" ref="F94:F104" si="35">E94/$E$152*100</f>
        <v>0.98703366836968509</v>
      </c>
      <c r="G94" s="277">
        <f t="shared" si="26"/>
        <v>0.2214545393091327</v>
      </c>
      <c r="H94" s="130">
        <f t="shared" si="27"/>
        <v>2420020</v>
      </c>
      <c r="I94" s="131">
        <f t="shared" si="28"/>
        <v>2.5245544798005568</v>
      </c>
      <c r="J94" s="21">
        <v>72064088</v>
      </c>
      <c r="K94" s="12">
        <f t="shared" ref="K94:K104" si="36">J94/$J$152*100</f>
        <v>0.71655978888950167</v>
      </c>
      <c r="L94" s="129">
        <f t="shared" si="29"/>
        <v>0.15386473652745752</v>
      </c>
      <c r="M94" s="21">
        <v>54680709</v>
      </c>
      <c r="N94" s="12"/>
      <c r="O94" s="277">
        <f t="shared" si="30"/>
        <v>0.1108040872155464</v>
      </c>
    </row>
    <row r="95" spans="1:15">
      <c r="A95" s="16" t="s">
        <v>6</v>
      </c>
      <c r="B95" s="22">
        <v>61829567</v>
      </c>
      <c r="C95" s="142">
        <f t="shared" si="34"/>
        <v>0.64856273834559741</v>
      </c>
      <c r="D95" s="277">
        <f t="shared" si="25"/>
        <v>0.13581751823214128</v>
      </c>
      <c r="E95" s="22">
        <v>42537773</v>
      </c>
      <c r="F95" s="12">
        <f t="shared" si="35"/>
        <v>0.42721315532706672</v>
      </c>
      <c r="G95" s="277">
        <f t="shared" si="26"/>
        <v>9.5851130038982407E-2</v>
      </c>
      <c r="H95" s="130">
        <f t="shared" si="27"/>
        <v>-19291794</v>
      </c>
      <c r="I95" s="131">
        <f t="shared" si="28"/>
        <v>-31.201567366628979</v>
      </c>
      <c r="J95" s="22">
        <v>42431896</v>
      </c>
      <c r="K95" s="12">
        <f t="shared" si="36"/>
        <v>0.4219159817847315</v>
      </c>
      <c r="L95" s="129">
        <f t="shared" si="29"/>
        <v>9.0596754633188142E-2</v>
      </c>
      <c r="M95" s="22">
        <v>42419395</v>
      </c>
      <c r="N95" s="12"/>
      <c r="O95" s="277">
        <f t="shared" si="30"/>
        <v>8.5957962674015689E-2</v>
      </c>
    </row>
    <row r="96" spans="1:15">
      <c r="A96" s="134" t="s">
        <v>2</v>
      </c>
      <c r="B96" s="135">
        <v>7666</v>
      </c>
      <c r="C96" s="157">
        <f t="shared" si="34"/>
        <v>8.0412692396137104E-5</v>
      </c>
      <c r="D96" s="277">
        <f t="shared" si="25"/>
        <v>1.683946929092347E-5</v>
      </c>
      <c r="E96" s="135">
        <v>9472</v>
      </c>
      <c r="F96" s="12">
        <f t="shared" si="35"/>
        <v>9.5128699080179312E-5</v>
      </c>
      <c r="G96" s="277">
        <f t="shared" si="26"/>
        <v>2.1343428198021585E-5</v>
      </c>
      <c r="H96" s="130">
        <f t="shared" si="27"/>
        <v>1806</v>
      </c>
      <c r="I96" s="131">
        <f t="shared" si="28"/>
        <v>23.558570310461775</v>
      </c>
      <c r="J96" s="135">
        <v>9472</v>
      </c>
      <c r="K96" s="12">
        <f t="shared" si="36"/>
        <v>9.4183587258626794E-5</v>
      </c>
      <c r="L96" s="129">
        <f t="shared" si="29"/>
        <v>2.0223759501238366E-5</v>
      </c>
      <c r="M96" s="135">
        <v>9472</v>
      </c>
      <c r="N96" s="12"/>
      <c r="O96" s="277">
        <f t="shared" si="30"/>
        <v>1.9193904638391863E-5</v>
      </c>
    </row>
    <row r="97" spans="1:15">
      <c r="A97" s="143" t="s">
        <v>71</v>
      </c>
      <c r="B97" s="144">
        <v>2957</v>
      </c>
      <c r="C97" s="142">
        <f t="shared" si="34"/>
        <v>3.1017523012702508E-5</v>
      </c>
      <c r="D97" s="277">
        <f t="shared" si="25"/>
        <v>6.4954749143309021E-6</v>
      </c>
      <c r="E97" s="144">
        <v>2957</v>
      </c>
      <c r="F97" s="12">
        <f t="shared" si="35"/>
        <v>2.969758901816831E-5</v>
      </c>
      <c r="G97" s="277">
        <f t="shared" si="26"/>
        <v>6.6630613578494327E-6</v>
      </c>
      <c r="H97" s="130">
        <f t="shared" si="27"/>
        <v>0</v>
      </c>
      <c r="I97" s="131">
        <f t="shared" si="28"/>
        <v>0</v>
      </c>
      <c r="J97" s="144"/>
      <c r="K97" s="12">
        <f t="shared" si="36"/>
        <v>0</v>
      </c>
      <c r="L97" s="129">
        <f t="shared" si="29"/>
        <v>0</v>
      </c>
      <c r="M97" s="144"/>
      <c r="N97" s="12"/>
      <c r="O97" s="277">
        <f t="shared" si="30"/>
        <v>0</v>
      </c>
    </row>
    <row r="98" spans="1:15">
      <c r="A98" s="18" t="s">
        <v>7</v>
      </c>
      <c r="B98" s="24">
        <v>34029723</v>
      </c>
      <c r="C98" s="154">
        <f t="shared" si="34"/>
        <v>0.35695560239039292</v>
      </c>
      <c r="D98" s="277">
        <f t="shared" si="25"/>
        <v>7.4751170811000786E-2</v>
      </c>
      <c r="E98" s="24">
        <v>55741537</v>
      </c>
      <c r="F98" s="12">
        <f t="shared" si="35"/>
        <v>0.55982051304261826</v>
      </c>
      <c r="G98" s="277">
        <f t="shared" si="26"/>
        <v>0.12560340927015029</v>
      </c>
      <c r="H98" s="130">
        <f t="shared" si="27"/>
        <v>21711814</v>
      </c>
      <c r="I98" s="131">
        <f t="shared" si="28"/>
        <v>63.802499949823272</v>
      </c>
      <c r="J98" s="24">
        <v>29632192</v>
      </c>
      <c r="K98" s="12">
        <f t="shared" si="36"/>
        <v>0.29464380710477017</v>
      </c>
      <c r="L98" s="129">
        <f t="shared" si="29"/>
        <v>6.3267981894269368E-2</v>
      </c>
      <c r="M98" s="24">
        <v>12261314</v>
      </c>
      <c r="N98" s="12"/>
      <c r="O98" s="277">
        <f t="shared" si="30"/>
        <v>2.4846124541530727E-2</v>
      </c>
    </row>
    <row r="99" spans="1:15" ht="26">
      <c r="A99" s="219" t="s">
        <v>75</v>
      </c>
      <c r="B99" s="150">
        <v>257401</v>
      </c>
      <c r="C99" s="155">
        <f t="shared" si="34"/>
        <v>2.7000140145392757E-3</v>
      </c>
      <c r="D99" s="277">
        <f t="shared" si="25"/>
        <v>5.6541824092786223E-4</v>
      </c>
      <c r="E99" s="150">
        <v>1411102</v>
      </c>
      <c r="F99" s="12">
        <f t="shared" si="35"/>
        <v>1.4171906411469508E-2</v>
      </c>
      <c r="G99" s="277">
        <f t="shared" si="26"/>
        <v>3.1796615516347824E-3</v>
      </c>
      <c r="H99" s="130">
        <f t="shared" si="27"/>
        <v>1153701</v>
      </c>
      <c r="I99" s="131">
        <f t="shared" si="28"/>
        <v>448.21154540969155</v>
      </c>
      <c r="J99" s="150">
        <v>544264</v>
      </c>
      <c r="K99" s="12">
        <f t="shared" si="36"/>
        <v>5.4118175607822273E-3</v>
      </c>
      <c r="L99" s="129">
        <f t="shared" si="29"/>
        <v>1.162063370057221E-3</v>
      </c>
      <c r="M99" s="150">
        <v>127917</v>
      </c>
      <c r="N99" s="12"/>
      <c r="O99" s="277">
        <f t="shared" si="30"/>
        <v>2.5920889987639061E-4</v>
      </c>
    </row>
    <row r="100" spans="1:15">
      <c r="A100" s="143" t="s">
        <v>71</v>
      </c>
      <c r="B100" s="144"/>
      <c r="C100" s="155">
        <f t="shared" si="34"/>
        <v>0</v>
      </c>
      <c r="D100" s="277">
        <f t="shared" si="25"/>
        <v>0</v>
      </c>
      <c r="E100" s="144">
        <v>524997</v>
      </c>
      <c r="F100" s="12">
        <f t="shared" si="35"/>
        <v>5.2726226384076117E-3</v>
      </c>
      <c r="G100" s="277">
        <f t="shared" si="26"/>
        <v>1.1829851957006691E-3</v>
      </c>
      <c r="H100" s="130">
        <f t="shared" si="27"/>
        <v>524997</v>
      </c>
      <c r="I100" s="277" t="s">
        <v>79</v>
      </c>
      <c r="J100" s="144">
        <v>613743</v>
      </c>
      <c r="K100" s="12">
        <f t="shared" si="36"/>
        <v>6.1026728668571988E-3</v>
      </c>
      <c r="L100" s="277">
        <f t="shared" si="29"/>
        <v>1.3104086600051242E-3</v>
      </c>
      <c r="M100" s="144"/>
      <c r="N100" s="12"/>
      <c r="O100" s="277">
        <f t="shared" si="30"/>
        <v>0</v>
      </c>
    </row>
    <row r="101" spans="1:15">
      <c r="A101" s="141" t="s">
        <v>21</v>
      </c>
      <c r="B101" s="21">
        <v>246501224</v>
      </c>
      <c r="C101" s="12">
        <f t="shared" si="34"/>
        <v>2.5856805505848279</v>
      </c>
      <c r="D101" s="277">
        <f t="shared" ref="D101:D132" si="37">B101/$B$169/1000000*100</f>
        <v>0.54147531851331165</v>
      </c>
      <c r="E101" s="21">
        <v>246683076</v>
      </c>
      <c r="F101" s="12">
        <f t="shared" si="35"/>
        <v>2.4774746732450383</v>
      </c>
      <c r="G101" s="277">
        <f t="shared" ref="G101:G132" si="38">E101/$E$169/1000000*100</f>
        <v>0.55585541810315697</v>
      </c>
      <c r="H101" s="130">
        <f t="shared" si="27"/>
        <v>181852</v>
      </c>
      <c r="I101" s="131">
        <f t="shared" si="28"/>
        <v>7.3773264509242154E-2</v>
      </c>
      <c r="J101" s="21">
        <v>247657030</v>
      </c>
      <c r="K101" s="12">
        <f t="shared" si="36"/>
        <v>2.462545132518724</v>
      </c>
      <c r="L101" s="129">
        <f t="shared" ref="L101:L132" si="39">J101/$J$169/1000000*100</f>
        <v>0.52877493808181741</v>
      </c>
      <c r="M101" s="21">
        <v>248920429</v>
      </c>
      <c r="N101" s="12"/>
      <c r="O101" s="277">
        <f t="shared" ref="O101:O132" si="40">M101/$M$169/1000000*100</f>
        <v>0.5044082534600498</v>
      </c>
    </row>
    <row r="102" spans="1:15">
      <c r="A102" s="16" t="s">
        <v>6</v>
      </c>
      <c r="B102" s="22">
        <v>241133568</v>
      </c>
      <c r="C102" s="142">
        <f t="shared" si="34"/>
        <v>2.5293763931603199</v>
      </c>
      <c r="D102" s="277">
        <f t="shared" si="37"/>
        <v>0.52968449169668752</v>
      </c>
      <c r="E102" s="22">
        <v>242476466</v>
      </c>
      <c r="F102" s="12">
        <f t="shared" si="35"/>
        <v>2.4352270658930881</v>
      </c>
      <c r="G102" s="277">
        <f t="shared" si="38"/>
        <v>0.54637658802586808</v>
      </c>
      <c r="H102" s="130">
        <f t="shared" si="27"/>
        <v>1342898</v>
      </c>
      <c r="I102" s="131">
        <f t="shared" si="28"/>
        <v>0.5569104339715949</v>
      </c>
      <c r="J102" s="22">
        <v>246331085</v>
      </c>
      <c r="K102" s="12">
        <f t="shared" si="36"/>
        <v>2.4493607726572755</v>
      </c>
      <c r="L102" s="129">
        <f t="shared" si="39"/>
        <v>0.52594389999145963</v>
      </c>
      <c r="M102" s="22">
        <v>248297261</v>
      </c>
      <c r="N102" s="12"/>
      <c r="O102" s="277">
        <f t="shared" si="40"/>
        <v>0.50314547609880644</v>
      </c>
    </row>
    <row r="103" spans="1:15">
      <c r="A103" s="143" t="s">
        <v>71</v>
      </c>
      <c r="B103" s="144">
        <v>5196287</v>
      </c>
      <c r="C103" s="155">
        <f t="shared" si="34"/>
        <v>5.4506578154584678E-2</v>
      </c>
      <c r="D103" s="277">
        <f t="shared" si="37"/>
        <v>1.1414390211756435E-2</v>
      </c>
      <c r="E103" s="144">
        <v>5284030</v>
      </c>
      <c r="F103" s="12">
        <f t="shared" si="35"/>
        <v>5.3068296009358092E-2</v>
      </c>
      <c r="G103" s="277">
        <f t="shared" si="38"/>
        <v>1.1906599968453549E-2</v>
      </c>
      <c r="H103" s="130">
        <f t="shared" si="27"/>
        <v>87743</v>
      </c>
      <c r="I103" s="131">
        <f t="shared" si="28"/>
        <v>1.688571089318188</v>
      </c>
      <c r="J103" s="144">
        <v>4925580</v>
      </c>
      <c r="K103" s="12">
        <f t="shared" si="36"/>
        <v>4.8976857446088158E-2</v>
      </c>
      <c r="L103" s="129">
        <f t="shared" si="39"/>
        <v>1.0516653856008199E-2</v>
      </c>
      <c r="M103" s="144">
        <v>244259</v>
      </c>
      <c r="N103" s="12"/>
      <c r="O103" s="277">
        <f t="shared" si="40"/>
        <v>4.9496241058582754E-4</v>
      </c>
    </row>
    <row r="104" spans="1:15">
      <c r="A104" s="18" t="s">
        <v>7</v>
      </c>
      <c r="B104" s="24">
        <v>5367656</v>
      </c>
      <c r="C104" s="154">
        <f t="shared" si="34"/>
        <v>5.6304157424508186E-2</v>
      </c>
      <c r="D104" s="277">
        <f t="shared" si="37"/>
        <v>1.1790826816624198E-2</v>
      </c>
      <c r="E104" s="24">
        <v>4206610</v>
      </c>
      <c r="F104" s="12">
        <f t="shared" si="35"/>
        <v>4.2247607351950288E-2</v>
      </c>
      <c r="G104" s="277">
        <f t="shared" si="38"/>
        <v>9.4788300772888079E-3</v>
      </c>
      <c r="H104" s="130">
        <f t="shared" si="27"/>
        <v>-1161046</v>
      </c>
      <c r="I104" s="131">
        <f t="shared" si="28"/>
        <v>-21.630409996467733</v>
      </c>
      <c r="J104" s="24">
        <v>1325945</v>
      </c>
      <c r="K104" s="12">
        <f t="shared" si="36"/>
        <v>1.318435986144847E-2</v>
      </c>
      <c r="L104" s="129">
        <f t="shared" si="39"/>
        <v>2.8310380903578446E-3</v>
      </c>
      <c r="M104" s="24">
        <v>623168</v>
      </c>
      <c r="N104" s="12"/>
      <c r="O104" s="277">
        <f t="shared" si="40"/>
        <v>1.262777361243389E-3</v>
      </c>
    </row>
    <row r="105" spans="1:15">
      <c r="A105" s="216" t="s">
        <v>71</v>
      </c>
      <c r="B105" s="147">
        <v>849248</v>
      </c>
      <c r="C105" s="154"/>
      <c r="D105" s="277">
        <f t="shared" si="37"/>
        <v>1.8654951234513665E-3</v>
      </c>
      <c r="E105" s="147">
        <v>898773</v>
      </c>
      <c r="F105" s="12"/>
      <c r="G105" s="277">
        <f t="shared" si="38"/>
        <v>2.0252213884945584E-3</v>
      </c>
      <c r="H105" s="130">
        <f t="shared" si="27"/>
        <v>49525</v>
      </c>
      <c r="I105" s="131">
        <f t="shared" si="28"/>
        <v>5.8316298654809771</v>
      </c>
      <c r="J105" s="147"/>
      <c r="K105" s="12"/>
      <c r="L105" s="129">
        <f t="shared" si="39"/>
        <v>0</v>
      </c>
      <c r="M105" s="24"/>
      <c r="N105" s="12"/>
      <c r="O105" s="277">
        <f t="shared" si="40"/>
        <v>0</v>
      </c>
    </row>
    <row r="106" spans="1:15">
      <c r="A106" s="20" t="s">
        <v>80</v>
      </c>
      <c r="B106" s="21">
        <v>8090654</v>
      </c>
      <c r="C106" s="12">
        <f t="shared" ref="C106:C111" si="41">B106/$B$152*100</f>
        <v>8.4867110799057691E-2</v>
      </c>
      <c r="D106" s="277">
        <f t="shared" si="37"/>
        <v>1.7772282751955013E-2</v>
      </c>
      <c r="E106" s="21">
        <v>8348528</v>
      </c>
      <c r="F106" s="12">
        <f t="shared" ref="F106:F111" si="42">E106/$E$152*100</f>
        <v>8.3845503365123655E-2</v>
      </c>
      <c r="G106" s="277">
        <f t="shared" si="38"/>
        <v>1.8811888505824829E-2</v>
      </c>
      <c r="H106" s="130">
        <f t="shared" si="27"/>
        <v>257874</v>
      </c>
      <c r="I106" s="131">
        <f t="shared" si="28"/>
        <v>3.1873072312819062</v>
      </c>
      <c r="J106" s="21">
        <v>8266300</v>
      </c>
      <c r="K106" s="12">
        <f t="shared" ref="K106:K111" si="43">J106/$J$152*100</f>
        <v>8.2194867752954676E-2</v>
      </c>
      <c r="L106" s="129">
        <f t="shared" si="39"/>
        <v>1.764945768212486E-2</v>
      </c>
      <c r="M106" s="21">
        <v>8269300</v>
      </c>
      <c r="N106" s="12"/>
      <c r="O106" s="277">
        <f t="shared" si="40"/>
        <v>1.6756773186893351E-2</v>
      </c>
    </row>
    <row r="107" spans="1:15">
      <c r="A107" s="16" t="s">
        <v>6</v>
      </c>
      <c r="B107" s="22">
        <v>8090654</v>
      </c>
      <c r="C107" s="142">
        <f t="shared" si="41"/>
        <v>8.4867110799057691E-2</v>
      </c>
      <c r="D107" s="277">
        <f t="shared" si="37"/>
        <v>1.7772282751955013E-2</v>
      </c>
      <c r="E107" s="22">
        <v>8348528</v>
      </c>
      <c r="F107" s="12">
        <f t="shared" si="42"/>
        <v>8.3845503365123655E-2</v>
      </c>
      <c r="G107" s="277">
        <f t="shared" si="38"/>
        <v>1.8811888505824829E-2</v>
      </c>
      <c r="H107" s="130">
        <f t="shared" si="27"/>
        <v>257874</v>
      </c>
      <c r="I107" s="131">
        <f t="shared" si="28"/>
        <v>3.1873072312819062</v>
      </c>
      <c r="J107" s="22">
        <v>8266300</v>
      </c>
      <c r="K107" s="12">
        <f t="shared" si="43"/>
        <v>8.2194867752954676E-2</v>
      </c>
      <c r="L107" s="129">
        <f t="shared" si="39"/>
        <v>1.764945768212486E-2</v>
      </c>
      <c r="M107" s="22">
        <v>8269300</v>
      </c>
      <c r="N107" s="12"/>
      <c r="O107" s="277">
        <f t="shared" si="40"/>
        <v>1.6756773186893351E-2</v>
      </c>
    </row>
    <row r="108" spans="1:15">
      <c r="A108" s="141" t="s">
        <v>81</v>
      </c>
      <c r="B108" s="21">
        <v>9755845</v>
      </c>
      <c r="C108" s="12">
        <f t="shared" si="41"/>
        <v>0.10233417206488289</v>
      </c>
      <c r="D108" s="277">
        <f t="shared" si="37"/>
        <v>2.1430113786134783E-2</v>
      </c>
      <c r="E108" s="21">
        <v>10183787</v>
      </c>
      <c r="F108" s="12">
        <f t="shared" si="42"/>
        <v>0.10227728135764802</v>
      </c>
      <c r="G108" s="277">
        <f t="shared" si="38"/>
        <v>2.2947310664954146E-2</v>
      </c>
      <c r="H108" s="130">
        <f t="shared" si="27"/>
        <v>427942</v>
      </c>
      <c r="I108" s="131">
        <f t="shared" si="28"/>
        <v>4.3865190560120624</v>
      </c>
      <c r="J108" s="21">
        <v>10061077</v>
      </c>
      <c r="K108" s="12">
        <f t="shared" si="43"/>
        <v>0.10004099699591038</v>
      </c>
      <c r="L108" s="129">
        <f t="shared" si="39"/>
        <v>2.1481503544282174E-2</v>
      </c>
      <c r="M108" s="21">
        <v>10061077</v>
      </c>
      <c r="N108" s="12"/>
      <c r="O108" s="277">
        <f t="shared" si="40"/>
        <v>2.0387600559281849E-2</v>
      </c>
    </row>
    <row r="109" spans="1:15">
      <c r="A109" s="16" t="s">
        <v>6</v>
      </c>
      <c r="B109" s="22">
        <v>9755845</v>
      </c>
      <c r="C109" s="142">
        <f t="shared" si="41"/>
        <v>0.10233417206488289</v>
      </c>
      <c r="D109" s="277">
        <f t="shared" si="37"/>
        <v>2.1430113786134783E-2</v>
      </c>
      <c r="E109" s="22">
        <v>10183787</v>
      </c>
      <c r="F109" s="12">
        <f t="shared" si="42"/>
        <v>0.10227728135764802</v>
      </c>
      <c r="G109" s="277">
        <f t="shared" si="38"/>
        <v>2.2947310664954146E-2</v>
      </c>
      <c r="H109" s="130">
        <f t="shared" si="27"/>
        <v>427942</v>
      </c>
      <c r="I109" s="131">
        <f t="shared" si="28"/>
        <v>4.3865190560120624</v>
      </c>
      <c r="J109" s="22">
        <v>10061077</v>
      </c>
      <c r="K109" s="12">
        <f t="shared" si="43"/>
        <v>0.10004099699591038</v>
      </c>
      <c r="L109" s="129">
        <f t="shared" si="39"/>
        <v>2.1481503544282174E-2</v>
      </c>
      <c r="M109" s="22">
        <v>10061077</v>
      </c>
      <c r="N109" s="12"/>
      <c r="O109" s="277">
        <f t="shared" si="40"/>
        <v>2.0387600559281849E-2</v>
      </c>
    </row>
    <row r="110" spans="1:15">
      <c r="A110" s="159" t="s">
        <v>22</v>
      </c>
      <c r="B110" s="21">
        <v>1613718453</v>
      </c>
      <c r="C110" s="12">
        <f t="shared" si="41"/>
        <v>16.927138739245922</v>
      </c>
      <c r="D110" s="277">
        <f t="shared" si="37"/>
        <v>3.5447641969071255</v>
      </c>
      <c r="E110" s="21">
        <v>1925486298</v>
      </c>
      <c r="F110" s="12">
        <f t="shared" si="42"/>
        <v>19.337944111639619</v>
      </c>
      <c r="G110" s="277">
        <f t="shared" si="38"/>
        <v>4.3387329547759066</v>
      </c>
      <c r="H110" s="130">
        <f t="shared" si="27"/>
        <v>311767845</v>
      </c>
      <c r="I110" s="131">
        <f t="shared" si="28"/>
        <v>19.31984135277159</v>
      </c>
      <c r="J110" s="21">
        <v>1916789802</v>
      </c>
      <c r="K110" s="12">
        <f t="shared" si="43"/>
        <v>19.059347505607366</v>
      </c>
      <c r="L110" s="129">
        <f t="shared" si="39"/>
        <v>4.0925565846784533</v>
      </c>
      <c r="M110" s="21">
        <v>1911349894</v>
      </c>
      <c r="N110" s="12"/>
      <c r="O110" s="277">
        <f t="shared" si="40"/>
        <v>3.8731279134328966</v>
      </c>
    </row>
    <row r="111" spans="1:15">
      <c r="A111" s="16" t="s">
        <v>6</v>
      </c>
      <c r="B111" s="22">
        <v>1612662401</v>
      </c>
      <c r="C111" s="142">
        <f t="shared" si="41"/>
        <v>16.916061256252142</v>
      </c>
      <c r="D111" s="277">
        <f t="shared" si="37"/>
        <v>3.5424444271153677</v>
      </c>
      <c r="E111" s="22">
        <v>1910013766</v>
      </c>
      <c r="F111" s="12">
        <f t="shared" si="42"/>
        <v>19.182551180829183</v>
      </c>
      <c r="G111" s="277">
        <f t="shared" si="38"/>
        <v>4.3038684197480785</v>
      </c>
      <c r="H111" s="130">
        <f t="shared" si="27"/>
        <v>297351365</v>
      </c>
      <c r="I111" s="131">
        <f t="shared" si="28"/>
        <v>18.438537713511181</v>
      </c>
      <c r="J111" s="22">
        <v>1910588990</v>
      </c>
      <c r="K111" s="12">
        <f t="shared" si="43"/>
        <v>18.997690546350995</v>
      </c>
      <c r="L111" s="129">
        <f t="shared" si="39"/>
        <v>4.0793171705525673</v>
      </c>
      <c r="M111" s="22">
        <v>1910278846</v>
      </c>
      <c r="N111" s="12"/>
      <c r="O111" s="277">
        <f t="shared" si="40"/>
        <v>3.8709575594236969</v>
      </c>
    </row>
    <row r="112" spans="1:15">
      <c r="A112" s="222" t="s">
        <v>2</v>
      </c>
      <c r="B112" s="135">
        <v>2408</v>
      </c>
      <c r="C112" s="155"/>
      <c r="D112" s="277">
        <f t="shared" si="37"/>
        <v>5.2895176170810998E-6</v>
      </c>
      <c r="E112" s="135">
        <v>2408</v>
      </c>
      <c r="F112" s="12"/>
      <c r="G112" s="277">
        <f t="shared" si="38"/>
        <v>5.4259897699362313E-6</v>
      </c>
      <c r="H112" s="172">
        <f t="shared" si="27"/>
        <v>0</v>
      </c>
      <c r="I112" s="131">
        <f t="shared" si="28"/>
        <v>0</v>
      </c>
      <c r="J112" s="135">
        <v>2408</v>
      </c>
      <c r="K112" s="12"/>
      <c r="L112" s="129">
        <f t="shared" si="39"/>
        <v>5.1413442650952262E-6</v>
      </c>
      <c r="M112" s="135">
        <v>2408</v>
      </c>
      <c r="N112" s="12"/>
      <c r="O112" s="277">
        <f t="shared" si="40"/>
        <v>4.8795315001317144E-6</v>
      </c>
    </row>
    <row r="113" spans="1:15">
      <c r="A113" s="18" t="s">
        <v>7</v>
      </c>
      <c r="B113" s="24">
        <v>1056052</v>
      </c>
      <c r="C113" s="154">
        <f>B113/$B$152*100</f>
        <v>1.1077482993781031E-2</v>
      </c>
      <c r="D113" s="277">
        <f t="shared" si="37"/>
        <v>2.3197697917581935E-3</v>
      </c>
      <c r="E113" s="24">
        <v>15472532</v>
      </c>
      <c r="F113" s="12">
        <f>E113/$E$152*100</f>
        <v>0.15539293081043548</v>
      </c>
      <c r="G113" s="277">
        <f t="shared" si="38"/>
        <v>3.4864535027828478E-2</v>
      </c>
      <c r="H113" s="130">
        <f t="shared" si="27"/>
        <v>14416480</v>
      </c>
      <c r="I113" s="131">
        <f t="shared" si="28"/>
        <v>1365.1297473988025</v>
      </c>
      <c r="J113" s="24">
        <v>6200812</v>
      </c>
      <c r="K113" s="12">
        <f>J113/$J$152*100</f>
        <v>6.1656959256370367E-2</v>
      </c>
      <c r="L113" s="129">
        <f t="shared" si="39"/>
        <v>1.323941412588607E-2</v>
      </c>
      <c r="M113" s="24">
        <v>1071048</v>
      </c>
      <c r="N113" s="12"/>
      <c r="O113" s="277">
        <f t="shared" si="40"/>
        <v>2.1703540091997813E-3</v>
      </c>
    </row>
    <row r="114" spans="1:15">
      <c r="A114" s="141" t="s">
        <v>82</v>
      </c>
      <c r="B114" s="21">
        <v>4207887</v>
      </c>
      <c r="C114" s="12">
        <f>B114/$B$152*100</f>
        <v>4.4138732450913667E-2</v>
      </c>
      <c r="D114" s="277">
        <f t="shared" si="37"/>
        <v>9.2432277480010532E-3</v>
      </c>
      <c r="E114" s="21">
        <v>4210074</v>
      </c>
      <c r="F114" s="12">
        <f>E114/$E$152*100</f>
        <v>4.2282396817069974E-2</v>
      </c>
      <c r="G114" s="277">
        <f t="shared" si="38"/>
        <v>9.4866355708781176E-3</v>
      </c>
      <c r="H114" s="130">
        <f t="shared" si="27"/>
        <v>2187</v>
      </c>
      <c r="I114" s="131">
        <f t="shared" si="28"/>
        <v>5.197382914512616E-2</v>
      </c>
      <c r="J114" s="21">
        <v>4232976</v>
      </c>
      <c r="K114" s="12">
        <f>J114/$J$152*100</f>
        <v>4.2090040589070211E-2</v>
      </c>
      <c r="L114" s="129">
        <f t="shared" si="39"/>
        <v>9.0378683064309493E-3</v>
      </c>
      <c r="M114" s="21">
        <v>4150736</v>
      </c>
      <c r="N114" s="12"/>
      <c r="O114" s="277">
        <f t="shared" si="40"/>
        <v>8.4109829986423242E-3</v>
      </c>
    </row>
    <row r="115" spans="1:15">
      <c r="A115" s="16" t="s">
        <v>6</v>
      </c>
      <c r="B115" s="22">
        <v>4207887</v>
      </c>
      <c r="C115" s="142">
        <f>B115/$B$152*100</f>
        <v>4.4138732450913667E-2</v>
      </c>
      <c r="D115" s="277">
        <f t="shared" si="37"/>
        <v>9.2432277480010532E-3</v>
      </c>
      <c r="E115" s="22">
        <v>4210074</v>
      </c>
      <c r="F115" s="12">
        <f>E115/$E$152*100</f>
        <v>4.2282396817069974E-2</v>
      </c>
      <c r="G115" s="277">
        <f t="shared" si="38"/>
        <v>9.4866355708781176E-3</v>
      </c>
      <c r="H115" s="130">
        <f t="shared" si="27"/>
        <v>2187</v>
      </c>
      <c r="I115" s="131">
        <f t="shared" si="28"/>
        <v>5.197382914512616E-2</v>
      </c>
      <c r="J115" s="22">
        <v>4232976</v>
      </c>
      <c r="K115" s="12">
        <f>J115/$J$152*100</f>
        <v>4.2090040589070211E-2</v>
      </c>
      <c r="L115" s="129">
        <f t="shared" si="39"/>
        <v>9.0378683064309493E-3</v>
      </c>
      <c r="M115" s="22">
        <v>4150736</v>
      </c>
      <c r="N115" s="12"/>
      <c r="O115" s="277">
        <f t="shared" si="40"/>
        <v>8.4109829986423242E-3</v>
      </c>
    </row>
    <row r="116" spans="1:15">
      <c r="A116" s="216" t="s">
        <v>71</v>
      </c>
      <c r="B116" s="26">
        <v>31363</v>
      </c>
      <c r="C116" s="142"/>
      <c r="D116" s="277">
        <f t="shared" si="37"/>
        <v>6.8893330990246908E-5</v>
      </c>
      <c r="E116" s="26">
        <v>31363</v>
      </c>
      <c r="F116" s="12"/>
      <c r="G116" s="277">
        <f t="shared" si="38"/>
        <v>7.0670812771806481E-5</v>
      </c>
      <c r="H116" s="130">
        <f t="shared" si="27"/>
        <v>0</v>
      </c>
      <c r="I116" s="131">
        <f t="shared" si="28"/>
        <v>0</v>
      </c>
      <c r="J116" s="26">
        <v>31363</v>
      </c>
      <c r="K116" s="12"/>
      <c r="L116" s="129">
        <f t="shared" si="39"/>
        <v>6.6963446921171745E-5</v>
      </c>
      <c r="M116" s="26"/>
      <c r="N116" s="12"/>
      <c r="O116" s="277">
        <f t="shared" si="40"/>
        <v>0</v>
      </c>
    </row>
    <row r="117" spans="1:15">
      <c r="A117" s="25" t="s">
        <v>83</v>
      </c>
      <c r="B117" s="21">
        <v>50415671</v>
      </c>
      <c r="C117" s="12">
        <f>B117/$B$152*100</f>
        <v>0.52883640021756462</v>
      </c>
      <c r="D117" s="277">
        <f t="shared" si="37"/>
        <v>0.11074525744662156</v>
      </c>
      <c r="E117" s="21">
        <v>53574500</v>
      </c>
      <c r="F117" s="12">
        <f>E117/$E$152*100</f>
        <v>0.53805663945007032</v>
      </c>
      <c r="G117" s="277">
        <f t="shared" si="38"/>
        <v>0.12072038576804343</v>
      </c>
      <c r="H117" s="130">
        <f t="shared" si="27"/>
        <v>3158829</v>
      </c>
      <c r="I117" s="131">
        <f t="shared" si="28"/>
        <v>6.2655696876473144</v>
      </c>
      <c r="J117" s="21">
        <v>57799999</v>
      </c>
      <c r="K117" s="12">
        <f>J117/$J$152*100</f>
        <v>0.5747266944008701</v>
      </c>
      <c r="L117" s="129">
        <f t="shared" si="39"/>
        <v>0.12340934110513281</v>
      </c>
      <c r="M117" s="21">
        <v>52537919</v>
      </c>
      <c r="N117" s="12"/>
      <c r="O117" s="277">
        <f t="shared" si="40"/>
        <v>0.10646197288698858</v>
      </c>
    </row>
    <row r="118" spans="1:15">
      <c r="A118" s="16" t="s">
        <v>6</v>
      </c>
      <c r="B118" s="22">
        <v>50155012</v>
      </c>
      <c r="C118" s="142">
        <f>B118/$B$152*100</f>
        <v>0.52610221133323321</v>
      </c>
      <c r="D118" s="277">
        <f t="shared" si="37"/>
        <v>0.11017268254107725</v>
      </c>
      <c r="E118" s="22">
        <v>53199188</v>
      </c>
      <c r="F118" s="12">
        <f>E118/$E$152*100</f>
        <v>0.53428732543938828</v>
      </c>
      <c r="G118" s="277">
        <f t="shared" si="38"/>
        <v>0.119874688478785</v>
      </c>
      <c r="H118" s="130">
        <f t="shared" si="27"/>
        <v>3044176</v>
      </c>
      <c r="I118" s="131">
        <f t="shared" si="28"/>
        <v>6.0695349848585352</v>
      </c>
      <c r="J118" s="22">
        <v>57658744</v>
      </c>
      <c r="K118" s="12">
        <f>J118/$J$152*100</f>
        <v>0.57332214387107516</v>
      </c>
      <c r="L118" s="129">
        <f t="shared" si="39"/>
        <v>0.12310774617815354</v>
      </c>
      <c r="M118" s="22">
        <v>52537919</v>
      </c>
      <c r="N118" s="12"/>
      <c r="O118" s="277">
        <f t="shared" si="40"/>
        <v>0.10646197288698858</v>
      </c>
    </row>
    <row r="119" spans="1:15">
      <c r="A119" s="222" t="s">
        <v>2</v>
      </c>
      <c r="B119" s="135">
        <v>2592</v>
      </c>
      <c r="C119" s="157"/>
      <c r="D119" s="277">
        <f t="shared" si="37"/>
        <v>5.6937000263597223E-6</v>
      </c>
      <c r="E119" s="135">
        <v>2592</v>
      </c>
      <c r="F119" s="12"/>
      <c r="G119" s="277">
        <f t="shared" si="38"/>
        <v>5.8406002839180693E-6</v>
      </c>
      <c r="H119" s="172">
        <f t="shared" si="27"/>
        <v>0</v>
      </c>
      <c r="I119" s="131">
        <f t="shared" si="28"/>
        <v>0</v>
      </c>
      <c r="J119" s="135">
        <v>2592</v>
      </c>
      <c r="K119" s="12"/>
      <c r="L119" s="129">
        <f t="shared" si="39"/>
        <v>5.5342044581091471E-6</v>
      </c>
      <c r="M119" s="135">
        <v>2592</v>
      </c>
      <c r="N119" s="12"/>
      <c r="O119" s="277">
        <f t="shared" si="40"/>
        <v>5.2523860665869624E-6</v>
      </c>
    </row>
    <row r="120" spans="1:15">
      <c r="A120" s="18" t="s">
        <v>7</v>
      </c>
      <c r="B120" s="24">
        <v>260659</v>
      </c>
      <c r="C120" s="142">
        <f>B120/$B$152*100</f>
        <v>2.7341888843314247E-3</v>
      </c>
      <c r="D120" s="277">
        <f t="shared" si="37"/>
        <v>5.7257490554432828E-4</v>
      </c>
      <c r="E120" s="24">
        <v>375312</v>
      </c>
      <c r="F120" s="12">
        <f>E120/$E$152*100</f>
        <v>3.769314010682037E-3</v>
      </c>
      <c r="G120" s="277">
        <f t="shared" si="38"/>
        <v>8.4569728925843303E-4</v>
      </c>
      <c r="H120" s="130">
        <f t="shared" si="27"/>
        <v>114653</v>
      </c>
      <c r="I120" s="131">
        <f t="shared" si="28"/>
        <v>43.9858205548245</v>
      </c>
      <c r="J120" s="24">
        <v>141255</v>
      </c>
      <c r="K120" s="12">
        <f>J120/$J$152*100</f>
        <v>1.4045505297949038E-3</v>
      </c>
      <c r="L120" s="129">
        <f t="shared" si="39"/>
        <v>3.0159492697924675E-4</v>
      </c>
      <c r="M120" s="24"/>
      <c r="N120" s="12"/>
      <c r="O120" s="277">
        <f t="shared" si="40"/>
        <v>0</v>
      </c>
    </row>
    <row r="121" spans="1:15">
      <c r="A121" s="25" t="s">
        <v>23</v>
      </c>
      <c r="B121" s="21">
        <v>7451148</v>
      </c>
      <c r="C121" s="12">
        <f>B121/$B$152*100</f>
        <v>7.8158997146111686E-2</v>
      </c>
      <c r="D121" s="277">
        <f t="shared" si="37"/>
        <v>1.636751603549776E-2</v>
      </c>
      <c r="E121" s="21">
        <v>2085686</v>
      </c>
      <c r="F121" s="12">
        <f>E121/$E$152*100</f>
        <v>2.0946853449086027E-2</v>
      </c>
      <c r="G121" s="277">
        <f t="shared" si="38"/>
        <v>4.699713828612632E-3</v>
      </c>
      <c r="H121" s="130">
        <f t="shared" si="27"/>
        <v>-5365462</v>
      </c>
      <c r="I121" s="131">
        <f t="shared" si="28"/>
        <v>-72.00852808184726</v>
      </c>
      <c r="J121" s="21">
        <v>8348528</v>
      </c>
      <c r="K121" s="12">
        <f>J121/$J$152*100</f>
        <v>8.3012491065148755E-2</v>
      </c>
      <c r="L121" s="129">
        <f t="shared" si="39"/>
        <v>1.7825023486207191E-2</v>
      </c>
      <c r="M121" s="21">
        <v>818560</v>
      </c>
      <c r="N121" s="12"/>
      <c r="O121" s="277">
        <f t="shared" si="40"/>
        <v>1.6587164886826481E-3</v>
      </c>
    </row>
    <row r="122" spans="1:15">
      <c r="A122" s="16" t="s">
        <v>6</v>
      </c>
      <c r="B122" s="22">
        <v>7451148</v>
      </c>
      <c r="C122" s="142">
        <f>B122/$B$152*100</f>
        <v>7.8158997146111686E-2</v>
      </c>
      <c r="D122" s="277">
        <f t="shared" si="37"/>
        <v>1.636751603549776E-2</v>
      </c>
      <c r="E122" s="22">
        <v>2085686</v>
      </c>
      <c r="F122" s="12">
        <f>E122/$E$152*100</f>
        <v>2.0946853449086027E-2</v>
      </c>
      <c r="G122" s="277">
        <f t="shared" si="38"/>
        <v>4.699713828612632E-3</v>
      </c>
      <c r="H122" s="130">
        <f t="shared" si="27"/>
        <v>-5365462</v>
      </c>
      <c r="I122" s="131">
        <f t="shared" si="28"/>
        <v>-72.00852808184726</v>
      </c>
      <c r="J122" s="22">
        <v>8348528</v>
      </c>
      <c r="K122" s="12">
        <f>J122/$J$152*100</f>
        <v>8.3012491065148755E-2</v>
      </c>
      <c r="L122" s="129">
        <f t="shared" si="39"/>
        <v>1.7825023486207191E-2</v>
      </c>
      <c r="M122" s="22">
        <v>818560</v>
      </c>
      <c r="N122" s="12"/>
      <c r="O122" s="277">
        <f t="shared" si="40"/>
        <v>1.6587164886826481E-3</v>
      </c>
    </row>
    <row r="123" spans="1:15">
      <c r="A123" s="223" t="s">
        <v>84</v>
      </c>
      <c r="B123" s="209">
        <v>46728388</v>
      </c>
      <c r="C123" s="142"/>
      <c r="D123" s="277">
        <f t="shared" si="37"/>
        <v>0.10264561110622968</v>
      </c>
      <c r="E123" s="209">
        <v>50388117</v>
      </c>
      <c r="F123" s="12"/>
      <c r="G123" s="277">
        <f t="shared" si="38"/>
        <v>0.11354045156492937</v>
      </c>
      <c r="H123" s="130">
        <f t="shared" si="27"/>
        <v>3659729</v>
      </c>
      <c r="I123" s="131">
        <f t="shared" si="28"/>
        <v>7.8319179339120524</v>
      </c>
      <c r="J123" s="209">
        <v>55305092</v>
      </c>
      <c r="K123" s="12"/>
      <c r="L123" s="129">
        <f t="shared" si="39"/>
        <v>0.11808244085746009</v>
      </c>
      <c r="M123" s="209">
        <v>55305092</v>
      </c>
      <c r="N123" s="12"/>
      <c r="O123" s="277">
        <f t="shared" si="40"/>
        <v>0.11206932663275852</v>
      </c>
    </row>
    <row r="124" spans="1:15">
      <c r="A124" s="224" t="s">
        <v>6</v>
      </c>
      <c r="B124" s="22">
        <v>46728388</v>
      </c>
      <c r="C124" s="142"/>
      <c r="D124" s="277">
        <f t="shared" si="37"/>
        <v>0.10264561110622968</v>
      </c>
      <c r="E124" s="22">
        <v>50388117</v>
      </c>
      <c r="F124" s="12"/>
      <c r="G124" s="277">
        <f t="shared" si="38"/>
        <v>0.11354045156492937</v>
      </c>
      <c r="H124" s="130">
        <f t="shared" si="27"/>
        <v>3659729</v>
      </c>
      <c r="I124" s="131">
        <f t="shared" si="28"/>
        <v>7.8319179339120524</v>
      </c>
      <c r="J124" s="22">
        <v>55305092</v>
      </c>
      <c r="K124" s="12"/>
      <c r="L124" s="129">
        <f t="shared" si="39"/>
        <v>0.11808244085746009</v>
      </c>
      <c r="M124" s="22">
        <v>55305092</v>
      </c>
      <c r="N124" s="12"/>
      <c r="O124" s="277">
        <f t="shared" si="40"/>
        <v>0.11206932663275852</v>
      </c>
    </row>
    <row r="125" spans="1:15">
      <c r="A125" s="223" t="s">
        <v>85</v>
      </c>
      <c r="B125" s="21">
        <v>4538174</v>
      </c>
      <c r="C125" s="12">
        <f t="shared" ref="C125:C134" si="44">B125/$B$152*100</f>
        <v>4.7603285925143117E-2</v>
      </c>
      <c r="D125" s="277">
        <f t="shared" si="37"/>
        <v>9.9687505491608819E-3</v>
      </c>
      <c r="E125" s="21">
        <v>4567411</v>
      </c>
      <c r="F125" s="12">
        <f t="shared" ref="F125:F134" si="45">E125/$E$152*100</f>
        <v>4.5871185240128891E-2</v>
      </c>
      <c r="G125" s="277">
        <f t="shared" si="38"/>
        <v>1.0291829468892944E-2</v>
      </c>
      <c r="H125" s="130">
        <f t="shared" si="27"/>
        <v>29237</v>
      </c>
      <c r="I125" s="131">
        <f t="shared" si="28"/>
        <v>0.64424590154541761</v>
      </c>
      <c r="J125" s="21">
        <v>4567411</v>
      </c>
      <c r="K125" s="12">
        <f t="shared" ref="K125:K134" si="46">J125/$J$152*100</f>
        <v>4.5415451062554041E-2</v>
      </c>
      <c r="L125" s="129">
        <f t="shared" si="39"/>
        <v>9.7519237338799213E-3</v>
      </c>
      <c r="M125" s="21">
        <v>4567411</v>
      </c>
      <c r="N125" s="12"/>
      <c r="O125" s="277">
        <f t="shared" si="40"/>
        <v>9.2553263490648234E-3</v>
      </c>
    </row>
    <row r="126" spans="1:15">
      <c r="A126" s="16" t="s">
        <v>6</v>
      </c>
      <c r="B126" s="22">
        <v>4538174</v>
      </c>
      <c r="C126" s="142">
        <f t="shared" si="44"/>
        <v>4.7603285925143117E-2</v>
      </c>
      <c r="D126" s="277">
        <f t="shared" si="37"/>
        <v>9.9687505491608819E-3</v>
      </c>
      <c r="E126" s="22">
        <v>4567411</v>
      </c>
      <c r="F126" s="12">
        <f t="shared" si="45"/>
        <v>4.5871185240128891E-2</v>
      </c>
      <c r="G126" s="277">
        <f t="shared" si="38"/>
        <v>1.0291829468892944E-2</v>
      </c>
      <c r="H126" s="130">
        <f t="shared" si="27"/>
        <v>29237</v>
      </c>
      <c r="I126" s="131">
        <f t="shared" si="28"/>
        <v>0.64424590154541761</v>
      </c>
      <c r="J126" s="22">
        <v>4567411</v>
      </c>
      <c r="K126" s="12">
        <f t="shared" si="46"/>
        <v>4.5415451062554041E-2</v>
      </c>
      <c r="L126" s="129">
        <f t="shared" si="39"/>
        <v>9.7519237338799213E-3</v>
      </c>
      <c r="M126" s="22">
        <v>4567411</v>
      </c>
      <c r="N126" s="12"/>
      <c r="O126" s="277">
        <f t="shared" si="40"/>
        <v>9.2553263490648234E-3</v>
      </c>
    </row>
    <row r="127" spans="1:15">
      <c r="A127" s="141" t="s">
        <v>24</v>
      </c>
      <c r="B127" s="21">
        <v>617052664</v>
      </c>
      <c r="C127" s="12">
        <f t="shared" si="44"/>
        <v>6.472588841957859</v>
      </c>
      <c r="D127" s="277">
        <f t="shared" si="37"/>
        <v>1.3554447412353925</v>
      </c>
      <c r="E127" s="21">
        <v>622451323</v>
      </c>
      <c r="F127" s="12">
        <f t="shared" si="45"/>
        <v>6.2513708401315977</v>
      </c>
      <c r="G127" s="277">
        <f t="shared" si="38"/>
        <v>1.4025807769440501</v>
      </c>
      <c r="H127" s="130">
        <f t="shared" si="27"/>
        <v>5398659</v>
      </c>
      <c r="I127" s="131">
        <f t="shared" si="28"/>
        <v>0.87491057327319766</v>
      </c>
      <c r="J127" s="21">
        <v>622979045</v>
      </c>
      <c r="K127" s="12">
        <f t="shared" si="46"/>
        <v>6.1945102665808163</v>
      </c>
      <c r="L127" s="129">
        <f t="shared" si="39"/>
        <v>1.330128629686566</v>
      </c>
      <c r="M127" s="21">
        <v>622100060</v>
      </c>
      <c r="N127" s="12"/>
      <c r="O127" s="277">
        <f t="shared" si="40"/>
        <v>1.2606133052341486</v>
      </c>
    </row>
    <row r="128" spans="1:15">
      <c r="A128" s="16" t="s">
        <v>6</v>
      </c>
      <c r="B128" s="22">
        <v>617052664</v>
      </c>
      <c r="C128" s="142">
        <f t="shared" si="44"/>
        <v>6.472588841957859</v>
      </c>
      <c r="D128" s="277">
        <f t="shared" si="37"/>
        <v>1.3554447412353925</v>
      </c>
      <c r="E128" s="22">
        <v>622451323</v>
      </c>
      <c r="F128" s="12">
        <f t="shared" si="45"/>
        <v>6.2513708401315977</v>
      </c>
      <c r="G128" s="277">
        <f t="shared" si="38"/>
        <v>1.4025807769440501</v>
      </c>
      <c r="H128" s="130">
        <f t="shared" si="27"/>
        <v>5398659</v>
      </c>
      <c r="I128" s="131">
        <f t="shared" si="28"/>
        <v>0.87491057327319766</v>
      </c>
      <c r="J128" s="22">
        <v>622979045</v>
      </c>
      <c r="K128" s="12">
        <f t="shared" si="46"/>
        <v>6.1945102665808163</v>
      </c>
      <c r="L128" s="129">
        <f t="shared" si="39"/>
        <v>1.330128629686566</v>
      </c>
      <c r="M128" s="22">
        <v>622100060</v>
      </c>
      <c r="N128" s="12"/>
      <c r="O128" s="277">
        <f t="shared" si="40"/>
        <v>1.2606133052341486</v>
      </c>
    </row>
    <row r="129" spans="1:15" s="217" customFormat="1">
      <c r="A129" s="141" t="s">
        <v>25</v>
      </c>
      <c r="B129" s="21">
        <v>43552539</v>
      </c>
      <c r="C129" s="12">
        <f t="shared" si="44"/>
        <v>0.45684541112415405</v>
      </c>
      <c r="D129" s="277">
        <f t="shared" si="37"/>
        <v>9.5669402952288901E-2</v>
      </c>
      <c r="E129" s="21">
        <v>106534905</v>
      </c>
      <c r="F129" s="12">
        <f t="shared" si="45"/>
        <v>1.0699458318497139</v>
      </c>
      <c r="G129" s="277">
        <f t="shared" si="38"/>
        <v>0.24005702021226258</v>
      </c>
      <c r="H129" s="130">
        <f t="shared" si="27"/>
        <v>62982366</v>
      </c>
      <c r="I129" s="131">
        <f t="shared" si="28"/>
        <v>144.61238643285529</v>
      </c>
      <c r="J129" s="21">
        <v>162014992</v>
      </c>
      <c r="K129" s="12">
        <f t="shared" si="46"/>
        <v>1.610974782119692</v>
      </c>
      <c r="L129" s="129">
        <f t="shared" si="39"/>
        <v>0.34591978819711333</v>
      </c>
      <c r="M129" s="21">
        <v>183606491</v>
      </c>
      <c r="N129" s="12"/>
      <c r="O129" s="277">
        <f t="shared" si="40"/>
        <v>0.37205716630529495</v>
      </c>
    </row>
    <row r="130" spans="1:15" s="217" customFormat="1">
      <c r="A130" s="16" t="s">
        <v>6</v>
      </c>
      <c r="B130" s="22">
        <v>43552539</v>
      </c>
      <c r="C130" s="142">
        <f t="shared" si="44"/>
        <v>0.45684541112415405</v>
      </c>
      <c r="D130" s="277">
        <f t="shared" si="37"/>
        <v>9.5669402952288901E-2</v>
      </c>
      <c r="E130" s="22">
        <v>106534905</v>
      </c>
      <c r="F130" s="12">
        <f t="shared" si="45"/>
        <v>1.0699458318497139</v>
      </c>
      <c r="G130" s="277">
        <f t="shared" si="38"/>
        <v>0.24005702021226258</v>
      </c>
      <c r="H130" s="130">
        <f t="shared" si="27"/>
        <v>62982366</v>
      </c>
      <c r="I130" s="131">
        <f t="shared" si="28"/>
        <v>144.61238643285529</v>
      </c>
      <c r="J130" s="22">
        <v>162014992</v>
      </c>
      <c r="K130" s="12">
        <f t="shared" si="46"/>
        <v>1.610974782119692</v>
      </c>
      <c r="L130" s="129">
        <f t="shared" si="39"/>
        <v>0.34591978819711333</v>
      </c>
      <c r="M130" s="22">
        <v>183606491</v>
      </c>
      <c r="N130" s="12"/>
      <c r="O130" s="277">
        <f t="shared" si="40"/>
        <v>0.37205716630529495</v>
      </c>
    </row>
    <row r="131" spans="1:15" s="215" customFormat="1">
      <c r="A131" s="141" t="s">
        <v>86</v>
      </c>
      <c r="B131" s="21">
        <v>2163367358</v>
      </c>
      <c r="C131" s="12">
        <f t="shared" si="44"/>
        <v>22.692694221066766</v>
      </c>
      <c r="D131" s="277">
        <f t="shared" si="37"/>
        <v>4.7521469071259119</v>
      </c>
      <c r="E131" s="21">
        <v>1641533648</v>
      </c>
      <c r="F131" s="12">
        <f t="shared" si="45"/>
        <v>16.486165585998837</v>
      </c>
      <c r="G131" s="277">
        <f t="shared" si="38"/>
        <v>3.6988973343247933</v>
      </c>
      <c r="H131" s="130">
        <f t="shared" si="27"/>
        <v>-521833710</v>
      </c>
      <c r="I131" s="131">
        <f t="shared" si="28"/>
        <v>-24.121363765164105</v>
      </c>
      <c r="J131" s="21">
        <v>1687009230</v>
      </c>
      <c r="K131" s="12">
        <f t="shared" si="46"/>
        <v>16.774554584017505</v>
      </c>
      <c r="L131" s="129">
        <f t="shared" si="39"/>
        <v>3.6019498462720985</v>
      </c>
      <c r="M131" s="21">
        <v>1290950103</v>
      </c>
      <c r="N131" s="12"/>
      <c r="O131" s="277">
        <f t="shared" si="40"/>
        <v>2.6159600052685974</v>
      </c>
    </row>
    <row r="132" spans="1:15" s="225" customFormat="1">
      <c r="A132" s="16" t="s">
        <v>6</v>
      </c>
      <c r="B132" s="22">
        <v>1017631277</v>
      </c>
      <c r="C132" s="142">
        <f t="shared" si="44"/>
        <v>10.674467890697782</v>
      </c>
      <c r="D132" s="277">
        <f t="shared" si="37"/>
        <v>2.2353731592127231</v>
      </c>
      <c r="E132" s="22">
        <v>659527171</v>
      </c>
      <c r="F132" s="12">
        <f t="shared" si="45"/>
        <v>6.6237290736128553</v>
      </c>
      <c r="G132" s="277">
        <f t="shared" si="38"/>
        <v>1.486124453007053</v>
      </c>
      <c r="H132" s="130">
        <f t="shared" si="27"/>
        <v>-358104106</v>
      </c>
      <c r="I132" s="131">
        <f t="shared" si="28"/>
        <v>-35.189966552099207</v>
      </c>
      <c r="J132" s="22">
        <v>395268323</v>
      </c>
      <c r="K132" s="12">
        <f t="shared" si="46"/>
        <v>3.9302986264613158</v>
      </c>
      <c r="L132" s="129">
        <f t="shared" si="39"/>
        <v>0.84394124818515659</v>
      </c>
      <c r="M132" s="269">
        <v>402328927</v>
      </c>
      <c r="N132" s="12"/>
      <c r="O132" s="277">
        <f t="shared" si="40"/>
        <v>0.81527270461407531</v>
      </c>
    </row>
    <row r="133" spans="1:15" s="226" customFormat="1">
      <c r="A133" s="323" t="s">
        <v>152</v>
      </c>
      <c r="B133" s="135">
        <v>11589490</v>
      </c>
      <c r="C133" s="142">
        <f t="shared" si="44"/>
        <v>0.12156823563763462</v>
      </c>
      <c r="D133" s="277">
        <f t="shared" ref="D133:D161" si="47">B133/$B$169/1000000*100</f>
        <v>2.5457978209296194E-2</v>
      </c>
      <c r="E133" s="135">
        <v>5393389</v>
      </c>
      <c r="F133" s="12">
        <f t="shared" si="45"/>
        <v>5.416660464562386E-2</v>
      </c>
      <c r="G133" s="277">
        <f t="shared" ref="G133:G161" si="48">E133/$E$169/1000000*100</f>
        <v>1.2153020572793438E-2</v>
      </c>
      <c r="H133" s="130">
        <f t="shared" ref="H133:H150" si="49">E133-B133</f>
        <v>-6196101</v>
      </c>
      <c r="I133" s="131">
        <f t="shared" ref="I133:I150" si="50">E133/B133*100-100</f>
        <v>-53.463103208165329</v>
      </c>
      <c r="J133" s="135">
        <v>5038930</v>
      </c>
      <c r="K133" s="12">
        <f t="shared" si="46"/>
        <v>5.0103938275455263E-2</v>
      </c>
      <c r="L133" s="129">
        <f t="shared" ref="L133:L161" si="51">J133/$J$169/1000000*100</f>
        <v>1.0758668545563243E-2</v>
      </c>
      <c r="M133" s="135">
        <v>4875233</v>
      </c>
      <c r="N133" s="12"/>
      <c r="O133" s="277">
        <f t="shared" ref="O133:O161" si="52">M133/$M$169/1000000*100</f>
        <v>9.8790917749093203E-3</v>
      </c>
    </row>
    <row r="134" spans="1:15" s="226" customFormat="1">
      <c r="A134" s="323" t="s">
        <v>153</v>
      </c>
      <c r="B134" s="135">
        <v>119198454</v>
      </c>
      <c r="C134" s="142">
        <f t="shared" si="44"/>
        <v>1.2503350659531829</v>
      </c>
      <c r="D134" s="277">
        <f t="shared" si="47"/>
        <v>0.26183651260873386</v>
      </c>
      <c r="E134" s="135">
        <v>110288148</v>
      </c>
      <c r="F134" s="12">
        <f t="shared" si="45"/>
        <v>1.1076402072637541</v>
      </c>
      <c r="G134" s="277">
        <f t="shared" si="48"/>
        <v>0.24851427026296222</v>
      </c>
      <c r="H134" s="130">
        <f t="shared" si="49"/>
        <v>-8910306</v>
      </c>
      <c r="I134" s="131">
        <f t="shared" si="50"/>
        <v>-7.4751858778302562</v>
      </c>
      <c r="J134" s="135">
        <v>77050585</v>
      </c>
      <c r="K134" s="12">
        <f t="shared" si="46"/>
        <v>0.76614236651982059</v>
      </c>
      <c r="L134" s="129">
        <f t="shared" si="51"/>
        <v>0.16451145486377999</v>
      </c>
      <c r="M134" s="135">
        <v>111880310</v>
      </c>
      <c r="N134" s="12"/>
      <c r="O134" s="277">
        <f t="shared" si="52"/>
        <v>0.22671241565178626</v>
      </c>
    </row>
    <row r="135" spans="1:15" s="226" customFormat="1" ht="26">
      <c r="A135" s="323" t="s">
        <v>154</v>
      </c>
      <c r="B135" s="135"/>
      <c r="C135" s="142"/>
      <c r="D135" s="277">
        <f t="shared" si="47"/>
        <v>0</v>
      </c>
      <c r="E135" s="135">
        <v>1500000</v>
      </c>
      <c r="F135" s="12"/>
      <c r="G135" s="277">
        <f t="shared" si="48"/>
        <v>3.37997701615629E-3</v>
      </c>
      <c r="H135" s="130">
        <f t="shared" si="49"/>
        <v>1500000</v>
      </c>
      <c r="I135" s="131" t="s">
        <v>79</v>
      </c>
      <c r="J135" s="135">
        <v>7500000</v>
      </c>
      <c r="K135" s="12"/>
      <c r="L135" s="129">
        <f t="shared" si="51"/>
        <v>1.6013323084806561E-2</v>
      </c>
      <c r="M135" s="135">
        <v>15000000</v>
      </c>
      <c r="N135" s="12"/>
      <c r="O135" s="277">
        <f t="shared" si="52"/>
        <v>3.0395752700156032E-2</v>
      </c>
    </row>
    <row r="136" spans="1:15" s="226" customFormat="1">
      <c r="A136" s="323" t="s">
        <v>87</v>
      </c>
      <c r="B136" s="135">
        <v>16423916</v>
      </c>
      <c r="C136" s="142">
        <f>B136/$B$152*100</f>
        <v>0.17227906408139768</v>
      </c>
      <c r="D136" s="277">
        <f t="shared" si="47"/>
        <v>3.6077488797118001E-2</v>
      </c>
      <c r="E136" s="135">
        <v>9746199</v>
      </c>
      <c r="F136" s="12"/>
      <c r="G136" s="277">
        <f t="shared" si="48"/>
        <v>2.1961285743256946E-2</v>
      </c>
      <c r="H136" s="130">
        <f t="shared" si="49"/>
        <v>-6677717</v>
      </c>
      <c r="I136" s="131">
        <f t="shared" si="50"/>
        <v>-40.658494600191574</v>
      </c>
      <c r="J136" s="135">
        <v>18103799</v>
      </c>
      <c r="K136" s="12"/>
      <c r="L136" s="129">
        <f t="shared" si="51"/>
        <v>3.8653597659919721E-2</v>
      </c>
      <c r="M136" s="135">
        <v>18103799</v>
      </c>
      <c r="N136" s="12"/>
      <c r="O136" s="277">
        <f t="shared" si="52"/>
        <v>3.6685239822488808E-2</v>
      </c>
    </row>
    <row r="137" spans="1:15" s="226" customFormat="1" ht="26">
      <c r="A137" s="323" t="s">
        <v>88</v>
      </c>
      <c r="B137" s="135">
        <v>1494252</v>
      </c>
      <c r="C137" s="142"/>
      <c r="D137" s="277">
        <f t="shared" si="47"/>
        <v>3.2823389860293477E-3</v>
      </c>
      <c r="E137" s="135">
        <v>1137204</v>
      </c>
      <c r="F137" s="12"/>
      <c r="G137" s="277">
        <f t="shared" si="48"/>
        <v>2.5624822551206651E-3</v>
      </c>
      <c r="H137" s="130">
        <f t="shared" si="49"/>
        <v>-357048</v>
      </c>
      <c r="I137" s="131">
        <f t="shared" si="50"/>
        <v>-23.894764738477846</v>
      </c>
      <c r="J137" s="135">
        <v>1262742</v>
      </c>
      <c r="K137" s="12"/>
      <c r="L137" s="129">
        <f t="shared" si="51"/>
        <v>2.6960927491673074E-3</v>
      </c>
      <c r="M137" s="135">
        <v>1262742</v>
      </c>
      <c r="N137" s="12"/>
      <c r="O137" s="277">
        <f t="shared" si="52"/>
        <v>2.558799570406695E-3</v>
      </c>
    </row>
    <row r="138" spans="1:15">
      <c r="A138" s="323" t="s">
        <v>89</v>
      </c>
      <c r="B138" s="135">
        <v>1000000</v>
      </c>
      <c r="C138" s="142"/>
      <c r="D138" s="277">
        <f t="shared" si="47"/>
        <v>2.1966435286881647E-3</v>
      </c>
      <c r="E138" s="135"/>
      <c r="F138" s="12"/>
      <c r="G138" s="277">
        <f t="shared" si="48"/>
        <v>0</v>
      </c>
      <c r="H138" s="130">
        <f t="shared" si="49"/>
        <v>-1000000</v>
      </c>
      <c r="I138" s="131">
        <f t="shared" si="50"/>
        <v>-100</v>
      </c>
      <c r="J138" s="135"/>
      <c r="K138" s="12"/>
      <c r="L138" s="129">
        <f t="shared" si="51"/>
        <v>0</v>
      </c>
      <c r="M138" s="135"/>
      <c r="N138" s="12"/>
      <c r="O138" s="277">
        <f t="shared" si="52"/>
        <v>0</v>
      </c>
    </row>
    <row r="139" spans="1:15" ht="27.65" customHeight="1">
      <c r="A139" s="323" t="s">
        <v>90</v>
      </c>
      <c r="B139" s="135">
        <v>7418597</v>
      </c>
      <c r="C139" s="142"/>
      <c r="D139" s="277">
        <f t="shared" si="47"/>
        <v>1.629601309199543E-2</v>
      </c>
      <c r="E139" s="135">
        <v>5330508</v>
      </c>
      <c r="F139" s="12"/>
      <c r="G139" s="277">
        <f t="shared" si="48"/>
        <v>1.2011329682958155E-2</v>
      </c>
      <c r="H139" s="130">
        <f t="shared" si="49"/>
        <v>-2088089</v>
      </c>
      <c r="I139" s="131">
        <f t="shared" si="50"/>
        <v>-28.146683260999353</v>
      </c>
      <c r="J139" s="135">
        <v>5330508</v>
      </c>
      <c r="K139" s="12"/>
      <c r="L139" s="129">
        <f t="shared" si="51"/>
        <v>1.1381219574686139E-2</v>
      </c>
      <c r="M139" s="135">
        <v>5330508</v>
      </c>
      <c r="N139" s="12"/>
      <c r="O139" s="277">
        <f t="shared" si="52"/>
        <v>1.0801653528946889E-2</v>
      </c>
    </row>
    <row r="140" spans="1:15" s="228" customFormat="1" ht="26">
      <c r="A140" s="323" t="s">
        <v>141</v>
      </c>
      <c r="B140" s="135">
        <v>50000000</v>
      </c>
      <c r="C140" s="142"/>
      <c r="D140" s="277">
        <f t="shared" si="47"/>
        <v>0.10983217643440824</v>
      </c>
      <c r="E140" s="135"/>
      <c r="F140" s="12"/>
      <c r="G140" s="277">
        <f t="shared" si="48"/>
        <v>0</v>
      </c>
      <c r="H140" s="130">
        <f t="shared" si="49"/>
        <v>-50000000</v>
      </c>
      <c r="I140" s="131">
        <f t="shared" si="50"/>
        <v>-100</v>
      </c>
      <c r="J140" s="135"/>
      <c r="K140" s="12"/>
      <c r="L140" s="277">
        <f t="shared" si="51"/>
        <v>0</v>
      </c>
      <c r="M140" s="135"/>
      <c r="N140" s="12"/>
      <c r="O140" s="277">
        <f t="shared" si="52"/>
        <v>0</v>
      </c>
    </row>
    <row r="141" spans="1:15" ht="26">
      <c r="A141" s="323" t="s">
        <v>129</v>
      </c>
      <c r="B141" s="135">
        <v>25000000</v>
      </c>
      <c r="C141" s="142"/>
      <c r="D141" s="277">
        <f t="shared" si="47"/>
        <v>5.4916088217204118E-2</v>
      </c>
      <c r="E141" s="135"/>
      <c r="F141" s="12"/>
      <c r="G141" s="277">
        <f t="shared" si="48"/>
        <v>0</v>
      </c>
      <c r="H141" s="130">
        <f t="shared" si="49"/>
        <v>-25000000</v>
      </c>
      <c r="I141" s="131">
        <f t="shared" si="50"/>
        <v>-100</v>
      </c>
      <c r="J141" s="135"/>
      <c r="K141" s="12"/>
      <c r="L141" s="277">
        <f t="shared" si="51"/>
        <v>0</v>
      </c>
      <c r="M141" s="135"/>
      <c r="N141" s="12"/>
      <c r="O141" s="277">
        <f t="shared" si="52"/>
        <v>0</v>
      </c>
    </row>
    <row r="142" spans="1:15" ht="26">
      <c r="A142" s="323" t="s">
        <v>130</v>
      </c>
      <c r="B142" s="135">
        <v>70000000</v>
      </c>
      <c r="C142" s="142"/>
      <c r="D142" s="277">
        <f t="shared" si="47"/>
        <v>0.15376504700817151</v>
      </c>
      <c r="E142" s="135">
        <v>65000000</v>
      </c>
      <c r="F142" s="12"/>
      <c r="G142" s="277">
        <f t="shared" si="48"/>
        <v>0.14646567070010591</v>
      </c>
      <c r="H142" s="130">
        <f t="shared" si="49"/>
        <v>-5000000</v>
      </c>
      <c r="I142" s="131">
        <f t="shared" si="50"/>
        <v>-7.1428571428571388</v>
      </c>
      <c r="J142" s="135"/>
      <c r="K142" s="12"/>
      <c r="L142" s="277">
        <f t="shared" si="51"/>
        <v>0</v>
      </c>
      <c r="M142" s="135"/>
      <c r="N142" s="12"/>
      <c r="O142" s="277">
        <f t="shared" si="52"/>
        <v>0</v>
      </c>
    </row>
    <row r="143" spans="1:15">
      <c r="A143" s="323" t="s">
        <v>131</v>
      </c>
      <c r="B143" s="135">
        <v>365129661</v>
      </c>
      <c r="C143" s="142"/>
      <c r="D143" s="277">
        <f t="shared" si="47"/>
        <v>0.80205970696775342</v>
      </c>
      <c r="E143" s="135">
        <v>389536526</v>
      </c>
      <c r="F143" s="12"/>
      <c r="G143" s="277">
        <f t="shared" si="48"/>
        <v>0.87774966988891145</v>
      </c>
      <c r="H143" s="130">
        <f t="shared" si="49"/>
        <v>24406865</v>
      </c>
      <c r="I143" s="131">
        <f t="shared" si="50"/>
        <v>6.684437778392379</v>
      </c>
      <c r="J143" s="135">
        <v>242560776</v>
      </c>
      <c r="K143" s="12"/>
      <c r="L143" s="129">
        <f t="shared" si="51"/>
        <v>0.51789387650525243</v>
      </c>
      <c r="M143" s="135">
        <v>200000000</v>
      </c>
      <c r="N143" s="12"/>
      <c r="O143" s="277">
        <f t="shared" si="52"/>
        <v>0.40527670266874705</v>
      </c>
    </row>
    <row r="144" spans="1:15" ht="26">
      <c r="A144" s="323" t="s">
        <v>155</v>
      </c>
      <c r="B144" s="135">
        <v>45379945</v>
      </c>
      <c r="C144" s="142"/>
      <c r="D144" s="277">
        <f t="shared" si="47"/>
        <v>9.9683562516474825E-2</v>
      </c>
      <c r="E144" s="135"/>
      <c r="F144" s="12"/>
      <c r="G144" s="277">
        <f t="shared" si="48"/>
        <v>0</v>
      </c>
      <c r="H144" s="130">
        <f t="shared" si="49"/>
        <v>-45379945</v>
      </c>
      <c r="I144" s="131">
        <f t="shared" si="50"/>
        <v>-100</v>
      </c>
      <c r="J144" s="135"/>
      <c r="K144" s="12"/>
      <c r="L144" s="129">
        <f t="shared" si="51"/>
        <v>0</v>
      </c>
      <c r="M144" s="135"/>
      <c r="N144" s="12"/>
      <c r="O144" s="277">
        <f t="shared" si="52"/>
        <v>0</v>
      </c>
    </row>
    <row r="145" spans="1:15">
      <c r="A145" s="323" t="s">
        <v>134</v>
      </c>
      <c r="B145" s="135">
        <v>275000000</v>
      </c>
      <c r="C145" s="142"/>
      <c r="D145" s="277">
        <f t="shared" si="47"/>
        <v>0.60407697038924524</v>
      </c>
      <c r="E145" s="135">
        <v>6958690</v>
      </c>
      <c r="F145" s="12"/>
      <c r="G145" s="277">
        <f t="shared" si="48"/>
        <v>1.5680141508371076E-2</v>
      </c>
      <c r="H145" s="130">
        <f t="shared" si="49"/>
        <v>-268041310</v>
      </c>
      <c r="I145" s="131">
        <f t="shared" si="50"/>
        <v>-97.469567272727275</v>
      </c>
      <c r="J145" s="135">
        <v>6457996</v>
      </c>
      <c r="K145" s="12"/>
      <c r="L145" s="129">
        <f t="shared" si="51"/>
        <v>1.3788530190451788E-2</v>
      </c>
      <c r="M145" s="135">
        <v>6457996</v>
      </c>
      <c r="N145" s="12"/>
      <c r="O145" s="277">
        <f t="shared" si="52"/>
        <v>1.3086376623639789E-2</v>
      </c>
    </row>
    <row r="146" spans="1:15">
      <c r="A146" s="323" t="s">
        <v>135</v>
      </c>
      <c r="B146" s="135">
        <v>1532594</v>
      </c>
      <c r="C146" s="142"/>
      <c r="D146" s="277">
        <f t="shared" si="47"/>
        <v>3.3665626922063088E-3</v>
      </c>
      <c r="E146" s="135">
        <v>2817413</v>
      </c>
      <c r="F146" s="12"/>
      <c r="G146" s="277">
        <f t="shared" si="48"/>
        <v>6.3485274566799617E-3</v>
      </c>
      <c r="H146" s="130">
        <f t="shared" si="49"/>
        <v>1284819</v>
      </c>
      <c r="I146" s="131">
        <f t="shared" si="50"/>
        <v>83.83296554730083</v>
      </c>
      <c r="J146" s="135">
        <v>232987</v>
      </c>
      <c r="K146" s="12"/>
      <c r="L146" s="129">
        <f t="shared" si="51"/>
        <v>4.9745281407464342E-4</v>
      </c>
      <c r="M146" s="135">
        <v>218339</v>
      </c>
      <c r="N146" s="12"/>
      <c r="O146" s="277">
        <f t="shared" si="52"/>
        <v>4.4243854991995785E-4</v>
      </c>
    </row>
    <row r="147" spans="1:15">
      <c r="A147" s="323" t="s">
        <v>136</v>
      </c>
      <c r="B147" s="135">
        <v>10464368</v>
      </c>
      <c r="C147" s="142"/>
      <c r="D147" s="277">
        <f t="shared" si="47"/>
        <v>2.2986486249011513E-2</v>
      </c>
      <c r="E147" s="135">
        <v>4806180</v>
      </c>
      <c r="F147" s="12"/>
      <c r="G147" s="277">
        <f t="shared" si="48"/>
        <v>1.0829851957006692E-2</v>
      </c>
      <c r="H147" s="130">
        <f t="shared" si="49"/>
        <v>-5658188</v>
      </c>
      <c r="I147" s="131">
        <f t="shared" si="50"/>
        <v>-54.070995974147699</v>
      </c>
      <c r="J147" s="135"/>
      <c r="K147" s="12"/>
      <c r="L147" s="277">
        <f t="shared" si="51"/>
        <v>0</v>
      </c>
      <c r="M147" s="135"/>
      <c r="N147" s="12"/>
      <c r="O147" s="277">
        <f t="shared" si="52"/>
        <v>0</v>
      </c>
    </row>
    <row r="148" spans="1:15">
      <c r="A148" s="323" t="s">
        <v>156</v>
      </c>
      <c r="B148" s="135">
        <v>18000000</v>
      </c>
      <c r="C148" s="142"/>
      <c r="D148" s="277">
        <f t="shared" si="47"/>
        <v>3.9539583516386957E-2</v>
      </c>
      <c r="E148" s="135">
        <v>57012914</v>
      </c>
      <c r="F148" s="12"/>
      <c r="G148" s="277">
        <f t="shared" si="48"/>
        <v>0.12846822596273011</v>
      </c>
      <c r="H148" s="130">
        <f t="shared" si="49"/>
        <v>39012914</v>
      </c>
      <c r="I148" s="131">
        <f t="shared" si="50"/>
        <v>216.73841111111113</v>
      </c>
      <c r="J148" s="135">
        <v>31730000</v>
      </c>
      <c r="K148" s="12"/>
      <c r="L148" s="129">
        <f t="shared" si="51"/>
        <v>6.774703219745494E-2</v>
      </c>
      <c r="M148" s="135">
        <v>39200000</v>
      </c>
      <c r="N148" s="12"/>
      <c r="O148" s="277">
        <f t="shared" si="52"/>
        <v>7.9434233723074427E-2</v>
      </c>
    </row>
    <row r="149" spans="1:15">
      <c r="A149" s="18" t="s">
        <v>7</v>
      </c>
      <c r="B149" s="24">
        <v>1145736081</v>
      </c>
      <c r="C149" s="154">
        <f>B149/$B$152*100</f>
        <v>12.018226330368984</v>
      </c>
      <c r="D149" s="277">
        <f t="shared" si="47"/>
        <v>2.5167737479131884</v>
      </c>
      <c r="E149" s="24">
        <v>982006477</v>
      </c>
      <c r="F149" s="12">
        <f>E149/$E$152*100</f>
        <v>9.8624365123859814</v>
      </c>
      <c r="G149" s="277">
        <f t="shared" si="48"/>
        <v>2.2127728813177403</v>
      </c>
      <c r="H149" s="130">
        <f t="shared" si="49"/>
        <v>-163729604</v>
      </c>
      <c r="I149" s="131">
        <f t="shared" si="50"/>
        <v>-14.290341965760263</v>
      </c>
      <c r="J149" s="24">
        <v>1291740907</v>
      </c>
      <c r="K149" s="12">
        <f>J149/$J$152*100</f>
        <v>12.844255957556189</v>
      </c>
      <c r="L149" s="129">
        <f t="shared" si="51"/>
        <v>2.7580085980869415</v>
      </c>
      <c r="M149" s="173">
        <v>888621176</v>
      </c>
      <c r="N149" s="12"/>
      <c r="O149" s="277">
        <f t="shared" si="52"/>
        <v>1.8006873006545219</v>
      </c>
    </row>
    <row r="150" spans="1:15">
      <c r="A150" s="227" t="s">
        <v>157</v>
      </c>
      <c r="B150" s="150">
        <v>1145736081</v>
      </c>
      <c r="C150" s="155"/>
      <c r="D150" s="277">
        <f t="shared" si="47"/>
        <v>2.5167737479131884</v>
      </c>
      <c r="E150" s="150">
        <v>982006477</v>
      </c>
      <c r="F150" s="12"/>
      <c r="G150" s="277">
        <f t="shared" si="48"/>
        <v>2.2127728813177403</v>
      </c>
      <c r="H150" s="172">
        <f t="shared" si="49"/>
        <v>-163729604</v>
      </c>
      <c r="I150" s="131">
        <f t="shared" si="50"/>
        <v>-14.290341965760263</v>
      </c>
      <c r="J150" s="150">
        <v>1291740907</v>
      </c>
      <c r="K150" s="12"/>
      <c r="L150" s="129">
        <f t="shared" si="51"/>
        <v>2.7580085980869415</v>
      </c>
      <c r="M150" s="150">
        <v>888621176</v>
      </c>
      <c r="N150" s="12"/>
      <c r="O150" s="277">
        <f t="shared" si="52"/>
        <v>1.8006873006545219</v>
      </c>
    </row>
    <row r="151" spans="1:15">
      <c r="A151" s="83" t="s">
        <v>5</v>
      </c>
      <c r="B151" s="84">
        <f>B152+B154</f>
        <v>12200211338</v>
      </c>
      <c r="C151" s="160">
        <f>B151/$B$152*100</f>
        <v>127.97441188239738</v>
      </c>
      <c r="D151" s="278">
        <f t="shared" si="47"/>
        <v>26.799515284245672</v>
      </c>
      <c r="E151" s="84">
        <f>E152+E154</f>
        <v>12794440989</v>
      </c>
      <c r="F151" s="160">
        <f>E151/$E$152*100</f>
        <v>128.49646608337127</v>
      </c>
      <c r="G151" s="283">
        <f t="shared" si="48"/>
        <v>28.829944318258633</v>
      </c>
      <c r="H151" s="85">
        <f t="shared" ref="H151:H156" si="53">E151-B151</f>
        <v>594229651</v>
      </c>
      <c r="I151" s="161">
        <f t="shared" ref="I151:I160" si="54">E151/B151*100-100</f>
        <v>4.8706504710222021</v>
      </c>
      <c r="J151" s="84">
        <f>J152+J154</f>
        <v>12632293011</v>
      </c>
      <c r="K151" s="160">
        <f>J151/$J$152*100</f>
        <v>125.60754551077491</v>
      </c>
      <c r="L151" s="161">
        <f t="shared" si="51"/>
        <v>26.971331904944911</v>
      </c>
      <c r="M151" s="84">
        <f>M152+M154</f>
        <v>12107125894</v>
      </c>
      <c r="N151" s="160">
        <f>M151/$M$152*100</f>
        <v>118.45435737594498</v>
      </c>
      <c r="O151" s="283">
        <f t="shared" si="52"/>
        <v>24.533680305578631</v>
      </c>
    </row>
    <row r="152" spans="1:15">
      <c r="A152" s="16" t="s">
        <v>6</v>
      </c>
      <c r="B152" s="17">
        <f>B6+B9+B12+B16+B18+B20+B23+B25+B30+B36+B43+B52+B59+B65+B72+B77+B84+B90+B95+B102+B107+B109+B111+B115+B118+B122+B124+B126+B128+B130+B132</f>
        <v>9533320887</v>
      </c>
      <c r="C152" s="142">
        <f>B152/$B$152*100</f>
        <v>100</v>
      </c>
      <c r="D152" s="277">
        <f t="shared" si="47"/>
        <v>20.941307633336262</v>
      </c>
      <c r="E152" s="17">
        <f>E6+E9+E12+E16+E18+E20+E23+E25+E30+E36+E43+E52+E59+E65+E72+E77+E84+E90+E95+E102+E107+E109+E111+E115+E118+E122+E124+E126+E128+E130+E132</f>
        <v>9957037247</v>
      </c>
      <c r="F152" s="152">
        <f>E152/$E$152*100</f>
        <v>100</v>
      </c>
      <c r="G152" s="277">
        <f t="shared" si="48"/>
        <v>22.436371362581401</v>
      </c>
      <c r="H152" s="162">
        <f t="shared" si="53"/>
        <v>423716360</v>
      </c>
      <c r="I152" s="131">
        <f t="shared" si="54"/>
        <v>4.4445830054645086</v>
      </c>
      <c r="J152" s="17">
        <f>J6+J9+J12+J16+J18+J20+J23+J25+J30+J36+J43+J52+J59+J65+J72+J77+J84+J90+J95+J102+J107+J109+J111+J115+J118+J122+J124+J126+J128+J130+J132</f>
        <v>10056953951</v>
      </c>
      <c r="K152" s="152">
        <f>J152/$J$152*100</f>
        <v>100</v>
      </c>
      <c r="L152" s="129">
        <f t="shared" si="51"/>
        <v>21.472700382184644</v>
      </c>
      <c r="M152" s="17">
        <f>M6+M9+M12+M16+M18+M20+M23+M25+M30+M36+M43+M52+M59+M65+M72+M77+M84+M90+M95+M102+M107+M109+M111+M115+M118+M122+M124+M126+M128+M130+M132</f>
        <v>10220920667</v>
      </c>
      <c r="N152" s="152">
        <f>M152/$M$152*100</f>
        <v>100</v>
      </c>
      <c r="O152" s="277">
        <f t="shared" si="52"/>
        <v>20.711505130803054</v>
      </c>
    </row>
    <row r="153" spans="1:15">
      <c r="A153" s="143" t="s">
        <v>71</v>
      </c>
      <c r="B153" s="144">
        <f>B7+B27+B32+B38+B45+B54+B61+B67+B86+B91+B97+B103+B116</f>
        <v>11858779</v>
      </c>
      <c r="C153" s="163" t="e">
        <f>C27+#REF!+C38+C61+C97</f>
        <v>#REF!</v>
      </c>
      <c r="D153" s="277">
        <f t="shared" si="47"/>
        <v>2.6049510148493098E-2</v>
      </c>
      <c r="E153" s="144">
        <f>E7+E27+E32+E38+E45+E54+E61+E67+E86+E91+E97+E103+E116</f>
        <v>11316395</v>
      </c>
      <c r="F153" s="163" t="e">
        <f>F27+#REF!+F38+F61+F97</f>
        <v>#REF!</v>
      </c>
      <c r="G153" s="277">
        <f t="shared" si="48"/>
        <v>2.5499436670497307E-2</v>
      </c>
      <c r="H153" s="162">
        <f t="shared" si="53"/>
        <v>-542384</v>
      </c>
      <c r="I153" s="131">
        <f t="shared" si="54"/>
        <v>-4.5736917772057382</v>
      </c>
      <c r="J153" s="144">
        <f>J7+J27+J32+J38+J45+J54+J61+J67+J86+J91+J97+J103+J116</f>
        <v>8072585</v>
      </c>
      <c r="K153" s="163" t="e">
        <f>K27+#REF!+K38+K61+K97</f>
        <v>#REF!</v>
      </c>
      <c r="L153" s="129">
        <f t="shared" si="51"/>
        <v>1.7235854897941754E-2</v>
      </c>
      <c r="M153" s="144">
        <f>M7+M27+M32+M38+M45+M54+M61+M67+M86+M91+M97+M103+M116</f>
        <v>1432419</v>
      </c>
      <c r="N153" s="163" t="e">
        <f>N27+#REF!+N38+N61+N97</f>
        <v>#REF!</v>
      </c>
      <c r="O153" s="277">
        <f t="shared" si="52"/>
        <v>2.9026302458003204E-3</v>
      </c>
    </row>
    <row r="154" spans="1:15">
      <c r="A154" s="18" t="s">
        <v>7</v>
      </c>
      <c r="B154" s="164">
        <f>B13+B21+B28+B33+B39+B48+B55+B62+B68+B74+B79+B87+B92+B98+B104+B113+B120+B149</f>
        <v>2666890451</v>
      </c>
      <c r="C154" s="164" t="e">
        <f>C13+#REF!+C21+C28+C33+C39+C48+C55+C62+C68+C74+C79+C87+C98+C104+#REF!+#REF!+C113+C120+C149</f>
        <v>#REF!</v>
      </c>
      <c r="D154" s="277">
        <f t="shared" si="47"/>
        <v>5.8582076509094101</v>
      </c>
      <c r="E154" s="164">
        <f>E13+E21+E28+E33+E39+E48+E55+E62+E68+E74+E79+E87+E92+E98+E104+E113+E120+E149</f>
        <v>2837403742</v>
      </c>
      <c r="F154" s="164" t="e">
        <f>F13+#REF!+F21+F28+F33+F39+F48+F55+F62+F68+F74+F79+F87+F98+F104+#REF!+#REF!+F113+F120+F149</f>
        <v>#REF!</v>
      </c>
      <c r="G154" s="277">
        <f t="shared" si="48"/>
        <v>6.3935729556772349</v>
      </c>
      <c r="H154" s="162">
        <f t="shared" si="53"/>
        <v>170513291</v>
      </c>
      <c r="I154" s="131">
        <f t="shared" si="54"/>
        <v>6.3937118577953811</v>
      </c>
      <c r="J154" s="164">
        <f>J13+J21+J28+J33+J39+J48+J55+J62+J68+J74+J79+J87+J92+J98+J104+J113+J120+J149</f>
        <v>2575339060</v>
      </c>
      <c r="K154" s="164" t="e">
        <f>K13+#REF!+K21+K28+K33+K39+K48+K55+K62+K68+K74+K79+K87+K98+K104+#REF!+#REF!+K113+K120+K149</f>
        <v>#REF!</v>
      </c>
      <c r="L154" s="129">
        <f t="shared" si="51"/>
        <v>5.4986315227602693</v>
      </c>
      <c r="M154" s="164">
        <f>M13+M21+M28+M33+M39+M48+M55+M62+M68+M74+M79+M87+M92+M98+M104+M113+M120+M149</f>
        <v>1886205227</v>
      </c>
      <c r="N154" s="164" t="e">
        <f>N13+#REF!+N21+N28+N33+N39+N48+N55+N62+N68+N74+N79+N87+N98+N104+#REF!+#REF!+N113+N120+N149</f>
        <v>#REF!</v>
      </c>
      <c r="O154" s="277">
        <f t="shared" si="52"/>
        <v>3.8221751747755781</v>
      </c>
    </row>
    <row r="155" spans="1:15" ht="26">
      <c r="A155" s="219" t="s">
        <v>75</v>
      </c>
      <c r="B155" s="19">
        <f>B40+B49+B56+B69+B75+B80+B88+B93+B99</f>
        <v>29680276</v>
      </c>
      <c r="C155" s="138"/>
      <c r="D155" s="277">
        <f t="shared" si="47"/>
        <v>6.5196986205078647E-2</v>
      </c>
      <c r="E155" s="19">
        <f>E40+E49+E56+E69+E75+E80+E88+E93+E99</f>
        <v>100970086</v>
      </c>
      <c r="F155" s="165"/>
      <c r="G155" s="277">
        <f t="shared" si="48"/>
        <v>0.22751771333288265</v>
      </c>
      <c r="H155" s="162">
        <f t="shared" si="53"/>
        <v>71289810</v>
      </c>
      <c r="I155" s="131">
        <f t="shared" si="54"/>
        <v>240.19254403159863</v>
      </c>
      <c r="J155" s="19">
        <f>J40+J49+J56+J69+J75+J80+J88+J93+J99</f>
        <v>97822465</v>
      </c>
      <c r="K155" s="138">
        <f>J155/$J$152*100</f>
        <v>0.97268482561037439</v>
      </c>
      <c r="L155" s="129">
        <f t="shared" si="51"/>
        <v>0.20886169826629086</v>
      </c>
      <c r="M155" s="19">
        <f>M40+M49+M56+M69+M75+M80+M88+M93+M99</f>
        <v>142433587</v>
      </c>
      <c r="N155" s="138">
        <f>M155/$M$152*100</f>
        <v>1.3935494818961989</v>
      </c>
      <c r="O155" s="277">
        <f t="shared" si="52"/>
        <v>0.28862507244321056</v>
      </c>
    </row>
    <row r="156" spans="1:15">
      <c r="A156" s="143" t="s">
        <v>71</v>
      </c>
      <c r="B156" s="144">
        <f>B14+B34+B41+B50+B57+B63+B70+B81+B100+B105</f>
        <v>2938327</v>
      </c>
      <c r="C156" s="164" t="e">
        <f>#REF!+C34+C41+#REF!+#REF!+C63+#REF!+C100+#REF!</f>
        <v>#REF!</v>
      </c>
      <c r="D156" s="277">
        <f t="shared" si="47"/>
        <v>6.4544569897197089E-3</v>
      </c>
      <c r="E156" s="144">
        <f>E14+E34+E41+E50+E57+E63+E70+E81+E100+E105</f>
        <v>2769109</v>
      </c>
      <c r="F156" s="164" t="e">
        <f>#REF!+F34+F41+#REF!+#REF!+F63+#REF!+F100+#REF!</f>
        <v>#REF!</v>
      </c>
      <c r="G156" s="277">
        <f t="shared" si="48"/>
        <v>6.2396831834876862E-3</v>
      </c>
      <c r="H156" s="162">
        <f t="shared" si="53"/>
        <v>-169218</v>
      </c>
      <c r="I156" s="131">
        <f t="shared" si="54"/>
        <v>-5.7589914260734076</v>
      </c>
      <c r="J156" s="144">
        <f>J14+J34+J41+J50+J57+J63+J70+J81+J100+J105</f>
        <v>955673</v>
      </c>
      <c r="K156" s="164" t="e">
        <f>#REF!+K34+K41+#REF!+#REF!+K63+#REF!+K100+#REF!</f>
        <v>#REF!</v>
      </c>
      <c r="L156" s="129">
        <f t="shared" si="51"/>
        <v>2.0404667349901789E-3</v>
      </c>
      <c r="M156" s="144">
        <f>M14+M34+M41+M50+M57+M63+M70+M81+M100+M105</f>
        <v>14087</v>
      </c>
      <c r="N156" s="164" t="e">
        <f>#REF!+N34+N41+#REF!+#REF!+N63+#REF!+N100+#REF!</f>
        <v>#REF!</v>
      </c>
      <c r="O156" s="277">
        <f t="shared" si="52"/>
        <v>2.8545664552473199E-5</v>
      </c>
    </row>
    <row r="157" spans="1:15">
      <c r="A157" s="86" t="s">
        <v>145</v>
      </c>
      <c r="B157" s="166">
        <f>B151-B153-B155-B156</f>
        <v>12155733956</v>
      </c>
      <c r="C157" s="87">
        <f>B157/$B$152*100</f>
        <v>127.50786530825813</v>
      </c>
      <c r="D157" s="278">
        <f t="shared" si="47"/>
        <v>26.70181433090238</v>
      </c>
      <c r="E157" s="166">
        <f>E151-E153-E155-E156</f>
        <v>12679385399</v>
      </c>
      <c r="F157" s="87">
        <f>E157/$E$152*100</f>
        <v>127.34094574990395</v>
      </c>
      <c r="G157" s="283">
        <f t="shared" si="48"/>
        <v>28.570687485071765</v>
      </c>
      <c r="H157" s="167">
        <f>H151-H153-H155-H156</f>
        <v>523651443</v>
      </c>
      <c r="I157" s="161">
        <f t="shared" si="54"/>
        <v>4.3078554112442475</v>
      </c>
      <c r="J157" s="166">
        <f>J151-J153-J155-J156</f>
        <v>12525442288</v>
      </c>
      <c r="K157" s="168">
        <f>J157/$J$152*100</f>
        <v>124.54508938816954</v>
      </c>
      <c r="L157" s="161">
        <f t="shared" si="51"/>
        <v>26.743193885045692</v>
      </c>
      <c r="M157" s="166">
        <f>M151-M153-M155-M156</f>
        <v>11963245801</v>
      </c>
      <c r="N157" s="87">
        <f>M157/$M$152*100</f>
        <v>117.04665548990509</v>
      </c>
      <c r="O157" s="283">
        <f t="shared" si="52"/>
        <v>24.24212405722507</v>
      </c>
    </row>
    <row r="158" spans="1:15">
      <c r="A158" s="16" t="s">
        <v>6</v>
      </c>
      <c r="B158" s="17">
        <f>B152-B153</f>
        <v>9521462108</v>
      </c>
      <c r="C158" s="145"/>
      <c r="D158" s="277">
        <f t="shared" si="47"/>
        <v>20.915258123187773</v>
      </c>
      <c r="E158" s="17">
        <f>E152-E153</f>
        <v>9945720852</v>
      </c>
      <c r="F158" s="136"/>
      <c r="G158" s="277">
        <f t="shared" si="48"/>
        <v>22.410871925910904</v>
      </c>
      <c r="H158" s="169">
        <f>E158-B158</f>
        <v>424258744</v>
      </c>
      <c r="I158" s="131">
        <f t="shared" si="54"/>
        <v>4.4558150753289709</v>
      </c>
      <c r="J158" s="17">
        <f>J152-J153</f>
        <v>10048881366</v>
      </c>
      <c r="K158" s="136">
        <f>J158/$J$152*100</f>
        <v>99.919731311892917</v>
      </c>
      <c r="L158" s="129">
        <f t="shared" si="51"/>
        <v>21.455464527286701</v>
      </c>
      <c r="M158" s="17">
        <f>M152-M153</f>
        <v>10219488248</v>
      </c>
      <c r="N158" s="136">
        <f>M158/$M$152*100</f>
        <v>99.985985421013737</v>
      </c>
      <c r="O158" s="277">
        <f t="shared" si="52"/>
        <v>20.708602500557255</v>
      </c>
    </row>
    <row r="159" spans="1:15">
      <c r="A159" s="170" t="s">
        <v>2</v>
      </c>
      <c r="B159" s="135">
        <f>B10+B26+B31+B37+B44+B53+B60+B66+B73+B78+B82+B85+B96+B112+B119</f>
        <v>291422226</v>
      </c>
      <c r="C159" s="157"/>
      <c r="D159" s="277">
        <f t="shared" si="47"/>
        <v>0.64015074685879969</v>
      </c>
      <c r="E159" s="135">
        <f>E10+E26+E31+E37+E44+E53+E60+E66+E73+E78+E82+E85+E96+E112+E119</f>
        <v>329647341</v>
      </c>
      <c r="F159" s="171"/>
      <c r="G159" s="277">
        <f t="shared" si="48"/>
        <v>0.74280029067802344</v>
      </c>
      <c r="H159" s="172">
        <f>E159-B159</f>
        <v>38225115</v>
      </c>
      <c r="I159" s="131">
        <f t="shared" si="54"/>
        <v>13.116746627280236</v>
      </c>
      <c r="J159" s="135">
        <f>J10+J26+J31+J37+J44+J53+J60+J66+J73+J78+J82+J85+J96+J112+J119</f>
        <v>384687972</v>
      </c>
      <c r="K159" s="171">
        <f>J159/$J$152*100</f>
        <v>3.8250942966856187</v>
      </c>
      <c r="L159" s="129">
        <f t="shared" si="51"/>
        <v>0.82135103766333606</v>
      </c>
      <c r="M159" s="135">
        <f>M10+M26+M31+M37+M44+M53+M60+M66+M73+M78+M82+M85+M96+M112+M119</f>
        <v>442261556</v>
      </c>
      <c r="N159" s="171">
        <f>M159/$M$152*100</f>
        <v>4.3270226862039687</v>
      </c>
      <c r="O159" s="277">
        <f t="shared" si="52"/>
        <v>0.89619152566414728</v>
      </c>
    </row>
    <row r="160" spans="1:15">
      <c r="A160" s="18" t="s">
        <v>7</v>
      </c>
      <c r="B160" s="173">
        <f>B154-B155-B156</f>
        <v>2634271848</v>
      </c>
      <c r="C160" s="154">
        <f>B160/$B$152*100</f>
        <v>27.632258257373817</v>
      </c>
      <c r="D160" s="277">
        <f t="shared" si="47"/>
        <v>5.7865562077146118</v>
      </c>
      <c r="E160" s="173">
        <f>E154-E155-E156</f>
        <v>2733664547</v>
      </c>
      <c r="F160" s="12">
        <f>E160/$E$152*100</f>
        <v>27.454597981177965</v>
      </c>
      <c r="G160" s="277">
        <f t="shared" si="48"/>
        <v>6.1598155591608643</v>
      </c>
      <c r="H160" s="174">
        <f>E160-B160</f>
        <v>99392699</v>
      </c>
      <c r="I160" s="131">
        <f t="shared" si="54"/>
        <v>3.7730615796339038</v>
      </c>
      <c r="J160" s="173">
        <f>J154-J155-J156</f>
        <v>2476560922</v>
      </c>
      <c r="K160" s="175">
        <f>J160/$J$152*100</f>
        <v>24.62535807627663</v>
      </c>
      <c r="L160" s="129">
        <f t="shared" si="51"/>
        <v>5.2877293577589883</v>
      </c>
      <c r="M160" s="173">
        <f>M154-M155-M156</f>
        <v>1743757553</v>
      </c>
      <c r="N160" s="175">
        <f>M160/$M$152*100</f>
        <v>17.060670068891358</v>
      </c>
      <c r="O160" s="277">
        <f t="shared" si="52"/>
        <v>3.5335215566678144</v>
      </c>
    </row>
    <row r="161" spans="1:15">
      <c r="A161" s="170" t="s">
        <v>2</v>
      </c>
      <c r="B161" s="135">
        <f>B82+B50</f>
        <v>0</v>
      </c>
      <c r="C161" s="157"/>
      <c r="D161" s="277">
        <f t="shared" si="47"/>
        <v>0</v>
      </c>
      <c r="E161" s="135">
        <f>E82+E50</f>
        <v>230244</v>
      </c>
      <c r="F161" s="171"/>
      <c r="G161" s="277">
        <f t="shared" si="48"/>
        <v>5.1881295207192586E-4</v>
      </c>
      <c r="H161" s="172">
        <f>E161-B161</f>
        <v>230244</v>
      </c>
      <c r="I161" s="277" t="s">
        <v>79</v>
      </c>
      <c r="J161" s="135">
        <f>J82+J50</f>
        <v>0</v>
      </c>
      <c r="K161" s="171"/>
      <c r="L161" s="277">
        <f t="shared" si="51"/>
        <v>0</v>
      </c>
      <c r="M161" s="135">
        <f>M82+M50</f>
        <v>0</v>
      </c>
      <c r="N161" s="171"/>
      <c r="O161" s="277">
        <f t="shared" si="52"/>
        <v>0</v>
      </c>
    </row>
    <row r="162" spans="1:15" ht="15" customHeight="1">
      <c r="A162" s="229"/>
      <c r="B162" s="270"/>
      <c r="C162" s="270"/>
      <c r="D162" s="279"/>
      <c r="E162" s="270"/>
      <c r="F162" s="270"/>
      <c r="G162" s="279"/>
      <c r="H162" s="270"/>
      <c r="I162" s="270"/>
      <c r="J162" s="270"/>
      <c r="K162" s="270"/>
      <c r="L162" s="270"/>
      <c r="M162" s="270"/>
      <c r="N162" s="270"/>
      <c r="O162" s="279"/>
    </row>
    <row r="163" spans="1:15" ht="34.5" customHeight="1">
      <c r="A163" s="212" t="s">
        <v>91</v>
      </c>
      <c r="B163" s="212"/>
      <c r="C163" s="212"/>
      <c r="D163" s="212"/>
      <c r="E163" s="212"/>
      <c r="F163" s="212"/>
      <c r="G163" s="212"/>
      <c r="H163" s="212"/>
      <c r="I163" s="212"/>
      <c r="J163" s="212"/>
      <c r="K163" s="212"/>
      <c r="L163" s="213"/>
      <c r="M163" s="212"/>
      <c r="N163" s="212"/>
      <c r="O163" s="286"/>
    </row>
    <row r="164" spans="1:15">
      <c r="A164" s="230"/>
      <c r="B164" s="231"/>
      <c r="C164" s="232"/>
      <c r="E164" s="231"/>
      <c r="F164" s="232"/>
      <c r="H164" s="233"/>
      <c r="I164" s="234"/>
      <c r="J164" s="232"/>
      <c r="K164" s="232"/>
      <c r="L164" s="235"/>
      <c r="M164" s="232"/>
      <c r="N164" s="232"/>
    </row>
    <row r="165" spans="1:15" ht="56.25" customHeight="1">
      <c r="A165" s="236" t="s">
        <v>4</v>
      </c>
      <c r="B165" s="214" t="s">
        <v>143</v>
      </c>
      <c r="C165" s="214" t="s">
        <v>0</v>
      </c>
      <c r="D165" s="276" t="s">
        <v>1</v>
      </c>
      <c r="E165" s="214" t="s">
        <v>146</v>
      </c>
      <c r="F165" s="214" t="s">
        <v>0</v>
      </c>
      <c r="G165" s="276" t="s">
        <v>1</v>
      </c>
      <c r="H165" s="214" t="s">
        <v>147</v>
      </c>
      <c r="I165" s="214" t="s">
        <v>148</v>
      </c>
      <c r="J165" s="214" t="s">
        <v>144</v>
      </c>
      <c r="K165" s="214" t="s">
        <v>0</v>
      </c>
      <c r="L165" s="214" t="s">
        <v>1</v>
      </c>
      <c r="M165" s="214" t="s">
        <v>158</v>
      </c>
      <c r="N165" s="214" t="s">
        <v>0</v>
      </c>
      <c r="O165" s="276" t="s">
        <v>1</v>
      </c>
    </row>
    <row r="166" spans="1:15">
      <c r="A166" s="296" t="s">
        <v>78</v>
      </c>
      <c r="B166" s="237">
        <v>4352534845</v>
      </c>
      <c r="C166" s="238">
        <f>B166/B166*100</f>
        <v>100</v>
      </c>
      <c r="D166" s="281">
        <f>B166/B169/1000000*100</f>
        <v>9.5609675006589931</v>
      </c>
      <c r="E166" s="237">
        <f>pb_spb_funk!E30</f>
        <v>4743642483</v>
      </c>
      <c r="F166" s="238">
        <f>E166/E166*100</f>
        <v>100</v>
      </c>
      <c r="G166" s="281">
        <f>E166/E169/1000000*100</f>
        <v>10.688935043601704</v>
      </c>
      <c r="H166" s="239">
        <f>E166-B166</f>
        <v>391107638</v>
      </c>
      <c r="I166" s="240">
        <f>E166/B166*100-100</f>
        <v>8.985743984319555</v>
      </c>
      <c r="J166" s="239">
        <f>pb_spb_funk!J30</f>
        <v>5155249456</v>
      </c>
      <c r="K166" s="238">
        <f>J166/J166*100</f>
        <v>100</v>
      </c>
      <c r="L166" s="119">
        <f>J166/$J$169/1000000*100</f>
        <v>11.007023349560168</v>
      </c>
      <c r="M166" s="239">
        <f>pb_spb_funk!M30</f>
        <v>5500403830</v>
      </c>
      <c r="N166" s="238">
        <f>M166/M166*100</f>
        <v>100</v>
      </c>
      <c r="O166" s="287">
        <f>M166/$M$169/1000000*100</f>
        <v>11.145927637844737</v>
      </c>
    </row>
    <row r="167" spans="1:15">
      <c r="A167" s="297" t="s">
        <v>71</v>
      </c>
      <c r="B167" s="298">
        <v>15000</v>
      </c>
      <c r="C167" s="299"/>
      <c r="D167" s="300">
        <f>B167/$B$169/1000000*100</f>
        <v>3.2949652930322465E-5</v>
      </c>
      <c r="E167" s="298">
        <v>15000</v>
      </c>
      <c r="F167" s="299"/>
      <c r="G167" s="300">
        <f>E167/$E$169/1000000*100</f>
        <v>3.3799770161562901E-5</v>
      </c>
      <c r="H167" s="301">
        <f>E167-B167</f>
        <v>0</v>
      </c>
      <c r="I167" s="302">
        <f t="shared" ref="I167" si="55">E167/B167*100-100</f>
        <v>0</v>
      </c>
      <c r="J167" s="298">
        <v>15000</v>
      </c>
      <c r="K167" s="299"/>
      <c r="L167" s="303">
        <f>J167/$J$169/1000000*100</f>
        <v>3.2026646169613111E-5</v>
      </c>
      <c r="M167" s="298">
        <v>15000</v>
      </c>
      <c r="N167" s="299"/>
      <c r="O167" s="300">
        <f>M167/$M$169/1000000*100</f>
        <v>3.0395752700156028E-5</v>
      </c>
    </row>
    <row r="168" spans="1:15" s="320" customFormat="1">
      <c r="A168" s="176"/>
      <c r="B168" s="177"/>
      <c r="C168" s="178"/>
      <c r="D168" s="282"/>
      <c r="E168" s="177"/>
      <c r="F168" s="178"/>
      <c r="G168" s="284"/>
      <c r="H168" s="179"/>
      <c r="I168" s="180"/>
      <c r="J168" s="181"/>
      <c r="K168" s="178"/>
      <c r="L168" s="182"/>
      <c r="M168" s="181"/>
      <c r="N168" s="178"/>
      <c r="O168" s="288"/>
    </row>
    <row r="169" spans="1:15">
      <c r="A169" s="123" t="s">
        <v>40</v>
      </c>
      <c r="B169" s="105">
        <v>45524</v>
      </c>
      <c r="C169" s="6"/>
      <c r="D169" s="6"/>
      <c r="E169" s="105">
        <v>44379</v>
      </c>
      <c r="F169" s="6"/>
      <c r="G169" s="6"/>
      <c r="H169" s="6"/>
      <c r="I169" s="6"/>
      <c r="J169" s="105">
        <v>46836</v>
      </c>
      <c r="K169" s="6"/>
      <c r="L169" s="6"/>
      <c r="M169" s="105">
        <v>49349</v>
      </c>
      <c r="N169" s="318"/>
      <c r="O169" s="319"/>
    </row>
    <row r="170" spans="1:15">
      <c r="L170" s="211"/>
    </row>
    <row r="173" spans="1:15">
      <c r="J173" s="267"/>
      <c r="M173" s="267"/>
    </row>
  </sheetData>
  <mergeCells count="1">
    <mergeCell ref="A2:I2"/>
  </mergeCells>
  <pageMargins left="0.39370078740157483" right="0.19685039370078741" top="0.6692913385826772" bottom="0.43307086614173229" header="0.39370078740157483" footer="0.19685039370078741"/>
  <pageSetup paperSize="9" scale="72" firstPageNumber="935" fitToHeight="0"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79998168889431442"/>
    <pageSetUpPr fitToPage="1"/>
  </sheetPr>
  <dimension ref="A1:O47"/>
  <sheetViews>
    <sheetView view="pageLayout" zoomScale="70" zoomScaleNormal="75" zoomScalePageLayoutView="70" workbookViewId="0">
      <selection activeCell="A2" sqref="A2:I2"/>
    </sheetView>
  </sheetViews>
  <sheetFormatPr defaultColWidth="8.81640625" defaultRowHeight="15.5"/>
  <cols>
    <col min="1" max="1" width="43" style="211" customWidth="1"/>
    <col min="2" max="2" width="17.1796875" style="246" customWidth="1"/>
    <col min="3" max="4" width="8.1796875" style="246" customWidth="1"/>
    <col min="5" max="5" width="18.1796875" style="122" customWidth="1"/>
    <col min="6" max="6" width="7.81640625" style="246" customWidth="1"/>
    <col min="7" max="7" width="8" style="120" customWidth="1"/>
    <col min="8" max="8" width="16.54296875" style="122" customWidth="1"/>
    <col min="9" max="9" width="12.7265625" style="122" customWidth="1"/>
    <col min="10" max="10" width="16.7265625" style="122" customWidth="1"/>
    <col min="11" max="11" width="7.81640625" style="246" customWidth="1"/>
    <col min="12" max="12" width="7.81640625" style="120" customWidth="1"/>
    <col min="13" max="13" width="17" style="122" customWidth="1"/>
    <col min="14" max="14" width="8.26953125" style="246" customWidth="1"/>
    <col min="15" max="15" width="8.26953125" style="120" customWidth="1"/>
    <col min="16" max="16384" width="8.81640625" style="122"/>
  </cols>
  <sheetData>
    <row r="1" spans="1:15">
      <c r="B1" s="245"/>
      <c r="E1" s="245"/>
      <c r="J1" s="245"/>
      <c r="L1" s="122"/>
      <c r="M1" s="245"/>
    </row>
    <row r="2" spans="1:15">
      <c r="A2" s="336" t="s">
        <v>28</v>
      </c>
      <c r="B2" s="336"/>
      <c r="C2" s="336"/>
      <c r="D2" s="336"/>
      <c r="E2" s="336"/>
      <c r="F2" s="336"/>
      <c r="G2" s="336"/>
      <c r="H2" s="336"/>
      <c r="I2" s="336"/>
      <c r="J2" s="247"/>
      <c r="K2" s="122"/>
      <c r="L2" s="122"/>
      <c r="M2" s="247"/>
      <c r="N2" s="122"/>
      <c r="O2" s="122"/>
    </row>
    <row r="3" spans="1:15" ht="11.25" customHeight="1">
      <c r="B3" s="248"/>
      <c r="C3" s="248"/>
      <c r="D3" s="248"/>
      <c r="E3" s="247"/>
      <c r="F3" s="249"/>
      <c r="G3" s="250"/>
      <c r="J3" s="247"/>
      <c r="K3" s="249"/>
      <c r="L3" s="250"/>
      <c r="M3" s="247"/>
      <c r="N3" s="249"/>
      <c r="O3" s="250"/>
    </row>
    <row r="4" spans="1:15" ht="85.5" customHeight="1">
      <c r="A4" s="251" t="s">
        <v>92</v>
      </c>
      <c r="B4" s="291" t="s">
        <v>143</v>
      </c>
      <c r="C4" s="291" t="s">
        <v>0</v>
      </c>
      <c r="D4" s="291" t="s">
        <v>1</v>
      </c>
      <c r="E4" s="291" t="s">
        <v>146</v>
      </c>
      <c r="F4" s="291" t="s">
        <v>0</v>
      </c>
      <c r="G4" s="291" t="s">
        <v>1</v>
      </c>
      <c r="H4" s="291" t="s">
        <v>147</v>
      </c>
      <c r="I4" s="291" t="s">
        <v>148</v>
      </c>
      <c r="J4" s="291" t="s">
        <v>149</v>
      </c>
      <c r="K4" s="291" t="s">
        <v>0</v>
      </c>
      <c r="L4" s="291" t="s">
        <v>1</v>
      </c>
      <c r="M4" s="291" t="s">
        <v>150</v>
      </c>
      <c r="N4" s="291" t="s">
        <v>0</v>
      </c>
      <c r="O4" s="291" t="s">
        <v>1</v>
      </c>
    </row>
    <row r="5" spans="1:15">
      <c r="A5" s="88" t="s">
        <v>93</v>
      </c>
      <c r="B5" s="252">
        <v>16216831575</v>
      </c>
      <c r="C5" s="253">
        <f>B5/B5*100</f>
        <v>100</v>
      </c>
      <c r="D5" s="253">
        <f t="shared" ref="D5:D32" si="0">B5/$B$34/1000000*100</f>
        <v>35.62259813504965</v>
      </c>
      <c r="E5" s="252">
        <v>17093365541</v>
      </c>
      <c r="F5" s="253">
        <f>E5/E5*100</f>
        <v>100</v>
      </c>
      <c r="G5" s="253">
        <f t="shared" ref="G5:G32" si="1">E5/$E$34/1000000*100</f>
        <v>38.516788438225284</v>
      </c>
      <c r="H5" s="252">
        <f>E5-B5</f>
        <v>876533966</v>
      </c>
      <c r="I5" s="253">
        <f>E5/B5*100-100</f>
        <v>5.4050876827953971</v>
      </c>
      <c r="J5" s="252">
        <v>17295988772</v>
      </c>
      <c r="K5" s="253">
        <f>J5/J5*100</f>
        <v>100</v>
      </c>
      <c r="L5" s="253">
        <f t="shared" ref="L5:L32" si="2">J5/$J$34/1000000*100</f>
        <v>36.928834170296355</v>
      </c>
      <c r="M5" s="252">
        <v>17021373075</v>
      </c>
      <c r="N5" s="253">
        <f>M5/M5*100</f>
        <v>100</v>
      </c>
      <c r="O5" s="253">
        <f t="shared" ref="O5:O32" si="3">M5/$M$34/1000000*100</f>
        <v>34.49182977365296</v>
      </c>
    </row>
    <row r="6" spans="1:15">
      <c r="A6" s="90" t="s">
        <v>94</v>
      </c>
      <c r="B6" s="254">
        <v>15137642500</v>
      </c>
      <c r="C6" s="255">
        <f>B6/$B$5*100</f>
        <v>93.345253232674082</v>
      </c>
      <c r="D6" s="255">
        <f t="shared" si="0"/>
        <v>33.252004437219931</v>
      </c>
      <c r="E6" s="254">
        <v>15991216579</v>
      </c>
      <c r="F6" s="255">
        <f t="shared" ref="F6:F32" si="4">E6/$E$5*100</f>
        <v>93.552182808257427</v>
      </c>
      <c r="G6" s="255">
        <f t="shared" si="1"/>
        <v>36.033296331598279</v>
      </c>
      <c r="H6" s="254">
        <f t="shared" ref="H6:H32" si="5">E6-B6</f>
        <v>853574079</v>
      </c>
      <c r="I6" s="255">
        <f t="shared" ref="I6:I32" si="6">E6/B6*100-100</f>
        <v>5.6387517342941607</v>
      </c>
      <c r="J6" s="254">
        <v>16402270506</v>
      </c>
      <c r="K6" s="255">
        <f>J6/$J$5*100</f>
        <v>94.832800380589887</v>
      </c>
      <c r="L6" s="255">
        <f t="shared" si="2"/>
        <v>35.020647591596209</v>
      </c>
      <c r="M6" s="254">
        <v>16307874129</v>
      </c>
      <c r="N6" s="255">
        <f>M6/$M$5*100</f>
        <v>95.808217451928442</v>
      </c>
      <c r="O6" s="255">
        <f t="shared" si="3"/>
        <v>33.046007272690431</v>
      </c>
    </row>
    <row r="7" spans="1:15">
      <c r="A7" s="185" t="s">
        <v>95</v>
      </c>
      <c r="B7" s="256">
        <v>2813909960</v>
      </c>
      <c r="C7" s="257">
        <f t="shared" ref="C7:C32" si="7">B7/$B$5*100</f>
        <v>17.351786302929522</v>
      </c>
      <c r="D7" s="257">
        <f t="shared" si="0"/>
        <v>6.1811571039451714</v>
      </c>
      <c r="E7" s="256">
        <v>3250493256</v>
      </c>
      <c r="F7" s="257">
        <f t="shared" si="4"/>
        <v>19.016110362838699</v>
      </c>
      <c r="G7" s="257">
        <f t="shared" si="1"/>
        <v>7.3243949976340152</v>
      </c>
      <c r="H7" s="256">
        <f t="shared" si="5"/>
        <v>436583296</v>
      </c>
      <c r="I7" s="257">
        <f t="shared" si="6"/>
        <v>15.515183577515756</v>
      </c>
      <c r="J7" s="256">
        <v>3236499049</v>
      </c>
      <c r="K7" s="257">
        <f t="shared" ref="K7:K32" si="8">J7/$J$5*100</f>
        <v>18.712425705545549</v>
      </c>
      <c r="L7" s="257">
        <f t="shared" si="2"/>
        <v>6.910280658040822</v>
      </c>
      <c r="M7" s="256">
        <v>3286666371</v>
      </c>
      <c r="N7" s="257">
        <f t="shared" ref="N7:N32" si="9">M7/$M$5*100</f>
        <v>19.309055482881483</v>
      </c>
      <c r="O7" s="257">
        <f t="shared" si="3"/>
        <v>6.6600465480556856</v>
      </c>
    </row>
    <row r="8" spans="1:15">
      <c r="A8" s="187" t="s">
        <v>96</v>
      </c>
      <c r="B8" s="256">
        <v>1818451120</v>
      </c>
      <c r="C8" s="257">
        <f t="shared" si="7"/>
        <v>11.213356392029988</v>
      </c>
      <c r="D8" s="257">
        <f t="shared" si="0"/>
        <v>3.994488884983745</v>
      </c>
      <c r="E8" s="256">
        <v>1964025653</v>
      </c>
      <c r="F8" s="257">
        <f t="shared" si="4"/>
        <v>11.489988020727134</v>
      </c>
      <c r="G8" s="257">
        <f t="shared" si="1"/>
        <v>4.4255743775208991</v>
      </c>
      <c r="H8" s="256">
        <f t="shared" si="5"/>
        <v>145574533</v>
      </c>
      <c r="I8" s="257">
        <f t="shared" si="6"/>
        <v>8.0054135851614205</v>
      </c>
      <c r="J8" s="256">
        <v>1979985650</v>
      </c>
      <c r="K8" s="257">
        <f t="shared" si="8"/>
        <v>11.447658044305303</v>
      </c>
      <c r="L8" s="257">
        <f t="shared" si="2"/>
        <v>4.2274866555640962</v>
      </c>
      <c r="M8" s="256">
        <v>2002281534</v>
      </c>
      <c r="N8" s="257">
        <f t="shared" si="9"/>
        <v>11.763337335815958</v>
      </c>
      <c r="O8" s="257">
        <f t="shared" si="3"/>
        <v>4.0573902895702041</v>
      </c>
    </row>
    <row r="9" spans="1:15">
      <c r="A9" s="187" t="s">
        <v>97</v>
      </c>
      <c r="B9" s="256">
        <v>995458840</v>
      </c>
      <c r="C9" s="257">
        <f t="shared" si="7"/>
        <v>6.1384299108995339</v>
      </c>
      <c r="D9" s="257">
        <f t="shared" si="0"/>
        <v>2.1866682189614268</v>
      </c>
      <c r="E9" s="256">
        <v>1286467603</v>
      </c>
      <c r="F9" s="257">
        <f t="shared" si="4"/>
        <v>7.5261223421115631</v>
      </c>
      <c r="G9" s="257">
        <f t="shared" si="1"/>
        <v>2.8988206201131166</v>
      </c>
      <c r="H9" s="256">
        <f t="shared" si="5"/>
        <v>291008763</v>
      </c>
      <c r="I9" s="257">
        <f t="shared" si="6"/>
        <v>29.233630895276406</v>
      </c>
      <c r="J9" s="256">
        <v>1256513399</v>
      </c>
      <c r="K9" s="257">
        <f t="shared" si="8"/>
        <v>7.2647676612402456</v>
      </c>
      <c r="L9" s="257">
        <f t="shared" si="2"/>
        <v>2.6827940024767272</v>
      </c>
      <c r="M9" s="256">
        <v>1284384837</v>
      </c>
      <c r="N9" s="257">
        <f t="shared" si="9"/>
        <v>7.5457181470655232</v>
      </c>
      <c r="O9" s="257">
        <f t="shared" si="3"/>
        <v>2.6026562584854807</v>
      </c>
    </row>
    <row r="10" spans="1:15">
      <c r="A10" s="185" t="s">
        <v>98</v>
      </c>
      <c r="B10" s="256">
        <v>361356411</v>
      </c>
      <c r="C10" s="257">
        <f t="shared" si="7"/>
        <v>2.2282799776811522</v>
      </c>
      <c r="D10" s="257">
        <f t="shared" si="0"/>
        <v>0.79377122177313064</v>
      </c>
      <c r="E10" s="256">
        <v>507116450</v>
      </c>
      <c r="F10" s="257">
        <f t="shared" si="4"/>
        <v>2.9667443124856532</v>
      </c>
      <c r="G10" s="257">
        <f t="shared" si="1"/>
        <v>1.1426946303431802</v>
      </c>
      <c r="H10" s="256">
        <f t="shared" si="5"/>
        <v>145760039</v>
      </c>
      <c r="I10" s="257">
        <f t="shared" si="6"/>
        <v>40.336917946641904</v>
      </c>
      <c r="J10" s="256">
        <v>606443556</v>
      </c>
      <c r="K10" s="257">
        <f t="shared" si="8"/>
        <v>3.5062670541377474</v>
      </c>
      <c r="L10" s="257">
        <f t="shared" si="2"/>
        <v>1.2948235459902639</v>
      </c>
      <c r="M10" s="256">
        <v>664295193</v>
      </c>
      <c r="N10" s="257">
        <f t="shared" si="9"/>
        <v>3.9027121376928049</v>
      </c>
      <c r="O10" s="257">
        <f t="shared" si="3"/>
        <v>1.346116827088695</v>
      </c>
    </row>
    <row r="11" spans="1:15" ht="26.5">
      <c r="A11" s="185" t="s">
        <v>99</v>
      </c>
      <c r="B11" s="256">
        <v>10225124314</v>
      </c>
      <c r="C11" s="257">
        <f t="shared" si="7"/>
        <v>63.052540607026685</v>
      </c>
      <c r="D11" s="257">
        <f t="shared" si="0"/>
        <v>22.460953154380107</v>
      </c>
      <c r="E11" s="256">
        <v>10370457067</v>
      </c>
      <c r="F11" s="257">
        <f t="shared" si="4"/>
        <v>60.66948631108081</v>
      </c>
      <c r="G11" s="257">
        <f t="shared" si="1"/>
        <v>23.367937688997049</v>
      </c>
      <c r="H11" s="256">
        <f t="shared" si="5"/>
        <v>145332753</v>
      </c>
      <c r="I11" s="257">
        <f t="shared" si="6"/>
        <v>1.4213299372899826</v>
      </c>
      <c r="J11" s="256">
        <v>10593131526</v>
      </c>
      <c r="K11" s="257">
        <f t="shared" si="8"/>
        <v>61.246174853842007</v>
      </c>
      <c r="L11" s="257">
        <f t="shared" si="2"/>
        <v>22.617498347425055</v>
      </c>
      <c r="M11" s="256">
        <v>10374534304</v>
      </c>
      <c r="N11" s="257">
        <f t="shared" si="9"/>
        <v>60.950043561629656</v>
      </c>
      <c r="O11" s="257">
        <f t="shared" si="3"/>
        <v>21.022785272244626</v>
      </c>
    </row>
    <row r="12" spans="1:15">
      <c r="A12" s="187" t="s">
        <v>100</v>
      </c>
      <c r="B12" s="256">
        <v>5283080165</v>
      </c>
      <c r="C12" s="257">
        <f t="shared" si="7"/>
        <v>32.57775811857379</v>
      </c>
      <c r="D12" s="257">
        <f t="shared" si="0"/>
        <v>11.60504385598805</v>
      </c>
      <c r="E12" s="256">
        <v>4997832799</v>
      </c>
      <c r="F12" s="257">
        <f t="shared" si="4"/>
        <v>29.238436322046944</v>
      </c>
      <c r="G12" s="257">
        <f t="shared" si="1"/>
        <v>11.26170666080804</v>
      </c>
      <c r="H12" s="256">
        <f t="shared" si="5"/>
        <v>-285247366</v>
      </c>
      <c r="I12" s="257">
        <f t="shared" si="6"/>
        <v>-5.3992624963319997</v>
      </c>
      <c r="J12" s="256">
        <v>4807796730</v>
      </c>
      <c r="K12" s="257">
        <f t="shared" si="8"/>
        <v>27.797177677307527</v>
      </c>
      <c r="L12" s="257">
        <f t="shared" si="2"/>
        <v>10.265173648475532</v>
      </c>
      <c r="M12" s="256">
        <v>4221656100</v>
      </c>
      <c r="N12" s="257">
        <f t="shared" si="9"/>
        <v>24.80208900538419</v>
      </c>
      <c r="O12" s="257">
        <f t="shared" si="3"/>
        <v>8.5546943200470125</v>
      </c>
    </row>
    <row r="13" spans="1:15">
      <c r="A13" s="187" t="s">
        <v>101</v>
      </c>
      <c r="B13" s="256">
        <v>4942044149</v>
      </c>
      <c r="C13" s="257">
        <f t="shared" si="7"/>
        <v>30.474782488452895</v>
      </c>
      <c r="D13" s="257">
        <f t="shared" si="0"/>
        <v>10.855909298392056</v>
      </c>
      <c r="E13" s="256">
        <v>5372624268</v>
      </c>
      <c r="F13" s="257">
        <f t="shared" si="4"/>
        <v>31.43104998903387</v>
      </c>
      <c r="G13" s="257">
        <f t="shared" si="1"/>
        <v>12.10623102818901</v>
      </c>
      <c r="H13" s="256">
        <f t="shared" si="5"/>
        <v>430580119</v>
      </c>
      <c r="I13" s="257">
        <f t="shared" si="6"/>
        <v>8.7125915110880925</v>
      </c>
      <c r="J13" s="256">
        <v>5785334796</v>
      </c>
      <c r="K13" s="257">
        <f t="shared" si="8"/>
        <v>33.448997176534476</v>
      </c>
      <c r="L13" s="257">
        <f t="shared" si="2"/>
        <v>12.352324698949527</v>
      </c>
      <c r="M13" s="256">
        <v>6152878204</v>
      </c>
      <c r="N13" s="257">
        <f t="shared" si="9"/>
        <v>36.147954556245459</v>
      </c>
      <c r="O13" s="257">
        <f t="shared" si="3"/>
        <v>12.468090952197612</v>
      </c>
    </row>
    <row r="14" spans="1:15" ht="26.5">
      <c r="A14" s="185" t="s">
        <v>102</v>
      </c>
      <c r="B14" s="256">
        <v>463778048</v>
      </c>
      <c r="C14" s="257">
        <f t="shared" si="7"/>
        <v>2.8598561060161964</v>
      </c>
      <c r="D14" s="257">
        <f t="shared" si="0"/>
        <v>1.018755047886829</v>
      </c>
      <c r="E14" s="256">
        <v>415511889</v>
      </c>
      <c r="F14" s="257">
        <f t="shared" si="4"/>
        <v>2.4308372040798916</v>
      </c>
      <c r="G14" s="257">
        <f t="shared" si="1"/>
        <v>0.93628042317312254</v>
      </c>
      <c r="H14" s="256">
        <f t="shared" si="5"/>
        <v>-48266159</v>
      </c>
      <c r="I14" s="257">
        <f t="shared" si="6"/>
        <v>-10.407167654472516</v>
      </c>
      <c r="J14" s="256">
        <v>494183305</v>
      </c>
      <c r="K14" s="257">
        <f t="shared" si="8"/>
        <v>2.8572133777053543</v>
      </c>
      <c r="L14" s="257">
        <f t="shared" si="2"/>
        <v>1.0551355901443333</v>
      </c>
      <c r="M14" s="256">
        <v>520650767</v>
      </c>
      <c r="N14" s="257">
        <f t="shared" si="9"/>
        <v>3.0588059183351164</v>
      </c>
      <c r="O14" s="257">
        <f t="shared" si="3"/>
        <v>1.0550381304585708</v>
      </c>
    </row>
    <row r="15" spans="1:15" ht="26.5">
      <c r="A15" s="187" t="s">
        <v>103</v>
      </c>
      <c r="B15" s="256">
        <v>423998000</v>
      </c>
      <c r="C15" s="257">
        <f t="shared" si="7"/>
        <v>2.6145551184834326</v>
      </c>
      <c r="D15" s="257">
        <f t="shared" si="0"/>
        <v>0.93137246287672437</v>
      </c>
      <c r="E15" s="256">
        <v>364740000</v>
      </c>
      <c r="F15" s="257">
        <f t="shared" si="4"/>
        <v>2.1338103319977439</v>
      </c>
      <c r="G15" s="257">
        <f t="shared" si="1"/>
        <v>0.82187521124856366</v>
      </c>
      <c r="H15" s="256">
        <f t="shared" si="5"/>
        <v>-59258000</v>
      </c>
      <c r="I15" s="257">
        <f t="shared" si="6"/>
        <v>-13.976009320798681</v>
      </c>
      <c r="J15" s="256">
        <v>440997000</v>
      </c>
      <c r="K15" s="257">
        <f t="shared" si="8"/>
        <v>2.5497067893216832</v>
      </c>
      <c r="L15" s="257">
        <f t="shared" si="2"/>
        <v>0.94157699205739165</v>
      </c>
      <c r="M15" s="256">
        <v>474430000</v>
      </c>
      <c r="N15" s="257">
        <f t="shared" si="9"/>
        <v>2.7872604513722523</v>
      </c>
      <c r="O15" s="257">
        <f t="shared" si="3"/>
        <v>0.96137713023566851</v>
      </c>
    </row>
    <row r="16" spans="1:15">
      <c r="A16" s="187" t="s">
        <v>104</v>
      </c>
      <c r="B16" s="256">
        <v>39780048</v>
      </c>
      <c r="C16" s="257">
        <f t="shared" si="7"/>
        <v>0.24530098753276344</v>
      </c>
      <c r="D16" s="257">
        <f t="shared" si="0"/>
        <v>8.7382585010104555E-2</v>
      </c>
      <c r="E16" s="256">
        <v>50771889</v>
      </c>
      <c r="F16" s="257">
        <f t="shared" si="4"/>
        <v>0.29702687208214779</v>
      </c>
      <c r="G16" s="257">
        <f t="shared" si="1"/>
        <v>0.11440521192455894</v>
      </c>
      <c r="H16" s="256">
        <f t="shared" si="5"/>
        <v>10991841</v>
      </c>
      <c r="I16" s="257">
        <f t="shared" si="6"/>
        <v>27.631542827700969</v>
      </c>
      <c r="J16" s="256">
        <v>53186305</v>
      </c>
      <c r="K16" s="257">
        <f t="shared" si="8"/>
        <v>0.30750658838367106</v>
      </c>
      <c r="L16" s="257">
        <f t="shared" si="2"/>
        <v>0.11355859808694166</v>
      </c>
      <c r="M16" s="256">
        <v>46220767</v>
      </c>
      <c r="N16" s="257">
        <f t="shared" si="9"/>
        <v>0.2715454669628643</v>
      </c>
      <c r="O16" s="257">
        <f t="shared" si="3"/>
        <v>9.3661000222902191E-2</v>
      </c>
    </row>
    <row r="17" spans="1:15" ht="39.5">
      <c r="A17" s="95" t="s">
        <v>105</v>
      </c>
      <c r="B17" s="256">
        <v>1273473767</v>
      </c>
      <c r="C17" s="257">
        <f t="shared" si="7"/>
        <v>7.8527902390205355</v>
      </c>
      <c r="D17" s="257">
        <f t="shared" si="0"/>
        <v>2.7973679092346897</v>
      </c>
      <c r="E17" s="256">
        <v>1447637917</v>
      </c>
      <c r="F17" s="257">
        <f t="shared" si="4"/>
        <v>8.469004617772363</v>
      </c>
      <c r="G17" s="257">
        <f t="shared" si="1"/>
        <v>3.2619885914509115</v>
      </c>
      <c r="H17" s="256">
        <f t="shared" si="5"/>
        <v>174164150</v>
      </c>
      <c r="I17" s="257">
        <f t="shared" si="6"/>
        <v>13.67630449194796</v>
      </c>
      <c r="J17" s="256">
        <v>1472013070</v>
      </c>
      <c r="K17" s="257">
        <f t="shared" si="8"/>
        <v>8.5107193893592346</v>
      </c>
      <c r="L17" s="257">
        <f t="shared" si="2"/>
        <v>3.1429094499957295</v>
      </c>
      <c r="M17" s="256">
        <v>1461727494</v>
      </c>
      <c r="N17" s="257">
        <f t="shared" si="9"/>
        <v>8.5876003513893959</v>
      </c>
      <c r="O17" s="257">
        <f t="shared" si="3"/>
        <v>2.9620204948428537</v>
      </c>
    </row>
    <row r="18" spans="1:15" ht="65.5">
      <c r="A18" s="91" t="s">
        <v>106</v>
      </c>
      <c r="B18" s="256">
        <v>56542436</v>
      </c>
      <c r="C18" s="257">
        <f t="shared" si="7"/>
        <v>0.34866512449427101</v>
      </c>
      <c r="D18" s="257">
        <f t="shared" si="0"/>
        <v>0.12420357613566471</v>
      </c>
      <c r="E18" s="256">
        <v>113757600</v>
      </c>
      <c r="F18" s="257">
        <f t="shared" si="4"/>
        <v>0.66550732637842436</v>
      </c>
      <c r="G18" s="257">
        <f t="shared" si="1"/>
        <v>0.25633204894206718</v>
      </c>
      <c r="H18" s="256">
        <f t="shared" si="5"/>
        <v>57215164</v>
      </c>
      <c r="I18" s="257">
        <f t="shared" si="6"/>
        <v>101.18977541045453</v>
      </c>
      <c r="J18" s="256">
        <v>72399206</v>
      </c>
      <c r="K18" s="257">
        <f t="shared" si="8"/>
        <v>0.41858957562001359</v>
      </c>
      <c r="L18" s="257">
        <f t="shared" si="2"/>
        <v>0.15458025023486205</v>
      </c>
      <c r="M18" s="256">
        <v>36040150</v>
      </c>
      <c r="N18" s="257">
        <f t="shared" si="9"/>
        <v>0.21173468110474397</v>
      </c>
      <c r="O18" s="257">
        <f t="shared" si="3"/>
        <v>7.3031165778435228E-2</v>
      </c>
    </row>
    <row r="19" spans="1:15" ht="78" customHeight="1">
      <c r="A19" s="92" t="s">
        <v>107</v>
      </c>
      <c r="B19" s="256">
        <v>12450308</v>
      </c>
      <c r="C19" s="257">
        <f t="shared" si="7"/>
        <v>7.6773985981290552E-2</v>
      </c>
      <c r="D19" s="257">
        <f t="shared" si="0"/>
        <v>2.7348888498374482E-2</v>
      </c>
      <c r="E19" s="256">
        <v>23934207</v>
      </c>
      <c r="F19" s="257">
        <f t="shared" si="4"/>
        <v>0.14002044794860097</v>
      </c>
      <c r="G19" s="257">
        <f t="shared" si="1"/>
        <v>5.3931379706618002E-2</v>
      </c>
      <c r="H19" s="256">
        <f t="shared" si="5"/>
        <v>11483899</v>
      </c>
      <c r="I19" s="257">
        <f t="shared" si="6"/>
        <v>92.237870741832239</v>
      </c>
      <c r="J19" s="256">
        <v>12278731</v>
      </c>
      <c r="K19" s="257">
        <f t="shared" si="8"/>
        <v>7.0991784059652605E-2</v>
      </c>
      <c r="L19" s="257">
        <f t="shared" si="2"/>
        <v>2.621643820992399E-2</v>
      </c>
      <c r="M19" s="256">
        <v>9662793</v>
      </c>
      <c r="N19" s="257">
        <f t="shared" si="9"/>
        <v>5.6768587101778213E-2</v>
      </c>
      <c r="O19" s="257">
        <f t="shared" si="3"/>
        <v>1.9580524428053254E-2</v>
      </c>
    </row>
    <row r="20" spans="1:15" ht="108" customHeight="1">
      <c r="A20" s="93" t="s">
        <v>108</v>
      </c>
      <c r="B20" s="256">
        <v>44092128</v>
      </c>
      <c r="C20" s="257">
        <f t="shared" si="7"/>
        <v>0.27189113851298047</v>
      </c>
      <c r="D20" s="257">
        <f t="shared" si="0"/>
        <v>9.6854687637290229E-2</v>
      </c>
      <c r="E20" s="256">
        <v>89823393</v>
      </c>
      <c r="F20" s="257">
        <f t="shared" si="4"/>
        <v>0.52548687842982345</v>
      </c>
      <c r="G20" s="257">
        <f t="shared" si="1"/>
        <v>0.20240066923544919</v>
      </c>
      <c r="H20" s="256">
        <f t="shared" si="5"/>
        <v>45731265</v>
      </c>
      <c r="I20" s="257">
        <f t="shared" si="6"/>
        <v>103.71752753688824</v>
      </c>
      <c r="J20" s="256">
        <v>60120475</v>
      </c>
      <c r="K20" s="257">
        <f t="shared" si="8"/>
        <v>0.34759779156036097</v>
      </c>
      <c r="L20" s="257">
        <f t="shared" si="2"/>
        <v>0.12836381202493807</v>
      </c>
      <c r="M20" s="256">
        <v>26377357</v>
      </c>
      <c r="N20" s="257">
        <f t="shared" si="9"/>
        <v>0.15496609400296574</v>
      </c>
      <c r="O20" s="257">
        <f t="shared" si="3"/>
        <v>5.3450641350381974E-2</v>
      </c>
    </row>
    <row r="21" spans="1:15" ht="26.5">
      <c r="A21" s="91" t="s">
        <v>109</v>
      </c>
      <c r="B21" s="256">
        <v>1216931331</v>
      </c>
      <c r="C21" s="257">
        <f t="shared" si="7"/>
        <v>7.5041251145262642</v>
      </c>
      <c r="D21" s="257">
        <f t="shared" si="0"/>
        <v>2.6731643330990247</v>
      </c>
      <c r="E21" s="256">
        <v>1333880317</v>
      </c>
      <c r="F21" s="257">
        <f t="shared" si="4"/>
        <v>7.8034972913939393</v>
      </c>
      <c r="G21" s="257">
        <f t="shared" si="1"/>
        <v>3.0056565425088442</v>
      </c>
      <c r="H21" s="256">
        <f t="shared" si="5"/>
        <v>116948986</v>
      </c>
      <c r="I21" s="257">
        <f t="shared" si="6"/>
        <v>9.6101549052811635</v>
      </c>
      <c r="J21" s="256">
        <v>1399613864</v>
      </c>
      <c r="K21" s="257">
        <f t="shared" si="8"/>
        <v>8.0921298137392199</v>
      </c>
      <c r="L21" s="257">
        <f t="shared" si="2"/>
        <v>2.9883291997608681</v>
      </c>
      <c r="M21" s="256">
        <v>1425687344</v>
      </c>
      <c r="N21" s="257">
        <f t="shared" si="9"/>
        <v>8.3758656702846519</v>
      </c>
      <c r="O21" s="257">
        <f t="shared" si="3"/>
        <v>2.8889893290644189</v>
      </c>
    </row>
    <row r="22" spans="1:15" ht="26.5">
      <c r="A22" s="92" t="s">
        <v>110</v>
      </c>
      <c r="B22" s="256">
        <v>913565203</v>
      </c>
      <c r="C22" s="257">
        <f t="shared" si="7"/>
        <v>5.6334383123788463</v>
      </c>
      <c r="D22" s="257">
        <f t="shared" si="0"/>
        <v>2.006777091204639</v>
      </c>
      <c r="E22" s="256">
        <v>1000787421</v>
      </c>
      <c r="F22" s="257">
        <f t="shared" si="4"/>
        <v>5.8548295746646257</v>
      </c>
      <c r="G22" s="257">
        <f t="shared" si="1"/>
        <v>2.2550923206922193</v>
      </c>
      <c r="H22" s="256">
        <f t="shared" si="5"/>
        <v>87222218</v>
      </c>
      <c r="I22" s="257">
        <f t="shared" si="6"/>
        <v>9.5474540529319967</v>
      </c>
      <c r="J22" s="256">
        <v>1076440662</v>
      </c>
      <c r="K22" s="257">
        <f t="shared" si="8"/>
        <v>6.2236433903253925</v>
      </c>
      <c r="L22" s="257">
        <f t="shared" si="2"/>
        <v>2.2983189469638741</v>
      </c>
      <c r="M22" s="256">
        <v>1103043602</v>
      </c>
      <c r="N22" s="257">
        <f t="shared" si="9"/>
        <v>6.480344430145216</v>
      </c>
      <c r="O22" s="257">
        <f t="shared" si="3"/>
        <v>2.235189369592089</v>
      </c>
    </row>
    <row r="23" spans="1:15" ht="52.5">
      <c r="A23" s="92" t="s">
        <v>111</v>
      </c>
      <c r="B23" s="256">
        <v>303366128</v>
      </c>
      <c r="C23" s="257">
        <f t="shared" si="7"/>
        <v>1.8706868021474163</v>
      </c>
      <c r="D23" s="257">
        <f t="shared" si="0"/>
        <v>0.66638724189438536</v>
      </c>
      <c r="E23" s="256">
        <v>333092896</v>
      </c>
      <c r="F23" s="257">
        <f t="shared" si="4"/>
        <v>1.9486677167293138</v>
      </c>
      <c r="G23" s="257">
        <f t="shared" si="1"/>
        <v>0.75056422181662508</v>
      </c>
      <c r="H23" s="256">
        <f t="shared" si="5"/>
        <v>29726768</v>
      </c>
      <c r="I23" s="257">
        <f t="shared" si="6"/>
        <v>9.7989739975189281</v>
      </c>
      <c r="J23" s="256">
        <v>323173202</v>
      </c>
      <c r="K23" s="257">
        <f t="shared" si="8"/>
        <v>1.8684864234138276</v>
      </c>
      <c r="L23" s="257">
        <f t="shared" si="2"/>
        <v>0.69001025279699379</v>
      </c>
      <c r="M23" s="256">
        <v>322643742</v>
      </c>
      <c r="N23" s="257">
        <f t="shared" si="9"/>
        <v>1.8955212401394357</v>
      </c>
      <c r="O23" s="257">
        <f t="shared" si="3"/>
        <v>0.65379995947232972</v>
      </c>
    </row>
    <row r="24" spans="1:15">
      <c r="A24" s="94" t="s">
        <v>112</v>
      </c>
      <c r="B24" s="254">
        <v>1079189075</v>
      </c>
      <c r="C24" s="255">
        <f t="shared" si="7"/>
        <v>6.6547467673259098</v>
      </c>
      <c r="D24" s="255">
        <f t="shared" si="0"/>
        <v>2.3705936978297162</v>
      </c>
      <c r="E24" s="254">
        <v>1102148962</v>
      </c>
      <c r="F24" s="255">
        <f t="shared" si="4"/>
        <v>6.4478171917425806</v>
      </c>
      <c r="G24" s="255">
        <f t="shared" si="1"/>
        <v>2.4834921066270081</v>
      </c>
      <c r="H24" s="254">
        <f t="shared" si="5"/>
        <v>22959887</v>
      </c>
      <c r="I24" s="255">
        <f t="shared" si="6"/>
        <v>2.1275129198282485</v>
      </c>
      <c r="J24" s="254">
        <v>893718266</v>
      </c>
      <c r="K24" s="255">
        <f t="shared" si="8"/>
        <v>5.1671996194101135</v>
      </c>
      <c r="L24" s="255">
        <f t="shared" si="2"/>
        <v>1.9081865787001451</v>
      </c>
      <c r="M24" s="254">
        <v>713498946</v>
      </c>
      <c r="N24" s="255">
        <f t="shared" si="9"/>
        <v>4.1917825480715516</v>
      </c>
      <c r="O24" s="255">
        <f t="shared" si="3"/>
        <v>1.4458225009625321</v>
      </c>
    </row>
    <row r="25" spans="1:15">
      <c r="A25" s="95" t="s">
        <v>113</v>
      </c>
      <c r="B25" s="256">
        <v>981415464</v>
      </c>
      <c r="C25" s="257">
        <f t="shared" si="7"/>
        <v>6.0518323783602588</v>
      </c>
      <c r="D25" s="257">
        <f t="shared" si="0"/>
        <v>2.155819927950092</v>
      </c>
      <c r="E25" s="256">
        <v>941570607</v>
      </c>
      <c r="F25" s="257">
        <f t="shared" si="4"/>
        <v>5.5083980082304844</v>
      </c>
      <c r="G25" s="257">
        <f t="shared" si="1"/>
        <v>2.1216580071655513</v>
      </c>
      <c r="H25" s="256">
        <f t="shared" si="5"/>
        <v>-39844857</v>
      </c>
      <c r="I25" s="257">
        <f t="shared" si="6"/>
        <v>-4.059937759448232</v>
      </c>
      <c r="J25" s="256">
        <v>801317005</v>
      </c>
      <c r="K25" s="257">
        <f t="shared" si="8"/>
        <v>4.6329644148314326</v>
      </c>
      <c r="L25" s="257">
        <f t="shared" si="2"/>
        <v>1.7108997459219406</v>
      </c>
      <c r="M25" s="256">
        <v>680914747</v>
      </c>
      <c r="N25" s="257">
        <f t="shared" si="9"/>
        <v>4.0003514640078475</v>
      </c>
      <c r="O25" s="257">
        <f t="shared" si="3"/>
        <v>1.3797944173134207</v>
      </c>
    </row>
    <row r="26" spans="1:15">
      <c r="A26" s="95" t="s">
        <v>114</v>
      </c>
      <c r="B26" s="256">
        <v>97773611</v>
      </c>
      <c r="C26" s="257">
        <f t="shared" si="7"/>
        <v>0.60291438896565097</v>
      </c>
      <c r="D26" s="257">
        <f t="shared" si="0"/>
        <v>0.21477376987962393</v>
      </c>
      <c r="E26" s="256">
        <v>160578355</v>
      </c>
      <c r="F26" s="257">
        <f t="shared" si="4"/>
        <v>0.93941918351209497</v>
      </c>
      <c r="G26" s="257">
        <f t="shared" si="1"/>
        <v>0.361834099461457</v>
      </c>
      <c r="H26" s="256">
        <f t="shared" si="5"/>
        <v>62804744</v>
      </c>
      <c r="I26" s="257">
        <f t="shared" si="6"/>
        <v>64.23486189949557</v>
      </c>
      <c r="J26" s="256">
        <v>92401261</v>
      </c>
      <c r="K26" s="257">
        <f t="shared" si="8"/>
        <v>0.53423520457868157</v>
      </c>
      <c r="L26" s="257">
        <f t="shared" si="2"/>
        <v>0.1972868327782048</v>
      </c>
      <c r="M26" s="256">
        <v>32584199</v>
      </c>
      <c r="N26" s="257">
        <f t="shared" si="9"/>
        <v>0.1914310840637044</v>
      </c>
      <c r="O26" s="257">
        <f t="shared" si="3"/>
        <v>6.6028083649111433E-2</v>
      </c>
    </row>
    <row r="27" spans="1:15" ht="65.5">
      <c r="A27" s="91" t="s">
        <v>115</v>
      </c>
      <c r="B27" s="256">
        <v>44378841</v>
      </c>
      <c r="C27" s="257">
        <f t="shared" si="7"/>
        <v>0.27365913492259969</v>
      </c>
      <c r="D27" s="257">
        <f t="shared" si="0"/>
        <v>9.7484493893330984E-2</v>
      </c>
      <c r="E27" s="256">
        <v>124732661</v>
      </c>
      <c r="F27" s="257">
        <f t="shared" si="4"/>
        <v>0.72971388051590724</v>
      </c>
      <c r="G27" s="257">
        <f t="shared" si="1"/>
        <v>0.28106235156267606</v>
      </c>
      <c r="H27" s="256">
        <f t="shared" si="5"/>
        <v>80353820</v>
      </c>
      <c r="I27" s="257">
        <f t="shared" si="6"/>
        <v>181.06335854962958</v>
      </c>
      <c r="J27" s="256">
        <v>58772923</v>
      </c>
      <c r="K27" s="257">
        <f t="shared" si="8"/>
        <v>0.3398066671686667</v>
      </c>
      <c r="L27" s="257">
        <f t="shared" si="2"/>
        <v>0.12548664061832779</v>
      </c>
      <c r="M27" s="256">
        <v>1718542</v>
      </c>
      <c r="N27" s="257">
        <f t="shared" si="9"/>
        <v>1.0096377022157479E-2</v>
      </c>
      <c r="O27" s="257">
        <f t="shared" si="3"/>
        <v>3.4824251757887702E-3</v>
      </c>
    </row>
    <row r="28" spans="1:15" ht="65.5">
      <c r="A28" s="92" t="s">
        <v>116</v>
      </c>
      <c r="B28" s="256">
        <v>36540414</v>
      </c>
      <c r="C28" s="257">
        <f t="shared" si="7"/>
        <v>0.22532400260190777</v>
      </c>
      <c r="D28" s="257">
        <f t="shared" si="0"/>
        <v>8.0266263948686412E-2</v>
      </c>
      <c r="E28" s="256">
        <v>120730218</v>
      </c>
      <c r="F28" s="257">
        <f t="shared" si="4"/>
        <v>0.70629869647622956</v>
      </c>
      <c r="G28" s="257">
        <f t="shared" si="1"/>
        <v>0.27204357466369233</v>
      </c>
      <c r="H28" s="256">
        <f t="shared" si="5"/>
        <v>84189804</v>
      </c>
      <c r="I28" s="257">
        <f t="shared" si="6"/>
        <v>230.40188871423294</v>
      </c>
      <c r="J28" s="256">
        <v>58224059</v>
      </c>
      <c r="K28" s="257">
        <f t="shared" si="8"/>
        <v>0.33663330710677453</v>
      </c>
      <c r="L28" s="257">
        <f t="shared" si="2"/>
        <v>0.12431475574344521</v>
      </c>
      <c r="M28" s="256">
        <v>1718542</v>
      </c>
      <c r="N28" s="257">
        <f t="shared" si="9"/>
        <v>1.0096377022157479E-2</v>
      </c>
      <c r="O28" s="257">
        <f t="shared" si="3"/>
        <v>3.4824251757887702E-3</v>
      </c>
    </row>
    <row r="29" spans="1:15" ht="107.25" customHeight="1">
      <c r="A29" s="92" t="s">
        <v>117</v>
      </c>
      <c r="B29" s="256">
        <v>7838427</v>
      </c>
      <c r="C29" s="257">
        <f t="shared" si="7"/>
        <v>4.8335132320691934E-2</v>
      </c>
      <c r="D29" s="257">
        <f t="shared" si="0"/>
        <v>1.7218229944644583E-2</v>
      </c>
      <c r="E29" s="256">
        <v>4002443</v>
      </c>
      <c r="F29" s="257">
        <f t="shared" si="4"/>
        <v>2.3415184039677701E-2</v>
      </c>
      <c r="G29" s="257">
        <f t="shared" si="1"/>
        <v>9.0187768989837547E-3</v>
      </c>
      <c r="H29" s="256">
        <f t="shared" si="5"/>
        <v>-3835984</v>
      </c>
      <c r="I29" s="257">
        <f t="shared" si="6"/>
        <v>-48.938186194755659</v>
      </c>
      <c r="J29" s="256">
        <v>548864</v>
      </c>
      <c r="K29" s="257">
        <f t="shared" si="8"/>
        <v>3.1733600618921586E-3</v>
      </c>
      <c r="L29" s="257">
        <f t="shared" si="2"/>
        <v>1.1718848748825689E-3</v>
      </c>
      <c r="M29" s="256"/>
      <c r="N29" s="257">
        <f t="shared" si="9"/>
        <v>0</v>
      </c>
      <c r="O29" s="257">
        <f t="shared" si="3"/>
        <v>0</v>
      </c>
    </row>
    <row r="30" spans="1:15" ht="26.5">
      <c r="A30" s="187" t="s">
        <v>118</v>
      </c>
      <c r="B30" s="96">
        <v>53394770</v>
      </c>
      <c r="C30" s="257">
        <f t="shared" si="7"/>
        <v>0.32925525404305128</v>
      </c>
      <c r="D30" s="257">
        <f t="shared" si="0"/>
        <v>0.11728927598629296</v>
      </c>
      <c r="E30" s="96">
        <v>35845694</v>
      </c>
      <c r="F30" s="258">
        <f t="shared" si="4"/>
        <v>0.20970530299618778</v>
      </c>
      <c r="G30" s="257">
        <f t="shared" si="1"/>
        <v>8.0771747898780943E-2</v>
      </c>
      <c r="H30" s="96">
        <f t="shared" si="5"/>
        <v>-17549076</v>
      </c>
      <c r="I30" s="257">
        <f t="shared" si="6"/>
        <v>-32.866657165111874</v>
      </c>
      <c r="J30" s="96">
        <v>33628338</v>
      </c>
      <c r="K30" s="258">
        <f t="shared" si="8"/>
        <v>0.19442853741001492</v>
      </c>
      <c r="L30" s="257">
        <f t="shared" si="2"/>
        <v>7.1800192159877013E-2</v>
      </c>
      <c r="M30" s="96">
        <v>30865657</v>
      </c>
      <c r="N30" s="258">
        <f t="shared" si="9"/>
        <v>0.18133470704154694</v>
      </c>
      <c r="O30" s="257">
        <f t="shared" si="3"/>
        <v>6.2545658473322663E-2</v>
      </c>
    </row>
    <row r="31" spans="1:15" ht="26.5">
      <c r="A31" s="92" t="s">
        <v>119</v>
      </c>
      <c r="B31" s="256">
        <v>50036497</v>
      </c>
      <c r="C31" s="257">
        <f t="shared" si="7"/>
        <v>0.308546689706864</v>
      </c>
      <c r="D31" s="257">
        <f t="shared" si="0"/>
        <v>0.10991234733327476</v>
      </c>
      <c r="E31" s="256">
        <v>33384829</v>
      </c>
      <c r="F31" s="258">
        <f t="shared" si="4"/>
        <v>0.19530869400717743</v>
      </c>
      <c r="G31" s="257">
        <f t="shared" si="1"/>
        <v>7.522663647220533E-2</v>
      </c>
      <c r="H31" s="96">
        <f t="shared" si="5"/>
        <v>-16651668</v>
      </c>
      <c r="I31" s="257">
        <f t="shared" si="6"/>
        <v>-33.27904429440774</v>
      </c>
      <c r="J31" s="256">
        <v>32189133</v>
      </c>
      <c r="K31" s="258">
        <f t="shared" si="8"/>
        <v>0.18610750402492224</v>
      </c>
      <c r="L31" s="257">
        <f t="shared" si="2"/>
        <v>6.8727331539841147E-2</v>
      </c>
      <c r="M31" s="256">
        <v>29816382</v>
      </c>
      <c r="N31" s="258">
        <f t="shared" si="9"/>
        <v>0.17517025135764497</v>
      </c>
      <c r="O31" s="257">
        <f t="shared" si="3"/>
        <v>6.041942491235891E-2</v>
      </c>
    </row>
    <row r="32" spans="1:15" ht="52.5">
      <c r="A32" s="189" t="s">
        <v>120</v>
      </c>
      <c r="B32" s="256">
        <v>3358273</v>
      </c>
      <c r="C32" s="257">
        <f t="shared" si="7"/>
        <v>2.070856433618723E-2</v>
      </c>
      <c r="D32" s="257">
        <f t="shared" si="0"/>
        <v>7.3769286530181886E-3</v>
      </c>
      <c r="E32" s="256">
        <v>2460865</v>
      </c>
      <c r="F32" s="258">
        <f t="shared" si="4"/>
        <v>1.4396608989010328E-2</v>
      </c>
      <c r="G32" s="257">
        <f t="shared" si="1"/>
        <v>5.5451114265756326E-3</v>
      </c>
      <c r="H32" s="96">
        <f t="shared" si="5"/>
        <v>-897408</v>
      </c>
      <c r="I32" s="257">
        <f t="shared" si="6"/>
        <v>-26.722306375925967</v>
      </c>
      <c r="J32" s="256">
        <v>1439205</v>
      </c>
      <c r="K32" s="258">
        <f t="shared" si="8"/>
        <v>8.3210333850926715E-3</v>
      </c>
      <c r="L32" s="257">
        <f t="shared" si="2"/>
        <v>3.0728606200358696E-3</v>
      </c>
      <c r="M32" s="256">
        <v>1049275</v>
      </c>
      <c r="N32" s="258">
        <f t="shared" si="9"/>
        <v>6.1644556839019872E-3</v>
      </c>
      <c r="O32" s="257">
        <f t="shared" si="3"/>
        <v>2.1262335609637481E-3</v>
      </c>
    </row>
    <row r="33" spans="1:15">
      <c r="A33" s="259"/>
      <c r="B33" s="260"/>
      <c r="C33" s="261"/>
      <c r="D33" s="262"/>
      <c r="E33" s="260"/>
      <c r="F33" s="261"/>
      <c r="G33" s="262"/>
      <c r="H33" s="263"/>
      <c r="I33" s="264"/>
      <c r="K33" s="261"/>
      <c r="L33" s="262"/>
      <c r="N33" s="261"/>
      <c r="O33" s="262"/>
    </row>
    <row r="34" spans="1:15" s="322" customFormat="1">
      <c r="A34" s="123" t="s">
        <v>40</v>
      </c>
      <c r="B34" s="105">
        <v>45524</v>
      </c>
      <c r="C34" s="6"/>
      <c r="D34" s="6"/>
      <c r="E34" s="105">
        <v>44379</v>
      </c>
      <c r="F34" s="6"/>
      <c r="G34" s="6"/>
      <c r="H34" s="6"/>
      <c r="I34" s="6"/>
      <c r="J34" s="105">
        <v>46836</v>
      </c>
      <c r="K34" s="6"/>
      <c r="L34" s="6"/>
      <c r="M34" s="105">
        <v>49349</v>
      </c>
      <c r="N34" s="124"/>
      <c r="O34" s="124"/>
    </row>
    <row r="35" spans="1:15">
      <c r="B35" s="267"/>
      <c r="C35" s="267"/>
      <c r="D35" s="267"/>
      <c r="E35" s="267"/>
      <c r="F35" s="267"/>
      <c r="G35" s="267"/>
      <c r="H35" s="267"/>
      <c r="I35" s="267"/>
      <c r="J35" s="267"/>
      <c r="K35" s="267"/>
      <c r="L35" s="267"/>
      <c r="M35" s="267"/>
      <c r="N35" s="120"/>
    </row>
    <row r="36" spans="1:15">
      <c r="B36" s="120"/>
      <c r="C36" s="120"/>
      <c r="D36" s="120"/>
      <c r="F36" s="120"/>
      <c r="K36" s="120"/>
      <c r="N36" s="120"/>
    </row>
    <row r="37" spans="1:15">
      <c r="B37" s="120"/>
      <c r="C37" s="120"/>
      <c r="D37" s="120"/>
      <c r="F37" s="120"/>
      <c r="K37" s="120"/>
      <c r="N37" s="120"/>
    </row>
    <row r="38" spans="1:15">
      <c r="B38" s="120"/>
      <c r="C38" s="120"/>
      <c r="D38" s="120"/>
      <c r="F38" s="120"/>
      <c r="K38" s="120"/>
      <c r="N38" s="120"/>
    </row>
    <row r="39" spans="1:15">
      <c r="B39" s="120"/>
      <c r="C39" s="120"/>
      <c r="D39" s="120"/>
      <c r="F39" s="120"/>
      <c r="K39" s="120"/>
      <c r="N39" s="120"/>
    </row>
    <row r="40" spans="1:15">
      <c r="B40" s="120"/>
      <c r="C40" s="120"/>
      <c r="D40" s="120"/>
      <c r="F40" s="120"/>
      <c r="K40" s="120"/>
      <c r="N40" s="120"/>
    </row>
    <row r="41" spans="1:15">
      <c r="B41" s="120"/>
      <c r="C41" s="120"/>
      <c r="D41" s="120"/>
      <c r="F41" s="120"/>
      <c r="K41" s="120"/>
      <c r="N41" s="120"/>
    </row>
    <row r="42" spans="1:15">
      <c r="B42" s="120"/>
      <c r="C42" s="120"/>
      <c r="D42" s="120"/>
      <c r="F42" s="120"/>
      <c r="K42" s="120"/>
      <c r="N42" s="120"/>
    </row>
    <row r="43" spans="1:15">
      <c r="B43" s="120"/>
      <c r="C43" s="120"/>
      <c r="D43" s="120"/>
      <c r="F43" s="120"/>
      <c r="K43" s="120"/>
      <c r="N43" s="120"/>
    </row>
    <row r="44" spans="1:15">
      <c r="B44" s="120"/>
      <c r="C44" s="120"/>
      <c r="D44" s="120"/>
      <c r="F44" s="120"/>
      <c r="K44" s="120"/>
      <c r="N44" s="120"/>
    </row>
    <row r="45" spans="1:15">
      <c r="B45" s="120"/>
      <c r="C45" s="120"/>
      <c r="D45" s="120"/>
      <c r="F45" s="120"/>
      <c r="K45" s="120"/>
      <c r="N45" s="120"/>
    </row>
    <row r="46" spans="1:15">
      <c r="B46" s="120"/>
      <c r="C46" s="120"/>
      <c r="D46" s="120"/>
      <c r="F46" s="120"/>
      <c r="K46" s="120"/>
      <c r="N46" s="120"/>
    </row>
    <row r="47" spans="1:15">
      <c r="B47" s="120"/>
      <c r="C47" s="120"/>
      <c r="D47" s="120"/>
      <c r="F47" s="120"/>
      <c r="K47" s="120"/>
      <c r="N47" s="120"/>
    </row>
  </sheetData>
  <mergeCells count="1">
    <mergeCell ref="A2:I2"/>
  </mergeCells>
  <pageMargins left="0.39370078740157483" right="0.19685039370078741" top="0.6692913385826772" bottom="0.43307086614173229" header="0.39370078740157483" footer="0.19685039370078741"/>
  <pageSetup paperSize="9" scale="69" firstPageNumber="940" fitToHeight="0"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3" tint="0.79998168889431442"/>
  </sheetPr>
  <dimension ref="A1:O63"/>
  <sheetViews>
    <sheetView view="pageLayout" zoomScale="80" zoomScaleNormal="80" zoomScalePageLayoutView="80" workbookViewId="0">
      <selection activeCell="A2" sqref="A2:I2"/>
    </sheetView>
  </sheetViews>
  <sheetFormatPr defaultColWidth="8.81640625" defaultRowHeight="15.5"/>
  <cols>
    <col min="1" max="1" width="45.81640625" style="32" customWidth="1"/>
    <col min="2" max="2" width="16.7265625" style="15" customWidth="1"/>
    <col min="3" max="3" width="8.26953125" style="15" customWidth="1"/>
    <col min="4" max="4" width="7.26953125" style="15" customWidth="1"/>
    <col min="5" max="5" width="16.54296875" style="1" customWidth="1"/>
    <col min="6" max="7" width="7.453125" style="15" customWidth="1"/>
    <col min="8" max="8" width="19" style="1" customWidth="1"/>
    <col min="9" max="9" width="14" style="1" customWidth="1"/>
    <col min="10" max="10" width="17.26953125" style="15" customWidth="1"/>
    <col min="11" max="11" width="7.453125" style="15" customWidth="1"/>
    <col min="12" max="12" width="6.453125" style="15" customWidth="1"/>
    <col min="13" max="13" width="16.26953125" style="15" customWidth="1"/>
    <col min="14" max="14" width="7.453125" style="15" customWidth="1"/>
    <col min="15" max="15" width="7.26953125" style="15" customWidth="1"/>
    <col min="16" max="16384" width="8.81640625" style="1"/>
  </cols>
  <sheetData>
    <row r="1" spans="1:15">
      <c r="A1" s="332"/>
      <c r="B1" s="332"/>
      <c r="C1" s="332"/>
      <c r="D1" s="332"/>
      <c r="E1" s="332"/>
      <c r="F1" s="332"/>
      <c r="G1" s="332"/>
      <c r="H1" s="332"/>
      <c r="I1" s="332"/>
      <c r="M1" s="35"/>
    </row>
    <row r="2" spans="1:15">
      <c r="A2" s="337" t="s">
        <v>29</v>
      </c>
      <c r="B2" s="337"/>
      <c r="C2" s="337"/>
      <c r="D2" s="337"/>
      <c r="E2" s="337"/>
      <c r="F2" s="337"/>
      <c r="G2" s="337"/>
      <c r="H2" s="337"/>
      <c r="I2" s="337"/>
      <c r="J2" s="1"/>
      <c r="K2" s="1"/>
      <c r="L2" s="1"/>
      <c r="M2" s="1"/>
      <c r="N2" s="1"/>
      <c r="O2" s="1"/>
    </row>
    <row r="3" spans="1:15">
      <c r="A3" s="191"/>
      <c r="B3" s="192"/>
      <c r="C3" s="192"/>
      <c r="D3" s="192"/>
      <c r="F3" s="183"/>
      <c r="G3" s="183"/>
      <c r="J3" s="192"/>
      <c r="K3" s="183"/>
      <c r="L3" s="183"/>
      <c r="M3" s="192"/>
      <c r="N3" s="183"/>
      <c r="O3" s="183"/>
    </row>
    <row r="4" spans="1:15" ht="65">
      <c r="A4" s="306" t="s">
        <v>92</v>
      </c>
      <c r="B4" s="291" t="s">
        <v>143</v>
      </c>
      <c r="C4" s="291" t="s">
        <v>0</v>
      </c>
      <c r="D4" s="291" t="s">
        <v>1</v>
      </c>
      <c r="E4" s="291" t="s">
        <v>146</v>
      </c>
      <c r="F4" s="291" t="s">
        <v>0</v>
      </c>
      <c r="G4" s="291" t="s">
        <v>1</v>
      </c>
      <c r="H4" s="291" t="s">
        <v>147</v>
      </c>
      <c r="I4" s="291" t="s">
        <v>148</v>
      </c>
      <c r="J4" s="291" t="s">
        <v>149</v>
      </c>
      <c r="K4" s="291" t="s">
        <v>0</v>
      </c>
      <c r="L4" s="291" t="s">
        <v>1</v>
      </c>
      <c r="M4" s="291" t="s">
        <v>150</v>
      </c>
      <c r="N4" s="291" t="s">
        <v>0</v>
      </c>
      <c r="O4" s="291" t="s">
        <v>1</v>
      </c>
    </row>
    <row r="5" spans="1:15">
      <c r="A5" s="88" t="s">
        <v>93</v>
      </c>
      <c r="B5" s="97">
        <v>12155733956</v>
      </c>
      <c r="C5" s="89">
        <f>B5/B5*100</f>
        <v>100</v>
      </c>
      <c r="D5" s="89">
        <f t="shared" ref="D5:D28" si="0">B5/$B$61/1000000*100</f>
        <v>26.70181433090238</v>
      </c>
      <c r="E5" s="97">
        <v>12679385399</v>
      </c>
      <c r="F5" s="89">
        <f>E5/E5*100</f>
        <v>100</v>
      </c>
      <c r="G5" s="89">
        <f t="shared" ref="G5:G28" si="1">E5/$E$61/1000000*100</f>
        <v>28.570687485071765</v>
      </c>
      <c r="H5" s="97">
        <f>E5-B5</f>
        <v>523651443</v>
      </c>
      <c r="I5" s="89">
        <f>E5/B5*100-100</f>
        <v>4.3078554112442475</v>
      </c>
      <c r="J5" s="97">
        <v>12525442288</v>
      </c>
      <c r="K5" s="89">
        <f>J5/J5*100</f>
        <v>100</v>
      </c>
      <c r="L5" s="89">
        <f t="shared" ref="L5:L28" si="2">J5/$J$61/1000000*100</f>
        <v>26.743193885045692</v>
      </c>
      <c r="M5" s="97">
        <v>11963245801</v>
      </c>
      <c r="N5" s="89">
        <f>M5/M5*100</f>
        <v>100</v>
      </c>
      <c r="O5" s="89">
        <f t="shared" ref="O5:O28" si="3">M5/$M$61/1000000*100</f>
        <v>24.24212405722507</v>
      </c>
    </row>
    <row r="6" spans="1:15">
      <c r="A6" s="90" t="s">
        <v>94</v>
      </c>
      <c r="B6" s="98">
        <v>11077379595</v>
      </c>
      <c r="C6" s="184">
        <f>B6/$B$5*100</f>
        <v>91.128842035344732</v>
      </c>
      <c r="D6" s="184">
        <f t="shared" si="0"/>
        <v>24.333054202179071</v>
      </c>
      <c r="E6" s="98">
        <v>11578100811</v>
      </c>
      <c r="F6" s="184">
        <f t="shared" ref="F6:F36" si="4">E6/$E$5*100</f>
        <v>91.31436932197947</v>
      </c>
      <c r="G6" s="184">
        <f t="shared" si="1"/>
        <v>26.089143087947004</v>
      </c>
      <c r="H6" s="98">
        <f t="shared" ref="H6:H36" si="5">E6-B6</f>
        <v>500721216</v>
      </c>
      <c r="I6" s="184">
        <f t="shared" ref="I6:I36" si="6">E6/B6*100-100</f>
        <v>4.5202135731270801</v>
      </c>
      <c r="J6" s="98">
        <v>11632568736</v>
      </c>
      <c r="K6" s="184">
        <f>J6/$J$5*100</f>
        <v>92.871520769726288</v>
      </c>
      <c r="L6" s="184">
        <f t="shared" si="2"/>
        <v>24.83681086343838</v>
      </c>
      <c r="M6" s="98">
        <v>11251307433</v>
      </c>
      <c r="N6" s="184">
        <f>M6/$M$5*100</f>
        <v>94.048953103174654</v>
      </c>
      <c r="O6" s="184">
        <f t="shared" si="3"/>
        <v>22.799463885793024</v>
      </c>
    </row>
    <row r="7" spans="1:15">
      <c r="A7" s="185" t="s">
        <v>95</v>
      </c>
      <c r="B7" s="193">
        <v>2785762100</v>
      </c>
      <c r="C7" s="186">
        <f t="shared" ref="C7:C36" si="7">B7/$B$5*100</f>
        <v>22.917267769133463</v>
      </c>
      <c r="D7" s="186">
        <f t="shared" si="0"/>
        <v>6.1193262894297513</v>
      </c>
      <c r="E7" s="193">
        <v>3221177248</v>
      </c>
      <c r="F7" s="188">
        <f t="shared" si="4"/>
        <v>25.404837432057615</v>
      </c>
      <c r="G7" s="188">
        <f t="shared" si="1"/>
        <v>7.2583367088037125</v>
      </c>
      <c r="H7" s="193">
        <f t="shared" si="5"/>
        <v>435415148</v>
      </c>
      <c r="I7" s="188">
        <f t="shared" si="6"/>
        <v>15.630019088851839</v>
      </c>
      <c r="J7" s="193">
        <v>3206836896</v>
      </c>
      <c r="K7" s="188">
        <f t="shared" ref="K7:K36" si="8">J7/$J$5*100</f>
        <v>25.602584102537524</v>
      </c>
      <c r="L7" s="188">
        <f t="shared" si="2"/>
        <v>6.8469487061234942</v>
      </c>
      <c r="M7" s="193">
        <v>3257004218</v>
      </c>
      <c r="N7" s="188">
        <f t="shared" ref="N7:N36" si="9">M7/$M$5*100</f>
        <v>27.225088175716905</v>
      </c>
      <c r="O7" s="188">
        <f t="shared" si="3"/>
        <v>6.5999396502462062</v>
      </c>
    </row>
    <row r="8" spans="1:15">
      <c r="A8" s="187" t="s">
        <v>96</v>
      </c>
      <c r="B8" s="193">
        <v>1797513090</v>
      </c>
      <c r="C8" s="186">
        <f t="shared" si="7"/>
        <v>14.787367809351881</v>
      </c>
      <c r="D8" s="186">
        <f t="shared" si="0"/>
        <v>3.9484954968807662</v>
      </c>
      <c r="E8" s="193">
        <v>1942580931</v>
      </c>
      <c r="F8" s="188">
        <f t="shared" si="4"/>
        <v>15.320781487982909</v>
      </c>
      <c r="G8" s="188">
        <f t="shared" si="1"/>
        <v>4.3772525992023255</v>
      </c>
      <c r="H8" s="193">
        <f t="shared" si="5"/>
        <v>145067841</v>
      </c>
      <c r="I8" s="188">
        <f t="shared" si="6"/>
        <v>8.0704748024950277</v>
      </c>
      <c r="J8" s="193">
        <v>1958540928</v>
      </c>
      <c r="K8" s="188">
        <f t="shared" si="8"/>
        <v>15.636501154744693</v>
      </c>
      <c r="L8" s="188">
        <f t="shared" si="2"/>
        <v>4.1816998206507812</v>
      </c>
      <c r="M8" s="193">
        <v>1980836812</v>
      </c>
      <c r="N8" s="188">
        <f t="shared" si="9"/>
        <v>16.557687144022594</v>
      </c>
      <c r="O8" s="188">
        <f t="shared" si="3"/>
        <v>4.0139350584611648</v>
      </c>
    </row>
    <row r="9" spans="1:15">
      <c r="A9" s="187" t="s">
        <v>97</v>
      </c>
      <c r="B9" s="193">
        <v>988249010</v>
      </c>
      <c r="C9" s="186">
        <f t="shared" si="7"/>
        <v>8.1298999597815804</v>
      </c>
      <c r="D9" s="186">
        <f t="shared" si="0"/>
        <v>2.1708307925489851</v>
      </c>
      <c r="E9" s="193">
        <v>1278596317</v>
      </c>
      <c r="F9" s="188">
        <f t="shared" si="4"/>
        <v>10.084055944074708</v>
      </c>
      <c r="G9" s="188">
        <f t="shared" si="1"/>
        <v>2.8810841096013879</v>
      </c>
      <c r="H9" s="193">
        <f t="shared" si="5"/>
        <v>290347307</v>
      </c>
      <c r="I9" s="188">
        <f t="shared" si="6"/>
        <v>29.379974486389813</v>
      </c>
      <c r="J9" s="193">
        <v>1248295968</v>
      </c>
      <c r="K9" s="188">
        <f t="shared" si="8"/>
        <v>9.9660829477928292</v>
      </c>
      <c r="L9" s="188">
        <f t="shared" si="2"/>
        <v>2.665248885472713</v>
      </c>
      <c r="M9" s="193">
        <v>1276167406</v>
      </c>
      <c r="N9" s="188">
        <f t="shared" si="9"/>
        <v>10.667401031694308</v>
      </c>
      <c r="O9" s="188">
        <f t="shared" si="3"/>
        <v>2.5860045917850414</v>
      </c>
    </row>
    <row r="10" spans="1:15">
      <c r="A10" s="185" t="s">
        <v>98</v>
      </c>
      <c r="B10" s="309">
        <v>361356411</v>
      </c>
      <c r="C10" s="186">
        <f t="shared" si="7"/>
        <v>2.972723920316112</v>
      </c>
      <c r="D10" s="186">
        <f t="shared" si="0"/>
        <v>0.79377122177313064</v>
      </c>
      <c r="E10" s="309">
        <v>507116450</v>
      </c>
      <c r="F10" s="188">
        <f t="shared" si="4"/>
        <v>3.9995349462285086</v>
      </c>
      <c r="G10" s="188">
        <f t="shared" si="1"/>
        <v>1.1426946303431802</v>
      </c>
      <c r="H10" s="309">
        <f t="shared" si="5"/>
        <v>145760039</v>
      </c>
      <c r="I10" s="188">
        <f t="shared" si="6"/>
        <v>40.336917946641904</v>
      </c>
      <c r="J10" s="309">
        <v>606443556</v>
      </c>
      <c r="K10" s="188">
        <f t="shared" si="8"/>
        <v>4.841693746663168</v>
      </c>
      <c r="L10" s="188">
        <f t="shared" si="2"/>
        <v>1.2948235459902639</v>
      </c>
      <c r="M10" s="309">
        <v>664295193</v>
      </c>
      <c r="N10" s="188">
        <f t="shared" si="9"/>
        <v>5.5528006700695896</v>
      </c>
      <c r="O10" s="188">
        <f t="shared" si="3"/>
        <v>1.346116827088695</v>
      </c>
    </row>
    <row r="11" spans="1:15" ht="26.5">
      <c r="A11" s="185" t="s">
        <v>99</v>
      </c>
      <c r="B11" s="193">
        <v>5904419064</v>
      </c>
      <c r="C11" s="186">
        <f t="shared" si="7"/>
        <v>48.57311854119358</v>
      </c>
      <c r="D11" s="186">
        <f t="shared" si="0"/>
        <v>12.969903927598628</v>
      </c>
      <c r="E11" s="193">
        <v>5659829013</v>
      </c>
      <c r="F11" s="188">
        <f t="shared" si="4"/>
        <v>44.638039107529458</v>
      </c>
      <c r="G11" s="188">
        <f t="shared" si="1"/>
        <v>12.753394652876359</v>
      </c>
      <c r="H11" s="193">
        <f t="shared" si="5"/>
        <v>-244590051</v>
      </c>
      <c r="I11" s="188">
        <f t="shared" si="6"/>
        <v>-4.1424913839753827</v>
      </c>
      <c r="J11" s="193">
        <v>5471196031</v>
      </c>
      <c r="K11" s="188">
        <f t="shared" si="8"/>
        <v>43.680661370670151</v>
      </c>
      <c r="L11" s="188">
        <f t="shared" si="2"/>
        <v>11.681603960628577</v>
      </c>
      <c r="M11" s="193">
        <v>4908245868</v>
      </c>
      <c r="N11" s="188">
        <f t="shared" si="9"/>
        <v>41.027710620053654</v>
      </c>
      <c r="O11" s="188">
        <f t="shared" si="3"/>
        <v>9.9459885063527125</v>
      </c>
    </row>
    <row r="12" spans="1:15">
      <c r="A12" s="187" t="s">
        <v>100</v>
      </c>
      <c r="B12" s="193">
        <v>5278671410</v>
      </c>
      <c r="C12" s="186">
        <f t="shared" si="7"/>
        <v>43.425361472266168</v>
      </c>
      <c r="D12" s="186">
        <f t="shared" si="0"/>
        <v>11.59535939284773</v>
      </c>
      <c r="E12" s="193">
        <v>4992962998</v>
      </c>
      <c r="F12" s="188">
        <f t="shared" si="4"/>
        <v>39.37858847948408</v>
      </c>
      <c r="G12" s="188">
        <f t="shared" si="1"/>
        <v>11.250733450505869</v>
      </c>
      <c r="H12" s="193">
        <f t="shared" si="5"/>
        <v>-285708412</v>
      </c>
      <c r="I12" s="188">
        <f t="shared" si="6"/>
        <v>-5.4125060987647231</v>
      </c>
      <c r="J12" s="193">
        <v>4802843760</v>
      </c>
      <c r="K12" s="188">
        <f t="shared" si="8"/>
        <v>38.344703919967479</v>
      </c>
      <c r="L12" s="188">
        <f t="shared" si="2"/>
        <v>10.254598513963618</v>
      </c>
      <c r="M12" s="310">
        <v>4216681282</v>
      </c>
      <c r="N12" s="188">
        <f t="shared" si="9"/>
        <v>35.246966852821245</v>
      </c>
      <c r="O12" s="188">
        <f t="shared" si="3"/>
        <v>8.5446134308699264</v>
      </c>
    </row>
    <row r="13" spans="1:15">
      <c r="A13" s="187" t="s">
        <v>101</v>
      </c>
      <c r="B13" s="193">
        <v>625747654</v>
      </c>
      <c r="C13" s="186">
        <f t="shared" si="7"/>
        <v>5.1477570689274135</v>
      </c>
      <c r="D13" s="186">
        <f t="shared" si="0"/>
        <v>1.3745445347509007</v>
      </c>
      <c r="E13" s="193">
        <v>666866015</v>
      </c>
      <c r="F13" s="188">
        <f t="shared" si="4"/>
        <v>5.259450628045383</v>
      </c>
      <c r="G13" s="188">
        <f t="shared" si="1"/>
        <v>1.5026612023704906</v>
      </c>
      <c r="H13" s="193">
        <f t="shared" si="5"/>
        <v>41118361</v>
      </c>
      <c r="I13" s="188">
        <f t="shared" si="6"/>
        <v>6.5710771326359634</v>
      </c>
      <c r="J13" s="193">
        <v>668352271</v>
      </c>
      <c r="K13" s="188">
        <f t="shared" si="8"/>
        <v>5.3359574507026784</v>
      </c>
      <c r="L13" s="188">
        <f t="shared" si="2"/>
        <v>1.4270054466649587</v>
      </c>
      <c r="M13" s="310">
        <v>691564586</v>
      </c>
      <c r="N13" s="188">
        <f t="shared" si="9"/>
        <v>5.7807437672324058</v>
      </c>
      <c r="O13" s="188">
        <f t="shared" si="3"/>
        <v>1.4013750754827858</v>
      </c>
    </row>
    <row r="14" spans="1:15" ht="26.5">
      <c r="A14" s="185" t="s">
        <v>102</v>
      </c>
      <c r="B14" s="193">
        <v>463755359</v>
      </c>
      <c r="C14" s="186">
        <f t="shared" si="7"/>
        <v>3.815116065213759</v>
      </c>
      <c r="D14" s="186">
        <f t="shared" si="0"/>
        <v>1.0187052082418067</v>
      </c>
      <c r="E14" s="193">
        <v>415489789</v>
      </c>
      <c r="F14" s="188">
        <f t="shared" si="4"/>
        <v>3.276892183060931</v>
      </c>
      <c r="G14" s="188">
        <f t="shared" si="1"/>
        <v>0.93623062484508446</v>
      </c>
      <c r="H14" s="193">
        <f t="shared" si="5"/>
        <v>-48265570</v>
      </c>
      <c r="I14" s="188">
        <f t="shared" si="6"/>
        <v>-10.407549813348894</v>
      </c>
      <c r="J14" s="193">
        <v>494161205</v>
      </c>
      <c r="K14" s="188">
        <f t="shared" si="8"/>
        <v>3.9452595256730465</v>
      </c>
      <c r="L14" s="188">
        <f t="shared" si="2"/>
        <v>1.055088404218977</v>
      </c>
      <c r="M14" s="193">
        <v>520628667</v>
      </c>
      <c r="N14" s="188">
        <f t="shared" si="9"/>
        <v>4.3519014459811647</v>
      </c>
      <c r="O14" s="188">
        <f t="shared" si="3"/>
        <v>1.0549933473829256</v>
      </c>
    </row>
    <row r="15" spans="1:15">
      <c r="A15" s="187" t="s">
        <v>103</v>
      </c>
      <c r="B15" s="193">
        <v>423998000</v>
      </c>
      <c r="C15" s="186">
        <f t="shared" si="7"/>
        <v>3.4880493562522976</v>
      </c>
      <c r="D15" s="186">
        <f t="shared" si="0"/>
        <v>0.93137246287672437</v>
      </c>
      <c r="E15" s="193">
        <v>364740000</v>
      </c>
      <c r="F15" s="188">
        <f t="shared" si="4"/>
        <v>2.8766378536673107</v>
      </c>
      <c r="G15" s="188">
        <f t="shared" si="1"/>
        <v>0.82187521124856366</v>
      </c>
      <c r="H15" s="193">
        <f t="shared" si="5"/>
        <v>-59258000</v>
      </c>
      <c r="I15" s="188">
        <f t="shared" si="6"/>
        <v>-13.976009320798681</v>
      </c>
      <c r="J15" s="193">
        <v>440997000</v>
      </c>
      <c r="K15" s="188">
        <f t="shared" si="8"/>
        <v>3.5208098034390143</v>
      </c>
      <c r="L15" s="188">
        <f t="shared" si="2"/>
        <v>0.94157699205739165</v>
      </c>
      <c r="M15" s="193">
        <v>474430000</v>
      </c>
      <c r="N15" s="188">
        <f t="shared" si="9"/>
        <v>3.9657297684240733</v>
      </c>
      <c r="O15" s="188">
        <f t="shared" si="3"/>
        <v>0.96137713023566851</v>
      </c>
    </row>
    <row r="16" spans="1:15">
      <c r="A16" s="187" t="s">
        <v>104</v>
      </c>
      <c r="B16" s="193">
        <v>39757359</v>
      </c>
      <c r="C16" s="186">
        <f t="shared" si="7"/>
        <v>0.32706670896146095</v>
      </c>
      <c r="D16" s="186">
        <f t="shared" si="0"/>
        <v>8.7332745365082162E-2</v>
      </c>
      <c r="E16" s="193">
        <v>50749789</v>
      </c>
      <c r="F16" s="188">
        <f t="shared" si="4"/>
        <v>0.40025432939361982</v>
      </c>
      <c r="G16" s="188">
        <f t="shared" si="1"/>
        <v>0.11435541359652089</v>
      </c>
      <c r="H16" s="193">
        <f t="shared" si="5"/>
        <v>10992430</v>
      </c>
      <c r="I16" s="188">
        <f t="shared" si="6"/>
        <v>27.648793271202948</v>
      </c>
      <c r="J16" s="193">
        <v>53164205</v>
      </c>
      <c r="K16" s="188">
        <f t="shared" si="8"/>
        <v>0.42444972223403216</v>
      </c>
      <c r="L16" s="188">
        <f t="shared" si="2"/>
        <v>0.11351141216158511</v>
      </c>
      <c r="M16" s="193">
        <v>46198667</v>
      </c>
      <c r="N16" s="188">
        <f t="shared" si="9"/>
        <v>0.38617167755709142</v>
      </c>
      <c r="O16" s="188">
        <f t="shared" si="3"/>
        <v>9.3616217147257291E-2</v>
      </c>
    </row>
    <row r="17" spans="1:15" ht="39.5">
      <c r="A17" s="95" t="s">
        <v>105</v>
      </c>
      <c r="B17" s="193">
        <v>1562086661</v>
      </c>
      <c r="C17" s="186">
        <f t="shared" si="7"/>
        <v>12.850615739487809</v>
      </c>
      <c r="D17" s="186">
        <f t="shared" si="0"/>
        <v>3.4313475551357531</v>
      </c>
      <c r="E17" s="193">
        <v>1774488311</v>
      </c>
      <c r="F17" s="188">
        <f t="shared" si="4"/>
        <v>13.995065653102953</v>
      </c>
      <c r="G17" s="188">
        <f t="shared" si="1"/>
        <v>3.9984864710786634</v>
      </c>
      <c r="H17" s="193">
        <f>E17-B17</f>
        <v>212401650</v>
      </c>
      <c r="I17" s="188">
        <f>E17/B17*100-100</f>
        <v>13.597302589091115</v>
      </c>
      <c r="J17" s="193">
        <v>1853931048</v>
      </c>
      <c r="K17" s="188">
        <f t="shared" si="8"/>
        <v>14.801322024182401</v>
      </c>
      <c r="L17" s="188">
        <f t="shared" si="2"/>
        <v>3.9583462464770687</v>
      </c>
      <c r="M17" s="193">
        <v>1901133487</v>
      </c>
      <c r="N17" s="188">
        <f t="shared" si="9"/>
        <v>15.891452191353334</v>
      </c>
      <c r="O17" s="188">
        <f t="shared" si="3"/>
        <v>3.8524255547224868</v>
      </c>
    </row>
    <row r="18" spans="1:15" ht="26.5">
      <c r="A18" s="95" t="s">
        <v>121</v>
      </c>
      <c r="B18" s="193">
        <v>291150885</v>
      </c>
      <c r="C18" s="186">
        <f t="shared" si="7"/>
        <v>2.3951732248655344</v>
      </c>
      <c r="D18" s="186">
        <f t="shared" si="0"/>
        <v>0.63955470740708198</v>
      </c>
      <c r="E18" s="193">
        <v>329430703</v>
      </c>
      <c r="F18" s="188">
        <f t="shared" si="4"/>
        <v>2.598159868426916</v>
      </c>
      <c r="G18" s="188">
        <f t="shared" si="1"/>
        <v>0.74231213637080595</v>
      </c>
      <c r="H18" s="193">
        <f t="shared" ref="H18:H19" si="10">E18-B18</f>
        <v>38279818</v>
      </c>
      <c r="I18" s="188">
        <f t="shared" ref="I18:I19" si="11">E18/B18*100-100</f>
        <v>13.14775945125497</v>
      </c>
      <c r="J18" s="193">
        <v>384509495</v>
      </c>
      <c r="K18" s="188">
        <f t="shared" si="8"/>
        <v>3.0698276847946468</v>
      </c>
      <c r="L18" s="188">
        <f t="shared" si="2"/>
        <v>0.82096996968144165</v>
      </c>
      <c r="M18" s="193">
        <v>441997510</v>
      </c>
      <c r="N18" s="188">
        <f t="shared" si="9"/>
        <v>3.6946286764671648</v>
      </c>
      <c r="O18" s="188">
        <f t="shared" si="3"/>
        <v>0.89565646720298275</v>
      </c>
    </row>
    <row r="19" spans="1:15" ht="26.5">
      <c r="A19" s="95" t="s">
        <v>122</v>
      </c>
      <c r="B19" s="193">
        <v>291150885</v>
      </c>
      <c r="C19" s="186">
        <f t="shared" si="7"/>
        <v>2.3951732248655344</v>
      </c>
      <c r="D19" s="186">
        <f t="shared" si="0"/>
        <v>0.63955470740708198</v>
      </c>
      <c r="E19" s="193">
        <v>329430703</v>
      </c>
      <c r="F19" s="188">
        <f t="shared" si="4"/>
        <v>2.598159868426916</v>
      </c>
      <c r="G19" s="188">
        <f t="shared" si="1"/>
        <v>0.74231213637080595</v>
      </c>
      <c r="H19" s="193">
        <f t="shared" si="10"/>
        <v>38279818</v>
      </c>
      <c r="I19" s="188">
        <f t="shared" si="11"/>
        <v>13.14775945125497</v>
      </c>
      <c r="J19" s="193">
        <v>384509495</v>
      </c>
      <c r="K19" s="188">
        <f t="shared" si="8"/>
        <v>3.0698276847946468</v>
      </c>
      <c r="L19" s="188">
        <f t="shared" si="2"/>
        <v>0.82096996968144165</v>
      </c>
      <c r="M19" s="193">
        <v>441997510</v>
      </c>
      <c r="N19" s="188">
        <f t="shared" si="9"/>
        <v>3.6946286764671648</v>
      </c>
      <c r="O19" s="188">
        <f t="shared" si="3"/>
        <v>0.89565646720298275</v>
      </c>
    </row>
    <row r="20" spans="1:15" ht="52.5">
      <c r="A20" s="91" t="s">
        <v>106</v>
      </c>
      <c r="B20" s="193">
        <v>56542436</v>
      </c>
      <c r="C20" s="186">
        <f t="shared" si="7"/>
        <v>0.46515032497968561</v>
      </c>
      <c r="D20" s="186">
        <f t="shared" si="0"/>
        <v>0.12420357613566471</v>
      </c>
      <c r="E20" s="193">
        <v>113757600</v>
      </c>
      <c r="F20" s="188">
        <f t="shared" si="4"/>
        <v>0.89718544251341914</v>
      </c>
      <c r="G20" s="188">
        <f t="shared" si="1"/>
        <v>0.25633204894206718</v>
      </c>
      <c r="H20" s="193">
        <f t="shared" si="5"/>
        <v>57215164</v>
      </c>
      <c r="I20" s="188">
        <f t="shared" si="6"/>
        <v>101.18977541045453</v>
      </c>
      <c r="J20" s="193">
        <v>72399206</v>
      </c>
      <c r="K20" s="188">
        <f t="shared" si="8"/>
        <v>0.57801716167230321</v>
      </c>
      <c r="L20" s="188">
        <f t="shared" si="2"/>
        <v>0.15458025023486205</v>
      </c>
      <c r="M20" s="193">
        <v>36040150</v>
      </c>
      <c r="N20" s="188">
        <f t="shared" si="9"/>
        <v>0.3012572891964439</v>
      </c>
      <c r="O20" s="188">
        <f t="shared" si="3"/>
        <v>7.3031165778435228E-2</v>
      </c>
    </row>
    <row r="21" spans="1:15" ht="65.5">
      <c r="A21" s="92" t="s">
        <v>107</v>
      </c>
      <c r="B21" s="194">
        <v>12450308</v>
      </c>
      <c r="C21" s="186">
        <f t="shared" si="7"/>
        <v>0.10242333408304481</v>
      </c>
      <c r="D21" s="186">
        <f t="shared" si="0"/>
        <v>2.7348888498374482E-2</v>
      </c>
      <c r="E21" s="194">
        <v>23934207</v>
      </c>
      <c r="F21" s="188">
        <f t="shared" si="4"/>
        <v>0.18876472515684906</v>
      </c>
      <c r="G21" s="188">
        <f t="shared" si="1"/>
        <v>5.3931379706618002E-2</v>
      </c>
      <c r="H21" s="194">
        <f t="shared" si="5"/>
        <v>11483899</v>
      </c>
      <c r="I21" s="188">
        <f t="shared" si="6"/>
        <v>92.237870741832239</v>
      </c>
      <c r="J21" s="194">
        <v>12278731</v>
      </c>
      <c r="K21" s="188">
        <f t="shared" si="8"/>
        <v>9.8030318751806775E-2</v>
      </c>
      <c r="L21" s="188">
        <f t="shared" si="2"/>
        <v>2.621643820992399E-2</v>
      </c>
      <c r="M21" s="194">
        <v>9662793</v>
      </c>
      <c r="N21" s="188">
        <f t="shared" si="9"/>
        <v>8.077066341972422E-2</v>
      </c>
      <c r="O21" s="188">
        <f t="shared" si="3"/>
        <v>1.9580524428053254E-2</v>
      </c>
    </row>
    <row r="22" spans="1:15" ht="91.5">
      <c r="A22" s="93" t="s">
        <v>108</v>
      </c>
      <c r="B22" s="194">
        <v>44092128</v>
      </c>
      <c r="C22" s="186">
        <f t="shared" si="7"/>
        <v>0.36272699089664084</v>
      </c>
      <c r="D22" s="186">
        <f t="shared" si="0"/>
        <v>9.6854687637290229E-2</v>
      </c>
      <c r="E22" s="194">
        <v>89823393</v>
      </c>
      <c r="F22" s="188">
        <f t="shared" si="4"/>
        <v>0.70842071735657008</v>
      </c>
      <c r="G22" s="188">
        <f t="shared" si="1"/>
        <v>0.20240066923544919</v>
      </c>
      <c r="H22" s="194">
        <f t="shared" si="5"/>
        <v>45731265</v>
      </c>
      <c r="I22" s="188">
        <f t="shared" si="6"/>
        <v>103.71752753688824</v>
      </c>
      <c r="J22" s="195">
        <v>60120475</v>
      </c>
      <c r="K22" s="188">
        <f t="shared" si="8"/>
        <v>0.47998684292049648</v>
      </c>
      <c r="L22" s="188">
        <f t="shared" si="2"/>
        <v>0.12836381202493807</v>
      </c>
      <c r="M22" s="194">
        <v>26377357</v>
      </c>
      <c r="N22" s="188">
        <f t="shared" si="9"/>
        <v>0.22048662577671968</v>
      </c>
      <c r="O22" s="188">
        <f t="shared" si="3"/>
        <v>5.3450641350381974E-2</v>
      </c>
    </row>
    <row r="23" spans="1:15" ht="26.5">
      <c r="A23" s="91" t="s">
        <v>109</v>
      </c>
      <c r="B23" s="193">
        <v>1214393340</v>
      </c>
      <c r="C23" s="186">
        <f t="shared" si="7"/>
        <v>9.990292189642588</v>
      </c>
      <c r="D23" s="186">
        <f t="shared" si="0"/>
        <v>2.6675892715930059</v>
      </c>
      <c r="E23" s="193">
        <v>1331300008</v>
      </c>
      <c r="F23" s="188">
        <f t="shared" si="4"/>
        <v>10.499720342162618</v>
      </c>
      <c r="G23" s="188">
        <f t="shared" si="1"/>
        <v>2.9998422857657898</v>
      </c>
      <c r="H23" s="193">
        <f t="shared" si="5"/>
        <v>116906668</v>
      </c>
      <c r="I23" s="188">
        <f t="shared" si="6"/>
        <v>9.626754705357655</v>
      </c>
      <c r="J23" s="193">
        <v>1397022347</v>
      </c>
      <c r="K23" s="188">
        <f t="shared" si="8"/>
        <v>11.153477177715452</v>
      </c>
      <c r="L23" s="188">
        <f t="shared" si="2"/>
        <v>2.9827960265607656</v>
      </c>
      <c r="M23" s="193">
        <v>1423095827</v>
      </c>
      <c r="N23" s="188">
        <f t="shared" si="9"/>
        <v>11.895566225689723</v>
      </c>
      <c r="O23" s="188">
        <f t="shared" si="3"/>
        <v>2.8837379217410688</v>
      </c>
    </row>
    <row r="24" spans="1:15" ht="26.5">
      <c r="A24" s="92" t="s">
        <v>110</v>
      </c>
      <c r="B24" s="194">
        <v>911158839</v>
      </c>
      <c r="C24" s="186">
        <f t="shared" si="7"/>
        <v>7.4957122482123539</v>
      </c>
      <c r="D24" s="186">
        <f t="shared" si="0"/>
        <v>2.0014911672963711</v>
      </c>
      <c r="E24" s="194">
        <v>998338739</v>
      </c>
      <c r="F24" s="188">
        <f t="shared" si="4"/>
        <v>7.8737155436472275</v>
      </c>
      <c r="G24" s="188">
        <f t="shared" si="1"/>
        <v>2.2495746614389689</v>
      </c>
      <c r="H24" s="194">
        <f t="shared" si="5"/>
        <v>87179900</v>
      </c>
      <c r="I24" s="188">
        <f t="shared" si="6"/>
        <v>9.5680243957991138</v>
      </c>
      <c r="J24" s="311">
        <v>1073980772</v>
      </c>
      <c r="K24" s="188">
        <f t="shared" si="8"/>
        <v>8.5743939998743777</v>
      </c>
      <c r="L24" s="188">
        <f t="shared" si="2"/>
        <v>2.2930668118541293</v>
      </c>
      <c r="M24" s="310">
        <v>1100583712</v>
      </c>
      <c r="N24" s="188">
        <f t="shared" si="9"/>
        <v>9.1997082590077923</v>
      </c>
      <c r="O24" s="188">
        <f t="shared" si="3"/>
        <v>2.2302046890514498</v>
      </c>
    </row>
    <row r="25" spans="1:15" ht="52.5">
      <c r="A25" s="92" t="s">
        <v>111</v>
      </c>
      <c r="B25" s="194">
        <v>303234501</v>
      </c>
      <c r="C25" s="186">
        <f t="shared" si="7"/>
        <v>2.494579941430235</v>
      </c>
      <c r="D25" s="186">
        <f t="shared" si="0"/>
        <v>0.66609810429663474</v>
      </c>
      <c r="E25" s="194">
        <v>332961269</v>
      </c>
      <c r="F25" s="188">
        <f t="shared" si="4"/>
        <v>2.626004798515392</v>
      </c>
      <c r="G25" s="188">
        <f t="shared" si="1"/>
        <v>0.75026762432682126</v>
      </c>
      <c r="H25" s="194">
        <f t="shared" si="5"/>
        <v>29726768</v>
      </c>
      <c r="I25" s="188">
        <f t="shared" si="6"/>
        <v>9.8032275027965881</v>
      </c>
      <c r="J25" s="194">
        <v>323041575</v>
      </c>
      <c r="K25" s="188">
        <f t="shared" si="8"/>
        <v>2.5790831778410728</v>
      </c>
      <c r="L25" s="188">
        <f t="shared" si="2"/>
        <v>0.68972921470663595</v>
      </c>
      <c r="M25" s="194">
        <v>322512115</v>
      </c>
      <c r="N25" s="188">
        <f t="shared" si="9"/>
        <v>2.6958579666819302</v>
      </c>
      <c r="O25" s="188">
        <f t="shared" si="3"/>
        <v>0.65353323268961883</v>
      </c>
    </row>
    <row r="26" spans="1:15">
      <c r="A26" s="94" t="s">
        <v>112</v>
      </c>
      <c r="B26" s="102">
        <v>1078354361</v>
      </c>
      <c r="C26" s="184">
        <f t="shared" si="7"/>
        <v>8.8711579646552767</v>
      </c>
      <c r="D26" s="196">
        <f t="shared" si="0"/>
        <v>2.3687601287233107</v>
      </c>
      <c r="E26" s="102">
        <v>1101284588</v>
      </c>
      <c r="F26" s="184">
        <f t="shared" si="4"/>
        <v>8.6856306780205319</v>
      </c>
      <c r="G26" s="184">
        <f t="shared" si="1"/>
        <v>2.4815443971247664</v>
      </c>
      <c r="H26" s="102">
        <f t="shared" si="5"/>
        <v>22930227</v>
      </c>
      <c r="I26" s="184">
        <f t="shared" si="6"/>
        <v>2.1264092611204148</v>
      </c>
      <c r="J26" s="102">
        <v>892873552</v>
      </c>
      <c r="K26" s="184">
        <f t="shared" si="8"/>
        <v>7.1284792302737081</v>
      </c>
      <c r="L26" s="184">
        <f t="shared" si="2"/>
        <v>1.9063830216073108</v>
      </c>
      <c r="M26" s="102">
        <v>711938368</v>
      </c>
      <c r="N26" s="184">
        <f t="shared" si="9"/>
        <v>5.9510468968253543</v>
      </c>
      <c r="O26" s="184">
        <f t="shared" si="3"/>
        <v>1.4426601714320453</v>
      </c>
    </row>
    <row r="27" spans="1:15">
      <c r="A27" s="95" t="s">
        <v>113</v>
      </c>
      <c r="B27" s="96">
        <v>980309409</v>
      </c>
      <c r="C27" s="186">
        <f t="shared" si="7"/>
        <v>8.0645842739600688</v>
      </c>
      <c r="D27" s="186">
        <f t="shared" si="0"/>
        <v>2.1533903193919688</v>
      </c>
      <c r="E27" s="96">
        <v>940489595</v>
      </c>
      <c r="F27" s="188">
        <f t="shared" si="4"/>
        <v>7.4174698962472947</v>
      </c>
      <c r="G27" s="188">
        <f t="shared" si="1"/>
        <v>2.1192221433560916</v>
      </c>
      <c r="H27" s="96">
        <f t="shared" si="5"/>
        <v>-39819814</v>
      </c>
      <c r="I27" s="188">
        <f t="shared" si="6"/>
        <v>-4.0619638692053002</v>
      </c>
      <c r="J27" s="96">
        <v>800293814</v>
      </c>
      <c r="K27" s="188">
        <f t="shared" si="8"/>
        <v>6.3893457460318315</v>
      </c>
      <c r="L27" s="188">
        <f t="shared" si="2"/>
        <v>1.7087151208472113</v>
      </c>
      <c r="M27" s="96">
        <v>679090123</v>
      </c>
      <c r="N27" s="188">
        <f t="shared" si="9"/>
        <v>5.6764705356403802</v>
      </c>
      <c r="O27" s="188">
        <f t="shared" si="3"/>
        <v>1.3760970293217696</v>
      </c>
    </row>
    <row r="28" spans="1:15">
      <c r="A28" s="95" t="s">
        <v>114</v>
      </c>
      <c r="B28" s="96">
        <v>98044952</v>
      </c>
      <c r="C28" s="186">
        <f t="shared" si="7"/>
        <v>0.80657369069520957</v>
      </c>
      <c r="D28" s="186">
        <f t="shared" si="0"/>
        <v>0.21536980933134173</v>
      </c>
      <c r="E28" s="96">
        <v>160794993</v>
      </c>
      <c r="F28" s="188">
        <f t="shared" si="4"/>
        <v>1.2681607817732365</v>
      </c>
      <c r="G28" s="188">
        <f t="shared" si="1"/>
        <v>0.36232225376867438</v>
      </c>
      <c r="H28" s="96">
        <f t="shared" si="5"/>
        <v>62750041</v>
      </c>
      <c r="I28" s="188">
        <f t="shared" si="6"/>
        <v>64.001297078507406</v>
      </c>
      <c r="J28" s="96">
        <v>92579738</v>
      </c>
      <c r="K28" s="188">
        <f t="shared" si="8"/>
        <v>0.73913348424187797</v>
      </c>
      <c r="L28" s="188">
        <f t="shared" si="2"/>
        <v>0.19766790076009905</v>
      </c>
      <c r="M28" s="96">
        <v>32848245</v>
      </c>
      <c r="N28" s="188">
        <f t="shared" si="9"/>
        <v>0.27457636118497403</v>
      </c>
      <c r="O28" s="188">
        <f t="shared" si="3"/>
        <v>6.6563142110275794E-2</v>
      </c>
    </row>
    <row r="29" spans="1:15">
      <c r="A29" s="91" t="s">
        <v>123</v>
      </c>
      <c r="B29" s="96">
        <v>271341</v>
      </c>
      <c r="C29" s="186">
        <f t="shared" ref="C29:C30" si="12">B29/$B$5*100</f>
        <v>2.2322058131756632E-3</v>
      </c>
      <c r="D29" s="186">
        <f t="shared" ref="D29:D30" si="13">B29/$B$61/1000000*100</f>
        <v>5.9603945171777519E-4</v>
      </c>
      <c r="E29" s="96">
        <v>216638</v>
      </c>
      <c r="F29" s="188">
        <f t="shared" ref="F29:F30" si="14">E29/$E$5*100</f>
        <v>1.7085843925612185E-3</v>
      </c>
      <c r="G29" s="188">
        <f t="shared" ref="G29:G30" si="15">E29/$E$61/1000000*100</f>
        <v>4.881543072173776E-4</v>
      </c>
      <c r="H29" s="96"/>
      <c r="I29" s="188">
        <f t="shared" si="6"/>
        <v>-20.160241172546719</v>
      </c>
      <c r="J29" s="96">
        <v>178477</v>
      </c>
      <c r="K29" s="188">
        <f t="shared" ref="K29:K30" si="16">J29/$J$5*100</f>
        <v>1.4249157506477028E-3</v>
      </c>
      <c r="L29" s="188">
        <f t="shared" ref="L29:L30" si="17">J29/$J$61/1000000*100</f>
        <v>3.8106798189426936E-4</v>
      </c>
      <c r="M29" s="96">
        <v>264046</v>
      </c>
      <c r="N29" s="188">
        <f t="shared" ref="N29:N30" si="18">M29/$M$5*100</f>
        <v>2.2071434825649788E-3</v>
      </c>
      <c r="O29" s="188">
        <f t="shared" ref="O29:O30" si="19">M29/$M$61/1000000*100</f>
        <v>5.3505846116435999E-4</v>
      </c>
    </row>
    <row r="30" spans="1:15" ht="26.5">
      <c r="A30" s="92" t="s">
        <v>124</v>
      </c>
      <c r="B30" s="96">
        <v>271341</v>
      </c>
      <c r="C30" s="186">
        <f t="shared" si="12"/>
        <v>2.2322058131756632E-3</v>
      </c>
      <c r="D30" s="186">
        <f t="shared" si="13"/>
        <v>5.9603945171777519E-4</v>
      </c>
      <c r="E30" s="96">
        <v>216638</v>
      </c>
      <c r="F30" s="188">
        <f t="shared" si="14"/>
        <v>1.7085843925612185E-3</v>
      </c>
      <c r="G30" s="188">
        <f t="shared" si="15"/>
        <v>4.881543072173776E-4</v>
      </c>
      <c r="H30" s="96"/>
      <c r="I30" s="188">
        <f t="shared" si="6"/>
        <v>-20.160241172546719</v>
      </c>
      <c r="J30" s="96">
        <v>178477</v>
      </c>
      <c r="K30" s="188">
        <f t="shared" si="16"/>
        <v>1.4249157506477028E-3</v>
      </c>
      <c r="L30" s="188">
        <f t="shared" si="17"/>
        <v>3.8106798189426936E-4</v>
      </c>
      <c r="M30" s="96">
        <v>264046</v>
      </c>
      <c r="N30" s="188">
        <f t="shared" si="18"/>
        <v>2.2071434825649788E-3</v>
      </c>
      <c r="O30" s="188">
        <f t="shared" si="19"/>
        <v>5.3505846116435999E-4</v>
      </c>
    </row>
    <row r="31" spans="1:15" ht="52.5">
      <c r="A31" s="91" t="s">
        <v>115</v>
      </c>
      <c r="B31" s="96">
        <v>44378841</v>
      </c>
      <c r="C31" s="186">
        <f t="shared" si="7"/>
        <v>0.36508565554854761</v>
      </c>
      <c r="D31" s="186">
        <f t="shared" ref="D31:D36" si="20">B31/$B$61/1000000*100</f>
        <v>9.7484493893330984E-2</v>
      </c>
      <c r="E31" s="96">
        <v>124732661</v>
      </c>
      <c r="F31" s="188">
        <f t="shared" si="4"/>
        <v>0.98374374683679411</v>
      </c>
      <c r="G31" s="188">
        <f t="shared" ref="G31:G36" si="21">E31/$E$61/1000000*100</f>
        <v>0.28106235156267606</v>
      </c>
      <c r="H31" s="96">
        <f t="shared" si="5"/>
        <v>80353820</v>
      </c>
      <c r="I31" s="188">
        <f t="shared" si="6"/>
        <v>181.06335854962958</v>
      </c>
      <c r="J31" s="96">
        <v>58772923</v>
      </c>
      <c r="K31" s="188">
        <f t="shared" si="8"/>
        <v>0.46922832462616831</v>
      </c>
      <c r="L31" s="188">
        <f t="shared" ref="L31:L36" si="22">J31/$J$61/1000000*100</f>
        <v>0.12548664061832779</v>
      </c>
      <c r="M31" s="96">
        <v>1718542</v>
      </c>
      <c r="N31" s="188">
        <f t="shared" si="9"/>
        <v>1.4365181728994886E-2</v>
      </c>
      <c r="O31" s="188">
        <f t="shared" ref="O31:O36" si="23">M31/$M$61/1000000*100</f>
        <v>3.4824251757887702E-3</v>
      </c>
    </row>
    <row r="32" spans="1:15" ht="65.5">
      <c r="A32" s="92" t="s">
        <v>116</v>
      </c>
      <c r="B32" s="194">
        <v>36540414</v>
      </c>
      <c r="C32" s="186">
        <f t="shared" si="7"/>
        <v>0.30060228475108952</v>
      </c>
      <c r="D32" s="186">
        <f t="shared" si="20"/>
        <v>8.0266263948686412E-2</v>
      </c>
      <c r="E32" s="194">
        <v>120730218</v>
      </c>
      <c r="F32" s="188">
        <f t="shared" si="4"/>
        <v>0.95217720891678059</v>
      </c>
      <c r="G32" s="188">
        <f t="shared" si="21"/>
        <v>0.27204357466369233</v>
      </c>
      <c r="H32" s="194">
        <f t="shared" si="5"/>
        <v>84189804</v>
      </c>
      <c r="I32" s="188">
        <f t="shared" si="6"/>
        <v>230.40188871423294</v>
      </c>
      <c r="J32" s="194">
        <v>58224059</v>
      </c>
      <c r="K32" s="188">
        <f t="shared" si="8"/>
        <v>0.46484633166033235</v>
      </c>
      <c r="L32" s="188">
        <f t="shared" si="22"/>
        <v>0.12431475574344521</v>
      </c>
      <c r="M32" s="194">
        <v>1718542</v>
      </c>
      <c r="N32" s="188">
        <f t="shared" si="9"/>
        <v>1.4365181728994886E-2</v>
      </c>
      <c r="O32" s="188">
        <f t="shared" si="23"/>
        <v>3.4824251757887702E-3</v>
      </c>
    </row>
    <row r="33" spans="1:15" ht="91.5">
      <c r="A33" s="92" t="s">
        <v>117</v>
      </c>
      <c r="B33" s="194">
        <v>7838427</v>
      </c>
      <c r="C33" s="186">
        <f t="shared" si="7"/>
        <v>6.4483370797458084E-2</v>
      </c>
      <c r="D33" s="186">
        <f t="shared" si="20"/>
        <v>1.7218229944644583E-2</v>
      </c>
      <c r="E33" s="194">
        <v>4002443</v>
      </c>
      <c r="F33" s="188">
        <f t="shared" si="4"/>
        <v>3.1566537920013578E-2</v>
      </c>
      <c r="G33" s="188">
        <f t="shared" si="21"/>
        <v>9.0187768989837547E-3</v>
      </c>
      <c r="H33" s="194">
        <f t="shared" si="5"/>
        <v>-3835984</v>
      </c>
      <c r="I33" s="188">
        <f t="shared" si="6"/>
        <v>-48.938186194755659</v>
      </c>
      <c r="J33" s="194">
        <v>548864</v>
      </c>
      <c r="K33" s="188">
        <f t="shared" si="8"/>
        <v>4.3819929658359385E-3</v>
      </c>
      <c r="L33" s="188">
        <f t="shared" si="22"/>
        <v>1.1718848748825689E-3</v>
      </c>
      <c r="M33" s="194"/>
      <c r="N33" s="188">
        <f t="shared" si="9"/>
        <v>0</v>
      </c>
      <c r="O33" s="188">
        <f t="shared" si="23"/>
        <v>0</v>
      </c>
    </row>
    <row r="34" spans="1:15" ht="26.5">
      <c r="A34" s="187" t="s">
        <v>118</v>
      </c>
      <c r="B34" s="96">
        <v>53394770</v>
      </c>
      <c r="C34" s="186">
        <f t="shared" si="7"/>
        <v>0.43925582933348628</v>
      </c>
      <c r="D34" s="186">
        <f t="shared" si="20"/>
        <v>0.11728927598629296</v>
      </c>
      <c r="E34" s="96">
        <v>35845694</v>
      </c>
      <c r="F34" s="188">
        <f t="shared" si="4"/>
        <v>0.28270845054388111</v>
      </c>
      <c r="G34" s="188">
        <f t="shared" si="21"/>
        <v>8.0771747898780943E-2</v>
      </c>
      <c r="H34" s="96">
        <f t="shared" si="5"/>
        <v>-17549076</v>
      </c>
      <c r="I34" s="188">
        <f t="shared" si="6"/>
        <v>-32.866657165111874</v>
      </c>
      <c r="J34" s="96">
        <v>33628338</v>
      </c>
      <c r="K34" s="188">
        <f t="shared" si="8"/>
        <v>0.26848024386506197</v>
      </c>
      <c r="L34" s="188">
        <f t="shared" si="22"/>
        <v>7.1800192159877013E-2</v>
      </c>
      <c r="M34" s="96">
        <v>30865657</v>
      </c>
      <c r="N34" s="188">
        <f t="shared" si="9"/>
        <v>0.2580040359734142</v>
      </c>
      <c r="O34" s="188">
        <f t="shared" si="23"/>
        <v>6.2545658473322663E-2</v>
      </c>
    </row>
    <row r="35" spans="1:15" ht="26.5">
      <c r="A35" s="92" t="s">
        <v>119</v>
      </c>
      <c r="B35" s="96">
        <v>50036497</v>
      </c>
      <c r="C35" s="186">
        <f t="shared" si="7"/>
        <v>0.41162876039502561</v>
      </c>
      <c r="D35" s="186">
        <f t="shared" si="20"/>
        <v>0.10991234733327476</v>
      </c>
      <c r="E35" s="96">
        <v>33384829</v>
      </c>
      <c r="F35" s="188">
        <f t="shared" si="4"/>
        <v>0.26330005713552174</v>
      </c>
      <c r="G35" s="188">
        <f t="shared" si="21"/>
        <v>7.522663647220533E-2</v>
      </c>
      <c r="H35" s="96">
        <f t="shared" si="5"/>
        <v>-16651668</v>
      </c>
      <c r="I35" s="188">
        <f t="shared" si="6"/>
        <v>-33.27904429440774</v>
      </c>
      <c r="J35" s="96">
        <v>32189133</v>
      </c>
      <c r="K35" s="188">
        <f t="shared" si="8"/>
        <v>0.25698999093100927</v>
      </c>
      <c r="L35" s="188">
        <f t="shared" si="22"/>
        <v>6.8727331539841147E-2</v>
      </c>
      <c r="M35" s="96">
        <v>29816382</v>
      </c>
      <c r="N35" s="188">
        <f t="shared" si="9"/>
        <v>0.2492332139285115</v>
      </c>
      <c r="O35" s="188">
        <f t="shared" si="23"/>
        <v>6.041942491235891E-2</v>
      </c>
    </row>
    <row r="36" spans="1:15" ht="64.5" customHeight="1">
      <c r="A36" s="312" t="s">
        <v>120</v>
      </c>
      <c r="B36" s="313">
        <v>3358273</v>
      </c>
      <c r="C36" s="314">
        <f t="shared" si="7"/>
        <v>2.762706893846073E-2</v>
      </c>
      <c r="D36" s="314">
        <f t="shared" si="20"/>
        <v>7.3769286530181886E-3</v>
      </c>
      <c r="E36" s="313">
        <v>2460865</v>
      </c>
      <c r="F36" s="315">
        <f t="shared" si="4"/>
        <v>1.9408393408359398E-2</v>
      </c>
      <c r="G36" s="315">
        <f t="shared" si="21"/>
        <v>5.5451114265756326E-3</v>
      </c>
      <c r="H36" s="313">
        <f t="shared" si="5"/>
        <v>-897408</v>
      </c>
      <c r="I36" s="315">
        <f t="shared" si="6"/>
        <v>-26.722306375925967</v>
      </c>
      <c r="J36" s="313">
        <v>1439205</v>
      </c>
      <c r="K36" s="315">
        <f t="shared" si="8"/>
        <v>1.1490252934052718E-2</v>
      </c>
      <c r="L36" s="315">
        <f t="shared" si="22"/>
        <v>3.0728606200358696E-3</v>
      </c>
      <c r="M36" s="313">
        <v>1049275</v>
      </c>
      <c r="N36" s="315">
        <f t="shared" si="9"/>
        <v>8.7708220449026625E-3</v>
      </c>
      <c r="O36" s="315">
        <f t="shared" si="23"/>
        <v>2.1262335609637481E-3</v>
      </c>
    </row>
    <row r="37" spans="1:15">
      <c r="A37" s="31"/>
      <c r="B37" s="266"/>
      <c r="C37" s="266"/>
      <c r="D37" s="266"/>
      <c r="E37" s="266"/>
      <c r="F37" s="266"/>
      <c r="G37" s="266"/>
      <c r="H37" s="266"/>
      <c r="I37" s="266"/>
      <c r="J37" s="266"/>
      <c r="K37" s="266"/>
      <c r="L37" s="266"/>
      <c r="M37" s="266"/>
      <c r="N37" s="197"/>
      <c r="O37" s="197"/>
    </row>
    <row r="38" spans="1:15">
      <c r="A38" s="265"/>
      <c r="B38" s="304"/>
      <c r="C38" s="304"/>
      <c r="D38" s="304"/>
      <c r="E38" s="304"/>
      <c r="F38" s="304"/>
      <c r="G38" s="304"/>
      <c r="H38" s="304"/>
      <c r="I38" s="304"/>
      <c r="J38" s="304"/>
      <c r="K38" s="304"/>
      <c r="L38" s="304"/>
      <c r="M38" s="304"/>
      <c r="N38" s="304"/>
      <c r="O38" s="304"/>
    </row>
    <row r="39" spans="1:15">
      <c r="A39" s="337" t="s">
        <v>125</v>
      </c>
      <c r="B39" s="337"/>
      <c r="C39" s="337"/>
      <c r="D39" s="337"/>
      <c r="E39" s="337"/>
      <c r="F39" s="337"/>
      <c r="G39" s="337"/>
      <c r="H39" s="337"/>
      <c r="I39" s="337"/>
      <c r="J39" s="1"/>
      <c r="K39" s="1"/>
      <c r="L39" s="1"/>
      <c r="M39" s="1"/>
      <c r="N39" s="1"/>
      <c r="O39" s="1"/>
    </row>
    <row r="40" spans="1:15">
      <c r="A40" s="191"/>
      <c r="B40" s="198"/>
      <c r="C40" s="198"/>
      <c r="D40" s="198"/>
      <c r="E40" s="190"/>
      <c r="F40" s="199"/>
      <c r="G40" s="199"/>
      <c r="H40" s="10"/>
      <c r="I40" s="4"/>
      <c r="J40" s="198"/>
      <c r="K40" s="199"/>
      <c r="L40" s="199"/>
      <c r="M40" s="198"/>
      <c r="N40" s="199"/>
      <c r="O40" s="199"/>
    </row>
    <row r="41" spans="1:15" ht="65">
      <c r="A41" s="306" t="s">
        <v>92</v>
      </c>
      <c r="B41" s="291" t="s">
        <v>143</v>
      </c>
      <c r="C41" s="291" t="s">
        <v>0</v>
      </c>
      <c r="D41" s="291" t="s">
        <v>1</v>
      </c>
      <c r="E41" s="291" t="s">
        <v>146</v>
      </c>
      <c r="F41" s="291" t="s">
        <v>0</v>
      </c>
      <c r="G41" s="291" t="s">
        <v>1</v>
      </c>
      <c r="H41" s="291" t="s">
        <v>147</v>
      </c>
      <c r="I41" s="291" t="s">
        <v>148</v>
      </c>
      <c r="J41" s="291" t="s">
        <v>149</v>
      </c>
      <c r="K41" s="291" t="s">
        <v>0</v>
      </c>
      <c r="L41" s="291" t="s">
        <v>1</v>
      </c>
      <c r="M41" s="291" t="s">
        <v>150</v>
      </c>
      <c r="N41" s="291" t="s">
        <v>0</v>
      </c>
      <c r="O41" s="291" t="s">
        <v>1</v>
      </c>
    </row>
    <row r="42" spans="1:15">
      <c r="A42" s="88" t="s">
        <v>93</v>
      </c>
      <c r="B42" s="99">
        <v>4352534845</v>
      </c>
      <c r="C42" s="200">
        <f t="shared" ref="C42:C59" si="24">B42/$B$42*100</f>
        <v>100</v>
      </c>
      <c r="D42" s="200">
        <f t="shared" ref="D42:D52" si="25">B42/$B$61/1000000*100</f>
        <v>9.5609675006589931</v>
      </c>
      <c r="E42" s="99">
        <v>4743642483</v>
      </c>
      <c r="F42" s="200">
        <f t="shared" ref="F42:F59" si="26">E42/$E$42*100</f>
        <v>100</v>
      </c>
      <c r="G42" s="200">
        <f t="shared" ref="G42:G52" si="27">E42/$E$61/1000000*100</f>
        <v>10.688935043601704</v>
      </c>
      <c r="H42" s="99">
        <f>E42-B42</f>
        <v>391107638</v>
      </c>
      <c r="I42" s="200">
        <f>E42/B42*100-100</f>
        <v>8.985743984319555</v>
      </c>
      <c r="J42" s="99">
        <v>5155249456</v>
      </c>
      <c r="K42" s="200">
        <f t="shared" ref="K42:K59" si="28">J42/$J$42*100</f>
        <v>100</v>
      </c>
      <c r="L42" s="200">
        <f t="shared" ref="L42:L52" si="29">J42/$J$61/1000000*100</f>
        <v>11.007023349560168</v>
      </c>
      <c r="M42" s="99">
        <v>5500403830</v>
      </c>
      <c r="N42" s="200">
        <f t="shared" ref="N42:N59" si="30">M42/$M$42*100</f>
        <v>100</v>
      </c>
      <c r="O42" s="200">
        <f t="shared" ref="O42:O52" si="31">M42/$M$61/1000000*100</f>
        <v>11.145927637844737</v>
      </c>
    </row>
    <row r="43" spans="1:15">
      <c r="A43" s="201" t="s">
        <v>94</v>
      </c>
      <c r="B43" s="202">
        <v>4351428790</v>
      </c>
      <c r="C43" s="203">
        <f t="shared" si="24"/>
        <v>99.974588256283099</v>
      </c>
      <c r="D43" s="203">
        <f t="shared" si="25"/>
        <v>9.558537892100869</v>
      </c>
      <c r="E43" s="202">
        <v>4742561471</v>
      </c>
      <c r="F43" s="203">
        <f t="shared" si="26"/>
        <v>99.977211351743435</v>
      </c>
      <c r="G43" s="203">
        <f t="shared" si="27"/>
        <v>10.686499179792245</v>
      </c>
      <c r="H43" s="202">
        <f t="shared" ref="H43:H59" si="32">E43-B43</f>
        <v>391132681</v>
      </c>
      <c r="I43" s="203">
        <f t="shared" ref="I43:I59" si="33">E43/B43*100-100</f>
        <v>8.9886035110780256</v>
      </c>
      <c r="J43" s="202">
        <v>5154226265</v>
      </c>
      <c r="K43" s="203">
        <f t="shared" si="28"/>
        <v>99.980152444440705</v>
      </c>
      <c r="L43" s="203">
        <f t="shared" si="29"/>
        <v>11.004838724485438</v>
      </c>
      <c r="M43" s="202">
        <v>5498579206</v>
      </c>
      <c r="N43" s="203">
        <f t="shared" si="30"/>
        <v>99.966827453830788</v>
      </c>
      <c r="O43" s="203">
        <f t="shared" si="31"/>
        <v>11.142230249853087</v>
      </c>
    </row>
    <row r="44" spans="1:15">
      <c r="A44" s="185" t="s">
        <v>95</v>
      </c>
      <c r="B44" s="204">
        <v>28147860</v>
      </c>
      <c r="C44" s="205">
        <f t="shared" si="24"/>
        <v>0.64670039419293845</v>
      </c>
      <c r="D44" s="205">
        <f t="shared" si="25"/>
        <v>6.1830814515420433E-2</v>
      </c>
      <c r="E44" s="204">
        <v>29316008</v>
      </c>
      <c r="F44" s="205">
        <f t="shared" si="26"/>
        <v>0.61800627060452107</v>
      </c>
      <c r="G44" s="205">
        <f t="shared" si="27"/>
        <v>6.6058288830302611E-2</v>
      </c>
      <c r="H44" s="204">
        <f t="shared" si="32"/>
        <v>1168148</v>
      </c>
      <c r="I44" s="205">
        <f t="shared" si="33"/>
        <v>4.1500419570084546</v>
      </c>
      <c r="J44" s="204">
        <v>29662153</v>
      </c>
      <c r="K44" s="205">
        <f t="shared" si="28"/>
        <v>0.5753776466719247</v>
      </c>
      <c r="L44" s="205">
        <f t="shared" si="29"/>
        <v>6.3331951917328544E-2</v>
      </c>
      <c r="M44" s="204">
        <v>29662153</v>
      </c>
      <c r="N44" s="205">
        <f t="shared" si="30"/>
        <v>0.53927227739567618</v>
      </c>
      <c r="O44" s="205">
        <f t="shared" si="31"/>
        <v>6.0106897809479427E-2</v>
      </c>
    </row>
    <row r="45" spans="1:15">
      <c r="A45" s="187" t="s">
        <v>96</v>
      </c>
      <c r="B45" s="100">
        <v>20938030</v>
      </c>
      <c r="C45" s="205">
        <f t="shared" si="24"/>
        <v>0.48105370193768082</v>
      </c>
      <c r="D45" s="205">
        <f t="shared" si="25"/>
        <v>4.599338810297865E-2</v>
      </c>
      <c r="E45" s="100">
        <v>21444722</v>
      </c>
      <c r="F45" s="205">
        <f t="shared" si="26"/>
        <v>0.45207289707966808</v>
      </c>
      <c r="G45" s="205">
        <f t="shared" si="27"/>
        <v>4.83217783185741E-2</v>
      </c>
      <c r="H45" s="100">
        <f t="shared" si="32"/>
        <v>506692</v>
      </c>
      <c r="I45" s="205">
        <f t="shared" si="33"/>
        <v>2.4199602350364273</v>
      </c>
      <c r="J45" s="100">
        <v>21444722</v>
      </c>
      <c r="K45" s="205">
        <f t="shared" si="28"/>
        <v>0.41597835726535592</v>
      </c>
      <c r="L45" s="205">
        <f t="shared" si="29"/>
        <v>4.5786834913314547E-2</v>
      </c>
      <c r="M45" s="100">
        <v>21444722</v>
      </c>
      <c r="N45" s="205">
        <f t="shared" si="30"/>
        <v>0.38987541029328387</v>
      </c>
      <c r="O45" s="205">
        <f t="shared" si="31"/>
        <v>4.3455231109039698E-2</v>
      </c>
    </row>
    <row r="46" spans="1:15">
      <c r="A46" s="187" t="s">
        <v>97</v>
      </c>
      <c r="B46" s="100">
        <v>7209830</v>
      </c>
      <c r="C46" s="205">
        <f t="shared" si="24"/>
        <v>0.16564669225525752</v>
      </c>
      <c r="D46" s="205">
        <f t="shared" si="25"/>
        <v>1.5837426412441791E-2</v>
      </c>
      <c r="E46" s="100">
        <v>7871286</v>
      </c>
      <c r="F46" s="205">
        <f t="shared" si="26"/>
        <v>0.16593337352485296</v>
      </c>
      <c r="G46" s="205">
        <f t="shared" si="27"/>
        <v>1.7736510511728521E-2</v>
      </c>
      <c r="H46" s="100">
        <f t="shared" si="32"/>
        <v>661456</v>
      </c>
      <c r="I46" s="205">
        <f t="shared" si="33"/>
        <v>9.1743633345030275</v>
      </c>
      <c r="J46" s="100">
        <v>8217431</v>
      </c>
      <c r="K46" s="205">
        <f t="shared" si="28"/>
        <v>0.15939928940656875</v>
      </c>
      <c r="L46" s="205">
        <f t="shared" si="29"/>
        <v>1.7545117004014007E-2</v>
      </c>
      <c r="M46" s="100">
        <v>8217431</v>
      </c>
      <c r="N46" s="205">
        <f t="shared" si="30"/>
        <v>0.14939686710239236</v>
      </c>
      <c r="O46" s="205">
        <f t="shared" si="31"/>
        <v>1.6651666700439726E-2</v>
      </c>
    </row>
    <row r="47" spans="1:15" ht="26.5">
      <c r="A47" s="185" t="s">
        <v>99</v>
      </c>
      <c r="B47" s="100">
        <v>4320705250</v>
      </c>
      <c r="C47" s="205">
        <f t="shared" si="24"/>
        <v>99.268711311144017</v>
      </c>
      <c r="D47" s="205">
        <f t="shared" si="25"/>
        <v>9.4910492267814774</v>
      </c>
      <c r="E47" s="100">
        <v>4710628054</v>
      </c>
      <c r="F47" s="205">
        <f t="shared" si="26"/>
        <v>99.304027883249731</v>
      </c>
      <c r="G47" s="205">
        <f t="shared" si="27"/>
        <v>10.614543036120688</v>
      </c>
      <c r="H47" s="100">
        <f t="shared" si="32"/>
        <v>389922804</v>
      </c>
      <c r="I47" s="205">
        <f t="shared" si="33"/>
        <v>9.0245175599515903</v>
      </c>
      <c r="J47" s="100">
        <v>5121935495</v>
      </c>
      <c r="K47" s="205">
        <f t="shared" si="28"/>
        <v>99.353785664799844</v>
      </c>
      <c r="L47" s="205">
        <f t="shared" si="29"/>
        <v>10.93589438679648</v>
      </c>
      <c r="M47" s="100">
        <v>5466288436</v>
      </c>
      <c r="N47" s="205">
        <f t="shared" si="30"/>
        <v>99.379765648952358</v>
      </c>
      <c r="O47" s="205">
        <f t="shared" si="31"/>
        <v>11.076796765891912</v>
      </c>
    </row>
    <row r="48" spans="1:15">
      <c r="A48" s="187" t="s">
        <v>100</v>
      </c>
      <c r="B48" s="100">
        <v>4408755</v>
      </c>
      <c r="C48" s="205">
        <f t="shared" si="24"/>
        <v>0.10129166467362308</v>
      </c>
      <c r="D48" s="205">
        <f t="shared" si="25"/>
        <v>9.6844631403215885E-3</v>
      </c>
      <c r="E48" s="100">
        <v>4869801</v>
      </c>
      <c r="F48" s="205">
        <f t="shared" si="26"/>
        <v>0.10265952835720904</v>
      </c>
      <c r="G48" s="205">
        <f t="shared" si="27"/>
        <v>1.0973210302169946E-2</v>
      </c>
      <c r="H48" s="100">
        <f t="shared" si="32"/>
        <v>461046</v>
      </c>
      <c r="I48" s="205">
        <f t="shared" si="33"/>
        <v>10.457510113399366</v>
      </c>
      <c r="J48" s="100">
        <v>4952970</v>
      </c>
      <c r="K48" s="205">
        <f t="shared" si="28"/>
        <v>9.6076243104694481E-2</v>
      </c>
      <c r="L48" s="205">
        <f t="shared" si="29"/>
        <v>1.0575134511913912E-2</v>
      </c>
      <c r="M48" s="100">
        <v>4974818</v>
      </c>
      <c r="N48" s="205">
        <f t="shared" si="30"/>
        <v>9.0444595592538521E-2</v>
      </c>
      <c r="O48" s="205">
        <f t="shared" si="31"/>
        <v>1.0080889177085654E-2</v>
      </c>
    </row>
    <row r="49" spans="1:15">
      <c r="A49" s="187" t="s">
        <v>101</v>
      </c>
      <c r="B49" s="100">
        <v>4316296495</v>
      </c>
      <c r="C49" s="205">
        <f t="shared" si="24"/>
        <v>99.167419646470407</v>
      </c>
      <c r="D49" s="205">
        <f t="shared" si="25"/>
        <v>9.4813647636411567</v>
      </c>
      <c r="E49" s="100">
        <v>4705758253</v>
      </c>
      <c r="F49" s="205">
        <f t="shared" si="26"/>
        <v>99.201368354892523</v>
      </c>
      <c r="G49" s="205">
        <f t="shared" si="27"/>
        <v>10.603569825818518</v>
      </c>
      <c r="H49" s="100">
        <f t="shared" si="32"/>
        <v>389461758</v>
      </c>
      <c r="I49" s="205">
        <f t="shared" si="33"/>
        <v>9.0230538715575506</v>
      </c>
      <c r="J49" s="100">
        <v>5116982525</v>
      </c>
      <c r="K49" s="205">
        <f t="shared" si="28"/>
        <v>99.257709421695154</v>
      </c>
      <c r="L49" s="205">
        <f t="shared" si="29"/>
        <v>10.925319252284567</v>
      </c>
      <c r="M49" s="100">
        <v>5461313618</v>
      </c>
      <c r="N49" s="205">
        <f t="shared" si="30"/>
        <v>99.289321053359828</v>
      </c>
      <c r="O49" s="205">
        <f t="shared" si="31"/>
        <v>11.066715876714827</v>
      </c>
    </row>
    <row r="50" spans="1:15" ht="26.5">
      <c r="A50" s="185" t="s">
        <v>102</v>
      </c>
      <c r="B50" s="100">
        <v>22689</v>
      </c>
      <c r="C50" s="205">
        <f t="shared" si="24"/>
        <v>5.2128244363314224E-4</v>
      </c>
      <c r="D50" s="205">
        <f t="shared" si="25"/>
        <v>4.9839645022405769E-5</v>
      </c>
      <c r="E50" s="100">
        <v>22100</v>
      </c>
      <c r="F50" s="205">
        <f t="shared" si="26"/>
        <v>4.6588671214579816E-4</v>
      </c>
      <c r="G50" s="205">
        <f t="shared" si="27"/>
        <v>4.9798328038036012E-5</v>
      </c>
      <c r="H50" s="100">
        <f t="shared" si="32"/>
        <v>-589</v>
      </c>
      <c r="I50" s="205">
        <f t="shared" si="33"/>
        <v>-2.5959716162016804</v>
      </c>
      <c r="J50" s="100">
        <v>22100</v>
      </c>
      <c r="K50" s="205">
        <f t="shared" si="28"/>
        <v>4.2868924556654854E-4</v>
      </c>
      <c r="L50" s="205">
        <f t="shared" si="29"/>
        <v>4.718592535656333E-5</v>
      </c>
      <c r="M50" s="100">
        <v>22100</v>
      </c>
      <c r="N50" s="205">
        <f t="shared" si="30"/>
        <v>4.0178868103217069E-4</v>
      </c>
      <c r="O50" s="205">
        <f t="shared" si="31"/>
        <v>4.4783075644896551E-5</v>
      </c>
    </row>
    <row r="51" spans="1:15">
      <c r="A51" s="187" t="s">
        <v>104</v>
      </c>
      <c r="B51" s="100">
        <v>22689</v>
      </c>
      <c r="C51" s="205">
        <f t="shared" si="24"/>
        <v>5.2128244363314224E-4</v>
      </c>
      <c r="D51" s="205">
        <f t="shared" si="25"/>
        <v>4.9839645022405769E-5</v>
      </c>
      <c r="E51" s="100">
        <v>22100</v>
      </c>
      <c r="F51" s="205">
        <f t="shared" si="26"/>
        <v>4.6588671214579816E-4</v>
      </c>
      <c r="G51" s="205">
        <f t="shared" si="27"/>
        <v>4.9798328038036012E-5</v>
      </c>
      <c r="H51" s="100">
        <f t="shared" si="32"/>
        <v>-589</v>
      </c>
      <c r="I51" s="205">
        <f t="shared" si="33"/>
        <v>-2.5959716162016804</v>
      </c>
      <c r="J51" s="100">
        <v>22100</v>
      </c>
      <c r="K51" s="205">
        <f t="shared" si="28"/>
        <v>4.2868924556654854E-4</v>
      </c>
      <c r="L51" s="205">
        <f t="shared" si="29"/>
        <v>4.718592535656333E-5</v>
      </c>
      <c r="M51" s="100">
        <v>22100</v>
      </c>
      <c r="N51" s="205">
        <f t="shared" si="30"/>
        <v>4.0178868103217069E-4</v>
      </c>
      <c r="O51" s="205">
        <f t="shared" si="31"/>
        <v>4.4783075644896551E-5</v>
      </c>
    </row>
    <row r="52" spans="1:15" ht="39.5">
      <c r="A52" s="95" t="s">
        <v>105</v>
      </c>
      <c r="B52" s="100">
        <v>2552991</v>
      </c>
      <c r="C52" s="205">
        <f t="shared" si="24"/>
        <v>5.8655268502508684E-2</v>
      </c>
      <c r="D52" s="205">
        <f t="shared" si="25"/>
        <v>5.608011158949126E-3</v>
      </c>
      <c r="E52" s="100">
        <v>2595309</v>
      </c>
      <c r="F52" s="205">
        <f t="shared" si="26"/>
        <v>5.4711311177031631E-2</v>
      </c>
      <c r="G52" s="205">
        <f t="shared" si="27"/>
        <v>5.8480565132157103E-3</v>
      </c>
      <c r="H52" s="100">
        <f t="shared" si="32"/>
        <v>42318</v>
      </c>
      <c r="I52" s="205">
        <f t="shared" si="33"/>
        <v>1.6575851618748345</v>
      </c>
      <c r="J52" s="100">
        <v>2606517</v>
      </c>
      <c r="K52" s="205">
        <f t="shared" si="28"/>
        <v>5.0560443723365767E-2</v>
      </c>
      <c r="L52" s="205">
        <f t="shared" si="29"/>
        <v>5.5651998462720982E-3</v>
      </c>
      <c r="M52" s="100">
        <v>2606517</v>
      </c>
      <c r="N52" s="205">
        <f t="shared" si="30"/>
        <v>4.738773880171631E-2</v>
      </c>
      <c r="O52" s="205">
        <f t="shared" si="31"/>
        <v>5.2818030760501729E-3</v>
      </c>
    </row>
    <row r="53" spans="1:15" ht="26.5">
      <c r="A53" s="289" t="s">
        <v>121</v>
      </c>
      <c r="B53" s="100">
        <v>15000</v>
      </c>
      <c r="C53" s="205"/>
      <c r="D53" s="205"/>
      <c r="E53" s="100">
        <v>15000</v>
      </c>
      <c r="F53" s="205">
        <f t="shared" si="26"/>
        <v>3.1621270055144667E-4</v>
      </c>
      <c r="G53" s="205"/>
      <c r="H53" s="100"/>
      <c r="I53" s="205"/>
      <c r="J53" s="100">
        <v>15000</v>
      </c>
      <c r="K53" s="205">
        <f t="shared" ref="K53:K54" si="34">J53/$J$42*100</f>
        <v>2.9096555128951259E-4</v>
      </c>
      <c r="L53" s="205">
        <f t="shared" ref="L53:L54" si="35">J53/$J$61/1000000*100</f>
        <v>3.2026646169613111E-5</v>
      </c>
      <c r="M53" s="100">
        <v>15000</v>
      </c>
      <c r="N53" s="205">
        <f t="shared" ref="N53:N54" si="36">M53/$M$42*100</f>
        <v>2.7270724956934665E-4</v>
      </c>
      <c r="O53" s="205">
        <f t="shared" ref="O53:O54" si="37">M53/$M$61/1000000*100</f>
        <v>3.0395752700156028E-5</v>
      </c>
    </row>
    <row r="54" spans="1:15" ht="39.5">
      <c r="A54" s="290" t="s">
        <v>133</v>
      </c>
      <c r="B54" s="100">
        <v>15000</v>
      </c>
      <c r="C54" s="205"/>
      <c r="D54" s="205"/>
      <c r="E54" s="100">
        <v>15000</v>
      </c>
      <c r="F54" s="205">
        <f t="shared" si="26"/>
        <v>3.1621270055144667E-4</v>
      </c>
      <c r="G54" s="205"/>
      <c r="H54" s="100"/>
      <c r="I54" s="205"/>
      <c r="J54" s="100">
        <v>15000</v>
      </c>
      <c r="K54" s="205">
        <f t="shared" si="34"/>
        <v>2.9096555128951259E-4</v>
      </c>
      <c r="L54" s="205">
        <f t="shared" si="35"/>
        <v>3.2026646169613111E-5</v>
      </c>
      <c r="M54" s="100">
        <v>15000</v>
      </c>
      <c r="N54" s="205">
        <f t="shared" si="36"/>
        <v>2.7270724956934665E-4</v>
      </c>
      <c r="O54" s="205">
        <f t="shared" si="37"/>
        <v>3.0395752700156028E-5</v>
      </c>
    </row>
    <row r="55" spans="1:15" ht="26.5">
      <c r="A55" s="95" t="s">
        <v>109</v>
      </c>
      <c r="B55" s="101">
        <v>2537991</v>
      </c>
      <c r="C55" s="206">
        <f t="shared" si="24"/>
        <v>5.8310641738239778E-2</v>
      </c>
      <c r="D55" s="206">
        <f>B55/$B$61/1000000*100</f>
        <v>5.5750615060188025E-3</v>
      </c>
      <c r="E55" s="101">
        <v>2580309</v>
      </c>
      <c r="F55" s="206">
        <f t="shared" si="26"/>
        <v>5.4395098476480191E-2</v>
      </c>
      <c r="G55" s="206">
        <f>E55/$E$61/1000000*100</f>
        <v>5.8142567430541471E-3</v>
      </c>
      <c r="H55" s="101">
        <f t="shared" si="32"/>
        <v>42318</v>
      </c>
      <c r="I55" s="206">
        <f t="shared" si="33"/>
        <v>1.6673817992262343</v>
      </c>
      <c r="J55" s="101">
        <v>2591517</v>
      </c>
      <c r="K55" s="206">
        <f t="shared" si="28"/>
        <v>5.0269478172076262E-2</v>
      </c>
      <c r="L55" s="206">
        <f>J55/$J$61/1000000*100</f>
        <v>5.5331732001024855E-3</v>
      </c>
      <c r="M55" s="101">
        <v>2591517</v>
      </c>
      <c r="N55" s="206">
        <f t="shared" si="30"/>
        <v>4.7115031552146962E-2</v>
      </c>
      <c r="O55" s="206">
        <f>M55/$M$61/1000000*100</f>
        <v>5.2514073233500165E-3</v>
      </c>
    </row>
    <row r="56" spans="1:15" ht="26.5">
      <c r="A56" s="91" t="s">
        <v>110</v>
      </c>
      <c r="B56" s="101">
        <v>2406364</v>
      </c>
      <c r="C56" s="206">
        <f t="shared" si="24"/>
        <v>5.5286495931544916E-2</v>
      </c>
      <c r="D56" s="206">
        <f>B56/$B$61/1000000*100</f>
        <v>5.2859239082681661E-3</v>
      </c>
      <c r="E56" s="101">
        <v>2448682</v>
      </c>
      <c r="F56" s="206">
        <f t="shared" si="26"/>
        <v>5.1620289867447836E-2</v>
      </c>
      <c r="G56" s="206">
        <f>E56/$E$61/1000000*100</f>
        <v>5.5176592532504105E-3</v>
      </c>
      <c r="H56" s="101">
        <f t="shared" si="32"/>
        <v>42318</v>
      </c>
      <c r="I56" s="206">
        <f t="shared" si="33"/>
        <v>1.7585868139649676</v>
      </c>
      <c r="J56" s="101">
        <v>2459890</v>
      </c>
      <c r="K56" s="206">
        <f t="shared" si="28"/>
        <v>4.7716216664103944E-2</v>
      </c>
      <c r="L56" s="206">
        <f>J56/$J$61/1000000*100</f>
        <v>5.2521351097446402E-3</v>
      </c>
      <c r="M56" s="101">
        <v>2459890</v>
      </c>
      <c r="N56" s="206">
        <f t="shared" si="30"/>
        <v>4.4721989076209334E-2</v>
      </c>
      <c r="O56" s="206">
        <f>M56/$M$61/1000000*100</f>
        <v>4.9846805406391212E-3</v>
      </c>
    </row>
    <row r="57" spans="1:15" ht="64.5" customHeight="1">
      <c r="A57" s="92" t="s">
        <v>111</v>
      </c>
      <c r="B57" s="101">
        <v>131627</v>
      </c>
      <c r="C57" s="206">
        <f t="shared" si="24"/>
        <v>3.0241458066948574E-3</v>
      </c>
      <c r="D57" s="206">
        <f>B57/$B$61/1000000*100</f>
        <v>2.8913759775063704E-4</v>
      </c>
      <c r="E57" s="101">
        <v>131627</v>
      </c>
      <c r="F57" s="206">
        <f t="shared" si="26"/>
        <v>2.7748086090323516E-3</v>
      </c>
      <c r="G57" s="206">
        <f>E57/$E$61/1000000*100</f>
        <v>2.9659748980373599E-4</v>
      </c>
      <c r="H57" s="101">
        <f t="shared" si="32"/>
        <v>0</v>
      </c>
      <c r="I57" s="206">
        <f t="shared" si="33"/>
        <v>0</v>
      </c>
      <c r="J57" s="101">
        <v>131627</v>
      </c>
      <c r="K57" s="206">
        <f t="shared" si="28"/>
        <v>2.553261507972312E-3</v>
      </c>
      <c r="L57" s="206">
        <f>J57/$J$61/1000000*100</f>
        <v>2.8103809035784442E-4</v>
      </c>
      <c r="M57" s="101">
        <v>131627</v>
      </c>
      <c r="N57" s="206">
        <f t="shared" si="30"/>
        <v>2.3930424759376259E-3</v>
      </c>
      <c r="O57" s="206">
        <f>M57/$M$61/1000000*100</f>
        <v>2.6672678271089589E-4</v>
      </c>
    </row>
    <row r="58" spans="1:15">
      <c r="A58" s="90" t="s">
        <v>112</v>
      </c>
      <c r="B58" s="102">
        <v>1106055</v>
      </c>
      <c r="C58" s="203">
        <f t="shared" si="24"/>
        <v>2.5411743716896081E-2</v>
      </c>
      <c r="D58" s="203">
        <f>B58/$B$61/1000000*100</f>
        <v>2.4296085581231881E-3</v>
      </c>
      <c r="E58" s="102">
        <v>1081012</v>
      </c>
      <c r="F58" s="203">
        <f t="shared" si="26"/>
        <v>2.2788648256568032E-2</v>
      </c>
      <c r="G58" s="203">
        <f>E58/$E$61/1000000*100</f>
        <v>2.4358638094594291E-3</v>
      </c>
      <c r="H58" s="102">
        <f t="shared" si="32"/>
        <v>-25043</v>
      </c>
      <c r="I58" s="203">
        <f t="shared" si="33"/>
        <v>-2.2641731197815602</v>
      </c>
      <c r="J58" s="102">
        <v>1023191</v>
      </c>
      <c r="K58" s="203">
        <f t="shared" si="28"/>
        <v>1.9847555559297847E-2</v>
      </c>
      <c r="L58" s="203">
        <f>J58/$J$61/1000000*100</f>
        <v>2.1846250747288411E-3</v>
      </c>
      <c r="M58" s="102">
        <v>1824624</v>
      </c>
      <c r="N58" s="203">
        <f t="shared" si="30"/>
        <v>3.3172546169214633E-2</v>
      </c>
      <c r="O58" s="203">
        <f>M58/$M$61/1000000*100</f>
        <v>3.6973879916512996E-3</v>
      </c>
    </row>
    <row r="59" spans="1:15">
      <c r="A59" s="307" t="s">
        <v>113</v>
      </c>
      <c r="B59" s="308">
        <v>1106055</v>
      </c>
      <c r="C59" s="207">
        <f t="shared" si="24"/>
        <v>2.5411743716896081E-2</v>
      </c>
      <c r="D59" s="207">
        <f>B59/$B$61/1000000*100</f>
        <v>2.4296085581231881E-3</v>
      </c>
      <c r="E59" s="308">
        <v>1081012</v>
      </c>
      <c r="F59" s="207">
        <f t="shared" si="26"/>
        <v>2.2788648256568032E-2</v>
      </c>
      <c r="G59" s="207">
        <f>E59/$E$61/1000000*100</f>
        <v>2.4358638094594291E-3</v>
      </c>
      <c r="H59" s="308">
        <f t="shared" si="32"/>
        <v>-25043</v>
      </c>
      <c r="I59" s="207">
        <f t="shared" si="33"/>
        <v>-2.2641731197815602</v>
      </c>
      <c r="J59" s="308">
        <v>1023191</v>
      </c>
      <c r="K59" s="207">
        <f t="shared" si="28"/>
        <v>1.9847555559297847E-2</v>
      </c>
      <c r="L59" s="207">
        <f>J59/$J$61/1000000*100</f>
        <v>2.1846250747288411E-3</v>
      </c>
      <c r="M59" s="308">
        <v>1824624</v>
      </c>
      <c r="N59" s="207">
        <f t="shared" si="30"/>
        <v>3.3172546169214633E-2</v>
      </c>
      <c r="O59" s="207">
        <f>M59/$M$61/1000000*100</f>
        <v>3.6973879916512996E-3</v>
      </c>
    </row>
    <row r="60" spans="1:15">
      <c r="B60" s="1"/>
      <c r="C60" s="1"/>
      <c r="D60" s="1"/>
      <c r="F60" s="1"/>
      <c r="G60" s="1"/>
      <c r="J60" s="1"/>
      <c r="K60" s="1"/>
      <c r="L60" s="1"/>
      <c r="M60" s="1"/>
      <c r="N60" s="1"/>
      <c r="O60" s="1"/>
    </row>
    <row r="61" spans="1:15" s="321" customFormat="1">
      <c r="A61" s="104" t="s">
        <v>40</v>
      </c>
      <c r="B61" s="105">
        <v>45524</v>
      </c>
      <c r="C61" s="6"/>
      <c r="D61" s="6"/>
      <c r="E61" s="105">
        <v>44379</v>
      </c>
      <c r="F61" s="6"/>
      <c r="G61" s="6"/>
      <c r="H61" s="6"/>
      <c r="I61" s="6"/>
      <c r="J61" s="105">
        <v>46836</v>
      </c>
      <c r="K61" s="6"/>
      <c r="L61" s="6"/>
      <c r="M61" s="105">
        <v>49349</v>
      </c>
      <c r="N61" s="6"/>
      <c r="O61" s="6"/>
    </row>
    <row r="62" spans="1:15">
      <c r="A62" s="33"/>
    </row>
    <row r="63" spans="1:15">
      <c r="A63" s="34"/>
    </row>
  </sheetData>
  <mergeCells count="3">
    <mergeCell ref="A2:I2"/>
    <mergeCell ref="A39:I39"/>
    <mergeCell ref="A1:I1"/>
  </mergeCells>
  <pageMargins left="0.39370078740157483" right="0.19685039370078741" top="0.6692913385826772" bottom="0.43307086614173229" header="0.39370078740157483" footer="0.19685039370078741"/>
  <pageSetup paperSize="9" scale="70" firstPageNumber="942" fitToHeight="2" orientation="landscape" useFirstPageNumber="1" r:id="rId1"/>
  <headerFooter alignWithMargins="0">
    <oddHeader>&amp;C&amp;"Times New Roman,Regular"&amp;12&amp;P&amp;R&amp;"Times New Roman,Regular"Valsts budžets 2025. gadam</oddHeader>
    <oddFooter>&amp;L&amp;"Times New Roman,Regular"&amp;F</oddFooter>
  </headerFooter>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kons_funk</vt:lpstr>
      <vt:lpstr>pb_spb_funk</vt:lpstr>
      <vt:lpstr>kons_adm</vt:lpstr>
      <vt:lpstr>pb_spb_adm</vt:lpstr>
      <vt:lpstr>kons_ekon</vt:lpstr>
      <vt:lpstr>pb_spb_ekon</vt:lpstr>
      <vt:lpstr>pb_spb_adm!Print_Area</vt:lpstr>
      <vt:lpstr>kons_adm!Print_Titles</vt:lpstr>
      <vt:lpstr>kons_ekon!Print_Titles</vt:lpstr>
      <vt:lpstr>pb_spb_adm!Print_Titles</vt:lpstr>
      <vt:lpstr>pb_spb_ekon!Print_Titles</vt:lpstr>
    </vt:vector>
  </TitlesOfParts>
  <Company>Finanšu ministrija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2025. gadam un budžeta ietvaru 2025., 2026. un 2027. gadam" paskaidrojumi, 5.3.nodaļa Pielikumi. Izdevumu politikas virzienu un izdevumu atbilstoši funkcionālajām un ekonomiskajām kategorijām kopsavilkums</dc:title>
  <dc:subject>5.3.nodaļa. Valsts pamatbudžeta un speciālā budžeta izdevumi</dc:subject>
  <dc:creator>dace.sinkovska@fm.gov.lv</dc:creator>
  <dc:description/>
  <cp:lastModifiedBy>Dace Godiņa</cp:lastModifiedBy>
  <cp:lastPrinted>2024-10-10T11:29:24Z</cp:lastPrinted>
  <dcterms:created xsi:type="dcterms:W3CDTF">1999-04-16T08:21:07Z</dcterms:created>
  <dcterms:modified xsi:type="dcterms:W3CDTF">2024-10-11T08:43:38Z</dcterms:modified>
  <cp:category>dace.sinkovska@fm.gov.lv</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FMPask_5.3_pielikumi_141024_proj2025.xlsx</vt:lpwstr>
  </property>
</Properties>
</file>