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vnozare.pri\vm\Redirect_profiles\VM_Dana_Muravska\Desktop\Plans\TAP_uz 5 dienam\"/>
    </mc:Choice>
  </mc:AlternateContent>
  <xr:revisionPtr revIDLastSave="0" documentId="8_{628207F1-7120-4199-B2DE-75AC5A800DAE}" xr6:coauthVersionLast="47" xr6:coauthVersionMax="47" xr10:uidLastSave="{00000000-0000-0000-0000-000000000000}"/>
  <bookViews>
    <workbookView xWindow="-110" yWindow="-110" windowWidth="19420" windowHeight="10420" xr2:uid="{4F21CC01-2420-405F-B82C-EB4445FDD40C}"/>
  </bookViews>
  <sheets>
    <sheet name="Kopsavilkums" sheetId="13" r:id="rId1"/>
    <sheet name="1.1." sheetId="27" r:id="rId2"/>
    <sheet name="1.2." sheetId="28" r:id="rId3"/>
    <sheet name="1.4." sheetId="26" r:id="rId4"/>
    <sheet name="1.5." sheetId="38" r:id="rId5"/>
    <sheet name="1.6." sheetId="29" r:id="rId6"/>
    <sheet name="1.8." sheetId="30" r:id="rId7"/>
    <sheet name="1.9." sheetId="31" r:id="rId8"/>
    <sheet name="1.10." sheetId="32" r:id="rId9"/>
    <sheet name="2.1." sheetId="17" r:id="rId10"/>
    <sheet name="2.2." sheetId="6" r:id="rId11"/>
    <sheet name="2.3" sheetId="20" r:id="rId12"/>
    <sheet name="2.4." sheetId="21" r:id="rId13"/>
    <sheet name="2.5." sheetId="9" r:id="rId14"/>
    <sheet name="2.7." sheetId="10" r:id="rId15"/>
    <sheet name="2.8." sheetId="11" r:id="rId16"/>
    <sheet name="2.9." sheetId="16" r:id="rId17"/>
    <sheet name="2.10" sheetId="35" r:id="rId18"/>
    <sheet name="2.11" sheetId="36" r:id="rId19"/>
    <sheet name="3.1." sheetId="22" r:id="rId20"/>
    <sheet name="3.2." sheetId="23" r:id="rId21"/>
    <sheet name="3.3." sheetId="24" r:id="rId22"/>
    <sheet name="4.2." sheetId="40" r:id="rId23"/>
    <sheet name="4.4." sheetId="39" r:id="rId24"/>
    <sheet name="5.3." sheetId="33" r:id="rId25"/>
    <sheet name="5.5." sheetId="15" r:id="rId26"/>
    <sheet name="5.6." sheetId="37" r:id="rId27"/>
    <sheet name="5.7." sheetId="34" r:id="rId28"/>
  </sheets>
  <externalReferences>
    <externalReference r:id="rId29"/>
    <externalReference r:id="rId30"/>
    <externalReference r:id="rId31"/>
    <externalReference r:id="rId32"/>
    <externalReference r:id="rId33"/>
    <externalReference r:id="rId34"/>
    <externalReference r:id="rId35"/>
    <externalReference r:id="rId36"/>
  </externalReferences>
  <definedNames>
    <definedName name="_1_2_d_NMP_lim" localSheetId="13">#REF!</definedName>
    <definedName name="_1_2_d_NMP_lim" localSheetId="15">#REF!</definedName>
    <definedName name="_1_2_d_NMP_lim">#REF!</definedName>
    <definedName name="_ftn1" localSheetId="0">Kopsavilkums!#REF!</definedName>
    <definedName name="_ftn10" localSheetId="0">Kopsavilkums!#REF!</definedName>
    <definedName name="_ftn11" localSheetId="0">Kopsavilkums!#REF!</definedName>
    <definedName name="_ftn2" localSheetId="0">Kopsavilkums!#REF!</definedName>
    <definedName name="_ftn3" localSheetId="0">Kopsavilkums!#REF!</definedName>
    <definedName name="_ftn4" localSheetId="0">Kopsavilkums!#REF!</definedName>
    <definedName name="_ftn5" localSheetId="0">Kopsavilkums!#REF!</definedName>
    <definedName name="_ftn6" localSheetId="0">Kopsavilkums!#REF!</definedName>
    <definedName name="_ftn7" localSheetId="0">Kopsavilkums!#REF!</definedName>
    <definedName name="_ftn8" localSheetId="0">Kopsavilkums!#REF!</definedName>
    <definedName name="_ftn9" localSheetId="0">Kopsavilkums!#REF!</definedName>
    <definedName name="_ftnref1" localSheetId="0">Kopsavilkums!$Q$24</definedName>
    <definedName name="_ftnref10" localSheetId="0">Kopsavilkums!$Q$107</definedName>
    <definedName name="_ftnref11" localSheetId="0">Kopsavilkums!$Q$112</definedName>
    <definedName name="_ftnref2" localSheetId="0">Kopsavilkums!$Q$26</definedName>
    <definedName name="_ftnref3" localSheetId="0">Kopsavilkums!$B$30</definedName>
    <definedName name="_ftnref4" localSheetId="0">Kopsavilkums!$Q$32</definedName>
    <definedName name="_ftnref7" localSheetId="0">Kopsavilkums!$Q$37</definedName>
    <definedName name="_ftnref8" localSheetId="0">Kopsavilkums!$Q$38</definedName>
    <definedName name="_ftnref9" localSheetId="0">Kopsavilkums!$Q$39</definedName>
    <definedName name="_Hlk100069158" localSheetId="0">Kopsavilkums!$B$31</definedName>
    <definedName name="_Hlk100135808" localSheetId="0">Kopsavilkums!$D$35</definedName>
    <definedName name="_Hlk100137731" localSheetId="0">Kopsavilkums!$B$39</definedName>
    <definedName name="_Hlk103257104" localSheetId="0">Kopsavilkums!$B$96</definedName>
    <definedName name="_Hlk103257174" localSheetId="0">Kopsavilkums!$B$102</definedName>
    <definedName name="_Hlk103257197" localSheetId="0">Kopsavilkums!$B$104</definedName>
    <definedName name="_Hlk103257219" localSheetId="0">Kopsavilkums!$B$107</definedName>
    <definedName name="_Hlk103257251" localSheetId="0">Kopsavilkums!$B$108</definedName>
    <definedName name="_Hlk103257270" localSheetId="0">Kopsavilkums!$B$109</definedName>
    <definedName name="aa" localSheetId="13">#REF!</definedName>
    <definedName name="aa" localSheetId="15">#REF!</definedName>
    <definedName name="aa">#REF!</definedName>
    <definedName name="_xlnm.Auto_Open" localSheetId="13">#REF!</definedName>
    <definedName name="_xlnm.Auto_Open">#REF!</definedName>
    <definedName name="b" localSheetId="13">#REF!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 localSheetId="13">#REF!</definedName>
    <definedName name="bt" localSheetId="15">#REF!</definedName>
    <definedName name="bt">#REF!</definedName>
    <definedName name="BX" localSheetId="13">#REF!</definedName>
    <definedName name="BX">#REF!</definedName>
    <definedName name="ccc" localSheetId="13">#REF!</definedName>
    <definedName name="ccc">#REF!</definedName>
    <definedName name="d" localSheetId="13">#REF!</definedName>
    <definedName name="d">#REF!</definedName>
    <definedName name="D_Evija3" localSheetId="13">#REF!</definedName>
    <definedName name="D_Evija3">#REF!</definedName>
    <definedName name="de" localSheetId="13">#REF!</definedName>
    <definedName name="de">#REF!</definedName>
    <definedName name="dff">#NAME?</definedName>
    <definedName name="DRGNAMES" localSheetId="13">#REF!</definedName>
    <definedName name="DRGNAMES">#REF!</definedName>
    <definedName name="e" localSheetId="13">#REF!</definedName>
    <definedName name="e">#REF!</definedName>
    <definedName name="ee" localSheetId="13">#REF!</definedName>
    <definedName name="ee">#REF!</definedName>
    <definedName name="gad_skaits" localSheetId="13">#REF!</definedName>
    <definedName name="gad_skaits">#REF!</definedName>
    <definedName name="gad_skaits_1" localSheetId="13">#REF!</definedName>
    <definedName name="gad_skaits_1">#REF!</definedName>
    <definedName name="gggg" localSheetId="13">#REF!</definedName>
    <definedName name="gggg">#REF!</definedName>
    <definedName name="ghy" localSheetId="13">#REF!</definedName>
    <definedName name="ghy">#REF!</definedName>
    <definedName name="h" localSheetId="13">#REF!</definedName>
    <definedName name="h">#REF!</definedName>
    <definedName name="hh" localSheetId="13">#REF!</definedName>
    <definedName name="hh">#REF!</definedName>
    <definedName name="hjh" localSheetId="13">#REF!</definedName>
    <definedName name="hjh">#REF!</definedName>
    <definedName name="hyh" localSheetId="13">#REF!</definedName>
    <definedName name="hyh">#REF!</definedName>
    <definedName name="i" localSheetId="13">#REF!</definedName>
    <definedName name="i">#REF!</definedName>
    <definedName name="izm.kods" localSheetId="13">#REF!</definedName>
    <definedName name="izm.kods">#REF!</definedName>
    <definedName name="izm.kods_1">[2]izm.posteni!$A$2:$A$216</definedName>
    <definedName name="izm.nos" localSheetId="13">#REF!</definedName>
    <definedName name="izm.nos" localSheetId="15">#REF!</definedName>
    <definedName name="izm.nos">#REF!</definedName>
    <definedName name="izm.nos_1">[2]izm.posteni!$B$2:$B$216</definedName>
    <definedName name="jhg" localSheetId="13">#REF!</definedName>
    <definedName name="jhg" localSheetId="15">#REF!</definedName>
    <definedName name="jhg">#REF!</definedName>
    <definedName name="kk" localSheetId="13">#REF!</definedName>
    <definedName name="kk">#REF!</definedName>
    <definedName name="l" localSheetId="13">#REF!</definedName>
    <definedName name="l">#REF!</definedName>
    <definedName name="Limeni_7_9group" localSheetId="13">#REF!</definedName>
    <definedName name="Limeni_7_9group">#REF!</definedName>
    <definedName name="mmm" hidden="1">[1]ZQZBC_PLN__04_03_10!#REF!</definedName>
    <definedName name="n" localSheetId="13">#REF!</definedName>
    <definedName name="n" localSheetId="15">#REF!</definedName>
    <definedName name="n">#REF!</definedName>
    <definedName name="nex">#REF!</definedName>
    <definedName name="OLE_LINK1" localSheetId="15">'2.8.'!#REF!</definedName>
    <definedName name="P_Dati_rikojums" localSheetId="13">#REF!</definedName>
    <definedName name="P_Dati_rikojums" localSheetId="15">#REF!</definedName>
    <definedName name="P_Dati_rikojums">#REF!</definedName>
    <definedName name="pp" localSheetId="13">#REF!</definedName>
    <definedName name="pp">#REF!</definedName>
    <definedName name="_xlnm.Print_Area" localSheetId="15">'2.8.'!$B$3:$L$16</definedName>
    <definedName name="Recover">[3]Macro1!$A$80</definedName>
    <definedName name="Rikojums2222">[4]Macro1!$A$106</definedName>
    <definedName name="rr" localSheetId="13">#REF!</definedName>
    <definedName name="rr" localSheetId="15">#REF!</definedName>
    <definedName name="rr">#REF!</definedName>
    <definedName name="rt" localSheetId="13">#REF!</definedName>
    <definedName name="rt">#REF!</definedName>
    <definedName name="rty" localSheetId="13">#REF!</definedName>
    <definedName name="rty">#REF!</definedName>
    <definedName name="S5\" localSheetId="13">#REF!</definedName>
    <definedName name="S5\">#REF!</definedName>
    <definedName name="ss" localSheetId="13">#REF!</definedName>
    <definedName name="ss">#REF!</definedName>
    <definedName name="Str." localSheetId="13">#REF!</definedName>
    <definedName name="Str.">#REF!</definedName>
    <definedName name="Str.vien.nos." localSheetId="13">#REF!</definedName>
    <definedName name="Str.vien.nos.">#REF!</definedName>
    <definedName name="Struktura" localSheetId="13">#REF!</definedName>
    <definedName name="Struktura">#REF!</definedName>
    <definedName name="Struktūrvien.kodi2" localSheetId="13">#REF!</definedName>
    <definedName name="Struktūrvien.kodi2">#REF!</definedName>
    <definedName name="Struktūrvien.kodi2_1">[2]strukturkodi!$B$2:$B$232</definedName>
    <definedName name="Struktūrvien.kods" localSheetId="13">#REF!</definedName>
    <definedName name="Struktūrvien.kods" localSheetId="15">#REF!</definedName>
    <definedName name="Struktūrvien.kods">#REF!</definedName>
    <definedName name="Struktūrvien.kods_1">[2]strukturkodi!$A$2:$A$232</definedName>
    <definedName name="T13l6">[5]ATSKAITE_2v!#REF!</definedName>
    <definedName name="TableName">"Dummy"</definedName>
    <definedName name="ty" localSheetId="13">#REF!</definedName>
    <definedName name="ty">#REF!</definedName>
    <definedName name="tyuj" localSheetId="13">#REF!</definedName>
    <definedName name="tyuj">#REF!</definedName>
    <definedName name="u" localSheetId="13">#REF!</definedName>
    <definedName name="u">#REF!</definedName>
    <definedName name="U_N_A" localSheetId="13">#REF!</definedName>
    <definedName name="U_N_A">#REF!</definedName>
    <definedName name="wedr" localSheetId="13">#REF!</definedName>
    <definedName name="wedr">#REF!</definedName>
    <definedName name="x" localSheetId="13">#REF!</definedName>
    <definedName name="x">#REF!</definedName>
    <definedName name="XBD">[6]Dati!$B$6</definedName>
    <definedName name="XDD">[6]Dati!$B$4</definedName>
    <definedName name="XDS">[6]Dati!$B$5</definedName>
    <definedName name="XSVD">[6]Dati!$B$7</definedName>
    <definedName name="xxxx" localSheetId="13">#REF!</definedName>
    <definedName name="xxxx" localSheetId="15">#REF!</definedName>
    <definedName name="xxxx">#REF!</definedName>
    <definedName name="yuh" localSheetId="13">#REF!</definedName>
    <definedName name="yuh">#REF!</definedName>
    <definedName name="yyyy" localSheetId="13">#REF!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2" i="13" l="1"/>
  <c r="G17" i="13"/>
  <c r="H17" i="13"/>
  <c r="I17" i="13"/>
  <c r="J17" i="13"/>
  <c r="K17" i="13"/>
  <c r="M17" i="13"/>
  <c r="F17" i="13"/>
  <c r="G18" i="13"/>
  <c r="H18" i="13"/>
  <c r="I18" i="13"/>
  <c r="J18" i="13"/>
  <c r="K18" i="13"/>
  <c r="M18" i="13"/>
  <c r="F18" i="13"/>
  <c r="G19" i="13"/>
  <c r="H19" i="13"/>
  <c r="I19" i="13"/>
  <c r="J19" i="13"/>
  <c r="K19" i="13"/>
  <c r="M19" i="13"/>
  <c r="F19" i="13"/>
  <c r="G22" i="13"/>
  <c r="H22" i="13"/>
  <c r="I22" i="13"/>
  <c r="J22" i="13"/>
  <c r="J20" i="13" s="1"/>
  <c r="K22" i="13"/>
  <c r="M22" i="13"/>
  <c r="G21" i="13"/>
  <c r="H21" i="13"/>
  <c r="I21" i="13"/>
  <c r="I20" i="13" s="1"/>
  <c r="J21" i="13"/>
  <c r="K21" i="13"/>
  <c r="K20" i="13" s="1"/>
  <c r="M21" i="13"/>
  <c r="F21" i="13"/>
  <c r="C8" i="39"/>
  <c r="F9" i="40"/>
  <c r="F8" i="40"/>
  <c r="B11" i="40" s="1"/>
  <c r="C19" i="40" s="1"/>
  <c r="M20" i="13" l="1"/>
  <c r="F20" i="13"/>
  <c r="G20" i="13"/>
  <c r="H20" i="13"/>
  <c r="F12" i="13"/>
  <c r="E5" i="38" l="1"/>
  <c r="H5" i="38" s="1"/>
  <c r="I5" i="38" s="1"/>
  <c r="K5" i="38" s="1"/>
  <c r="E4" i="38"/>
  <c r="F4" i="38" s="1"/>
  <c r="L9" i="13"/>
  <c r="L10" i="13"/>
  <c r="J16" i="13"/>
  <c r="J10" i="13" s="1"/>
  <c r="G16" i="13"/>
  <c r="G10" i="13" s="1"/>
  <c r="H16" i="13"/>
  <c r="H10" i="13" s="1"/>
  <c r="I16" i="13"/>
  <c r="I10" i="13" s="1"/>
  <c r="K16" i="13"/>
  <c r="K10" i="13" s="1"/>
  <c r="M16" i="13"/>
  <c r="M10" i="13" s="1"/>
  <c r="F16" i="13"/>
  <c r="F10" i="13" s="1"/>
  <c r="G15" i="13"/>
  <c r="H15" i="13"/>
  <c r="I15" i="13"/>
  <c r="J15" i="13"/>
  <c r="K15" i="13"/>
  <c r="M15" i="13"/>
  <c r="F15" i="13"/>
  <c r="G14" i="13"/>
  <c r="H14" i="13"/>
  <c r="I14" i="13"/>
  <c r="J14" i="13"/>
  <c r="K14" i="13"/>
  <c r="F14" i="13"/>
  <c r="I13" i="13"/>
  <c r="J13" i="13"/>
  <c r="K13" i="13"/>
  <c r="M13" i="13"/>
  <c r="G12" i="13"/>
  <c r="H12" i="13"/>
  <c r="J12" i="13"/>
  <c r="K12" i="13"/>
  <c r="M12" i="13"/>
  <c r="G11" i="13"/>
  <c r="H11" i="13"/>
  <c r="I11" i="13"/>
  <c r="J11" i="13"/>
  <c r="K11" i="13"/>
  <c r="M11" i="13"/>
  <c r="F11" i="13"/>
  <c r="J6" i="13"/>
  <c r="K6" i="13"/>
  <c r="E4" i="37"/>
  <c r="D4" i="37"/>
  <c r="C4" i="37"/>
  <c r="G6" i="35"/>
  <c r="F6" i="35"/>
  <c r="G6" i="16"/>
  <c r="F6" i="16"/>
  <c r="J9" i="13" l="1"/>
  <c r="K9" i="13"/>
  <c r="G4" i="38"/>
  <c r="H4" i="38"/>
  <c r="I4" i="38" s="1"/>
  <c r="K4" i="38" s="1"/>
  <c r="K6" i="38" s="1"/>
  <c r="F5" i="38"/>
  <c r="G5" i="38"/>
  <c r="K8" i="13"/>
  <c r="K7" i="13" s="1"/>
  <c r="J8" i="13"/>
  <c r="J7" i="13" s="1"/>
  <c r="I56" i="13" l="1"/>
  <c r="I6" i="13" l="1"/>
  <c r="I12" i="13"/>
  <c r="E5" i="26"/>
  <c r="G5" i="26" s="1"/>
  <c r="E4" i="26"/>
  <c r="G4" i="26" s="1"/>
  <c r="G6" i="26" s="1"/>
  <c r="H15" i="26"/>
  <c r="F11" i="26"/>
  <c r="E11" i="26"/>
  <c r="G11" i="26" s="1"/>
  <c r="H11" i="26" s="1"/>
  <c r="E10" i="26"/>
  <c r="G10" i="26" s="1"/>
  <c r="H10" i="26" s="1"/>
  <c r="F9" i="26"/>
  <c r="E9" i="26"/>
  <c r="F8" i="26"/>
  <c r="E8" i="26"/>
  <c r="G8" i="26" s="1"/>
  <c r="H8" i="26" s="1"/>
  <c r="I8" i="13" l="1"/>
  <c r="I7" i="13" s="1"/>
  <c r="I9" i="13"/>
  <c r="H5" i="26"/>
  <c r="G9" i="26"/>
  <c r="H9" i="26" s="1"/>
  <c r="H4" i="26"/>
  <c r="H6" i="26" s="1"/>
  <c r="G12" i="26"/>
  <c r="H6" i="24"/>
  <c r="H7" i="24" s="1"/>
  <c r="F6" i="24"/>
  <c r="G6" i="24" s="1"/>
  <c r="A2" i="24"/>
  <c r="M82" i="13"/>
  <c r="M78" i="13"/>
  <c r="H18" i="23"/>
  <c r="G17" i="23"/>
  <c r="G18" i="23" s="1"/>
  <c r="A13" i="23"/>
  <c r="T7" i="23"/>
  <c r="S7" i="23"/>
  <c r="M7" i="23"/>
  <c r="L7" i="23"/>
  <c r="P7" i="23" s="1"/>
  <c r="J7" i="23"/>
  <c r="I7" i="23"/>
  <c r="H7" i="23"/>
  <c r="G7" i="23"/>
  <c r="E7" i="23"/>
  <c r="D7" i="23"/>
  <c r="C7" i="23"/>
  <c r="B7" i="23"/>
  <c r="W6" i="23"/>
  <c r="X6" i="23" s="1"/>
  <c r="R6" i="23"/>
  <c r="Q6" i="23"/>
  <c r="U6" i="23" s="1"/>
  <c r="P6" i="23"/>
  <c r="K6" i="23"/>
  <c r="F6" i="23"/>
  <c r="W5" i="23"/>
  <c r="X5" i="23" s="1"/>
  <c r="R5" i="23"/>
  <c r="R7" i="23" s="1"/>
  <c r="Q5" i="23"/>
  <c r="U5" i="23" s="1"/>
  <c r="P5" i="23"/>
  <c r="K5" i="23"/>
  <c r="F5" i="23"/>
  <c r="D5" i="22"/>
  <c r="G21" i="22"/>
  <c r="F20" i="22"/>
  <c r="F21" i="22" s="1"/>
  <c r="A17" i="22"/>
  <c r="C14" i="22"/>
  <c r="D13" i="22"/>
  <c r="D12" i="22"/>
  <c r="D11" i="22"/>
  <c r="D10" i="22"/>
  <c r="D9" i="22"/>
  <c r="D8" i="22"/>
  <c r="E14" i="22" s="1"/>
  <c r="D7" i="22"/>
  <c r="D6" i="22"/>
  <c r="I27" i="10"/>
  <c r="K27" i="10" s="1"/>
  <c r="I26" i="10"/>
  <c r="K26" i="10" s="1"/>
  <c r="I25" i="10"/>
  <c r="K25" i="10" s="1"/>
  <c r="I24" i="10"/>
  <c r="K24" i="10" s="1"/>
  <c r="I23" i="10"/>
  <c r="K23" i="10" s="1"/>
  <c r="I19" i="10"/>
  <c r="K19" i="10" s="1"/>
  <c r="M20" i="10" s="1"/>
  <c r="L12" i="10"/>
  <c r="L11" i="10"/>
  <c r="C5" i="10"/>
  <c r="C4" i="10"/>
  <c r="B2" i="10"/>
  <c r="J52" i="21"/>
  <c r="I51" i="21"/>
  <c r="H39" i="21"/>
  <c r="G39" i="21"/>
  <c r="F39" i="21"/>
  <c r="E39" i="21"/>
  <c r="D39" i="21"/>
  <c r="M38" i="21"/>
  <c r="K38" i="21"/>
  <c r="J38" i="21"/>
  <c r="I38" i="21"/>
  <c r="M37" i="21"/>
  <c r="K37" i="21"/>
  <c r="I37" i="21"/>
  <c r="M36" i="21"/>
  <c r="K36" i="21"/>
  <c r="J36" i="21"/>
  <c r="I36" i="21"/>
  <c r="F28" i="21"/>
  <c r="F23" i="21" s="1"/>
  <c r="F22" i="21" s="1"/>
  <c r="F27" i="21"/>
  <c r="F24" i="21" s="1"/>
  <c r="F18" i="21"/>
  <c r="F16" i="21"/>
  <c r="F13" i="21"/>
  <c r="L17" i="20"/>
  <c r="G17" i="20"/>
  <c r="F17" i="20"/>
  <c r="E17" i="20"/>
  <c r="D17" i="20"/>
  <c r="C17" i="20"/>
  <c r="J16" i="20"/>
  <c r="H16" i="20"/>
  <c r="J15" i="20"/>
  <c r="I15" i="20"/>
  <c r="I17" i="20" s="1"/>
  <c r="H15" i="20"/>
  <c r="J14" i="20"/>
  <c r="H14" i="20"/>
  <c r="J13" i="20"/>
  <c r="J17" i="20" s="1"/>
  <c r="I13" i="20"/>
  <c r="H13" i="20"/>
  <c r="A3" i="20"/>
  <c r="K14" i="20" l="1"/>
  <c r="K13" i="20"/>
  <c r="M13" i="20" s="1"/>
  <c r="K15" i="20"/>
  <c r="M15" i="20" s="1"/>
  <c r="C6" i="10"/>
  <c r="L36" i="21"/>
  <c r="N36" i="21" s="1"/>
  <c r="K39" i="21"/>
  <c r="J39" i="21"/>
  <c r="I52" i="21"/>
  <c r="K51" i="21"/>
  <c r="K52" i="21" s="1"/>
  <c r="F11" i="21"/>
  <c r="F10" i="21" s="1"/>
  <c r="F9" i="21" s="1"/>
  <c r="M39" i="21"/>
  <c r="M14" i="13"/>
  <c r="M6" i="13"/>
  <c r="G13" i="26"/>
  <c r="G14" i="26" s="1"/>
  <c r="G16" i="26" s="1"/>
  <c r="H12" i="26"/>
  <c r="G7" i="24"/>
  <c r="I6" i="24"/>
  <c r="I7" i="24" s="1"/>
  <c r="W7" i="23"/>
  <c r="F7" i="23"/>
  <c r="V6" i="23"/>
  <c r="K7" i="23"/>
  <c r="V5" i="23"/>
  <c r="Q7" i="23"/>
  <c r="U7" i="23" s="1"/>
  <c r="I17" i="23"/>
  <c r="I18" i="23" s="1"/>
  <c r="B10" i="23"/>
  <c r="D14" i="22"/>
  <c r="F14" i="22" s="1"/>
  <c r="H20" i="22"/>
  <c r="H21" i="22" s="1"/>
  <c r="L13" i="10"/>
  <c r="L15" i="10" s="1"/>
  <c r="K28" i="10"/>
  <c r="E5" i="10" s="1"/>
  <c r="L20" i="10"/>
  <c r="D4" i="10" s="1"/>
  <c r="L38" i="21"/>
  <c r="I39" i="21"/>
  <c r="L37" i="21"/>
  <c r="N37" i="21" s="1"/>
  <c r="M14" i="20"/>
  <c r="K16" i="20"/>
  <c r="K17" i="20" s="1"/>
  <c r="H17" i="20"/>
  <c r="M8" i="13" l="1"/>
  <c r="M7" i="13" s="1"/>
  <c r="M9" i="13"/>
  <c r="H13" i="26"/>
  <c r="H14" i="26" s="1"/>
  <c r="H16" i="26" s="1"/>
  <c r="V7" i="23"/>
  <c r="X7" i="23"/>
  <c r="B11" i="23"/>
  <c r="D5" i="10"/>
  <c r="D6" i="10" s="1"/>
  <c r="F5" i="10"/>
  <c r="E4" i="10"/>
  <c r="E6" i="10" s="1"/>
  <c r="F4" i="10"/>
  <c r="L39" i="21"/>
  <c r="N38" i="21"/>
  <c r="N39" i="21" s="1"/>
  <c r="D46" i="21" s="1"/>
  <c r="E46" i="21" s="1"/>
  <c r="F5" i="21" s="1"/>
  <c r="M16" i="20"/>
  <c r="M17" i="20" s="1"/>
  <c r="D6" i="20" l="1"/>
  <c r="E6" i="20"/>
  <c r="F6" i="10"/>
  <c r="D5" i="21"/>
  <c r="E5" i="21"/>
  <c r="G5" i="21"/>
  <c r="C26" i="20"/>
  <c r="D26" i="20" l="1"/>
  <c r="F6" i="20" s="1"/>
  <c r="G6" i="20" s="1"/>
  <c r="F12" i="17"/>
  <c r="E12" i="17"/>
  <c r="D12" i="17"/>
  <c r="C12" i="17"/>
  <c r="I11" i="17"/>
  <c r="H11" i="17"/>
  <c r="I10" i="17"/>
  <c r="H10" i="17"/>
  <c r="I9" i="17"/>
  <c r="H9" i="17"/>
  <c r="H8" i="17"/>
  <c r="H12" i="17" s="1"/>
  <c r="G8" i="17"/>
  <c r="G12" i="17" s="1"/>
  <c r="A2" i="17"/>
  <c r="G17" i="17" l="1"/>
  <c r="I8" i="17"/>
  <c r="I12" i="17" s="1"/>
  <c r="G4" i="17" s="1"/>
  <c r="D4" i="17" l="1"/>
  <c r="E4" i="17"/>
  <c r="F4" i="17"/>
  <c r="H16" i="15"/>
  <c r="I16" i="15" s="1"/>
  <c r="H15" i="15"/>
  <c r="I15" i="15" s="1"/>
  <c r="G15" i="15"/>
  <c r="G17" i="15" s="1"/>
  <c r="H14" i="15"/>
  <c r="I14" i="15" s="1"/>
  <c r="H13" i="15"/>
  <c r="I13" i="15" s="1"/>
  <c r="H12" i="15"/>
  <c r="I12" i="15" s="1"/>
  <c r="H11" i="15"/>
  <c r="I11" i="15" s="1"/>
  <c r="H10" i="15"/>
  <c r="H9" i="15"/>
  <c r="I9" i="15" s="1"/>
  <c r="H8" i="15"/>
  <c r="I8" i="15" s="1"/>
  <c r="G79" i="13"/>
  <c r="H79" i="13"/>
  <c r="F79" i="13"/>
  <c r="F6" i="13" s="1"/>
  <c r="F13" i="13" l="1"/>
  <c r="F8" i="13" s="1"/>
  <c r="F7" i="13" s="1"/>
  <c r="G6" i="13"/>
  <c r="G13" i="13"/>
  <c r="H6" i="13"/>
  <c r="H13" i="13"/>
  <c r="H17" i="15"/>
  <c r="I10" i="15"/>
  <c r="J7" i="15" s="1"/>
  <c r="G8" i="13" l="1"/>
  <c r="G7" i="13" s="1"/>
  <c r="G9" i="13"/>
  <c r="H8" i="13"/>
  <c r="H7" i="13" s="1"/>
  <c r="H9" i="13"/>
  <c r="F9" i="13"/>
  <c r="I17" i="15"/>
  <c r="I9" i="6" l="1"/>
  <c r="K14" i="6" l="1"/>
  <c r="K16" i="6" s="1"/>
  <c r="D11" i="11" l="1"/>
  <c r="D12" i="11" s="1"/>
  <c r="E12" i="11" s="1"/>
  <c r="E10" i="11"/>
  <c r="E11" i="11" l="1"/>
  <c r="E13" i="11" s="1"/>
  <c r="D13" i="11"/>
  <c r="E5" i="11" l="1"/>
  <c r="F5" i="11"/>
  <c r="C20" i="9"/>
  <c r="E19" i="9"/>
  <c r="E18" i="9"/>
  <c r="E20" i="9" s="1"/>
  <c r="E13" i="9"/>
  <c r="E12" i="9"/>
  <c r="E11" i="9"/>
  <c r="E14" i="9" l="1"/>
  <c r="D20" i="9"/>
  <c r="C5" i="9"/>
  <c r="D5" i="9"/>
  <c r="C6" i="9"/>
  <c r="D6" i="9"/>
  <c r="E5" i="9"/>
  <c r="E6" i="9" l="1"/>
  <c r="F5" i="9"/>
  <c r="F6" i="9"/>
  <c r="D4" i="9"/>
  <c r="C4" i="9"/>
  <c r="E4" i="9" l="1"/>
  <c r="F4" i="9"/>
  <c r="F7" i="9" s="1"/>
  <c r="D7" i="9"/>
  <c r="C7" i="9"/>
  <c r="E7" i="9" l="1"/>
  <c r="D48" i="6" l="1"/>
  <c r="G44" i="6"/>
  <c r="F44" i="6"/>
  <c r="G43" i="6"/>
  <c r="F43" i="6"/>
  <c r="G42" i="6"/>
  <c r="F42" i="6"/>
  <c r="E38" i="6"/>
  <c r="E39" i="6" s="1"/>
  <c r="E34" i="6"/>
  <c r="E33" i="6"/>
  <c r="F48" i="6" l="1"/>
  <c r="G48" i="6" s="1"/>
  <c r="F45" i="6"/>
  <c r="E35" i="6"/>
  <c r="C27" i="6" s="1"/>
  <c r="H48" i="6" l="1"/>
  <c r="H49" i="6" s="1"/>
  <c r="C28" i="6" s="1"/>
  <c r="C29" i="6" s="1"/>
  <c r="F22" i="6" l="1"/>
  <c r="G22" i="6"/>
  <c r="E5" i="6"/>
  <c r="D5" i="6"/>
  <c r="I10" i="6"/>
  <c r="I13" i="6" s="1"/>
  <c r="I11" i="6"/>
  <c r="I12" i="6"/>
  <c r="G13" i="6"/>
  <c r="F5" i="6" l="1"/>
  <c r="G5" i="6"/>
</calcChain>
</file>

<file path=xl/sharedStrings.xml><?xml version="1.0" encoding="utf-8"?>
<sst xmlns="http://schemas.openxmlformats.org/spreadsheetml/2006/main" count="1084" uniqueCount="680">
  <si>
    <t>2. Rīcības virziens</t>
  </si>
  <si>
    <t xml:space="preserve">Atkarību izraisošo vielu lietošanas traucējumu ambulatorā ārstēšana </t>
  </si>
  <si>
    <t xml:space="preserve">Nr. </t>
  </si>
  <si>
    <t>Pasākums</t>
  </si>
  <si>
    <t>Darbības rezultāts</t>
  </si>
  <si>
    <t>Rezultatīvais rādītājs</t>
  </si>
  <si>
    <t>Atbildīgā institūcija</t>
  </si>
  <si>
    <t>Līdzatbildīgās institūcijas</t>
  </si>
  <si>
    <t>Izpildes termiņš</t>
  </si>
  <si>
    <t>Finansējuma avots</t>
  </si>
  <si>
    <t>2.1.</t>
  </si>
  <si>
    <t>Paplašināt naloksona hidrohlorīdu saturošu medikamentu pieejamību no opioīdiem atkarīgām personām (t.sk. personām pēc atbrīvošanas no ieslodzījuma, probācijas klientiem) un to tuviniekiem</t>
  </si>
  <si>
    <t xml:space="preserve">No opioīdiem atkarīgām personām un to tuviniekiem pieejams naloksona hidrohlorīdu saturošs medikaments </t>
  </si>
  <si>
    <t>Izstrādāti normatīvo aktu grozījumi, pilnveidojot naloksona hidrohlorīdu saturošu medikamentu apriti</t>
  </si>
  <si>
    <t>Izstrādāta un īstenota naloksona programma personām ar opioīdu atkarību (t.sk. personām pēc atbrīvošanas no ieslodzījuma, probācijas klientiem) un to tuviniekiem</t>
  </si>
  <si>
    <t xml:space="preserve">Palielināta naloksona hidrohlorīdu saturošu medikamentu pieeja policijas, Valsts probācijas dienesta, ieslodzījuma vietu u.c. darbiniekiem, nodrošinātas apmācības darbiniekiem medikamenta pielietošanā </t>
  </si>
  <si>
    <t>NVD, VM, SPKC</t>
  </si>
  <si>
    <t>Ārstniecības iestādes, IeM, TM, IVP, VPD, NVO</t>
  </si>
  <si>
    <t>2025.gada otrais pusgads</t>
  </si>
  <si>
    <t>2.2.</t>
  </si>
  <si>
    <t xml:space="preserve">Palielināts  no opioīdiem atkarīgo personu skaits, kas var saņemt opioīdus aizvietojošo terapiju reģionos </t>
  </si>
  <si>
    <t>Izvērtēt iespēju 1 mobilās vienības ieviešanai</t>
  </si>
  <si>
    <t>RPNC</t>
  </si>
  <si>
    <t>VM, NVD</t>
  </si>
  <si>
    <t>2025.gada pirmais pusgads</t>
  </si>
  <si>
    <t>2.3.</t>
  </si>
  <si>
    <t>Paplašināt ambulatorās multiprofesionālās narkoloģiskās ārstēšanas iespējas, tai skaitā nepilngadīgām personām</t>
  </si>
  <si>
    <t>Personām ar atkarību izraisošo vielu lietošanas traucējumiem nodrošināts multiprofesionāls veselības aprūpes pakalpojums</t>
  </si>
  <si>
    <t>Izstrādāti apmaksas nosacījumi.</t>
  </si>
  <si>
    <t>Izstrādāti grozījumi normatīvajos aktos</t>
  </si>
  <si>
    <t>NVD, VM</t>
  </si>
  <si>
    <t>Profesionālās asociācijas, ārstniecības iestādes, pašvaldības</t>
  </si>
  <si>
    <t xml:space="preserve">2023.gada otrais pusgads </t>
  </si>
  <si>
    <t>2.4.</t>
  </si>
  <si>
    <t>Noteikti pacientu atlases kritēriji pakalpojuma saņemšanai, izstrādāti apmaksas nosacījumi, pakalpojumu saņemšanas un apmaksas kārtība, prasības pakalpojumu sniedzējiem</t>
  </si>
  <si>
    <t>RPNC, NVD</t>
  </si>
  <si>
    <t>VM</t>
  </si>
  <si>
    <t>2023.gada otrais pusgads</t>
  </si>
  <si>
    <t xml:space="preserve">2.5. </t>
  </si>
  <si>
    <t xml:space="preserve">Personām ar vielu lietošanas traucējumiem palielināta pieejamība narkoloģiskās ārstēšanas pakalpojumiem </t>
  </si>
  <si>
    <t xml:space="preserve">Izstrādāti un pieņemti grozījumi tiesību aktos, lai atbrīvotu narkoloģijas pacientus no pacientu līdzmaksājumiem par ambulatoriem un stacionāriem narkoloģiskās ārstēšanas pakalpojumiem </t>
  </si>
  <si>
    <t>Palielinājies ambulatori un stacionārā saņemto narkoloģijas pakalpojumu apjoms</t>
  </si>
  <si>
    <t>NVD</t>
  </si>
  <si>
    <t>2.7.</t>
  </si>
  <si>
    <t xml:space="preserve">Izstrādāti normatīvo aktu grozījumi </t>
  </si>
  <si>
    <t xml:space="preserve">Ārstu profesionālās asociācijas </t>
  </si>
  <si>
    <t>2024.gada otrais pusgads</t>
  </si>
  <si>
    <t>2.8.</t>
  </si>
  <si>
    <t>Paplašināt dienas stacionāra pakalpojumus atkarības ārstēšanā par valsts budžeta līdzekļiem pacienta motivēšanai tālākai ārstēšanas programmai pēc akūto stāvokļu kupēšanas stacionārā (ambulatora ārstēšana, Minesotas programma u.c.)</t>
  </si>
  <si>
    <t>Nodrošināti dienas stacionāra pakalpojumi pacienta motivēšanai tālākai ārstēšanas programmai</t>
  </si>
  <si>
    <t xml:space="preserve">Ir ieviesti dienas stacionāra pakalpojumi par valsts budžeta līdzekļiem pacienta motivēšanai tālākai ārstēšanas programmai (ambulatorā ārstēšana, Minesotas programma utt.). </t>
  </si>
  <si>
    <t>Izstrādāti grozījumi MK noteikumos Nr.555. Izstrādāti apmaksas nosacījumi, pacientu atlases kritēriji, ārstēšanas rezultatīvo rādītāju izstrāde</t>
  </si>
  <si>
    <t>NVD, RPNC</t>
  </si>
  <si>
    <t>VM, profesionālās asociācijas,  ārstniecības iestādes</t>
  </si>
  <si>
    <t>3.Rīcības virziens</t>
  </si>
  <si>
    <t xml:space="preserve">Atkarību izraisošo vielu lietošanas traucējumu stacionārā ārstēšana </t>
  </si>
  <si>
    <t>3.1.</t>
  </si>
  <si>
    <t>2024.gada pirmais pusgads</t>
  </si>
  <si>
    <t xml:space="preserve">Stacionāros narkoloģijas pacientiem nodrošināta multiprofesionāla pieeja </t>
  </si>
  <si>
    <t>Izstrādāti grozījumi normatīvajos aktos.</t>
  </si>
  <si>
    <t>VM, profesionālās asociācijas un stacionārās ārstniecības iestādes</t>
  </si>
  <si>
    <t>3.3.</t>
  </si>
  <si>
    <t>Uzlabota pieejamība Minesotas ārstniecības psihoterapijas programmai stacionārā</t>
  </si>
  <si>
    <t>Paplašināta Minesotas ārstniecības programmas pieejamība stacionārā</t>
  </si>
  <si>
    <t xml:space="preserve"> Veikts   izvērtējums (kvalitāte un multiprofesionālās pieejas īstenošana) par Minesotas ārstniecības programmas īstenošanu </t>
  </si>
  <si>
    <t>Izstrādāti  un ieviesti vienoti kritēriji ārstniecības iestādēm, kas sniedz pakalpojumu stacionāri</t>
  </si>
  <si>
    <t>NVD, VM, Ģintermuiža LNA, LPA</t>
  </si>
  <si>
    <t>Veselības ministrijas valsts budžeta apakšprogramma</t>
  </si>
  <si>
    <t>33.16.00 Pārējo ambulatoro veselības aprūpes pakalpojumu nodrošināšana</t>
  </si>
  <si>
    <t>Kopā</t>
  </si>
  <si>
    <t>Multidisciplinārās komandas finansējuma aprēķins</t>
  </si>
  <si>
    <t>Kabinetu skaits</t>
  </si>
  <si>
    <t>Ārsts</t>
  </si>
  <si>
    <t>Ārstniecības un pacientu aprūpes persona</t>
  </si>
  <si>
    <t>Personu skaits</t>
  </si>
  <si>
    <t>Slodzes apjoms</t>
  </si>
  <si>
    <t xml:space="preserve">Slodzes apjoms </t>
  </si>
  <si>
    <t>Narkologa kabinets</t>
  </si>
  <si>
    <t>Māsas kabinets</t>
  </si>
  <si>
    <t xml:space="preserve">Psihologa kabinets </t>
  </si>
  <si>
    <t>Funkcionālie speciālisti</t>
  </si>
  <si>
    <t>* Darba samaksas aprēķinam izmantotas sekojošas likmes: narkologam un psihologam, funkcionālam speciālistam  - 1 963 euro, māsai - 1183 euro</t>
  </si>
  <si>
    <t>** Kabinetu uzturēšanas izmaksas (telpu noma, komunālie, utt.)</t>
  </si>
  <si>
    <t>*** MK noteikumu Nr.555 10.pielikums</t>
  </si>
  <si>
    <t>Finansējuma aprēķins gadam</t>
  </si>
  <si>
    <t>Kurzeme</t>
  </si>
  <si>
    <t>Latgale</t>
  </si>
  <si>
    <t>Rīga</t>
  </si>
  <si>
    <t>Zemgale</t>
  </si>
  <si>
    <t xml:space="preserve">Ārsta slodze  plāns 2022. gadam </t>
  </si>
  <si>
    <t xml:space="preserve">Māsas slodze plāns 2022. gadam </t>
  </si>
  <si>
    <t>Pamatojums par transporta izmaksām:</t>
  </si>
  <si>
    <t>Transportlīdzekļa izmaksas</t>
  </si>
  <si>
    <t>Euro, gadā</t>
  </si>
  <si>
    <t>Vidējais nobraukums, km</t>
  </si>
  <si>
    <t>Vidēji uz 1 km</t>
  </si>
  <si>
    <t>Amortizācija</t>
  </si>
  <si>
    <t>Uzturēšana, t.sk. ekspluatācijas nodoklis un tehniskā apskate</t>
  </si>
  <si>
    <t>Degvielas patēriņš</t>
  </si>
  <si>
    <t>uz 100 km, litri</t>
  </si>
  <si>
    <t>Degvielas cena par 1 litru*</t>
  </si>
  <si>
    <t>Izmaksas uz 1km</t>
  </si>
  <si>
    <t>Plānotais nobraukums gada laikā, km</t>
  </si>
  <si>
    <t>Pacientu skaits*</t>
  </si>
  <si>
    <t>Vidējais attālums vienā virzienā, km</t>
  </si>
  <si>
    <t>Plānotais vizīšu skaits</t>
  </si>
  <si>
    <t>Nobrauktais attālums kopā</t>
  </si>
  <si>
    <t>Plānotais vizīšu skaits gadā</t>
  </si>
  <si>
    <t>Pacienti Rīgā</t>
  </si>
  <si>
    <t>Pacienti 60 km rādiusā ap Rīgu</t>
  </si>
  <si>
    <t>Pacienti citos Latvijas reģionos</t>
  </si>
  <si>
    <t>Transporta vadītāja atalgojums:</t>
  </si>
  <si>
    <t>Atalgojums mēnesī</t>
  </si>
  <si>
    <t>Stundas likme</t>
  </si>
  <si>
    <t>Ceļā patērētais laiks, min</t>
  </si>
  <si>
    <t>Kopējais patērētais laiks, min</t>
  </si>
  <si>
    <t>Kopējais patērētais laiks, stundās</t>
  </si>
  <si>
    <t>*Plānošanas dokumentā norādīto pacientu skaits sadalījumā pa vielām - ir nedaudz vairāk kā 7000 augsta riska  opioīdu lietotāju. Aprēķinā iekļauti 10%</t>
  </si>
  <si>
    <t>*Degvielas cena uz 29.04.2022.</t>
  </si>
  <si>
    <t>TN esošie kabineti</t>
  </si>
  <si>
    <t>TN*</t>
  </si>
  <si>
    <t>*plānots paplašināt esošo metadona kabinetu slodzes</t>
  </si>
  <si>
    <t>Kods</t>
  </si>
  <si>
    <t>Koda nosaukums</t>
  </si>
  <si>
    <t>Paskaidrojums un aprēķins</t>
  </si>
  <si>
    <t>2023.gadā</t>
  </si>
  <si>
    <t>Izdevumi kopā</t>
  </si>
  <si>
    <t>Uzturēšanas izdevumi</t>
  </si>
  <si>
    <t>Preces un pakalpojumi</t>
  </si>
  <si>
    <t>Metodikas izstrdāšana - stundas likme 13,34 EUR x 83h x 2 speciālisti x 5 mēneši // (metodikas satura izstrāde,metodikas teksta sastādīšana, jomas ekspertu rekomendāciju iestrādāšana materiālā, saskaņošana, metodikas teksta satura precizēšana līdz gala redakcijai)</t>
  </si>
  <si>
    <t>Ekspertu konsultācijas metodikas izstrādei - stundas likme 40,00 EUR x 255h // (konsultēšana un metodisks atbalsts metodikas izstrādātājiem satura izstrādes fāzē, teksta sastādīšanas fāzē, gala redakcijas apstiprināšanas fāzē)</t>
  </si>
  <si>
    <t>Tipogrāfija - 500 grāmatas  Valodas - LV (350gab), RUS (150gab)</t>
  </si>
  <si>
    <t xml:space="preserve">Tulkotājs (LV - RUS), 150 lpp x 10 EUR </t>
  </si>
  <si>
    <t xml:space="preserve">Redaktors 450 lpp x 8,07 EUR // (teksta saturiskā un formālā analīze, terminu lietojuma analīze (darbs ar teksta melnraksta redakciju, darbs ar teksta gala redakciju materiāla LV un materiāla RUS redakcijās) </t>
  </si>
  <si>
    <t>Maketētājs (LV un RUS versijas) // (dizaina izstrāde, teksta salikšana (digitālā versija, drukas versija)</t>
  </si>
  <si>
    <t>Korektors 600 lpp x 5,50 EUR // (materiāla kļūdu labošana, ievērojot kopējo stilu materiāla LV redakcijai un RUS redakcijai, materiāla vadīšana sagatavošanai iespiešanai/digitālajai drukai (LV un RUS))</t>
  </si>
  <si>
    <t>Atlīdzība</t>
  </si>
  <si>
    <t>75 % no projekta vadītāja slodzes, laika posmam uz 6 mēnešiem</t>
  </si>
  <si>
    <t>30 % no grāmatveža slodzes laika posmam uz 6 mēnešiem</t>
  </si>
  <si>
    <t>Darba devēja valsts sociālās apdrošināšanas obligātās iemaksas, sociāla rakstura pabalsti un kompensācijas</t>
  </si>
  <si>
    <t>Vienas speciālistu grupas apmācība darbam ar metodiku - 32 stundas; 125 euro/stundā</t>
  </si>
  <si>
    <t>32 stundas x 125 euro x 21%PVN</t>
  </si>
  <si>
    <t>Administratīvās izmaksas (kancelejas preces, telpu īre)</t>
  </si>
  <si>
    <t xml:space="preserve">Finansējuma aprēķins 2023.g.  </t>
  </si>
  <si>
    <t>Plānotais grupu skaits</t>
  </si>
  <si>
    <t>** MK noteikumu Nr.555 10.pielikums</t>
  </si>
  <si>
    <t>33.17.00 Neatliekamās medicīniskās palīdzības nodrošināšana stacionārās ārstniecības iestādēs</t>
  </si>
  <si>
    <t>33.18.00 Plānveida stacionāro veselības aprūpes pakalpojumu nodrošināšana</t>
  </si>
  <si>
    <t>KOPĀ</t>
  </si>
  <si>
    <t>1) Ambulatoro veselības aprūpes pakalpojumu nodrošināšanā</t>
  </si>
  <si>
    <t>Pakalpojumu programma</t>
  </si>
  <si>
    <t>Epizožu/ gultasdienu skaits</t>
  </si>
  <si>
    <t>Narkoloģija</t>
  </si>
  <si>
    <t>Nodrošināt pakalpojuma pieejamības par 10% narkoloģijā</t>
  </si>
  <si>
    <t>Narkoloģiskā profila dienas stacionārā</t>
  </si>
  <si>
    <t>2) Stacionāro veselības aprūpes pakalpojumu nodrošināšanā</t>
  </si>
  <si>
    <t>Hospitalizēto pacientu skaits *</t>
  </si>
  <si>
    <t>Neatliekamās medicīniskās palīdzības nodrošināšana stacionārās ārstniecības iestādēs</t>
  </si>
  <si>
    <t>Plānveida stacionāro veselības aprūpes pakalpojumu nodrošināšana</t>
  </si>
  <si>
    <t>*Dati atlasīti pēc diagnozēm F10-F19</t>
  </si>
  <si>
    <t>Pacienti ar F10-F19 izrakstīšanas pamata diagnozēm sekojošās pakalpojumu programmās:</t>
  </si>
  <si>
    <t>Minesotas programma stacionārā</t>
  </si>
  <si>
    <t>Narkomānu rehabilitācija stacionārā bērniem</t>
  </si>
  <si>
    <t>Narkomānu rehabilitācija stacionārā pieaugušajiem</t>
  </si>
  <si>
    <t>Obligātā narkoloģiskā palīdzība bērniem</t>
  </si>
  <si>
    <t>Pakalpojuma minimums - pārējie ķirurģiskie pakalpojumi</t>
  </si>
  <si>
    <t>Pakalpojuma minimums - pārējie terapeitiskie pakalpojumi</t>
  </si>
  <si>
    <t>Pakalpojumi aprūpes slimnīcā vai aprūpes gultā</t>
  </si>
  <si>
    <t>Pakalpojumi Eiropas Savienības un Eiropas Ekonomikas zonas dalībvalstu un Šveices Konfederācijas pilsoņiem (uzrādot E-veidlapu) un Ukrainas pilsoņiem</t>
  </si>
  <si>
    <t>Pakalpojumi, kas sniegti personai ar prognozējamu invaliditāti</t>
  </si>
  <si>
    <t>Pielikums programmai - pakalpojumi aprūpes slimnīcā vai aprūpes gultā</t>
  </si>
  <si>
    <t>Pielikums programmai - Narkomānu rehabilitācija stacionārā pieaugušajiem</t>
  </si>
  <si>
    <t>Pielikums programmai psihiatriskā palīdzība stacionārā, tai skaitā pēc tiesas lēmuma</t>
  </si>
  <si>
    <t>Psihiatriskā palīdzība stacionārā - psihiatriskā palīdzība bērniem</t>
  </si>
  <si>
    <t>Psihiatriskā palīdzība stacionārā, tai skaitā pēc tiesas lēmuma</t>
  </si>
  <si>
    <t>Stacionārā psihiatriskā palīdzība bērniem</t>
  </si>
  <si>
    <t>Specialitātes nosaukums</t>
  </si>
  <si>
    <t>Viena apmeklējuma ilgums pie speciālista (min.)</t>
  </si>
  <si>
    <t>Aprūpes epizodes laiks (min)</t>
  </si>
  <si>
    <t>D</t>
  </si>
  <si>
    <t>S</t>
  </si>
  <si>
    <t>M</t>
  </si>
  <si>
    <t>U</t>
  </si>
  <si>
    <t>A</t>
  </si>
  <si>
    <t>N</t>
  </si>
  <si>
    <t>ārstam</t>
  </si>
  <si>
    <t>ārstniecības un pacientu aprūpes personai</t>
  </si>
  <si>
    <t>Narkologs</t>
  </si>
  <si>
    <t>Pārrēķins</t>
  </si>
  <si>
    <t>Esošais tarifs (2022)</t>
  </si>
  <si>
    <t>Aprūpes epizodes pielīdzināšana psihiatra tarifa atalgojumam darba specifikas dēļ</t>
  </si>
  <si>
    <t>Epizožu skaits 2021</t>
  </si>
  <si>
    <t>Tarifa pārrēķins tiesas noteiktai ekspertīzei psihiatrijā</t>
  </si>
  <si>
    <t>Manipulācijas kods</t>
  </si>
  <si>
    <t>Manipulācijas nosaukums</t>
  </si>
  <si>
    <t>Vienas tiesu psihiatrijas ekspertīzes vai tiesu psiholoģijas ekspertīzes veikšana (izņemot VSIA “Rīgas psihiatrijas un narkoloģijas centrs” tiesu psihiatrisko ekspertīžu nodaļā ar apsardzi veiktām ekspertīzēm). Komisijas (t.sk., kompleksās) ekspertīzes gadījumā tarifu piemēro par katru komisijā iekļauto tiesu psihiatrijas un tiesu psiholoģijas ekspertu</t>
  </si>
  <si>
    <t>Ambulatori veiktais skaits, 2021</t>
  </si>
  <si>
    <t>Stacionārā veiktais skaits, 2021</t>
  </si>
  <si>
    <t>Finansējuma aprēķins narkoloģisko slimnieku ārstēšanai narkoloģiskā profila dienas stacionārā</t>
  </si>
  <si>
    <t>Vidējās izmaksas, EUR</t>
  </si>
  <si>
    <t xml:space="preserve">Plānotais manipulāciju skaits </t>
  </si>
  <si>
    <t>Pacienta ārstēšanās dienas stacionārā *</t>
  </si>
  <si>
    <t>Funkcionālā speciālista vai psihologa darbs ar pacientu grupu (30 minūtes). Norāda par katru pacientu (grupā 3-5 pacienti) (manipulācija 55176)</t>
  </si>
  <si>
    <t>Funkcionālā speciālista vai psihologa darbs ar pacientu grupu (nākamās 15 minūtes). Norāda par katru pacientu (grupā 3-5 pacienti) (manipulācija 55177)</t>
  </si>
  <si>
    <t>*** Kopējās izmaksās ir iekļauts pacienta līdzmaksājums</t>
  </si>
  <si>
    <t>**** Aprēķins tika veikts ņemot vērā psihologu un funkcionālo speciālistu patērēto laiku vienas stundas apmērā (katram), strādājot ar pacientu dienas stacionāra laikā</t>
  </si>
  <si>
    <t>Jauni izmeklējumi - Izmeklēšana ar mikromatricu tehnoloģiju narkotisko vielu noteikšanai</t>
  </si>
  <si>
    <t xml:space="preserve">JAUNS </t>
  </si>
  <si>
    <t>Izmeklēšana ar mikromatricu tehnoloģiju uz 10 vielu grupām. Objekts - urīns</t>
  </si>
  <si>
    <t>Izmeklēšana ar mikromatricu tehnoloģiju uz 10 vielu grupām. Objekts – siekalas</t>
  </si>
  <si>
    <t xml:space="preserve">Izmeklēšana ar mikromatricu tehnoloģiju uz 11 vielu grupām </t>
  </si>
  <si>
    <t xml:space="preserve">Izmeklēšana ar mikromatricu tehnoloģiju uz 13 vielu grupām </t>
  </si>
  <si>
    <t>Izmeklēšana ar mikromatricu tehnoloģiju uz 14 vielu grupām.</t>
  </si>
  <si>
    <t xml:space="preserve">Papildus Ārsta slodze  plāns 2023. gadam </t>
  </si>
  <si>
    <t xml:space="preserve">Papildus Māsas slodze plāns 2023. gadam </t>
  </si>
  <si>
    <t>Vidēji uz 1 kabinetu</t>
  </si>
  <si>
    <t>Tarifs (60012), EUR</t>
  </si>
  <si>
    <t>Kopā 1 kabinetam, EUR</t>
  </si>
  <si>
    <t>Manipulāciju skaits (60012)*</t>
  </si>
  <si>
    <t>*Piemaksa par zāļu 0,1 % metadona šķīduma (Methadon oral solution) lietošanu vienai reizei</t>
  </si>
  <si>
    <t>Metodiskais darbs kritēriju izveidei</t>
  </si>
  <si>
    <t>Nr. p.k.</t>
  </si>
  <si>
    <t>3 ārstniecības iestādes</t>
  </si>
  <si>
    <t>Ārsts - speciālists</t>
  </si>
  <si>
    <t>Kopā (EUR):</t>
  </si>
  <si>
    <t>1.Rīcības virziens</t>
  </si>
  <si>
    <t>1.1.</t>
  </si>
  <si>
    <t xml:space="preserve">Izstrādāt vai adaptēt dzīves prasmju apgūšanas programmu ieviešanai vispārējās un profesionālās izglītības iestādēs, lai atturētu skolēnus un jauniešus no atkarību izraisošo vielu lietošanas uzsākšanas. </t>
  </si>
  <si>
    <t>Pieejama dzīves prasmju apgūšanas programma skolēniem un jauniešiem, lai atturētu viņus no atkarību izraisošo vielu lietošanas uzsākšanas</t>
  </si>
  <si>
    <t xml:space="preserve">Izstrādāta vai adaptēta dzīves prasmju apgūšanas programma jauniešiem </t>
  </si>
  <si>
    <t>Īstenots pilotprojekts vismaz 10 vispārējās izglītības un 10 profesionālās izglītības iestādēs. Pilotprojektā iesaistīti vismaz 350 skolēni</t>
  </si>
  <si>
    <t>VM, SPKC</t>
  </si>
  <si>
    <t>IZM, VISC, PRC,  izglītības iestādes</t>
  </si>
  <si>
    <t>1.2.</t>
  </si>
  <si>
    <t>Īstenot apmācību programmu pirmsskolas izglītības iestāžu pedagogiem un personālam, kā arī bērnu uzraudzības pakalpojuma sniedzējiem par atkarību profilakses jautājumiem</t>
  </si>
  <si>
    <t xml:space="preserve">Pilnveidotas pirmsskolas izglītības iestāžu pedagogu un personāla zināšanas un prasmes par atkarību profilakses jautājumiem </t>
  </si>
  <si>
    <t xml:space="preserve">Izstrādāta apmācību programma un materiāli </t>
  </si>
  <si>
    <t>Apmācīti pirmsskolas izglītības iestāžu pedagogi un personāls, kā arī  bērnu uzraudzības pakalpojuma sniedzēji par atkarību profilakses jautājumiem</t>
  </si>
  <si>
    <t xml:space="preserve">IZM, VISC, IKVD, pirmsskolas izglītības iestādes, </t>
  </si>
  <si>
    <t xml:space="preserve">1.3. </t>
  </si>
  <si>
    <t>Izklaides vietās īstenoti pasākumi, lai atturētu vai pasargātu izklaides vietu apmeklētājus no narkotisko vielu lietošanas,  vai no transportlīdzekļa vadīšanas reibumā</t>
  </si>
  <si>
    <t xml:space="preserve">Izstrādātas rekomendācijas izklaides vietu īpašniekiem un izklaides pasākumu organizētājiem </t>
  </si>
  <si>
    <t>Popularizēt rekomendāciju ieviešanu izklaides vietu īpašnieku un izklaides pasākumu organizatoru vidū</t>
  </si>
  <si>
    <t>SPKC</t>
  </si>
  <si>
    <t>1.4.</t>
  </si>
  <si>
    <t xml:space="preserve">Izveidot vienotu atbalsta tālruni  personām ar atkarību izraisošo vielu lietošanas traucējumiem[3] </t>
  </si>
  <si>
    <t>Iedzīvotājiem ar atkarību izraisošo vielu lietošanas traucējumiem nodrošināta palīdzība, kā arī informācija par palīdzības iespējām tuvākajā apkārtnē</t>
  </si>
  <si>
    <t>Vienotā atbalsta tālruņa personām ar atkarību izraisošo vielu lietošanas traucējumiem izveidošana, personāla apmācīšana, darbības uzsākšana un tālruņa popularizēšana sabiedrībā</t>
  </si>
  <si>
    <t>1.5.</t>
  </si>
  <si>
    <t xml:space="preserve">Izstrādāt un ieviest atkarību izraisošo vielu lietošanas profilakses pasākumus ieslodzījuma vietās  (ieslodzītajiem) un probācijas klientiem </t>
  </si>
  <si>
    <t>Uzlabotas ieslodzīto un probācijas klientu prasmes un zināšanas  savas un līdzcilvēku veselības saglabāšanā un uzlabošanā attiecībā uz atkarību izraisošo vielu lietošanu, t.sk. kaitējuma mazināšanu</t>
  </si>
  <si>
    <t xml:space="preserve">Izstrādāti un ieviesti atkarību izraisošo vielu lietošanas selektīvās profilakses pasākumi  ieslodzījuma vietās (ieslodzītajiem) un probācijas klientiem </t>
  </si>
  <si>
    <t>TM, IVP, VPD</t>
  </si>
  <si>
    <t>1.6.</t>
  </si>
  <si>
    <t xml:space="preserve">Izstrādāt informatīvos materiālus dažādām sabiedrības mērķa grupām par narkotisko vielu (t.sk. kaitējuma mazināšanu)  un alkoholisko dzērienu lietošanas ietekmi uz veselību </t>
  </si>
  <si>
    <t>Dažādām sabiedrības mērķa grupām pieejami informatīvi materiāli par narkotisko vielu un alkoholisko dzērienu lietošanas ietekmi uz veselību, lai uzlabotu savas zināšanas veselības saglabāšanā un uzlabošanā, t.sk. iekļaujot kaitējuma mazināšanu.</t>
  </si>
  <si>
    <t>Izstrādāti informatīvie materiāli noteiktām sabiedrības mērķa grupām, piemēram (vīriešiem, sievietēm, senioriem), informatīvie  materiāli par marihuānas, jauno psihoaktīvo vielu, opioīdu, CBD un zema līmeņa THC produktu, narkotiskās un psihotropās vielas saturošu medikamentu lietošanas kaitīgo ietekmi uz veselību, t.sk. kaitējuma mazināšanu, un palīdzības iespējām.</t>
  </si>
  <si>
    <t>Izstrādāts vai aktualizēts informatīvs materiāls dažādām sabiedrības mērķa grupām par alkoholisko dzērienu lietošanas ietekmi uz veselību un palīdzības iespējām</t>
  </si>
  <si>
    <t>Nodrošināta materiālu izplatīšana un popularizēšana, t.sk. ģimenes ārstu praksēs</t>
  </si>
  <si>
    <t>SPKC, VM</t>
  </si>
  <si>
    <t>LM, profesionālās ārstu asociācijas</t>
  </si>
  <si>
    <t>2025.gada otrais pusgads.</t>
  </si>
  <si>
    <t>1.7.</t>
  </si>
  <si>
    <t>Veicināt ģimenes ārstu prakšu iesaisti pacientu ar atkarību izraisošo vielu lietošanas traucējumiem identificēšanā, konsultāciju un palīdzības sniegšanā</t>
  </si>
  <si>
    <t xml:space="preserve">Personām ar atkarību izraisošo vielu lietošanas traucējumiem nodrošināta konsultācija/palīdzības sniegšana par atkarību jautājumiem. </t>
  </si>
  <si>
    <t xml:space="preserve">Veicināta ģimenes ārstu prakšu iesaiste atkarību profilaksē </t>
  </si>
  <si>
    <t>Veicināta pieejamo skrīninga instrumentu plašāka (piemēram AUDIT test u.c..) izmantošana ģimenes ārsta praksēs noteiktām sabiedrības grupām pacientu ar atkarību izraisošo vielu lietošanas traucējumu identificēšanā</t>
  </si>
  <si>
    <t xml:space="preserve"> NVD, LLGA, LGA, LAB, LNA</t>
  </si>
  <si>
    <t>2024. gada pirmais pusgads</t>
  </si>
  <si>
    <t>Esošā valsts budžeta finansējuma ietvaros</t>
  </si>
  <si>
    <t>1.8.</t>
  </si>
  <si>
    <t>Īstenot pasākumus interneta vidē, tai skaitā  sociālajos tīklos, kas atturētu  jauniešus no alkohola un narkotisko vielu lietošanas,  kā arī  informētu par kaitējuma mazināšanas iespējām</t>
  </si>
  <si>
    <t>Jauniešiem īstenoti pasākumi, lai atturētu no alkohola un narkotisko vielu pamēģināšanas uzsākšanas un lietošanas, kā arī sniegtu informāciju par kaitējuma mazināšanas iespējām, lietojot minētās vielas</t>
  </si>
  <si>
    <t>Īstenoti un popularizēti  interneta vides (tai skaitā sociālo tīklu)  pasākumi jauniešiem, lai atturētu no alkohola un narkotisko vielu lietošanas, t.sk. informējot par kaitējuma mazināšanas iespējām</t>
  </si>
  <si>
    <t xml:space="preserve">PRC, LM, IZM, VISC, jauniešu organizācijas </t>
  </si>
  <si>
    <t>1.9.</t>
  </si>
  <si>
    <t>Īstenot pasākumus, lai informētu sabiedrību par valsts apmaksātu narkoloģisko palīdzību, ārstēšanas un sociālās rehabilitācijas iespējām.</t>
  </si>
  <si>
    <t>No vielām atkarīgas personas informētas par palīdzības iespējām un valsts apmaksātiem narkoloģiskās ārstēšanas pakalpojumiem un sociālo rehabilitāciju.</t>
  </si>
  <si>
    <t>Īstenoti pasākumi, lai informētu sabiedrību par valsts apmaksātu narkoloģisko palīdzību, ārstēšanas un sociālās rehabilitācijas iespējām, t.sk. nodrošinot informāciju par pieejamiem pakalpojumiem vietējā pašvaldībā</t>
  </si>
  <si>
    <t xml:space="preserve">SPKC, LM, LPS, pašvaldības </t>
  </si>
  <si>
    <t>1.10.</t>
  </si>
  <si>
    <t>Izstrādāt un īstenot vecāku izglītības pasākumus  par bērnu un pusaudžu atkarību pazīmju agrīnu atpazīšanu, profilaksi un palīdzības iespējām, vienlaikus nodrošinot atbalsta grupas vecākiem, kuru bērniem ir atkarību problēmas</t>
  </si>
  <si>
    <t>Bērnu un pusaudžu vecāki informēti  par vielu lietošanas un procesu atkarības pazīmju atpazīšanu un nepieciešamo rīcību atkarības veidošanās gadījumos</t>
  </si>
  <si>
    <t>Nodrošinātas atbalsta grupas vecākiem, kuru bērniem un pusaudžiem ir atkarību problēmas</t>
  </si>
  <si>
    <t xml:space="preserve">Izstrādāti vecāku informēšanas pasākumi  un materiāli </t>
  </si>
  <si>
    <t xml:space="preserve">Īstenoti  informēšanas pasākumi vecākiem pašvaldībās  </t>
  </si>
  <si>
    <t>PRC, LM, IZM, LPS, NVO, pašvaldības</t>
  </si>
  <si>
    <t xml:space="preserve">Izveidot papildu opioīdus aizvietojošās terapijas kabinetus </t>
  </si>
  <si>
    <t xml:space="preserve">Izveidoti papildu 3 jauni opioīdus aizvietojošās terapijas kabineti </t>
  </si>
  <si>
    <t xml:space="preserve">Atbrīvot narkoloģijas pacientus  (diagnožu grupa SSK-10 F10, F11-F16, F18-F19) no pacientu līdzmaksājumiem, saņemot veselības aprūpes pakalpojumus narkoloģijā  ambulatori un stacionārā. </t>
  </si>
  <si>
    <t>2.6.</t>
  </si>
  <si>
    <t>Izvērtēt iespēju kompensēt medikamentus pacientiem ar alkohola un narkotisko vielu lietošanas traucējumiem   (diagnožu grupa SSK-10 F10, F11-F16, F18-F19), saņemot narkoloģiskos pakalpojumu.</t>
  </si>
  <si>
    <t>Izvērtēta iespēja nodrošināt ambulatoriem narkoloģijas  pacientiem medikamentu kompensēšanu</t>
  </si>
  <si>
    <t>Sagatavots priekšlikumu izvērtējums par iespēju kompensēt medikamentus pacientiem ar alkohola un narkotisko vielu lietošanas traucējumiem.</t>
  </si>
  <si>
    <t>Pilnveidot normatīvo regulējumu, pārskatot finansējuma apmēru un kārtību narkologu sniegtajiem ambulatorajiem un stacionāriem veselības aprūpes pakalpojumiem.</t>
  </si>
  <si>
    <t>Izstrādāti ambulatori un stacionārā sniedzamo veselības aprūpes pakalpojumuapmaksas nosacījumi</t>
  </si>
  <si>
    <t>Pārskatīti narkologa ambulatori un stacionārā sniegtā pakalpojuma tarifi</t>
  </si>
  <si>
    <t>Paplašināt stacionārās multiprofesionālās narkoloģiskās ārstēšanas iespējas, uzlabojot nemedikamentozās ārstēšanas pieejamību</t>
  </si>
  <si>
    <t xml:space="preserve">Noteikts multiprofesionālās komandas sastāvs, sniedzamo veselības aprūpes pakalpojumu apjoms (precizētas manipulācijas), noteikti pacientu atlases kritēriji šīs multiprofesionālās komandas pakalpojumu saņemšanai, izstrādāti vienoti kvalitātes kritēriji pakalpojuma ieviešanai stacionāros RPNC, Strenču psihoneiroloģiskajā slimnīcā, slimnīcā “Ģintermuiža”, Daugavpils slimnīcā un Liepājas slimnīcā.  </t>
  </si>
  <si>
    <t>2023.gada pirmajā  pusgadā  izstrādāti grozījumi normatīvajos aktos un apmaksas nosacījumi pakalpojuma ieviešanai stacionāros</t>
  </si>
  <si>
    <t>2024.gada otrajā pusgadā paplašināta stacionāros multiprofesionāla pieeja</t>
  </si>
  <si>
    <t>Izvērtēta slimnīcā "Ģintermuiža" sniegtā stacionārā rehabilitācijas pakalpojuma  nepilngadīgām personām ar vielu lietošanas traucējumiem programma un izvērtētas iespējas to paplašināt citās ārstniecības iestādēs</t>
  </si>
  <si>
    <t>Sagatavots slimnīcā "Ģintermuiža" sniegtā stacionārā rehabilitācijas pakalpojuma  nepilngadīgām personām ar vielu lietošanas traucējumiem programmas izvērtējums (tās saturs, kvalitāte, multiprofesionālās pieejas īstenošana un finansēšanas kārtība).</t>
  </si>
  <si>
    <t>Sagatavots priekšlikumu izvērtējums stacionārā rehabilitācijas pakalpojuma nepilngadīgām personām ar vielu lietošanas traucējumiem paplašināšanai citās ārstniecības iestādēs.</t>
  </si>
  <si>
    <t>Izstrādāti un ieviesti vienoti kritēriji ārstniecības iestādēm, kas sniedz šo pakalpojumu.</t>
  </si>
  <si>
    <t>Ģintermuiža, NVD, VM</t>
  </si>
  <si>
    <t>BKUS, Bērnu psihoneiroloģiskā slimnīca “Ainaži”</t>
  </si>
  <si>
    <t>4. Rīcības virziens</t>
  </si>
  <si>
    <t>Sociālās rehabilitācijas un sociālā atbalsta pakalpojumi personām ar atkarību izraisošo vielu lietošanas traucējumiem un līdzatkarīgām personām</t>
  </si>
  <si>
    <t>Nr.</t>
  </si>
  <si>
    <t>4.1.</t>
  </si>
  <si>
    <t>LM</t>
  </si>
  <si>
    <t>VM, SPKC, LPS, NVO, Pašvaldības</t>
  </si>
  <si>
    <t>ESF</t>
  </si>
  <si>
    <t>4.2.</t>
  </si>
  <si>
    <t xml:space="preserve">Izstrādāta vienota atbalsta personu (sociālo mentoru) profesionālās pilnveides programma darbam ar personām ar atkarību izraisošo vielu lietošanas traucējumiem un nodrošinātas apmācības </t>
  </si>
  <si>
    <t>VM, LPS, PRC, NVO, pašvaldības</t>
  </si>
  <si>
    <t>4.3.</t>
  </si>
  <si>
    <t>VM, TM, VPD, IeM, VP, pašvaldības</t>
  </si>
  <si>
    <t>4.4.</t>
  </si>
  <si>
    <t xml:space="preserve">Attīstīt pašvaldībās atbalsta pakalpojumus līdzatkarīgām personām </t>
  </si>
  <si>
    <t xml:space="preserve">Nodrošināti atbalsta pakalpojumi līdzatkarīgām personām  </t>
  </si>
  <si>
    <t>Pašvaldības</t>
  </si>
  <si>
    <t xml:space="preserve">4.5. </t>
  </si>
  <si>
    <t xml:space="preserve">Izvērtēt pašvaldībās nodrošināto sociālo atbalsta pakalpojumu klāstu  līdzatkarīgām personām </t>
  </si>
  <si>
    <t xml:space="preserve">Nodrošināta  sociālo atbalsta pakalpojuma  līdzatkarīgām personām izvērtēšana </t>
  </si>
  <si>
    <t xml:space="preserve">Veikts  esošās situācijas un atbalsta pakalpojumu līdzatkarīgām personām  izvērtējums, t.sk. kvalitāte un multiprofesionalitāte </t>
  </si>
  <si>
    <t>Sagatavoti priekšlikumi atbalsta pakalpojumu pilnveidošanai līdzatkarīgām personām</t>
  </si>
  <si>
    <t>5.Rīcības virziens</t>
  </si>
  <si>
    <t>Cilvēkresursi narkoloģijā</t>
  </si>
  <si>
    <t>5.1.</t>
  </si>
  <si>
    <t>Pārskatīt psihiatra, bērnu psihiatra, narkologa, psihoterapeita un tiesu psihiatrijas eksperta specialitāšu sarakstu saskaņā ar Eiropas Parlamenta un Padomes Direktīvu 2005/36/EK par profesionālo kvalifikāciju atzīšanu noteiktajām prasībām studiju ilgumam un saturam, tai skaitā izvērtēt atbilstošākos veidus tiesu psihiatrijas eksperta un narkologa specializācijas iegūšanai.</t>
  </si>
  <si>
    <t>Nodrošināt pieejamus speciālistus pusaudžiem un pieaugušajiem ar atkarību izraisošo vielu lietošanas traucējumiem un personām ar dubultdiagnozēm (komorbiditāti)</t>
  </si>
  <si>
    <t>Izvērtēts psihiatra, bērnu psihiatra, narkologa, psihoterapeita un tiesu psihiatrijas eksperta studiju ilgums un saturs un izstrādāti priekšlikumi attiecīgajām izmaiņām</t>
  </si>
  <si>
    <t>Izvērtēts piemērotākais specializācijas iegūšanas veids narkoloģijā un tiesu psihiatrijas ekspertīzē un izstrādāti priekšlikumi attiecīgajām izmaiņām</t>
  </si>
  <si>
    <t>LĀB (t.sk. LNA, LPA), RSU, LU</t>
  </si>
  <si>
    <t>5.2.</t>
  </si>
  <si>
    <t>VM, IZM</t>
  </si>
  <si>
    <t>5.3.</t>
  </si>
  <si>
    <t xml:space="preserve">Turpināt īstenot pasākumus personu ar atkarību izraisošo vielu lietošanas traucējumiem veselības aprūpē iesaistīto speciālistu (narkologi, psihiatri, bērnu psihiatri, psihoterapeiti) pieejamības uzlabošanai un piesaistei darbam ārpus Rīgas </t>
  </si>
  <si>
    <t>Personām ar atkarību izraisošo vielu lietošanas traucējumiem nodrošināti visā Latvijā pieejami veselības aprūpes speciālisti</t>
  </si>
  <si>
    <t>Īstenoti pasākumi personu ar atkarību izraisošo vielu lietošanas traucējumiem veselības aprūpē iesaistīto speciālistu pieejamības uzlabošanai un piesaistei ārpus Rīgas</t>
  </si>
  <si>
    <t>NVD, LPS, ārstniecības personu profesionālās asociācijas, pašvaldības, ārstniecības iestādes</t>
  </si>
  <si>
    <t>5.4.</t>
  </si>
  <si>
    <t>Nodrošināt psihiatru, bērnu psihiatru, narkologu, psihoterapeitu un tiesu psihiatrijas eksperta speciālistu sagatavošanu atbilstoši veselības aprūpes pakalpojuma vajadzībām</t>
  </si>
  <si>
    <t>Nodrošināta speciālistu sagatavošana atbilstoši veselības aprūpes pakalpojuma vajadzībām</t>
  </si>
  <si>
    <t>Ārstniecības iestādes, RSU, LU </t>
  </si>
  <si>
    <t>5.5.</t>
  </si>
  <si>
    <t>Darbam katrā ieslodzījuma vietā piesaistīts vismaz 1 narkologs</t>
  </si>
  <si>
    <t>TM</t>
  </si>
  <si>
    <t>IVP, VPD, VM</t>
  </si>
  <si>
    <t>5.6.</t>
  </si>
  <si>
    <t>Turpināt īstenot ārstniecības personu un ārstniecības atbalsta personāla (ģimenes ārsti, citi primārās aprūpes speciālisti, ārsti speciālisti,  ārstniecības personas ieslodzījuma vietās un darbam ar Valsts probācijas dienesta klientiem piesaistītas ārstniecības personas)   apmācības zināšanu un prasmju pilnveidošanai  atkarību profilakses un atkarību ārstēšanas jautājumos</t>
  </si>
  <si>
    <t xml:space="preserve">Nodrošinātas apmācības zināšanu un prasmju pilnveidošanai ārstniecības personām un ārstniecības atbalsta personālam atkarību profilakses un atkarību ārstēšanas jautājumos  </t>
  </si>
  <si>
    <t xml:space="preserve">Nodrošinātas apmācības ārstniecības personām un ārstniecības atbalsta personālam  </t>
  </si>
  <si>
    <t>RSU, LU, IVP, VPD</t>
  </si>
  <si>
    <r>
      <t>Aktualizēta informācija ģimenes ārstu praksēm (to personālam), t.sk. aktualizēti izstrādātie ieteikumi</t>
    </r>
    <r>
      <rPr>
        <vertAlign val="superscript"/>
        <sz val="12"/>
        <rFont val="Times New Roman"/>
        <family val="1"/>
      </rPr>
      <t>[5]</t>
    </r>
    <r>
      <rPr>
        <sz val="12"/>
        <rFont val="Times New Roman"/>
        <family val="1"/>
      </rPr>
      <t xml:space="preserve"> un metodiskie mācību materiāli</t>
    </r>
    <r>
      <rPr>
        <vertAlign val="superscript"/>
        <sz val="12"/>
        <rFont val="Times New Roman"/>
        <family val="1"/>
      </rPr>
      <t>[6]</t>
    </r>
    <r>
      <rPr>
        <sz val="12"/>
        <rFont val="Times New Roman"/>
        <family val="1"/>
      </rPr>
      <t xml:space="preserve"> atkarību profilakses darba pilnveidošanai ar pacientiem, kuriem ir atkarību izraisošo vielu lietošanas traucējumi </t>
    </r>
  </si>
  <si>
    <t>Izvērtēt slimnīcā "Ģintermuiža" sniegtā rehabilitācijas pakalpojuma  nepilngadīgām personām ar vielu lietošanas traucējumiem programmu, vienlaikus izvērtējot pakalpojuma programmas paplašināšanas iespējas citās ārstniecības iestādēs, tai skaitā multiprofesionālo komandu sniegto pakalpojumu pieejamību</t>
  </si>
  <si>
    <t>VM, EM, FM, IAUI, LANA, LTRK, LSBA, Latvijas Bāru asociācija,Latvijas Viesnīcu un restorānu asociācija, pašvaldības, izklaides vietas</t>
  </si>
  <si>
    <t>VM, NVD, LNA</t>
  </si>
  <si>
    <t>RPNC, Ģintermuiža, NVD</t>
  </si>
  <si>
    <t>Nodrošināts nepieciešamais narkoloģijas un psihiatrijas jomas specialitātēs studējošo vietu skaits atbilstoši pieprasījumam: 2022./2023.akadēmiskais gads;              - 8.5%   2023./2024.akadēmiskais gads - 9%  2024./2025.akadēmiskais gads - 9% </t>
  </si>
  <si>
    <t>Budžeta programmas (apakšprogrammas kods un nosaukums)</t>
  </si>
  <si>
    <t>2022.gads</t>
  </si>
  <si>
    <t>2023.gads</t>
  </si>
  <si>
    <t>2024.gads</t>
  </si>
  <si>
    <t>Uzdevumu īstenošanai plānotais finansējums atbilstoši likumam "Par vidēja termiņa budžeta ietvaru 2022., 2023. un 2024.gadam"</t>
  </si>
  <si>
    <t>2025.gads</t>
  </si>
  <si>
    <t>Turpmākajā laikposmā līdz pasākuma pabeigšanai (ja pasākuma īstenošana ir terminēta)</t>
  </si>
  <si>
    <t>Turpmāk ik gadu (ja pasākuma izpilde nav terminēta)</t>
  </si>
  <si>
    <t>Nepieciešamais papildu finansējums</t>
  </si>
  <si>
    <t>Pielikums Nr.2.1.</t>
  </si>
  <si>
    <t>2023.gadā valsts budžetā papildus nepieciešamais finansējums,
euro</t>
  </si>
  <si>
    <t>2024.gadā valsts budžetā papildus nepieciešamais finansējums,
euro</t>
  </si>
  <si>
    <t>2025.gadā valsts budžetā papildus nepieciešamais finansējums,
euro</t>
  </si>
  <si>
    <t>turpmāk ik gadu (ja pasākuma izpilde nav terminēta),
euro</t>
  </si>
  <si>
    <t>Pielikums Nr.2.2</t>
  </si>
  <si>
    <t>2023.gadā valsts budžetā papildus nepieciešamais finansējums, euro</t>
  </si>
  <si>
    <t>2024.gadā valsts budžetā papildus nepieciešamais finansējums, euro</t>
  </si>
  <si>
    <t>2025.gadā valsts budžetā papildus nepieciešamais finansējums, euro</t>
  </si>
  <si>
    <t>turpmāk ik gadu (ja pasākuma izpilde nav terminēta), euro</t>
  </si>
  <si>
    <t>Darba samaksa kopā 2022.gadā, euro</t>
  </si>
  <si>
    <t>VSAOI 2022, euro</t>
  </si>
  <si>
    <t>Kabineta nodrošinājuma maksājums 2022.gadā, euro</t>
  </si>
  <si>
    <t>Kopā vidējās izmaksas par 1 kabinetu, euro</t>
  </si>
  <si>
    <t>Izmaksas transportam, euro</t>
  </si>
  <si>
    <t>Atalgojums šoferim, euro</t>
  </si>
  <si>
    <t>Kopā gadā, euro</t>
  </si>
  <si>
    <t>Alga euro/ gadā</t>
  </si>
  <si>
    <t xml:space="preserve">Darbības nodrošināšanai nepieciešamie līdzekļi,
euro** </t>
  </si>
  <si>
    <t>Valsts sociālās apdrošināšanas obligātās iemaksas,
euro</t>
  </si>
  <si>
    <t>Piemaksa par sarežģītību,
euro***</t>
  </si>
  <si>
    <t>Piemaksa  par pieejamības nodrošināšanu un darbu paaugstinātas intensitātes apstākļos,
 euro***</t>
  </si>
  <si>
    <t>Darba samaksa,
euro*</t>
  </si>
  <si>
    <t>Finansējuma apjoms,
euro</t>
  </si>
  <si>
    <t>Pakalpojuma vidējās izmaksas,
euro</t>
  </si>
  <si>
    <t>Finansējums,
euro</t>
  </si>
  <si>
    <t>Pielikums Nr.2.5.</t>
  </si>
  <si>
    <t>2023.gadā papildus nepieciešamais finansējums,
euro</t>
  </si>
  <si>
    <t>2024.gadā papildus nepieciešamais finansējums,
euro</t>
  </si>
  <si>
    <t>2025.gadā papildus nepieciešamais finansējums,
euro</t>
  </si>
  <si>
    <t>Pacientu līdzmaksājuma apjoms vidēji uz vienu epizodi/ gultasdienu, euro</t>
  </si>
  <si>
    <t>Nepieciešamais finansējums, euro</t>
  </si>
  <si>
    <t>Pacientu līdzmaksājuma apjoms vidēji uz vienu hospitalizēto pacientu, euro</t>
  </si>
  <si>
    <t>Bez finansējuma</t>
  </si>
  <si>
    <t>Papildus nepieciešamais finansējums, EUR</t>
  </si>
  <si>
    <t>Nepieciešamais finansējums, EUR</t>
  </si>
  <si>
    <t>Papildus nepieciešamais finansējums multiprofesionālās komandas darba nodrošināšanai narkoloģijas iestādēs</t>
  </si>
  <si>
    <t>Ārstniecības iestāde</t>
  </si>
  <si>
    <t>Pacientu skaits</t>
  </si>
  <si>
    <t>Daugavpils reģionālā slimnīca</t>
  </si>
  <si>
    <t xml:space="preserve">Narkoloģija </t>
  </si>
  <si>
    <t>Liepājas reģionālā slimnīca</t>
  </si>
  <si>
    <t>Rēzeknes slimnīca</t>
  </si>
  <si>
    <t>Rīgas psihiatrijas un narkoloģijas centrs</t>
  </si>
  <si>
    <t>Slimnīca Ģintermuiža</t>
  </si>
  <si>
    <t xml:space="preserve">Obligātā narkoloģiskā palīdzība bērniem pēc bāriņtiesas lēmuma </t>
  </si>
  <si>
    <t xml:space="preserve">Narkomānu rehabilitācija stacionārā bērniem </t>
  </si>
  <si>
    <t>Strenču psihoneiroloģiskā slimnīca</t>
  </si>
  <si>
    <t>KOPĀ:</t>
  </si>
  <si>
    <t>Pakalpojumu programmas Minesota plāns/izpildes 2019.-2022_4M</t>
  </si>
  <si>
    <t>2022_4M</t>
  </si>
  <si>
    <t>Vidēji % pieaugums</t>
  </si>
  <si>
    <t>Papildus pacientu skaits 2022. gadam</t>
  </si>
  <si>
    <t>Plānotais pacientu skaits</t>
  </si>
  <si>
    <t>Izpilde Pacientu skaits</t>
  </si>
  <si>
    <t>% izpilde</t>
  </si>
  <si>
    <t>Papildus nepieciešamais finansējums</t>
  </si>
  <si>
    <t>Papildus prognozētais pacientu skaits</t>
  </si>
  <si>
    <t>33.18.00 "Plānveida stacionāro veselības aprūpes pakalpojumu nodrošināšana"</t>
  </si>
  <si>
    <t>33.17.00 "Neatliekamās medicīniskās palīdzības nodrošināšana stacionārās ārstniecības iestādēs"</t>
  </si>
  <si>
    <t>Ieslodzījuma vietu pārvalde</t>
  </si>
  <si>
    <t>IVP struktūrvienība</t>
  </si>
  <si>
    <t>Daugavgrīvas cietums</t>
  </si>
  <si>
    <t>Iļģuciema cietums</t>
  </si>
  <si>
    <t>Jelgavas cietums</t>
  </si>
  <si>
    <t>Jēkabpils cietums</t>
  </si>
  <si>
    <t>Liepājas cietums</t>
  </si>
  <si>
    <t>Rīgas Centrālcietums</t>
  </si>
  <si>
    <t>Valmieras cietums</t>
  </si>
  <si>
    <t>Olaines cietums (atklāta nodaļa, Atkarīgo centrs)</t>
  </si>
  <si>
    <t>CAIN</t>
  </si>
  <si>
    <t>Kopā:</t>
  </si>
  <si>
    <t>* NVD cena</t>
  </si>
  <si>
    <t xml:space="preserve">https://www.vmnvd.gov.lv/lv/media/16568/download </t>
  </si>
  <si>
    <t>Psihiatrija un narkoloģija</t>
  </si>
  <si>
    <t>13029</t>
  </si>
  <si>
    <t>Klīniskā un veselības psihologa, kurš ir apguvis tālākizglītību psihoterapijā, vai psihoterapeita konsultācija</t>
  </si>
  <si>
    <t>Pielikums Nr.5.5</t>
  </si>
  <si>
    <t>04.01.00 Ieslodzījuma vietas</t>
  </si>
  <si>
    <t>2.9.</t>
  </si>
  <si>
    <t>Iegādāta aparatūra RPNC alkohola, narkotisko un psihotropo vielu reibuma ekspertīzei Ķīmiski toksikoloģiskajā laboratorijā</t>
  </si>
  <si>
    <t>Iegādāts gāzes hromatogrāfs ar liesmas jonizācijas detektoru (FID) alkohola (etilspirta) noteikšanai asinīs, urīnā, siekalās</t>
  </si>
  <si>
    <t>Aparāts-Agilent 6550 iFunnel QTOF LC MS, LC is infinity II 1290</t>
  </si>
  <si>
    <t>Pielikums Nr.2.9.</t>
  </si>
  <si>
    <t>46.03.00 "Slimību profilakse nodrošināšna"</t>
  </si>
  <si>
    <t>*** Piemaksa par sarežģītību pēc Psihiatru kabineta principa, kas noteikts MK 555 10.pielikumā</t>
  </si>
  <si>
    <t xml:space="preserve">Jauna </t>
  </si>
  <si>
    <t>Naloksona (nyxoid) spreja komplekts</t>
  </si>
  <si>
    <t>*tarifs veidots pēc 1 medikamenta vienības (komplektā 2 gab.) cenas Lietuvā</t>
  </si>
  <si>
    <t>Darba samaksa kopā, euro</t>
  </si>
  <si>
    <t>VSAOI, euro</t>
  </si>
  <si>
    <t>Kabineta nodrošinājuma maksājums**, euro</t>
  </si>
  <si>
    <t>Maksu par sarežģītību (darbu ar pacientiem ar garīgiem un psihiskiem traucējumiem), euro ***</t>
  </si>
  <si>
    <t>Kopā vidējās izmaksas, euro</t>
  </si>
  <si>
    <t>Kabineta maksājumu skaits 2022.gadā</t>
  </si>
  <si>
    <t xml:space="preserve">*** MK noteikumu Nr.555 10.pielikums; </t>
  </si>
  <si>
    <t>****Piemaksa par sarežģītību pēc Psihiatru kabineta principa, kas noteikts MK 555 10.pielikumā</t>
  </si>
  <si>
    <t>Papildus speciālistu jaunas multiprofesionālas komandas</t>
  </si>
  <si>
    <t>Pielikums Nr.2.3.</t>
  </si>
  <si>
    <t>Piemaksa par sarežģītību,
euro****</t>
  </si>
  <si>
    <t>Metodiskā centra pakalpojumi kvalitātes kritēriju izvērtēšanai</t>
  </si>
  <si>
    <t>Pielikums Nr.2.4.</t>
  </si>
  <si>
    <t>Piemaksa  par pieejamības nodrošināšanu un darbu paaugstinātas intensitātes apstākļos,
euro***</t>
  </si>
  <si>
    <t>KOPĀ gadā , euro</t>
  </si>
  <si>
    <t>Pozīcija</t>
  </si>
  <si>
    <t>Skaits</t>
  </si>
  <si>
    <t xml:space="preserve">Slodze </t>
  </si>
  <si>
    <t>Vienas vienības atalgojums (ar darba devēja VSAOI 23,59%), euro</t>
  </si>
  <si>
    <t>Darba samaksas apjoms gadam, euro</t>
  </si>
  <si>
    <t>Kabineta nodrošinājuma izmaksas gadā, euro *</t>
  </si>
  <si>
    <t>Pielikums Nr.2.7.</t>
  </si>
  <si>
    <t>Tarifs pa elementiem kopā, euro</t>
  </si>
  <si>
    <t>Tarifs, euro</t>
  </si>
  <si>
    <t>Starpība, euro</t>
  </si>
  <si>
    <t>Manipulācijas pašreizējais tarifs 2022, euro</t>
  </si>
  <si>
    <t>Nepieciešamais papildus finansējums, euro</t>
  </si>
  <si>
    <t>Pielikums Nr.2.8.</t>
  </si>
  <si>
    <t>2025. gadā un turpmāk,
euro</t>
  </si>
  <si>
    <t>Kopā izmaksas par dienas stacionāra pakalpojumiem programmas ievaros, euro ***</t>
  </si>
  <si>
    <t>Pielikums Nr.3.1.</t>
  </si>
  <si>
    <t>Kopā, euro:</t>
  </si>
  <si>
    <t>Pielikums Nr.3.2.</t>
  </si>
  <si>
    <t>Plānotais finansējums, euro</t>
  </si>
  <si>
    <t>Izpilde finansējums, euro</t>
  </si>
  <si>
    <t>Papildus nepieciešamais finansējums, euro</t>
  </si>
  <si>
    <t>Pielikums Nr.3.3</t>
  </si>
  <si>
    <t>33.15.00 "Laboratorisko izmeklējumu nodrošināšana ambulatorajā aprūpē"</t>
  </si>
  <si>
    <t>Darba dienas mēnesī</t>
  </si>
  <si>
    <t>Stundas mēnesī</t>
  </si>
  <si>
    <t>Konsultants</t>
  </si>
  <si>
    <t>Projekta vadība, uzraudzība, atskaites</t>
  </si>
  <si>
    <t>Vienības</t>
  </si>
  <si>
    <t>Dators</t>
  </si>
  <si>
    <t>Programmatūra</t>
  </si>
  <si>
    <t>Tālruņa līnijas abonēšana</t>
  </si>
  <si>
    <t>Uzcenojums, inflācija, neparedzētie izdevumi, rezerve</t>
  </si>
  <si>
    <t>Stundas
dienā</t>
  </si>
  <si>
    <t>Tehniskais nodrošinājums</t>
  </si>
  <si>
    <t xml:space="preserve">EUR vienībai mēnesī </t>
  </si>
  <si>
    <t>Telpu īre, komunālie izdevumi (1 darba vietai 15 m2)</t>
  </si>
  <si>
    <t>Pielikums Nr.1.4.</t>
  </si>
  <si>
    <t>Atkarību konsultatīvais tālrunis - izmaksu aprēķins</t>
  </si>
  <si>
    <t>DDVSAOI</t>
  </si>
  <si>
    <t>Kopā, EUR bez PVN (par pamatpakalpojumu)</t>
  </si>
  <si>
    <t xml:space="preserve">Reklamēšanas izdevumi </t>
  </si>
  <si>
    <t>Kopā, EUR bez PVN (par visu pakalpojumu)</t>
  </si>
  <si>
    <t>Euro mēnesī</t>
  </si>
  <si>
    <t xml:space="preserve">Izstrādāta vai adaptēta dzīves prasmju apgūšanas programma jauniešiem 
Īstenots pilotprojekts vismaz 10 vispārējās izglītības un 10 profesionālās izglītības iestādēs. Pilotprojektā iesaistīti vismaz 350 skolēni
</t>
  </si>
  <si>
    <t>100 000</t>
  </si>
  <si>
    <t>2024.gads/ finansējums, euro*</t>
  </si>
  <si>
    <t xml:space="preserve">*Eiropas Sociālā fonda (ESF+) finansējums, 2021.-2027.gada plānošanas perioda Darbības programmas 4.1.2.SAM “Uzlabot vienlīdzīgu un savlaicīgu piekļuvi kvalitatīviem, ilgtspējīgiem un izmaksu ziņā pieejamiem veselības aprūpes, veselības veicināšanas un slimību profilakses pakalpojumiem, uzlabojot veselības aprūpes sistēmu efektivitāti un izturētspēju” ietvaros (veselības veicināšana)  </t>
  </si>
  <si>
    <t>Pielikums Nr.1.1.</t>
  </si>
  <si>
    <t>Pielikums Nr.1.2.</t>
  </si>
  <si>
    <t>80 000</t>
  </si>
  <si>
    <t xml:space="preserve">Izstrādāta apmācību programma un materiāli 
Apmācīti pirmsskolas izglītības iestāžu pedagogi un personāls, kā arī  bērnu uzraudzības pakalpojuma sniedzēji par atkarību profilakses jautājumiem
</t>
  </si>
  <si>
    <t>Pielikums Nr.1.6.</t>
  </si>
  <si>
    <t>30 000</t>
  </si>
  <si>
    <t>Izstrādāti informatīvie materiāli noteiktām sabiedrības mērķa grupām, piemēram (vīriešiem, sievietēm, senioriem), informatīvie  materiāli par marihuānas, jauno psihoaktīvo vielu, opioīdu, CBD un zema līmeņa THC produktu, narkotiskās un psihotropās vielas saturošu medikamentu lietošanas kaitīgo ietekmi uz veselību, t.sk. kaitējuma mazināšanu, un palīdzības iespējām.
Izstrādāts vai aktualizēts informatīvs materiāls dažādām sabiedrības mērķa grupām par alkoholisko dzērienu lietošanas ietekmi uz veselību un palīdzības iespējām
Nodrošināta materiālu izplatīšana un popularizēšana, t.sk. ģimenes ārstu praksēs</t>
  </si>
  <si>
    <t>200 000</t>
  </si>
  <si>
    <t>Pielikums Nr.1.8.</t>
  </si>
  <si>
    <t>Pielikums Nr.1.9.</t>
  </si>
  <si>
    <t>40 000</t>
  </si>
  <si>
    <t xml:space="preserve">Īstenoti pasākumi, lai informētu sabiedrību par valsts apmaksātu narkoloģisko palīdzību, ārstēšanas un sociālās rehabilitācijas iespējām, t.sk. nodrošinot informāciju par pieejamiem pakalpojumiem vietējā pašvaldībā
</t>
  </si>
  <si>
    <t xml:space="preserve">Izstrādāta vecāku atbalsta programma un nodrošināta tās pilotēšana
</t>
  </si>
  <si>
    <t>Apmācīti speciālisti darbam ar vecākiem atbalsta sniegšanai</t>
  </si>
  <si>
    <t xml:space="preserve">Nodrošinātas atbalsta grupas vecākiem 
</t>
  </si>
  <si>
    <t>Pielikums Nr.1.10.</t>
  </si>
  <si>
    <t xml:space="preserve">Izstrādāti vecāku informēšanas pasākumi  un materiāli 
Izstrādāta vecāku atbalsta programma un nodrošināta tās pilotēšana
Apmācīti speciālisti darbam ar vecākiem atbalsta sniegšanai
Īstenoti  informēšanas pasākumi vecākiem pašvaldībās  
Nodrošinātas atbalsta grupas vecākiem </t>
  </si>
  <si>
    <t>Pielikums Nr.5.3.</t>
  </si>
  <si>
    <t>90 000</t>
  </si>
  <si>
    <t>Pielikums Nr.5.6.</t>
  </si>
  <si>
    <t>Veselības ministrija</t>
  </si>
  <si>
    <t>33.16.00 "Pārējo ambulatoro veselības aprūpes pakalpojumu nodrošināšana"</t>
  </si>
  <si>
    <t>Tieslietu ministrija</t>
  </si>
  <si>
    <t>63.07.00 "Eiropas Sociālā fonda (ESF) projektu īstenošana"</t>
  </si>
  <si>
    <t>2.10.</t>
  </si>
  <si>
    <t>2.11.</t>
  </si>
  <si>
    <t xml:space="preserve">Nodrošināti augsta līmeņa izmeklējumi alkohola, narkotisko un psihotropo vielu reizbuma ekspertīzei </t>
  </si>
  <si>
    <t xml:space="preserve">Nodrošinātas alkohola reibuma ekspertīzes bioloģiskajās vidēs </t>
  </si>
  <si>
    <t xml:space="preserve">Nodrošināti izmeklējumi narkotisko vielu noteikšanai </t>
  </si>
  <si>
    <t xml:space="preserve">Jomas ekspertiem, kā arī atkarību izraisošo vielu lietotājiem nodrošināta ekspertīze par bioloģiskajās vidēs konstatētām vielām </t>
  </si>
  <si>
    <t xml:space="preserve">2024.gads,euro </t>
  </si>
  <si>
    <t xml:space="preserve">2025.gads un turpmāk ik gadu, euro </t>
  </si>
  <si>
    <t xml:space="preserve">Kopā: </t>
  </si>
  <si>
    <t xml:space="preserve">Iegādāta aparatūra RPNC alkohola un psihotropo vielu reibuma ekspertīzei Ķīmiski toksikoloģiskajā laboratorijā </t>
  </si>
  <si>
    <t>Pielikums Nr.2.10</t>
  </si>
  <si>
    <t xml:space="preserve">2023.gads,euro </t>
  </si>
  <si>
    <t xml:space="preserve">2024.gads un turpmāk ik gadu, euro </t>
  </si>
  <si>
    <t xml:space="preserve">Gāzes hromatogrāfs ar liesmas jonizācijas detektoru (FID) elkohola (etilspirta) noteiktšanai bioloģiskās vidēs </t>
  </si>
  <si>
    <t>Izmeklējums ar mikromatricu tehnoloģiju narkotisko vielu noteikšanai</t>
  </si>
  <si>
    <t>turpmāk ik gadu</t>
  </si>
  <si>
    <t>Pielikums Nr.2.11</t>
  </si>
  <si>
    <t xml:space="preserve"> Noteikts multiprofesionālās komandas sastāvs, sniedzamo veselības aprūpes pakalpojumu apjoms (precizētas manipulācijas), noteikti pacientu atlases kritēriji šīs multiprofesionālās komandas pakalpojumu saņemšanai, tai skaitā personām ar atkarību izraisošo vielu lietošanas traucējumiem sniegts plašāks atlabšanas pakalpojums un palielināts personām ar atkarību izraisošo vielu lietošanas traucējumiem sniegtajos pakalpojumos iesaistīto speciālistu skaits </t>
  </si>
  <si>
    <t>Piesaistīt narkologus darbam ieslodzījuma vietās un probācijas klientiem  nodrošināt valsts apmaksātus ceļa izdevumus nokļūšanai pie narkologa</t>
  </si>
  <si>
    <t xml:space="preserve">Vidēji 70 probācijas klientiem gadā apmaksāti ceļa izdevumi </t>
  </si>
  <si>
    <t>Papildu valsts budžeta finansējums gadā (2024.gadā un turpmāk ik gadu), euro</t>
  </si>
  <si>
    <t>2024.gadā</t>
  </si>
  <si>
    <t>2025.gadā un turpmāk</t>
  </si>
  <si>
    <t xml:space="preserve">Kārtējie izdevumi precēm un pakalpojumiem </t>
  </si>
  <si>
    <t>Sabiedriskā transporta izdevumi</t>
  </si>
  <si>
    <t>Vidēji 70 probācijas klienti gadā x vidēji 10 vizītes gadā x vidēji 10 euro par sabiedriskā transporta izdevumiem (turp-atpakaļ)</t>
  </si>
  <si>
    <t>5.7.</t>
  </si>
  <si>
    <t>Pielikums Nr.5.7.</t>
  </si>
  <si>
    <t>VBF</t>
  </si>
  <si>
    <t>Atvaļinājuma pabalsts (30%)</t>
  </si>
  <si>
    <t>DD VSAOI (23.59%)</t>
  </si>
  <si>
    <t xml:space="preserve">Darbinieku stundas likme ar DD VSAOI, euro </t>
  </si>
  <si>
    <t>Mācību centrs</t>
  </si>
  <si>
    <t>Vecākais pasniedzējs</t>
  </si>
  <si>
    <t>kopā:</t>
  </si>
  <si>
    <t>Darbs pie preventīva (profilaktiska) rakstura nodarbībām notiesātajiem, st. gadā</t>
  </si>
  <si>
    <t>Pielikums Nr.1.5.</t>
  </si>
  <si>
    <t>Amats</t>
  </si>
  <si>
    <t>Mēnešalga, euro</t>
  </si>
  <si>
    <t>Piemaksa par dienesta pakāpi</t>
  </si>
  <si>
    <t>Kopā brutto mēnesī, euro</t>
  </si>
  <si>
    <t>Kopā par gadu ar DD VSAOI, euro</t>
  </si>
  <si>
    <r>
      <t>* Pacienta ārstēšanās dienas stacionārā: euro 26.40 (manipulācija 60124) + euro 7 (pacienta līdzmaksājums) = euro</t>
    </r>
    <r>
      <rPr>
        <b/>
        <sz val="10"/>
        <rFont val="Times New Roman"/>
        <family val="1"/>
        <charset val="186"/>
      </rPr>
      <t xml:space="preserve"> 33.40</t>
    </r>
  </si>
  <si>
    <t>Euro gadā (2023.gadā un turpmāk ik gadu)</t>
  </si>
  <si>
    <t>Struktūrvienība</t>
  </si>
  <si>
    <t>Preventīvo pasākumu nodarbību izmaksas kopā ar DD VSAOI gadā (2023.gadā un turpmāk ik gadu), euro</t>
  </si>
  <si>
    <t>Izstrādāta apmācību programma un materiāli, apmācīti pirmsskolas izglītības iestāžu pedagogi un personāls, kā arī  bērnu uzraudzības pakalpojuma sniedzēji par atkarību profilakses jautājumiem</t>
  </si>
  <si>
    <t>Izstrādāti informatīvie materiāli noteiktām sabiedrības mērķa grupām, piemēram (vīriešiem, sievietēm, senioriem), informatīvie  materiāli par marihuānas, jauno psihoaktīvo vielu, opioīdu, CBD un zema līmeņa THC produktu, narkotiskās un psihotropās vielas saturošu medikamentu lietošanas kaitīgo ietekmi uz veselību, t.sk. kaitējuma mazināšanu, un palīdzības iespējām. Izstrādāts vai aktualizēts informatīvs materiāls dažādām sabiedrības mērķa grupām par alkoholisko dzērienu lietošanas ietekmi uz veselību un palīdzības iespējām. Nodrošināta materiālu izplatīšana un popularizēšana, t.sk. ģimenes ārstu praksēs</t>
  </si>
  <si>
    <t xml:space="preserve">Izstrādāti vecāku informēšanas pasākumi  un materiāli. Izstrādāta vecāku atbalsta programma un nodrošināta tās pilotēšana.Apmācīti speciālisti darbam ar vecākiem atbalsta sniegšanai.Īstenoti  informēšanas pasākumi vecākiem pašvaldībās.  Nodrošinātas atbalsta grupas vecākiem </t>
  </si>
  <si>
    <t>3.2.</t>
  </si>
  <si>
    <t>Kabineta nodrošinājuma izmaksas gadā, euro</t>
  </si>
  <si>
    <t>KOPĀ gadā (2023.gads), euro</t>
  </si>
  <si>
    <t>Rehabilitācijas komandas darbs, papildus nepieciešamais finansējums, euro</t>
  </si>
  <si>
    <t>Papildus nepieciešamais finansējums 2023.gadā</t>
  </si>
  <si>
    <t>Papildus nepieciešamais finansējums 2024.gadā un turpmāk ik gadu</t>
  </si>
  <si>
    <t>KOPĀ gadā (2024.gads), euro</t>
  </si>
  <si>
    <t>Papildus nepieciešamais finansējums, euro 2024. gadam un turpmāk ik gadu, balstoties uz 2022.gada datiem</t>
  </si>
  <si>
    <t>KOPĀ gadā (2023.gadā), euro</t>
  </si>
  <si>
    <t>Rīcības virziens</t>
  </si>
  <si>
    <t xml:space="preserve"> konsultāciju maksa pēc NVD cenrāža mēnesī, euro</t>
  </si>
  <si>
    <t>Konsultāciju skaits, mēnesī (pilno darba dienu skaits x konsultāciju skaits)</t>
  </si>
  <si>
    <t>Iespējamais vidējais atkarīgo personu skaits</t>
  </si>
  <si>
    <t>Ieslodzījuma vietu pārvalde (IVP)</t>
  </si>
  <si>
    <t xml:space="preserve">1) darba samaksa -  7.68 euro stundā (vidēji varētu noteikt, ka mentors vienam bērnam nodrošina atbalstu vismaz  20h mēnesī (vidējā stundas likme ņemta no jaunā klasifikatora, kas ir izstrādes procesā, kur vidējā atlīdzība mentoriem ir 1291 euro)). Viens mentors pakalpojumu sniedz ne vairāk kā 2 bērniem. </t>
  </si>
  <si>
    <t>Bērnu skaits</t>
  </si>
  <si>
    <t>Stundas</t>
  </si>
  <si>
    <t>Mēneši gadā</t>
  </si>
  <si>
    <t>Likme euro</t>
  </si>
  <si>
    <t>Darba samaksa</t>
  </si>
  <si>
    <t>Kopā euro gadā</t>
  </si>
  <si>
    <t>Papildu mācības euro*</t>
  </si>
  <si>
    <t xml:space="preserve">700 eur 1 cilv. izmaksas * 25 cilveki = 17 500 eur </t>
  </si>
  <si>
    <t>Pielikums Nr.4.2</t>
  </si>
  <si>
    <t>*izmaksu pamatojums ņemts atbilstoši Labklājības ministrijas noslēgtajam līgumam ar pakalpojumu sniedzēju par ģimenes asistentu mācībām</t>
  </si>
  <si>
    <t>Atlīdzība psihologam par vienu konsultāciju, euro</t>
  </si>
  <si>
    <t>Konsultāciju skaits, vidēji</t>
  </si>
  <si>
    <t>Pakalpojuma nodrošināšanai pieskaitāmās izmaksas (telpu, materiālu, t.sk. informatīvo materiālu, inventāra u.c. konsultāciju nodrošināšanas izmaksas), euro</t>
  </si>
  <si>
    <t>Administrēšanas izdevumi*</t>
  </si>
  <si>
    <t>Personu skaits gadā, vidēji</t>
  </si>
  <si>
    <t>Pielikums Nr.4.4.</t>
  </si>
  <si>
    <t>Kopējā summa 2024.gadā un turpmāk ik gadu, euro</t>
  </si>
  <si>
    <t>Kopā pasākumam 2024.gadā un turpmāk ik gadu, euro</t>
  </si>
  <si>
    <t xml:space="preserve">Definēti atbalsta personas (sociālā mentora/ ģimenes asistenta) uzdevumi, nepieciešamās zināšanas un kvalifikācijas prasības darbam ģimenēm ar multiplām problēmām, t.sk. ar personām ar atkarību izraisošo vielu lietošanas traucējumiem </t>
  </si>
  <si>
    <t>Uzlabota starpinstitūciju sadarbība nodrošinot atbalsta pakalpojumus personām ar multiplām sociālām problēmām, t.sk. atkarību uzraisošo vielu lietošanas traucējumiem, īpaši bērniem, jauniešiem un ģimenēm ar bērniem</t>
  </si>
  <si>
    <t>2024.gada pirmais pusgad</t>
  </si>
  <si>
    <t>Labklājības ministrija</t>
  </si>
  <si>
    <t>05.01.00 “Sociālās rehabilitācijas valsts programmas”</t>
  </si>
  <si>
    <t>22.02.00 “Valsts programma bērnu un ģimenes stāvokļa uzlabošanai”</t>
  </si>
  <si>
    <t>"Motivatori"</t>
  </si>
  <si>
    <t xml:space="preserve">2) “Motivatori”* 50 euro mēnesī, par šiem līdzekļiem mentors ar jaunieti varētu doties sabiedriskajās aktivitātēs, pārgājienos, ekskursijās, apmeklēt pasākumus utt. </t>
  </si>
  <si>
    <t>*Biheiviorālo pārmaiņu motivātori tiek izmantoti pusaudžu motivācijas veicināšanai un tiek izvēlēti atbilstoši viņu interesēm un vajadzībām - ēdināšana, kultūras pasākumi, sporta nodarbības, atbalsts grāmatu, kancelejas preču un higiēnas preču iegādei.</t>
  </si>
  <si>
    <t>Izstrādāt un īstenot valsts apmaksātu ambulatoro  psihoterapijas programmu  personām ar atkarībām</t>
  </si>
  <si>
    <t>Personām ar atkarībām nodrošināta psihoterapijas programma ambulatori</t>
  </si>
  <si>
    <t>Izstrādāta un īstenota ambulatorā psihoterapijas programma  personām ar atkarībām</t>
  </si>
  <si>
    <t>Apmācīti speciālisti darbam ar ambulatoro psihoterapijas programmu personām ar atkarībām</t>
  </si>
  <si>
    <t xml:space="preserve">Pilotprojektā ieviesta ambulatorā psihoterapijas programma personām ar atkarībām, kā rezultātā  palielinās personām ar vielu lietošanas traucējumiem ambulatori sniegto pakalpojumu apjoms </t>
  </si>
  <si>
    <t xml:space="preserve">Pilotprojekta ietvarā iesviestās ambulatorās psihoterapijas programmas  izvērtējums (kvalitāte un multiprofesionālās pieejas īstenošana)  </t>
  </si>
  <si>
    <t xml:space="preserve">Ieviest pašvaldību sociālajos dienestos atbalsta personu (sociālā mentora) pakalpojumu bērniem un jauniešiem ar atkarību izraisošo vielu lietošanas traucējumiem.   </t>
  </si>
  <si>
    <t xml:space="preserve">Bērniem un jauniešiem ar atkarību izraisošo vielu lietošanas traucējumiem pieejami sociālā mentora/  ģimenes asistenta pakalpojumi pašvaldībās </t>
  </si>
  <si>
    <t>Līdzatkarīgām personām nodrošināta iespēja saņemt  līdz 20 valsts apmaksātām psiholoģiska un terapeitiska  rakstura individuālām vai grupu konsultācijām (psihologa/psihoterapijas speciālista), ņemot vērā sociālā darbinieka novērtējumu. 
Atbalsta pakalpojumu pieejami 100 līdzatkarīgām personām gadā</t>
  </si>
  <si>
    <t xml:space="preserve">Ieviests pašvaldību sociālajos dienestos sociālā mentora/ģimenes asistenta pakalpojums 50 bērniem un jauniešiem gadā </t>
  </si>
  <si>
    <t>Veicināt pašvaldības sociālā dienesta, citu iesaistīto pašvaldības iestāžu, veselības, izglītības un tiesībaizsardzības institūciju sadarbību, izstrādājot sadarbības modeli, plānojot un ieviešot jaunus sociālos pakalpojumus pašvaldībā personām ar multiplām problēmām, t.sk. atkarību izraisošo vielu lietošanas traucējumiem, īpaši bērniem, jauniešiem un ģimenēm ar bērniem.</t>
  </si>
  <si>
    <t>Izstrādāts un ieviests starpinstitūciju sadarbības modelis sociālās, veselības, tiesību aizsardzības un iekšlietu jomas iestāžu starpā plānojot un ieviešot jaunus sociālos pakalpojumus pašvaldībā personām ar multiplām problēmām, t.sk. atkarību izraisošo vielu lietošanas traucējumiem, īpaši bērniem, jauniešiem un ģimenēm ar bērniem..</t>
  </si>
  <si>
    <t>Darbības rezultāts "Izstrādāta grupu psihoterapijas programma ieviešanai ambulatori personām ar atkarības diagnozi"</t>
  </si>
  <si>
    <t>Darbības rezultāts "Apmācīti speciālisti darbam ar ambulatoro grupu psihoterapijas programmu personām ar atkarības diagnozi"</t>
  </si>
  <si>
    <t>Darbības rezultāts "Ambulatorās grupas psihoterapijas programmas personām ar atkarības diagnozi ieviešana"</t>
  </si>
  <si>
    <t>2.4.Izstrādāt un īstenot valsts apmaksātu ambulatoro  psihoterapijas programmu personām ar atkarībām</t>
  </si>
  <si>
    <t>Ieviests pašvaldību sociālajos dienestos sociālā mentora/ģimenes asistenta pakalpojums 50 bērniem un jauniešiem  gadā</t>
  </si>
  <si>
    <t>04.03.00 Probācijas īstenošana</t>
  </si>
  <si>
    <t xml:space="preserve">Probācijas klientiem segti sabiedriskā transporta ceļa izdevumi nokļūšanai narkoloģijas pakalpojuma saņemšanas vietā </t>
  </si>
  <si>
    <t>Nodrošināta narkologu piesaiste darbam ieslodzījumu vietās</t>
  </si>
  <si>
    <t>Nodrošināta narkologu piesaiste darbam ieslodzījuma vietās</t>
  </si>
  <si>
    <t>Alkoholisko dzērienu un narkotisko vielu lietošanas profilakse</t>
  </si>
  <si>
    <t xml:space="preserve"> Kopsavilkums par plāna rīcības virzienos noteikto pasākumu īstenošanai nepieciešamo finansējumu</t>
  </si>
  <si>
    <t>Izmeklējums ar mikromatricu tehnoloģiju narkotisko vielu noteikšanai ar mikromatricu</t>
  </si>
  <si>
    <t>*Ņemot vērā, ka pakalpojuma grozs pēc satura un līdzības atbilst MK 23.12.2014. noteikumos Nr.790 "Sociālās rehabilitācijas pakalpojumu sniegšanas kārtība no vardarbības cietušām un vardarbību veikušām pilngadīgām personām" iekļautajam pakalpojumam vardarbībā cietušām pilngadīgām personām, finansējums pakalpojuma izdevumu pozīcijām vienai vienībai, t.sk., administrēšanas izdevumiem, plānots iepriekš minētā pakalpojuma apjomā (MK 23.12.2014. not. Nr.790  49. punkts, 50.1. un 50.3. apakšpunkts).</t>
  </si>
  <si>
    <r>
      <t>Psihologa nodrošināšana līdzatkarīgām personām individuāli vai grupā</t>
    </r>
    <r>
      <rPr>
        <b/>
        <sz val="10"/>
        <color rgb="FFFF0000"/>
        <rFont val="Times New Roman"/>
        <family val="1"/>
      </rPr>
      <t>*</t>
    </r>
  </si>
  <si>
    <t xml:space="preserve">Esošā valsts budžeta finansējuma ietvaros </t>
  </si>
  <si>
    <t>ESF+</t>
  </si>
  <si>
    <t>Esošā valsts budžeta finansējuma ietvaors</t>
  </si>
  <si>
    <t xml:space="preserve">*Ieviešana plānota Eiropas Savienības (ESF+) kohēzijas politikas programmas 2021.–2027.gadam 4.1.2. specifiskā atbalsta mērķa “Uzlabot vienlīdzīgu un savlaicīgu piekļuvi kvalitatīviem, ilgtspējīgiem un izmaksu ziņā pieejamiem veselības aprūpes, veselības veicināšanas un slimību profilakses pakalpojumiem, uzlabojot veselības aprūpes sistēmu efektivitāti un izturētspēju” ietvaros  (veselības veicināšana). Eiropas Savienības kohēzijas politikas programmas 2021.–2027.gadam vēl nav apstiprināta, līdz ar to atbalsts vēl var mainīties. </t>
  </si>
  <si>
    <t xml:space="preserve">*Ieviešana plānota Eiropas Savienības (ESF+) kohēzijas politikas programmas 2021.–2027.gadam 4.1.2. specifiskā atbalsta mērķa “Uzlabot vienlīdzīgu un savlaicīgu piekļuvi kvalitatīviem, ilgtspējīgiem un izmaksu ziņā pieejamiem veselības aprūpes, veselības veicināšanas un slimību profilakses pakalpojumiem, uzlabojot veselības aprūpes sistēmu efektivitāti un izturētspēju” ietvaros. Eiropas Savienības kohēzijas politikas programmas 2021.–2027.gadam vēl nav apstiprināta, līdz ar to atbalsts vēl var mainīties. </t>
  </si>
  <si>
    <t>Izstrādāt priekšlikumus nepieciešamajām izmaiņām profesionālās un augstākās izglītības programmu saturā, nodrošinot atkarību profilakses speciālistam darba pienākumu veikšanai pašvaldībās nepieciešamās zināšanas un prasmes, vienlaikus vērtējot nepieciešamību attīstīt profesionālās pilnveides vai profesionālās tālākizglītības programmas par atkarību profilakses jautājumiem.</t>
  </si>
  <si>
    <t>Nodrošināta atkarību profilaksē strādājošo speciālistu izglītības satura pilnveidošana, tādējādi veicinot  pašvaldībās kvalitatīvu atkarību profilakses speciālisti piesaisti.</t>
  </si>
  <si>
    <t>VISC, SPKC, LM, augstākās izglītības iestādes, profesionālās asociācijas, NVO</t>
  </si>
  <si>
    <r>
      <t>Esošā valsts budžeta finansējuma ietvaros.</t>
    </r>
    <r>
      <rPr>
        <sz val="12"/>
        <color rgb="FFFF0000"/>
        <rFont val="Times New Roman"/>
        <family val="1"/>
      </rPr>
      <t>Pasākumu paredzēts īstenot Labklājības ministrijas administratīvās kapacitātes ietvaro</t>
    </r>
    <r>
      <rPr>
        <sz val="12"/>
        <rFont val="Times New Roman"/>
        <family val="1"/>
      </rPr>
      <t>s</t>
    </r>
  </si>
  <si>
    <r>
      <t xml:space="preserve">Esošā valsts budžeta finansējuma ietvaros. </t>
    </r>
    <r>
      <rPr>
        <sz val="12"/>
        <color rgb="FFFF0000"/>
        <rFont val="Times New Roman"/>
        <family val="1"/>
      </rPr>
      <t>Pasākumu paredzēts īstenot Labklājības ministrijas administratīvās kapacitātes ietvaros</t>
    </r>
  </si>
  <si>
    <t>Izstrādāt rekomendācijas izklaides vietu īpašniekiem un izklaides pasākumu organizētājiem ieviešanai izklaides vietās, lai atturētu vai pasargātu izklaides vietu apmeklētājus no narkotisko vielu lietošanas vai no transportlīdzekļa (automašīnu, velosipēdu, elektrisko skrejriteņu u.c.)  vadīšanas reibumā .</t>
  </si>
  <si>
    <t>Nodrošināta informācija par atkarību izraisošo vielu lietošanas profilakses jautājumiem  ilgstošas sociālās aprūpes un sociālās rehabilitācijas institūcijās esošajiem klientiem</t>
  </si>
  <si>
    <t>Izvērtēt iespēju izveidot atkarību izraisošo vielu lietošanas profilakses programmu ilgstošas sociālās aprūpes un sociālās rehabilitācijas institūcijās esošajiem klientiem.</t>
  </si>
  <si>
    <t>Veikta esošās situācijas izpēte un apzināta atkarību izraisošo vielu lietošanas izplatība ilgstošu sociālās aprūpes un sociālās rehabilitācijas institūciju klientu vidū</t>
  </si>
  <si>
    <t>Ņemot vērā veikto izpēti un citu valstu pieredzi, sagatavoti priekšlikumi atkarību izraisošo vielu lietošanas profilakses programmas izveidošanai ilgstošu sociālās aprūpes un sociālās rehabilitācijas institūciju klientiem.</t>
  </si>
  <si>
    <t xml:space="preserve">Apkopta informācija par profesionālās un augstākās izglītības programmās iekļauto saturu un apjomu par atkarību profilakses jautājumiem dažādu jomu speciālistiem.
</t>
  </si>
  <si>
    <t>Sagatavoti priekšlikumi nepieciešamajām izmaiņām profesionālās un augstākās izglītības saturā nodrošinot atkarību profilakses speciālistam darbam pašvaldībās nepieciešamās zināšanas un prasmes.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</si>
</sst>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 #,##0.00\ &quot;€&quot;_-;\-* #,##0.00\ &quot;€&quot;_-;_-* &quot;-&quot;??\ &quot;€&quot;_-;_-@_-"/>
    <numFmt numFmtId="165" formatCode="0.0"/>
    <numFmt numFmtId="166" formatCode="_-* #,##0_-;\-* #,##0_-;_-* &quot;-&quot;??_-;_-@_-"/>
    <numFmt numFmtId="167" formatCode="0.000"/>
    <numFmt numFmtId="168" formatCode="_-&quot;Ls&quot;\ * #,##0.00_-;\-&quot;Ls&quot;\ * #,##0.00_-;_-&quot;Ls&quot;\ * &quot;-&quot;??_-;_-@_-"/>
    <numFmt numFmtId="169" formatCode="_-* #,##0.00\ &quot;Ls&quot;_-;\-* #,##0.00\ &quot;Ls&quot;_-;_-* &quot;-&quot;??\ &quot;Ls&quot;_-;_-@_-"/>
    <numFmt numFmtId="170" formatCode="_-* #,##0.00\ _L_s_-;\-* #,##0.00\ _L_s_-;_-* &quot;-&quot;??\ _L_s_-;_-@_-"/>
    <numFmt numFmtId="171" formatCode="#,##0.0"/>
    <numFmt numFmtId="172" formatCode="_(* #,##0_);_(* \(#,##0\);_(* &quot;-&quot;??_);_(@_)"/>
  </numFmts>
  <fonts count="107">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0"/>
      <name val="Arial"/>
      <family val="2"/>
      <charset val="186"/>
    </font>
    <font>
      <sz val="10"/>
      <name val="Times New Roman"/>
      <family val="1"/>
      <charset val="186"/>
    </font>
    <font>
      <sz val="11"/>
      <color theme="1"/>
      <name val="Calibri"/>
      <family val="2"/>
      <scheme val="minor"/>
    </font>
    <font>
      <sz val="10"/>
      <color theme="1"/>
      <name val="Times New Roman"/>
      <family val="1"/>
      <charset val="186"/>
    </font>
    <font>
      <b/>
      <sz val="10"/>
      <color theme="1"/>
      <name val="Times New Roman"/>
      <family val="1"/>
    </font>
    <font>
      <sz val="11"/>
      <color theme="1"/>
      <name val="Calibri"/>
      <family val="2"/>
      <charset val="186"/>
    </font>
    <font>
      <sz val="10"/>
      <color theme="1"/>
      <name val="Times New Roman"/>
      <family val="1"/>
    </font>
    <font>
      <u/>
      <sz val="11"/>
      <color theme="10"/>
      <name val="Calibri"/>
      <family val="2"/>
      <charset val="186"/>
      <scheme val="minor"/>
    </font>
    <font>
      <sz val="12"/>
      <name val="Times New Roman"/>
      <family val="1"/>
    </font>
    <font>
      <b/>
      <sz val="12"/>
      <name val="Times New Roman"/>
      <family val="1"/>
    </font>
    <font>
      <vertAlign val="superscript"/>
      <sz val="12"/>
      <name val="Times New Roman"/>
      <family val="1"/>
    </font>
    <font>
      <sz val="10"/>
      <color indexed="8"/>
      <name val="Times New Roman"/>
      <family val="1"/>
      <charset val="186"/>
    </font>
    <font>
      <sz val="11"/>
      <color rgb="FF000000"/>
      <name val="Calibri"/>
      <family val="2"/>
    </font>
    <font>
      <sz val="10"/>
      <name val="Times New Roman"/>
      <family val="1"/>
    </font>
    <font>
      <sz val="11"/>
      <color indexed="8"/>
      <name val="Calibri"/>
      <family val="2"/>
      <scheme val="minor"/>
    </font>
    <font>
      <sz val="12"/>
      <color theme="1"/>
      <name val="Times New Roman"/>
      <family val="2"/>
      <charset val="186"/>
    </font>
    <font>
      <sz val="11"/>
      <color theme="1"/>
      <name val="Calibri"/>
      <family val="2"/>
      <charset val="204"/>
      <scheme val="minor"/>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b/>
      <sz val="10"/>
      <color rgb="FFFF0000"/>
      <name val="Times New Roman"/>
      <family val="1"/>
    </font>
    <font>
      <b/>
      <i/>
      <sz val="10"/>
      <color theme="1"/>
      <name val="Times New Roman"/>
      <family val="1"/>
    </font>
    <font>
      <b/>
      <sz val="10"/>
      <name val="Times New Roman"/>
      <family val="1"/>
    </font>
    <font>
      <sz val="10"/>
      <color rgb="FFFF0000"/>
      <name val="Times New Roman"/>
      <family val="1"/>
    </font>
    <font>
      <sz val="10"/>
      <color indexed="8"/>
      <name val="Times New Roman"/>
      <family val="1"/>
    </font>
    <font>
      <u/>
      <sz val="10"/>
      <color theme="10"/>
      <name val="Times New Roman"/>
      <family val="1"/>
    </font>
    <font>
      <sz val="10"/>
      <name val="Arial"/>
      <family val="2"/>
    </font>
    <font>
      <sz val="10"/>
      <color rgb="FF000000"/>
      <name val="Times New Roman"/>
      <family val="1"/>
    </font>
    <font>
      <sz val="10"/>
      <color theme="1"/>
      <name val="Calibri"/>
      <family val="2"/>
      <charset val="186"/>
      <scheme val="minor"/>
    </font>
    <font>
      <i/>
      <sz val="10"/>
      <name val="Times New Roman"/>
      <family val="1"/>
    </font>
    <font>
      <sz val="12"/>
      <color theme="1"/>
      <name val="Times New Roman"/>
      <family val="1"/>
    </font>
    <font>
      <sz val="12"/>
      <color rgb="FF000000"/>
      <name val="Times New Roman"/>
      <family val="1"/>
    </font>
    <font>
      <i/>
      <sz val="10"/>
      <color theme="1"/>
      <name val="Times New Roman"/>
      <family val="1"/>
    </font>
    <font>
      <sz val="10"/>
      <color rgb="FF414142"/>
      <name val="Times New Roman"/>
      <family val="1"/>
    </font>
    <font>
      <b/>
      <sz val="10"/>
      <color indexed="8"/>
      <name val="Times New Roman"/>
      <family val="1"/>
      <charset val="186"/>
    </font>
    <font>
      <i/>
      <sz val="10"/>
      <color rgb="FFFF0000"/>
      <name val="Times New Roman"/>
      <family val="1"/>
      <charset val="186"/>
    </font>
    <font>
      <sz val="8"/>
      <name val="Calibri"/>
      <family val="2"/>
      <charset val="186"/>
      <scheme val="minor"/>
    </font>
    <font>
      <b/>
      <u/>
      <sz val="10"/>
      <color theme="1"/>
      <name val="Times New Roman"/>
      <family val="1"/>
      <charset val="186"/>
    </font>
    <font>
      <b/>
      <sz val="10"/>
      <name val="Times New Roman"/>
      <family val="1"/>
      <charset val="186"/>
    </font>
    <font>
      <sz val="10"/>
      <color rgb="FFFF0000"/>
      <name val="Times New Roman"/>
      <family val="1"/>
      <charset val="186"/>
    </font>
    <font>
      <b/>
      <sz val="10"/>
      <color indexed="8"/>
      <name val="Times New Roman"/>
      <family val="1"/>
    </font>
    <font>
      <b/>
      <sz val="12"/>
      <color rgb="FFFF0000"/>
      <name val="Times New Roman"/>
      <family val="1"/>
    </font>
    <font>
      <sz val="12"/>
      <color rgb="FFFF0000"/>
      <name val="Times New Roman"/>
      <family val="1"/>
    </font>
  </fonts>
  <fills count="6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79998168889431442"/>
        <bgColor theme="4" tint="0.79998168889431442"/>
      </patternFill>
    </fill>
    <fill>
      <patternFill patternType="solid">
        <fgColor theme="9" tint="0.59999389629810485"/>
        <bgColor indexed="64"/>
      </patternFill>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9" tint="0.39997558519241921"/>
        <bgColor theme="4" tint="0.79998168889431442"/>
      </patternFill>
    </fill>
    <fill>
      <patternFill patternType="solid">
        <fgColor theme="0" tint="-4.9989318521683403E-2"/>
        <bgColor indexed="64"/>
      </patternFill>
    </fill>
    <fill>
      <patternFill patternType="solid">
        <fgColor theme="9" tint="0.39997558519241921"/>
        <bgColor indexed="64"/>
      </patternFill>
    </fill>
  </fills>
  <borders count="55">
    <border>
      <left/>
      <right/>
      <top/>
      <bottom/>
      <diagonal/>
    </border>
    <border>
      <left style="medium">
        <color rgb="FF414142"/>
      </left>
      <right/>
      <top/>
      <bottom/>
      <diagonal/>
    </border>
    <border>
      <left/>
      <right style="medium">
        <color rgb="FF414142"/>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theme="4" tint="0.39997558519241921"/>
      </top>
      <bottom/>
      <diagonal/>
    </border>
    <border>
      <left style="thin">
        <color indexed="64"/>
      </left>
      <right style="thin">
        <color indexed="64"/>
      </right>
      <top/>
      <bottom/>
      <diagonal/>
    </border>
    <border>
      <left style="thin">
        <color rgb="FF414142"/>
      </left>
      <right style="thin">
        <color rgb="FF414142"/>
      </right>
      <top style="thin">
        <color rgb="FF414142"/>
      </top>
      <bottom style="thin">
        <color rgb="FF414142"/>
      </bottom>
      <diagonal/>
    </border>
    <border>
      <left style="thin">
        <color rgb="FF414142"/>
      </left>
      <right/>
      <top style="thin">
        <color rgb="FF414142"/>
      </top>
      <bottom style="thin">
        <color rgb="FF414142"/>
      </bottom>
      <diagonal/>
    </border>
    <border>
      <left/>
      <right style="thin">
        <color rgb="FF414142"/>
      </right>
      <top style="thin">
        <color rgb="FF414142"/>
      </top>
      <bottom style="thin">
        <color rgb="FF414142"/>
      </bottom>
      <diagonal/>
    </border>
    <border>
      <left style="thin">
        <color rgb="FF414142"/>
      </left>
      <right style="thin">
        <color rgb="FF414142"/>
      </right>
      <top style="thin">
        <color rgb="FF414142"/>
      </top>
      <bottom style="thin">
        <color indexed="64"/>
      </bottom>
      <diagonal/>
    </border>
    <border>
      <left style="thin">
        <color rgb="FF414142"/>
      </left>
      <right/>
      <top style="thin">
        <color rgb="FF414142"/>
      </top>
      <bottom style="thin">
        <color indexed="64"/>
      </bottom>
      <diagonal/>
    </border>
    <border>
      <left/>
      <right style="thin">
        <color rgb="FF414142"/>
      </right>
      <top style="thin">
        <color rgb="FF414142"/>
      </top>
      <bottom style="thin">
        <color indexed="64"/>
      </bottom>
      <diagonal/>
    </border>
    <border>
      <left style="thin">
        <color rgb="FF414142"/>
      </left>
      <right style="thin">
        <color rgb="FF414142"/>
      </right>
      <top style="thin">
        <color rgb="FF414142"/>
      </top>
      <bottom/>
      <diagonal/>
    </border>
    <border>
      <left style="thin">
        <color rgb="FF414142"/>
      </left>
      <right/>
      <top style="thin">
        <color rgb="FF414142"/>
      </top>
      <bottom/>
      <diagonal/>
    </border>
    <border>
      <left/>
      <right style="thin">
        <color rgb="FF414142"/>
      </right>
      <top style="thin">
        <color rgb="FF414142"/>
      </top>
      <bottom/>
      <diagonal/>
    </border>
    <border>
      <left style="thin">
        <color rgb="FF414142"/>
      </left>
      <right style="thin">
        <color rgb="FF414142"/>
      </right>
      <top/>
      <bottom style="thin">
        <color rgb="FF414142"/>
      </bottom>
      <diagonal/>
    </border>
    <border>
      <left style="thin">
        <color rgb="FF414142"/>
      </left>
      <right/>
      <top/>
      <bottom style="thin">
        <color rgb="FF414142"/>
      </bottom>
      <diagonal/>
    </border>
    <border>
      <left/>
      <right style="thin">
        <color rgb="FF414142"/>
      </right>
      <top/>
      <bottom style="thin">
        <color rgb="FF41414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indexed="64"/>
      </top>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bottom/>
      <diagonal/>
    </border>
    <border>
      <left/>
      <right style="medium">
        <color indexed="64"/>
      </right>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0230">
    <xf numFmtId="0" fontId="0" fillId="0" borderId="0"/>
    <xf numFmtId="0" fontId="5" fillId="0" borderId="0"/>
    <xf numFmtId="0" fontId="6" fillId="0" borderId="0"/>
    <xf numFmtId="0" fontId="6" fillId="0" borderId="0"/>
    <xf numFmtId="0" fontId="5" fillId="0" borderId="0"/>
    <xf numFmtId="43" fontId="5" fillId="0" borderId="0" applyFont="0" applyFill="0" applyBorder="0" applyAlignment="0" applyProtection="0"/>
    <xf numFmtId="0" fontId="5" fillId="0" borderId="0"/>
    <xf numFmtId="0" fontId="6" fillId="0" borderId="0"/>
    <xf numFmtId="0" fontId="5" fillId="0" borderId="0"/>
    <xf numFmtId="0" fontId="6" fillId="0" borderId="0"/>
    <xf numFmtId="0" fontId="6" fillId="0" borderId="0"/>
    <xf numFmtId="0" fontId="5" fillId="0" borderId="0"/>
    <xf numFmtId="0" fontId="8" fillId="0" borderId="0"/>
    <xf numFmtId="0" fontId="8" fillId="0" borderId="0"/>
    <xf numFmtId="0" fontId="13" fillId="0" borderId="0" applyNumberFormat="0" applyFill="0" applyBorder="0" applyAlignment="0" applyProtection="0"/>
    <xf numFmtId="0" fontId="5" fillId="0" borderId="0"/>
    <xf numFmtId="0" fontId="4" fillId="0" borderId="0"/>
    <xf numFmtId="0" fontId="4" fillId="0" borderId="0"/>
    <xf numFmtId="0" fontId="4" fillId="0" borderId="0"/>
    <xf numFmtId="9" fontId="4" fillId="0" borderId="0" applyFont="0" applyFill="0" applyBorder="0" applyAlignment="0" applyProtection="0"/>
    <xf numFmtId="0" fontId="6" fillId="0" borderId="0"/>
    <xf numFmtId="0" fontId="5" fillId="0" borderId="0"/>
    <xf numFmtId="0" fontId="5" fillId="0" borderId="0"/>
    <xf numFmtId="0" fontId="5" fillId="0" borderId="0"/>
    <xf numFmtId="0" fontId="4"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0" borderId="0"/>
    <xf numFmtId="0" fontId="20" fillId="0" borderId="0"/>
    <xf numFmtId="0" fontId="5" fillId="0" borderId="0"/>
    <xf numFmtId="0" fontId="6" fillId="0" borderId="0"/>
    <xf numFmtId="0" fontId="5" fillId="0" borderId="0"/>
    <xf numFmtId="0" fontId="5" fillId="0" borderId="0"/>
    <xf numFmtId="0" fontId="6" fillId="0" borderId="0"/>
    <xf numFmtId="43" fontId="6" fillId="0" borderId="0" applyFont="0" applyFill="0" applyBorder="0" applyAlignment="0" applyProtection="0"/>
    <xf numFmtId="0" fontId="21" fillId="0" borderId="0"/>
    <xf numFmtId="0" fontId="4"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6" fillId="0" borderId="0" applyFont="0" applyFill="0" applyBorder="0" applyAlignment="0" applyProtection="0"/>
    <xf numFmtId="0" fontId="5" fillId="0" borderId="0"/>
    <xf numFmtId="0" fontId="6" fillId="0" borderId="0"/>
    <xf numFmtId="0" fontId="4" fillId="0" borderId="0"/>
    <xf numFmtId="9" fontId="4"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43" fontId="4" fillId="0" borderId="0" applyFont="0" applyFill="0" applyBorder="0" applyAlignment="0" applyProtection="0"/>
    <xf numFmtId="0" fontId="6" fillId="0" borderId="0"/>
    <xf numFmtId="43" fontId="5" fillId="0" borderId="0" applyFont="0" applyFill="0" applyBorder="0" applyAlignment="0" applyProtection="0"/>
    <xf numFmtId="0" fontId="5" fillId="0" borderId="0"/>
    <xf numFmtId="43" fontId="6" fillId="0" borderId="0" applyFont="0" applyFill="0" applyBorder="0" applyAlignment="0" applyProtection="0"/>
    <xf numFmtId="43" fontId="6" fillId="0" borderId="0" applyFont="0" applyFill="0" applyBorder="0" applyAlignment="0" applyProtection="0"/>
    <xf numFmtId="0" fontId="4" fillId="0" borderId="0"/>
    <xf numFmtId="0" fontId="4" fillId="0" borderId="0"/>
    <xf numFmtId="0" fontId="5" fillId="0" borderId="0"/>
    <xf numFmtId="0" fontId="5" fillId="0" borderId="0"/>
    <xf numFmtId="0" fontId="6" fillId="0" borderId="0"/>
    <xf numFmtId="0" fontId="5" fillId="0" borderId="0"/>
    <xf numFmtId="43" fontId="5" fillId="0" borderId="0" applyFont="0" applyFill="0" applyBorder="0" applyAlignment="0" applyProtection="0"/>
    <xf numFmtId="0" fontId="22" fillId="0" borderId="0"/>
    <xf numFmtId="0" fontId="5" fillId="0" borderId="0"/>
    <xf numFmtId="0" fontId="5" fillId="0" borderId="0"/>
    <xf numFmtId="0" fontId="18" fillId="0" borderId="0" applyNumberFormat="0" applyBorder="0" applyAlignment="0"/>
    <xf numFmtId="0" fontId="4" fillId="0" borderId="0"/>
    <xf numFmtId="43" fontId="5" fillId="0" borderId="0" applyFont="0" applyFill="0" applyBorder="0" applyAlignment="0" applyProtection="0"/>
    <xf numFmtId="43" fontId="5" fillId="0" borderId="0" applyFont="0" applyFill="0" applyBorder="0" applyAlignment="0" applyProtection="0"/>
    <xf numFmtId="0" fontId="4" fillId="0" borderId="0"/>
    <xf numFmtId="43" fontId="5" fillId="0" borderId="0" applyFont="0" applyFill="0" applyBorder="0" applyAlignment="0" applyProtection="0"/>
    <xf numFmtId="9" fontId="4" fillId="0" borderId="0" applyFont="0" applyFill="0" applyBorder="0" applyAlignment="0" applyProtection="0"/>
    <xf numFmtId="0" fontId="5" fillId="0" borderId="0"/>
    <xf numFmtId="9" fontId="5" fillId="0" borderId="0" applyFont="0" applyFill="0" applyBorder="0" applyAlignment="0" applyProtection="0"/>
    <xf numFmtId="0" fontId="6" fillId="0" borderId="0"/>
    <xf numFmtId="0" fontId="5" fillId="0" borderId="0"/>
    <xf numFmtId="0" fontId="5" fillId="0" borderId="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0" fontId="24" fillId="40" borderId="0" applyNumberFormat="0" applyBorder="0" applyAlignment="0" applyProtection="0"/>
    <xf numFmtId="0" fontId="6" fillId="0" borderId="0"/>
    <xf numFmtId="0" fontId="24" fillId="40" borderId="0" applyNumberFormat="0" applyBorder="0" applyAlignment="0" applyProtection="0"/>
    <xf numFmtId="0" fontId="24" fillId="40" borderId="0" applyNumberFormat="0" applyBorder="0" applyAlignment="0" applyProtection="0"/>
    <xf numFmtId="0" fontId="6" fillId="0" borderId="0"/>
    <xf numFmtId="0" fontId="24" fillId="40"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24" fillId="40" borderId="0" applyNumberFormat="0" applyBorder="0" applyAlignment="0" applyProtection="0"/>
    <xf numFmtId="9" fontId="5" fillId="0" borderId="0" applyFont="0" applyFill="0" applyBorder="0" applyAlignment="0" applyProtection="0"/>
    <xf numFmtId="43" fontId="6" fillId="0" borderId="0" applyFont="0" applyFill="0" applyBorder="0" applyAlignment="0" applyProtection="0"/>
    <xf numFmtId="0" fontId="24" fillId="41" borderId="0" applyNumberFormat="0" applyBorder="0" applyAlignment="0" applyProtection="0"/>
    <xf numFmtId="0" fontId="24" fillId="40" borderId="0" applyNumberFormat="0" applyBorder="0" applyAlignment="0" applyProtection="0"/>
    <xf numFmtId="0" fontId="25" fillId="40" borderId="0" applyNumberFormat="0" applyBorder="0" applyAlignment="0" applyProtection="0"/>
    <xf numFmtId="0" fontId="24" fillId="40" borderId="0" applyNumberFormat="0" applyBorder="0" applyAlignment="0" applyProtection="0"/>
    <xf numFmtId="0" fontId="24" fillId="40" borderId="0" applyNumberFormat="0" applyBorder="0" applyAlignment="0" applyProtection="0"/>
    <xf numFmtId="0" fontId="21" fillId="0" borderId="0"/>
    <xf numFmtId="0" fontId="24" fillId="40" borderId="0" applyNumberFormat="0" applyBorder="0" applyAlignment="0" applyProtection="0"/>
    <xf numFmtId="43" fontId="6" fillId="0" borderId="0" applyFont="0" applyFill="0" applyBorder="0" applyAlignment="0" applyProtection="0"/>
    <xf numFmtId="0" fontId="24" fillId="41" borderId="0" applyNumberFormat="0" applyBorder="0" applyAlignment="0" applyProtection="0"/>
    <xf numFmtId="0" fontId="24" fillId="40" borderId="0" applyNumberFormat="0" applyBorder="0" applyAlignment="0" applyProtection="0"/>
    <xf numFmtId="0" fontId="6" fillId="0" borderId="0"/>
    <xf numFmtId="0" fontId="6" fillId="0" borderId="0"/>
    <xf numFmtId="0" fontId="24" fillId="40" borderId="0" applyNumberFormat="0" applyBorder="0" applyAlignment="0" applyProtection="0"/>
    <xf numFmtId="0" fontId="24" fillId="40" borderId="0" applyNumberFormat="0" applyBorder="0" applyAlignment="0" applyProtection="0"/>
    <xf numFmtId="0" fontId="24" fillId="40" borderId="0" applyNumberFormat="0" applyBorder="0" applyAlignment="0" applyProtection="0"/>
    <xf numFmtId="0" fontId="24" fillId="40" borderId="0" applyNumberFormat="0" applyBorder="0" applyAlignment="0" applyProtection="0"/>
    <xf numFmtId="0" fontId="24" fillId="41" borderId="0" applyNumberFormat="0" applyBorder="0" applyAlignment="0" applyProtection="0"/>
    <xf numFmtId="0" fontId="24" fillId="40" borderId="0" applyNumberFormat="0" applyBorder="0" applyAlignment="0" applyProtection="0"/>
    <xf numFmtId="0" fontId="24" fillId="40" borderId="0" applyNumberFormat="0" applyBorder="0" applyAlignment="0" applyProtection="0"/>
    <xf numFmtId="0" fontId="24" fillId="40" borderId="0" applyNumberFormat="0" applyBorder="0" applyAlignment="0" applyProtection="0"/>
    <xf numFmtId="0" fontId="4" fillId="0" borderId="0"/>
    <xf numFmtId="0" fontId="6" fillId="0" borderId="0"/>
    <xf numFmtId="0" fontId="6" fillId="0" borderId="0"/>
    <xf numFmtId="0" fontId="24" fillId="40" borderId="0" applyNumberFormat="0" applyBorder="0" applyAlignment="0" applyProtection="0"/>
    <xf numFmtId="0" fontId="24" fillId="41" borderId="0" applyNumberFormat="0" applyBorder="0" applyAlignment="0" applyProtection="0"/>
    <xf numFmtId="43" fontId="4" fillId="0" borderId="0" applyFont="0" applyFill="0" applyBorder="0" applyAlignment="0" applyProtection="0"/>
    <xf numFmtId="0" fontId="24" fillId="41" borderId="0" applyNumberFormat="0" applyBorder="0" applyAlignment="0" applyProtection="0"/>
    <xf numFmtId="43" fontId="5" fillId="0" borderId="0" applyFont="0" applyFill="0" applyBorder="0" applyAlignment="0" applyProtection="0"/>
    <xf numFmtId="0" fontId="24" fillId="40"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4" fillId="40" borderId="0" applyNumberFormat="0" applyBorder="0" applyAlignment="0" applyProtection="0"/>
    <xf numFmtId="0" fontId="6" fillId="0" borderId="0"/>
    <xf numFmtId="0" fontId="6" fillId="0" borderId="0"/>
    <xf numFmtId="0" fontId="24" fillId="40" borderId="0" applyNumberFormat="0" applyBorder="0" applyAlignment="0" applyProtection="0"/>
    <xf numFmtId="0" fontId="24" fillId="41" borderId="0" applyNumberFormat="0" applyBorder="0" applyAlignment="0" applyProtection="0"/>
    <xf numFmtId="0" fontId="24" fillId="40" borderId="0" applyNumberFormat="0" applyBorder="0" applyAlignment="0" applyProtection="0"/>
    <xf numFmtId="43" fontId="5" fillId="0" borderId="0" applyFont="0" applyFill="0" applyBorder="0" applyAlignment="0" applyProtection="0"/>
    <xf numFmtId="0" fontId="6" fillId="0" borderId="0"/>
    <xf numFmtId="0" fontId="6" fillId="0" borderId="0"/>
    <xf numFmtId="0" fontId="24" fillId="40" borderId="0" applyNumberFormat="0" applyBorder="0" applyAlignment="0" applyProtection="0"/>
    <xf numFmtId="0" fontId="24" fillId="40" borderId="0" applyNumberFormat="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24" fillId="40" borderId="0" applyNumberFormat="0" applyBorder="0" applyAlignment="0" applyProtection="0"/>
    <xf numFmtId="43" fontId="5" fillId="0" borderId="0" applyFont="0" applyFill="0" applyBorder="0" applyAlignment="0" applyProtection="0"/>
    <xf numFmtId="44" fontId="5" fillId="0" borderId="0" applyFont="0" applyFill="0" applyBorder="0" applyAlignment="0" applyProtection="0"/>
    <xf numFmtId="0" fontId="5" fillId="0" borderId="0"/>
    <xf numFmtId="0" fontId="6" fillId="0" borderId="0"/>
    <xf numFmtId="0" fontId="6" fillId="0" borderId="0"/>
    <xf numFmtId="0" fontId="24" fillId="40" borderId="0" applyNumberFormat="0" applyBorder="0" applyAlignment="0" applyProtection="0"/>
    <xf numFmtId="0" fontId="24" fillId="40" borderId="0" applyNumberFormat="0" applyBorder="0" applyAlignment="0" applyProtection="0"/>
    <xf numFmtId="0" fontId="66" fillId="0" borderId="46" applyNumberFormat="0" applyFill="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0" fontId="24" fillId="40" borderId="0" applyNumberFormat="0" applyBorder="0" applyAlignment="0" applyProtection="0"/>
    <xf numFmtId="0" fontId="24" fillId="40" borderId="0" applyNumberFormat="0" applyBorder="0" applyAlignment="0" applyProtection="0"/>
    <xf numFmtId="0" fontId="5" fillId="0" borderId="0"/>
    <xf numFmtId="0" fontId="6" fillId="0" borderId="0"/>
    <xf numFmtId="0" fontId="5" fillId="0" borderId="0"/>
    <xf numFmtId="0" fontId="24" fillId="40" borderId="0" applyNumberFormat="0" applyBorder="0" applyAlignment="0" applyProtection="0"/>
    <xf numFmtId="0" fontId="6" fillId="0" borderId="0"/>
    <xf numFmtId="0" fontId="5" fillId="0" borderId="0"/>
    <xf numFmtId="0" fontId="24" fillId="40" borderId="0" applyNumberFormat="0" applyBorder="0" applyAlignment="0" applyProtection="0"/>
    <xf numFmtId="0" fontId="24" fillId="40" borderId="0" applyNumberFormat="0" applyBorder="0" applyAlignment="0" applyProtection="0"/>
    <xf numFmtId="0" fontId="24" fillId="41" borderId="0" applyNumberFormat="0" applyBorder="0" applyAlignment="0" applyProtection="0"/>
    <xf numFmtId="0" fontId="24" fillId="40"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5"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1"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5"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5"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5"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4"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6" borderId="0" applyNumberFormat="0" applyBorder="0" applyAlignment="0" applyProtection="0"/>
    <xf numFmtId="0" fontId="25" fillId="46"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5"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5"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5"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8"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5"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9"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5"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3"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5"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5"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4" fillId="50"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7"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7"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7"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7"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7"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7"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4"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7"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5"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7"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6"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7"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7"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7"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7"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7"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0" fontId="26" fillId="58" borderId="0" applyNumberFormat="0" applyBorder="0" applyAlignment="0" applyProtection="0"/>
    <xf numFmtId="43" fontId="28" fillId="0" borderId="0" applyFont="0" applyFill="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30"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4"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0" fontId="33" fillId="59" borderId="3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40"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39" fillId="42" borderId="0" applyNumberFormat="0" applyBorder="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2"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4"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3" fillId="0" borderId="41"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6"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42" applyNumberFormat="0" applyFill="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7"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8" fillId="0" borderId="0" applyNumberFormat="0" applyFill="0" applyBorder="0" applyAlignment="0" applyProtection="0">
      <alignment vertical="top"/>
      <protection locked="0"/>
    </xf>
    <xf numFmtId="0" fontId="49" fillId="0" borderId="0" applyNumberFormat="0" applyFill="0" applyBorder="0" applyAlignment="0" applyProtection="0">
      <alignment vertical="top"/>
      <protection locked="0"/>
    </xf>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1" fillId="11" borderId="29"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3" fillId="0" borderId="31"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2" fillId="0" borderId="43" applyNumberFormat="0" applyFill="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5" fillId="1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6" fillId="0" borderId="0"/>
    <xf numFmtId="0" fontId="6" fillId="0" borderId="0"/>
    <xf numFmtId="0" fontId="5" fillId="0" borderId="0"/>
    <xf numFmtId="0" fontId="56" fillId="0" borderId="0"/>
    <xf numFmtId="0" fontId="56" fillId="0" borderId="0"/>
    <xf numFmtId="0" fontId="11" fillId="0" borderId="0"/>
    <xf numFmtId="0" fontId="11"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11" fillId="0" borderId="0"/>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11" fillId="0" borderId="0"/>
    <xf numFmtId="0" fontId="11" fillId="0" borderId="0"/>
    <xf numFmtId="0" fontId="11" fillId="0" borderId="0"/>
    <xf numFmtId="0" fontId="5" fillId="0" borderId="0"/>
    <xf numFmtId="0" fontId="5" fillId="0" borderId="0"/>
    <xf numFmtId="0" fontId="11" fillId="0" borderId="0"/>
    <xf numFmtId="0" fontId="5" fillId="0" borderId="0"/>
    <xf numFmtId="0" fontId="5" fillId="0" borderId="0"/>
    <xf numFmtId="0" fontId="5" fillId="0" borderId="0"/>
    <xf numFmtId="0" fontId="5" fillId="0" borderId="0"/>
    <xf numFmtId="0" fontId="56" fillId="0" borderId="0"/>
    <xf numFmtId="0" fontId="5" fillId="0" borderId="0"/>
    <xf numFmtId="0" fontId="4" fillId="0" borderId="0"/>
    <xf numFmtId="0" fontId="6" fillId="0" borderId="0"/>
    <xf numFmtId="0" fontId="56" fillId="0" borderId="0"/>
    <xf numFmtId="0" fontId="56" fillId="0" borderId="0"/>
    <xf numFmtId="0" fontId="11" fillId="0" borderId="0"/>
    <xf numFmtId="0" fontId="11" fillId="0" borderId="0"/>
    <xf numFmtId="0" fontId="11" fillId="0" borderId="0"/>
    <xf numFmtId="0" fontId="5" fillId="0" borderId="0"/>
    <xf numFmtId="0" fontId="5" fillId="0" borderId="0"/>
    <xf numFmtId="0" fontId="58" fillId="0" borderId="0"/>
    <xf numFmtId="0" fontId="58" fillId="0" borderId="0"/>
    <xf numFmtId="0" fontId="58" fillId="0" borderId="0"/>
    <xf numFmtId="0" fontId="58" fillId="0" borderId="0"/>
    <xf numFmtId="0" fontId="5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 fillId="0" borderId="0"/>
    <xf numFmtId="0" fontId="4" fillId="0" borderId="0"/>
    <xf numFmtId="0" fontId="4" fillId="0" borderId="0"/>
    <xf numFmtId="0" fontId="4" fillId="0" borderId="0"/>
    <xf numFmtId="0" fontId="4" fillId="0" borderId="0"/>
    <xf numFmtId="0" fontId="4" fillId="0" borderId="0"/>
    <xf numFmtId="0" fontId="59"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6" fillId="0" borderId="0"/>
    <xf numFmtId="0" fontId="5" fillId="0" borderId="0"/>
    <xf numFmtId="0" fontId="5" fillId="0" borderId="0"/>
    <xf numFmtId="0" fontId="5" fillId="0" borderId="0"/>
    <xf numFmtId="0" fontId="6" fillId="0" borderId="0"/>
    <xf numFmtId="0" fontId="6"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6" fillId="0" borderId="0"/>
    <xf numFmtId="0" fontId="6" fillId="0" borderId="0"/>
    <xf numFmtId="0" fontId="4" fillId="0" borderId="0"/>
    <xf numFmtId="0" fontId="25" fillId="0" borderId="0">
      <alignment vertical="top"/>
    </xf>
    <xf numFmtId="0" fontId="6" fillId="0" borderId="0"/>
    <xf numFmtId="0" fontId="25" fillId="0" borderId="0">
      <alignment vertical="top"/>
    </xf>
    <xf numFmtId="0" fontId="25" fillId="0" borderId="0">
      <alignment vertical="top"/>
    </xf>
    <xf numFmtId="0" fontId="25" fillId="0" borderId="0">
      <alignment vertical="top"/>
    </xf>
    <xf numFmtId="0" fontId="6" fillId="0" borderId="0"/>
    <xf numFmtId="0" fontId="6" fillId="0" borderId="0"/>
    <xf numFmtId="0" fontId="25" fillId="0" borderId="0">
      <alignment vertical="top"/>
    </xf>
    <xf numFmtId="0" fontId="25" fillId="0" borderId="0">
      <alignment vertical="top"/>
    </xf>
    <xf numFmtId="0" fontId="25" fillId="0" borderId="0">
      <alignment vertical="top"/>
    </xf>
    <xf numFmtId="0" fontId="6" fillId="0" borderId="0"/>
    <xf numFmtId="0" fontId="4" fillId="0" borderId="0"/>
    <xf numFmtId="0" fontId="4" fillId="0" borderId="0"/>
    <xf numFmtId="0" fontId="4" fillId="0" borderId="0"/>
    <xf numFmtId="0" fontId="4" fillId="0" borderId="0"/>
    <xf numFmtId="0" fontId="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5" fillId="0" borderId="0"/>
    <xf numFmtId="0" fontId="5"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5" fillId="0" borderId="0">
      <alignment vertical="top"/>
    </xf>
    <xf numFmtId="0" fontId="6" fillId="0" borderId="0"/>
    <xf numFmtId="0" fontId="6" fillId="0" borderId="0"/>
    <xf numFmtId="0" fontId="6" fillId="0" borderId="0"/>
    <xf numFmtId="0" fontId="25" fillId="0" borderId="0">
      <alignment vertical="top"/>
    </xf>
    <xf numFmtId="0" fontId="25"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0" fontId="11" fillId="0" borderId="0"/>
    <xf numFmtId="0" fontId="11" fillId="0" borderId="0"/>
    <xf numFmtId="0" fontId="5" fillId="0" borderId="0"/>
    <xf numFmtId="0" fontId="11" fillId="0" borderId="0"/>
    <xf numFmtId="0" fontId="11" fillId="0" borderId="0"/>
    <xf numFmtId="0" fontId="5" fillId="0" borderId="0"/>
    <xf numFmtId="0" fontId="5" fillId="0" borderId="0"/>
    <xf numFmtId="0" fontId="11" fillId="0" borderId="0"/>
    <xf numFmtId="0" fontId="11" fillId="0" borderId="0"/>
    <xf numFmtId="0" fontId="5" fillId="0" borderId="0"/>
    <xf numFmtId="0" fontId="5" fillId="0" borderId="0"/>
    <xf numFmtId="0" fontId="11" fillId="0" borderId="0"/>
    <xf numFmtId="0" fontId="11" fillId="0" borderId="0"/>
    <xf numFmtId="0" fontId="5" fillId="0" borderId="0"/>
    <xf numFmtId="0" fontId="11" fillId="0" borderId="0"/>
    <xf numFmtId="0" fontId="11" fillId="0" borderId="0"/>
    <xf numFmtId="0" fontId="5" fillId="0" borderId="0"/>
    <xf numFmtId="0" fontId="5" fillId="0" borderId="0"/>
    <xf numFmtId="0" fontId="5" fillId="0" borderId="0"/>
    <xf numFmtId="0" fontId="11" fillId="0" borderId="0"/>
    <xf numFmtId="0" fontId="11" fillId="0" borderId="0"/>
    <xf numFmtId="0" fontId="5" fillId="0" borderId="0"/>
    <xf numFmtId="0" fontId="11" fillId="0" borderId="0"/>
    <xf numFmtId="0" fontId="11" fillId="0" borderId="0"/>
    <xf numFmtId="0" fontId="11" fillId="0" borderId="0"/>
    <xf numFmtId="0" fontId="5" fillId="0" borderId="0"/>
    <xf numFmtId="0" fontId="5" fillId="0" borderId="0"/>
    <xf numFmtId="0" fontId="5" fillId="0" borderId="0"/>
    <xf numFmtId="0" fontId="11" fillId="0" borderId="0"/>
    <xf numFmtId="0" fontId="11" fillId="0" borderId="0"/>
    <xf numFmtId="0" fontId="11" fillId="0" borderId="0"/>
    <xf numFmtId="0" fontId="11" fillId="0" borderId="0"/>
    <xf numFmtId="0" fontId="5" fillId="0" borderId="0"/>
    <xf numFmtId="0" fontId="11" fillId="0" borderId="0"/>
    <xf numFmtId="0" fontId="11" fillId="0" borderId="0"/>
    <xf numFmtId="0" fontId="11" fillId="0" borderId="0"/>
    <xf numFmtId="0" fontId="5" fillId="0" borderId="0"/>
    <xf numFmtId="0" fontId="11" fillId="0" borderId="0"/>
    <xf numFmtId="0" fontId="11" fillId="0" borderId="0"/>
    <xf numFmtId="0" fontId="11" fillId="0" borderId="0"/>
    <xf numFmtId="0" fontId="11" fillId="0" borderId="0"/>
    <xf numFmtId="0" fontId="5" fillId="0" borderId="0"/>
    <xf numFmtId="0" fontId="11" fillId="0" borderId="0"/>
    <xf numFmtId="0" fontId="11" fillId="0" borderId="0"/>
    <xf numFmtId="0" fontId="11" fillId="0" borderId="0"/>
    <xf numFmtId="0" fontId="11" fillId="0" borderId="0"/>
    <xf numFmtId="0" fontId="6" fillId="0" borderId="0"/>
    <xf numFmtId="0" fontId="5" fillId="0" borderId="0"/>
    <xf numFmtId="0" fontId="11" fillId="0" borderId="0"/>
    <xf numFmtId="0" fontId="11" fillId="0" borderId="0"/>
    <xf numFmtId="0" fontId="11" fillId="0" borderId="0"/>
    <xf numFmtId="0" fontId="5" fillId="0" borderId="0"/>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11" fillId="0" borderId="0"/>
    <xf numFmtId="0" fontId="11" fillId="0" borderId="0"/>
    <xf numFmtId="0" fontId="6" fillId="0" borderId="0"/>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5" fillId="0" borderId="0"/>
    <xf numFmtId="0" fontId="5" fillId="0" borderId="0"/>
    <xf numFmtId="0" fontId="5" fillId="0" borderId="0"/>
    <xf numFmtId="0" fontId="6" fillId="0" borderId="0"/>
    <xf numFmtId="0" fontId="6" fillId="0" borderId="0"/>
    <xf numFmtId="0" fontId="5" fillId="0" borderId="0"/>
    <xf numFmtId="0" fontId="5" fillId="0" borderId="0"/>
    <xf numFmtId="0" fontId="5" fillId="0" borderId="0"/>
    <xf numFmtId="0" fontId="6" fillId="0" borderId="0"/>
    <xf numFmtId="0" fontId="5" fillId="0" borderId="0"/>
    <xf numFmtId="0" fontId="11" fillId="0" borderId="0"/>
    <xf numFmtId="0" fontId="11" fillId="0" borderId="0"/>
    <xf numFmtId="0" fontId="5" fillId="0" borderId="0"/>
    <xf numFmtId="0" fontId="5" fillId="0" borderId="0"/>
    <xf numFmtId="0" fontId="11"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6" fillId="0" borderId="0"/>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6" fillId="0" borderId="0"/>
    <xf numFmtId="0" fontId="6" fillId="0" borderId="0"/>
    <xf numFmtId="0" fontId="11" fillId="0" borderId="0"/>
    <xf numFmtId="0" fontId="11"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25" fillId="0" borderId="0">
      <alignment vertical="top"/>
    </xf>
    <xf numFmtId="0" fontId="4" fillId="0" borderId="0"/>
    <xf numFmtId="0" fontId="56" fillId="0" borderId="0"/>
    <xf numFmtId="0" fontId="5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xf numFmtId="0" fontId="5"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5" fillId="0" borderId="0">
      <alignment vertical="top"/>
    </xf>
    <xf numFmtId="0" fontId="25" fillId="0" borderId="0">
      <alignment vertical="top"/>
    </xf>
    <xf numFmtId="0" fontId="25" fillId="0" borderId="0">
      <alignment vertical="top"/>
    </xf>
    <xf numFmtId="0" fontId="3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6" fillId="0" borderId="0"/>
    <xf numFmtId="0" fontId="11" fillId="0" borderId="0"/>
    <xf numFmtId="0" fontId="11" fillId="0" borderId="0"/>
    <xf numFmtId="0" fontId="5" fillId="0" borderId="0"/>
    <xf numFmtId="0" fontId="6" fillId="0" borderId="0"/>
    <xf numFmtId="0" fontId="6" fillId="0" borderId="0"/>
    <xf numFmtId="0" fontId="57" fillId="0" borderId="0"/>
    <xf numFmtId="0" fontId="11" fillId="0" borderId="0"/>
    <xf numFmtId="0" fontId="11" fillId="0" borderId="0"/>
    <xf numFmtId="0" fontId="6" fillId="0" borderId="0"/>
    <xf numFmtId="0" fontId="56" fillId="0" borderId="0"/>
    <xf numFmtId="0" fontId="56" fillId="0" borderId="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1" fillId="14" borderId="33"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3" fillId="12" borderId="30"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28" fillId="0" borderId="0"/>
    <xf numFmtId="0" fontId="4" fillId="0" borderId="0"/>
    <xf numFmtId="0" fontId="56" fillId="0" borderId="0"/>
    <xf numFmtId="0" fontId="56" fillId="0" borderId="0"/>
    <xf numFmtId="0" fontId="64" fillId="0" borderId="0"/>
    <xf numFmtId="9" fontId="24" fillId="0" borderId="0" applyFont="0" applyFill="0" applyBorder="0" applyAlignment="0" applyProtection="0"/>
    <xf numFmtId="9" fontId="11" fillId="0" borderId="0" applyFont="0" applyFill="0" applyBorder="0" applyAlignment="0" applyProtection="0"/>
    <xf numFmtId="9" fontId="6" fillId="0" borderId="0" applyFont="0" applyFill="0" applyBorder="0" applyAlignment="0" applyProtection="0"/>
    <xf numFmtId="9" fontId="4" fillId="0" borderId="0" applyFont="0" applyFill="0" applyBorder="0" applyAlignment="0" applyProtection="0"/>
    <xf numFmtId="9" fontId="56" fillId="0" borderId="0" applyFont="0" applyFill="0" applyBorder="0" applyAlignment="0" applyProtection="0"/>
    <xf numFmtId="9" fontId="5" fillId="0" borderId="0" applyFont="0" applyFill="0" applyBorder="0" applyAlignment="0" applyProtection="0"/>
    <xf numFmtId="9" fontId="11" fillId="0" borderId="0" applyFont="0" applyFill="0" applyBorder="0" applyAlignment="0" applyProtection="0"/>
    <xf numFmtId="9" fontId="5" fillId="0" borderId="0" applyFont="0" applyFill="0" applyBorder="0" applyAlignment="0" applyProtection="0"/>
    <xf numFmtId="9" fontId="11" fillId="0" borderId="0" applyFont="0" applyFill="0" applyBorder="0" applyAlignment="0" applyProtection="0"/>
    <xf numFmtId="9" fontId="2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28" fillId="0" borderId="0" applyFont="0" applyFill="0" applyBorder="0" applyAlignment="0" applyProtection="0"/>
    <xf numFmtId="4" fontId="17" fillId="0" borderId="0" applyNumberFormat="0" applyProtection="0">
      <alignment horizontal="left" wrapText="1" indent="1" shrinkToFit="1"/>
    </xf>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7" fillId="0" borderId="34"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21" fillId="0" borderId="0"/>
    <xf numFmtId="0" fontId="23" fillId="0" borderId="0"/>
    <xf numFmtId="0" fontId="5" fillId="0" borderId="0"/>
    <xf numFmtId="0" fontId="6" fillId="0" borderId="0"/>
    <xf numFmtId="0" fontId="23" fillId="0" borderId="0"/>
    <xf numFmtId="0" fontId="6" fillId="0" borderId="0"/>
    <xf numFmtId="0" fontId="4" fillId="0" borderId="0"/>
    <xf numFmtId="0" fontId="6" fillId="0" borderId="0"/>
    <xf numFmtId="9" fontId="5" fillId="0" borderId="0" applyFont="0" applyFill="0" applyBorder="0" applyAlignment="0" applyProtection="0"/>
    <xf numFmtId="9" fontId="5" fillId="0" borderId="0" applyFont="0" applyFill="0" applyBorder="0" applyAlignment="0" applyProtection="0"/>
    <xf numFmtId="0" fontId="61" fillId="16" borderId="0" applyNumberFormat="0" applyBorder="0" applyAlignment="0" applyProtection="0"/>
    <xf numFmtId="0" fontId="61" fillId="20" borderId="0" applyNumberFormat="0" applyBorder="0" applyAlignment="0" applyProtection="0"/>
    <xf numFmtId="0" fontId="61" fillId="24" borderId="0" applyNumberFormat="0" applyBorder="0" applyAlignment="0" applyProtection="0"/>
    <xf numFmtId="0" fontId="61" fillId="28" borderId="0" applyNumberFormat="0" applyBorder="0" applyAlignment="0" applyProtection="0"/>
    <xf numFmtId="0" fontId="61" fillId="32" borderId="0" applyNumberFormat="0" applyBorder="0" applyAlignment="0" applyProtection="0"/>
    <xf numFmtId="0" fontId="61" fillId="36"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1" fillId="25" borderId="0" applyNumberFormat="0" applyBorder="0" applyAlignment="0" applyProtection="0"/>
    <xf numFmtId="0" fontId="61" fillId="29" borderId="0" applyNumberFormat="0" applyBorder="0" applyAlignment="0" applyProtection="0"/>
    <xf numFmtId="0" fontId="61" fillId="33" borderId="0" applyNumberFormat="0" applyBorder="0" applyAlignment="0" applyProtection="0"/>
    <xf numFmtId="0" fontId="61" fillId="37" borderId="0" applyNumberFormat="0" applyBorder="0" applyAlignment="0" applyProtection="0"/>
    <xf numFmtId="0" fontId="70" fillId="18" borderId="0" applyNumberFormat="0" applyBorder="0" applyAlignment="0" applyProtection="0"/>
    <xf numFmtId="0" fontId="70" fillId="22" borderId="0" applyNumberFormat="0" applyBorder="0" applyAlignment="0" applyProtection="0"/>
    <xf numFmtId="0" fontId="70" fillId="26" borderId="0" applyNumberFormat="0" applyBorder="0" applyAlignment="0" applyProtection="0"/>
    <xf numFmtId="0" fontId="70" fillId="30" borderId="0" applyNumberFormat="0" applyBorder="0" applyAlignment="0" applyProtection="0"/>
    <xf numFmtId="0" fontId="70" fillId="34" borderId="0" applyNumberFormat="0" applyBorder="0" applyAlignment="0" applyProtection="0"/>
    <xf numFmtId="0" fontId="70" fillId="38" borderId="0" applyNumberFormat="0" applyBorder="0" applyAlignment="0" applyProtection="0"/>
    <xf numFmtId="0" fontId="70" fillId="15" borderId="0" applyNumberFormat="0" applyBorder="0" applyAlignment="0" applyProtection="0"/>
    <xf numFmtId="0" fontId="70" fillId="19" borderId="0" applyNumberFormat="0" applyBorder="0" applyAlignment="0" applyProtection="0"/>
    <xf numFmtId="0" fontId="70" fillId="23" borderId="0" applyNumberFormat="0" applyBorder="0" applyAlignment="0" applyProtection="0"/>
    <xf numFmtId="0" fontId="70" fillId="27" borderId="0" applyNumberFormat="0" applyBorder="0" applyAlignment="0" applyProtection="0"/>
    <xf numFmtId="0" fontId="70" fillId="31" borderId="0" applyNumberFormat="0" applyBorder="0" applyAlignment="0" applyProtection="0"/>
    <xf numFmtId="0" fontId="70" fillId="35" borderId="0" applyNumberFormat="0" applyBorder="0" applyAlignment="0" applyProtection="0"/>
    <xf numFmtId="0" fontId="71" fillId="9" borderId="0" applyNumberFormat="0" applyBorder="0" applyAlignment="0" applyProtection="0"/>
    <xf numFmtId="0" fontId="72" fillId="12" borderId="29" applyNumberFormat="0" applyAlignment="0" applyProtection="0"/>
    <xf numFmtId="0" fontId="73" fillId="13" borderId="32" applyNumberFormat="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0" fontId="74" fillId="0" borderId="0" applyNumberFormat="0" applyFill="0" applyBorder="0" applyAlignment="0" applyProtection="0"/>
    <xf numFmtId="0" fontId="75" fillId="8" borderId="0" applyNumberFormat="0" applyBorder="0" applyAlignment="0" applyProtection="0"/>
    <xf numFmtId="0" fontId="76" fillId="0" borderId="26" applyNumberFormat="0" applyFill="0" applyAlignment="0" applyProtection="0"/>
    <xf numFmtId="0" fontId="77" fillId="0" borderId="27" applyNumberFormat="0" applyFill="0" applyAlignment="0" applyProtection="0"/>
    <xf numFmtId="0" fontId="47" fillId="0" borderId="28" applyNumberFormat="0" applyFill="0" applyAlignment="0" applyProtection="0"/>
    <xf numFmtId="0" fontId="5" fillId="0" borderId="0"/>
    <xf numFmtId="0" fontId="5" fillId="0" borderId="0"/>
    <xf numFmtId="0" fontId="5" fillId="0" borderId="0"/>
    <xf numFmtId="0" fontId="6" fillId="0" borderId="0"/>
    <xf numFmtId="0" fontId="11" fillId="0" borderId="0"/>
    <xf numFmtId="0" fontId="6" fillId="0" borderId="0"/>
    <xf numFmtId="0" fontId="6" fillId="0" borderId="0"/>
    <xf numFmtId="0" fontId="4" fillId="0" borderId="0"/>
    <xf numFmtId="0" fontId="56" fillId="0" borderId="0"/>
    <xf numFmtId="0" fontId="11"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5" fillId="0" borderId="0"/>
    <xf numFmtId="0" fontId="4" fillId="0" borderId="0"/>
    <xf numFmtId="169" fontId="6" fillId="0" borderId="0" applyFont="0" applyFill="0" applyBorder="0" applyAlignment="0" applyProtection="0"/>
    <xf numFmtId="170" fontId="6" fillId="0" borderId="0" applyFont="0" applyFill="0" applyBorder="0" applyAlignment="0" applyProtection="0"/>
    <xf numFmtId="0" fontId="6" fillId="0" borderId="0"/>
    <xf numFmtId="43" fontId="6"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165" fontId="78" fillId="0" borderId="0" applyBorder="0" applyAlignment="0" applyProtection="0"/>
    <xf numFmtId="167" fontId="78" fillId="62"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9"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9"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9"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5" fontId="78" fillId="63" borderId="0" applyBorder="0" applyProtection="0"/>
    <xf numFmtId="0" fontId="80" fillId="0" borderId="0"/>
    <xf numFmtId="165" fontId="81" fillId="39" borderId="0" applyBorder="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6" fillId="0" borderId="0"/>
    <xf numFmtId="0" fontId="5" fillId="0" borderId="0"/>
    <xf numFmtId="0" fontId="5" fillId="0" borderId="0"/>
    <xf numFmtId="0" fontId="5" fillId="0" borderId="0"/>
    <xf numFmtId="0" fontId="5" fillId="0" borderId="0"/>
    <xf numFmtId="168" fontId="6" fillId="0" borderId="0" applyFont="0" applyFill="0" applyBorder="0" applyAlignment="0" applyProtection="0"/>
    <xf numFmtId="0" fontId="5" fillId="0" borderId="0"/>
    <xf numFmtId="0" fontId="5" fillId="0" borderId="0"/>
    <xf numFmtId="0" fontId="5" fillId="0" borderId="0"/>
    <xf numFmtId="0" fontId="5" fillId="0" borderId="0"/>
    <xf numFmtId="43" fontId="28" fillId="0" borderId="0" applyFont="0" applyFill="0" applyBorder="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 fillId="0" borderId="0"/>
    <xf numFmtId="0" fontId="5" fillId="0" borderId="0"/>
    <xf numFmtId="0" fontId="5" fillId="0" borderId="0"/>
    <xf numFmtId="0" fontId="5" fillId="0" borderId="0"/>
    <xf numFmtId="0" fontId="64" fillId="0" borderId="0"/>
    <xf numFmtId="9" fontId="64" fillId="0" borderId="0" applyFont="0" applyFill="0" applyBorder="0" applyAlignment="0" applyProtection="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6" fillId="0" borderId="0" applyFont="0" applyFill="0" applyBorder="0" applyAlignment="0" applyProtection="0"/>
    <xf numFmtId="0" fontId="5" fillId="0" borderId="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8" fontId="6" fillId="0" borderId="0" applyFont="0" applyFill="0" applyBorder="0" applyAlignment="0" applyProtection="0"/>
    <xf numFmtId="0" fontId="5" fillId="0" borderId="0"/>
    <xf numFmtId="0" fontId="5" fillId="0" borderId="0"/>
    <xf numFmtId="0" fontId="5" fillId="0" borderId="0"/>
    <xf numFmtId="0" fontId="5" fillId="0" borderId="0"/>
    <xf numFmtId="43" fontId="28" fillId="0" borderId="0" applyFont="0" applyFill="0" applyBorder="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0"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0"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0" fillId="61" borderId="44" applyNumberFormat="0" applyFon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50" fillId="46"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50" fillId="46"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60" fillId="61" borderId="44" applyNumberFormat="0" applyFont="0" applyAlignment="0" applyProtection="0"/>
    <xf numFmtId="0" fontId="62" fillId="45" borderId="45" applyNumberFormat="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66" fillId="0" borderId="46" applyNumberFormat="0" applyFill="0" applyAlignment="0" applyProtection="0"/>
    <xf numFmtId="0" fontId="6" fillId="0" borderId="0"/>
    <xf numFmtId="0" fontId="62" fillId="45" borderId="45" applyNumberFormat="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50" fillId="46"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32"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32"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50"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2" fillId="45" borderId="45" applyNumberFormat="0" applyAlignment="0" applyProtection="0"/>
    <xf numFmtId="0" fontId="32"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 fillId="0" borderId="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 fillId="0" borderId="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0" borderId="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32"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2"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0"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0" borderId="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32"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2" fillId="45" borderId="45" applyNumberFormat="0" applyAlignment="0" applyProtection="0"/>
    <xf numFmtId="0" fontId="31"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32"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50" fillId="46"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32"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50" fillId="46"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 fillId="0" borderId="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0"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6"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50" fillId="46" borderId="38" applyNumberFormat="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0" fillId="61" borderId="44" applyNumberFormat="0" applyFon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0"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0"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0" fillId="61" borderId="44" applyNumberFormat="0" applyFon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 fillId="61" borderId="44" applyNumberFormat="0" applyFont="0" applyAlignment="0" applyProtection="0"/>
    <xf numFmtId="0" fontId="50" fillId="45" borderId="38" applyNumberFormat="0" applyAlignment="0" applyProtection="0"/>
    <xf numFmtId="0" fontId="50" fillId="46"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50"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0"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50" fillId="45" borderId="38"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31" fillId="45" borderId="38"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6" fillId="61" borderId="44" applyNumberFormat="0" applyFont="0" applyAlignment="0" applyProtection="0"/>
    <xf numFmtId="0" fontId="50"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50" fillId="45" borderId="38" applyNumberFormat="0" applyAlignment="0" applyProtection="0"/>
    <xf numFmtId="0" fontId="6" fillId="61" borderId="44" applyNumberFormat="0" applyFont="0" applyAlignment="0" applyProtection="0"/>
    <xf numFmtId="0" fontId="62" fillId="45" borderId="45" applyNumberFormat="0" applyAlignment="0" applyProtection="0"/>
    <xf numFmtId="0" fontId="66" fillId="0" borderId="46" applyNumberFormat="0" applyFill="0" applyAlignment="0" applyProtection="0"/>
    <xf numFmtId="0" fontId="31" fillId="45" borderId="38" applyNumberFormat="0" applyAlignment="0" applyProtection="0"/>
    <xf numFmtId="0" fontId="50" fillId="45" borderId="38" applyNumberFormat="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2" fillId="45" borderId="45"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6" fillId="0" borderId="46" applyNumberFormat="0" applyFill="0" applyAlignment="0" applyProtection="0"/>
    <xf numFmtId="0" fontId="62" fillId="45" borderId="45"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 fillId="61" borderId="44" applyNumberFormat="0" applyFon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2"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31"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6"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50" fillId="45" borderId="38" applyNumberForma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0"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 fillId="61" borderId="44" applyNumberFormat="0" applyFon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2" fillId="45" borderId="45" applyNumberFormat="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66" fillId="0" borderId="46" applyNumberFormat="0" applyFill="0" applyAlignment="0" applyProtection="0"/>
    <xf numFmtId="0" fontId="5" fillId="0" borderId="0"/>
    <xf numFmtId="0" fontId="5" fillId="0" borderId="0"/>
    <xf numFmtId="0" fontId="5" fillId="0" borderId="0"/>
    <xf numFmtId="0" fontId="5" fillId="0" borderId="0"/>
    <xf numFmtId="0" fontId="6" fillId="0" borderId="0"/>
    <xf numFmtId="0" fontId="64" fillId="0" borderId="0"/>
    <xf numFmtId="0" fontId="82" fillId="0" borderId="0"/>
    <xf numFmtId="0" fontId="64" fillId="0" borderId="0"/>
    <xf numFmtId="0" fontId="64" fillId="0" borderId="0"/>
    <xf numFmtId="0" fontId="64" fillId="0" borderId="0"/>
    <xf numFmtId="0" fontId="64" fillId="0" borderId="0"/>
    <xf numFmtId="43" fontId="5"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0" fontId="6" fillId="0" borderId="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0" fontId="6" fillId="0" borderId="0"/>
    <xf numFmtId="0" fontId="20" fillId="0" borderId="0"/>
    <xf numFmtId="0" fontId="5" fillId="0" borderId="0"/>
    <xf numFmtId="0" fontId="20" fillId="0" borderId="0"/>
    <xf numFmtId="0" fontId="23" fillId="0" borderId="0"/>
    <xf numFmtId="0" fontId="83" fillId="0" borderId="0"/>
    <xf numFmtId="0" fontId="23" fillId="0" borderId="0"/>
    <xf numFmtId="0" fontId="5" fillId="0" borderId="0"/>
    <xf numFmtId="0" fontId="24" fillId="0" borderId="0"/>
    <xf numFmtId="43" fontId="4" fillId="0" borderId="0" applyFont="0" applyFill="0" applyBorder="0" applyAlignment="0" applyProtection="0"/>
    <xf numFmtId="0" fontId="20" fillId="0" borderId="0"/>
    <xf numFmtId="0" fontId="23" fillId="0" borderId="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0" fontId="20" fillId="0" borderId="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3" fillId="0" borderId="0"/>
    <xf numFmtId="0" fontId="3" fillId="0" borderId="0"/>
    <xf numFmtId="43" fontId="5" fillId="0" borderId="0" applyFont="0" applyFill="0" applyBorder="0" applyAlignment="0" applyProtection="0"/>
    <xf numFmtId="0" fontId="3" fillId="0" borderId="0"/>
    <xf numFmtId="43" fontId="5" fillId="0" borderId="0" applyFont="0" applyFill="0" applyBorder="0" applyAlignment="0" applyProtection="0"/>
    <xf numFmtId="43" fontId="5" fillId="0" borderId="0" applyFont="0" applyFill="0" applyBorder="0" applyAlignment="0" applyProtection="0"/>
    <xf numFmtId="0" fontId="3" fillId="0" borderId="0"/>
    <xf numFmtId="43" fontId="5" fillId="0" borderId="0" applyFont="0" applyFill="0" applyBorder="0" applyAlignment="0" applyProtection="0"/>
    <xf numFmtId="9" fontId="3"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3" fillId="0" borderId="0"/>
    <xf numFmtId="43" fontId="3"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0" fontId="3" fillId="0" borderId="0"/>
    <xf numFmtId="0" fontId="3" fillId="0" borderId="0"/>
    <xf numFmtId="43" fontId="6"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0" fontId="2" fillId="0" borderId="0"/>
    <xf numFmtId="0" fontId="2" fillId="0" borderId="0"/>
    <xf numFmtId="0" fontId="90" fillId="0" borderId="0"/>
    <xf numFmtId="0" fontId="90"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cellStyleXfs>
  <cellXfs count="550">
    <xf numFmtId="0" fontId="0" fillId="0" borderId="0" xfId="0"/>
    <xf numFmtId="0" fontId="14" fillId="0" borderId="0" xfId="0" applyFont="1"/>
    <xf numFmtId="0" fontId="14" fillId="2" borderId="3" xfId="0" applyFont="1" applyFill="1" applyBorder="1" applyAlignment="1">
      <alignment vertical="top" wrapText="1"/>
    </xf>
    <xf numFmtId="0" fontId="15" fillId="2" borderId="3" xfId="0" applyFont="1" applyFill="1" applyBorder="1" applyAlignment="1">
      <alignment horizontal="center" vertical="center" wrapText="1"/>
    </xf>
    <xf numFmtId="0" fontId="14" fillId="2" borderId="9" xfId="0" applyFont="1" applyFill="1" applyBorder="1" applyAlignment="1">
      <alignment horizontal="justify" vertical="center" wrapText="1"/>
    </xf>
    <xf numFmtId="0" fontId="10" fillId="0" borderId="0" xfId="0" applyFont="1" applyAlignment="1">
      <alignment horizontal="center" vertical="center" wrapText="1"/>
    </xf>
    <xf numFmtId="0" fontId="12" fillId="0" borderId="0" xfId="0" applyFont="1" applyAlignment="1">
      <alignment vertical="center"/>
    </xf>
    <xf numFmtId="0" fontId="12" fillId="3" borderId="0" xfId="6" applyFont="1" applyFill="1"/>
    <xf numFmtId="3" fontId="10" fillId="0" borderId="0" xfId="0" applyNumberFormat="1" applyFont="1" applyAlignment="1">
      <alignment horizontal="right" vertical="center"/>
    </xf>
    <xf numFmtId="0" fontId="12" fillId="0" borderId="0" xfId="0" applyFont="1"/>
    <xf numFmtId="0" fontId="12" fillId="0" borderId="3" xfId="0" applyFont="1" applyBorder="1" applyAlignment="1">
      <alignment wrapText="1"/>
    </xf>
    <xf numFmtId="3" fontId="10" fillId="4" borderId="3" xfId="0" applyNumberFormat="1" applyFont="1" applyFill="1" applyBorder="1" applyAlignment="1">
      <alignment horizontal="center" vertical="center"/>
    </xf>
    <xf numFmtId="0" fontId="12" fillId="0" borderId="3" xfId="0" applyFont="1" applyBorder="1"/>
    <xf numFmtId="3" fontId="12" fillId="0" borderId="3" xfId="0" applyNumberFormat="1" applyFont="1" applyBorder="1" applyAlignment="1">
      <alignment wrapText="1"/>
    </xf>
    <xf numFmtId="2" fontId="12" fillId="0" borderId="3" xfId="0" applyNumberFormat="1" applyFont="1" applyBorder="1" applyAlignment="1">
      <alignment horizontal="center"/>
    </xf>
    <xf numFmtId="0" fontId="12" fillId="0" borderId="3" xfId="0" applyFont="1" applyBorder="1" applyAlignment="1">
      <alignment horizontal="left" wrapText="1"/>
    </xf>
    <xf numFmtId="4" fontId="12" fillId="0" borderId="3" xfId="0" applyNumberFormat="1" applyFont="1" applyBorder="1" applyAlignment="1">
      <alignment horizontal="center" vertical="center"/>
    </xf>
    <xf numFmtId="0" fontId="12" fillId="3" borderId="3" xfId="6" applyFont="1" applyFill="1" applyBorder="1"/>
    <xf numFmtId="3" fontId="12" fillId="0" borderId="3" xfId="0" applyNumberFormat="1" applyFont="1" applyBorder="1"/>
    <xf numFmtId="3" fontId="12" fillId="3" borderId="3" xfId="6" applyNumberFormat="1" applyFont="1" applyFill="1" applyBorder="1"/>
    <xf numFmtId="0" fontId="19" fillId="3" borderId="0" xfId="2" applyFont="1" applyFill="1" applyAlignment="1">
      <alignment vertical="center"/>
    </xf>
    <xf numFmtId="3" fontId="10" fillId="3" borderId="3" xfId="0" applyNumberFormat="1" applyFont="1" applyFill="1" applyBorder="1" applyAlignment="1">
      <alignment horizontal="right" vertical="center"/>
    </xf>
    <xf numFmtId="1" fontId="12" fillId="0" borderId="3" xfId="0" applyNumberFormat="1" applyFont="1" applyBorder="1" applyAlignment="1">
      <alignment horizontal="center"/>
    </xf>
    <xf numFmtId="3" fontId="10" fillId="0" borderId="0" xfId="0" applyNumberFormat="1" applyFont="1"/>
    <xf numFmtId="0" fontId="84" fillId="3" borderId="0" xfId="6" applyFont="1" applyFill="1"/>
    <xf numFmtId="0" fontId="12" fillId="0" borderId="0" xfId="0" applyFont="1" applyAlignment="1">
      <alignment horizontal="left"/>
    </xf>
    <xf numFmtId="3" fontId="12" fillId="0" borderId="0" xfId="0" applyNumberFormat="1" applyFont="1"/>
    <xf numFmtId="0" fontId="10" fillId="0" borderId="0" xfId="0" applyFont="1"/>
    <xf numFmtId="2" fontId="12" fillId="0" borderId="3" xfId="0" applyNumberFormat="1" applyFont="1" applyBorder="1"/>
    <xf numFmtId="0" fontId="12" fillId="3" borderId="0" xfId="1" applyFont="1" applyFill="1" applyAlignment="1">
      <alignment vertical="center"/>
    </xf>
    <xf numFmtId="0" fontId="12" fillId="3" borderId="0" xfId="0" applyFont="1" applyFill="1" applyAlignment="1">
      <alignment vertical="center"/>
    </xf>
    <xf numFmtId="0" fontId="12" fillId="0" borderId="3" xfId="0" applyFont="1" applyBorder="1" applyAlignment="1">
      <alignment horizontal="center" vertical="center"/>
    </xf>
    <xf numFmtId="0" fontId="12" fillId="3" borderId="0" xfId="0" applyFont="1" applyFill="1"/>
    <xf numFmtId="0" fontId="19" fillId="0" borderId="0" xfId="2" applyFont="1" applyAlignment="1">
      <alignment vertical="center"/>
    </xf>
    <xf numFmtId="0" fontId="10" fillId="4" borderId="3" xfId="0" applyFont="1" applyFill="1" applyBorder="1" applyAlignment="1">
      <alignment horizontal="center" vertical="center" wrapText="1"/>
    </xf>
    <xf numFmtId="0" fontId="12" fillId="0" borderId="0" xfId="1" applyFont="1" applyAlignment="1">
      <alignment vertical="center"/>
    </xf>
    <xf numFmtId="4" fontId="12" fillId="0" borderId="3" xfId="0" applyNumberFormat="1" applyFont="1" applyBorder="1"/>
    <xf numFmtId="0" fontId="19" fillId="3" borderId="0" xfId="6" applyFont="1" applyFill="1"/>
    <xf numFmtId="1" fontId="19" fillId="0" borderId="3" xfId="0" applyNumberFormat="1" applyFont="1" applyBorder="1" applyAlignment="1">
      <alignment horizontal="center" vertical="center"/>
    </xf>
    <xf numFmtId="3" fontId="12" fillId="0" borderId="0" xfId="0" applyNumberFormat="1" applyFont="1" applyAlignment="1">
      <alignment vertical="center"/>
    </xf>
    <xf numFmtId="0" fontId="10" fillId="0" borderId="0" xfId="1" applyFont="1" applyAlignment="1">
      <alignment vertical="center"/>
    </xf>
    <xf numFmtId="0" fontId="12" fillId="0" borderId="0" xfId="0" applyFont="1" applyAlignment="1">
      <alignment horizontal="right" vertical="center"/>
    </xf>
    <xf numFmtId="0" fontId="87" fillId="0" borderId="0" xfId="0" applyFont="1" applyAlignment="1">
      <alignment vertical="center"/>
    </xf>
    <xf numFmtId="0" fontId="12" fillId="0" borderId="4" xfId="0" applyFont="1" applyBorder="1" applyAlignment="1">
      <alignment vertical="center" wrapText="1"/>
    </xf>
    <xf numFmtId="0" fontId="10" fillId="0" borderId="0" xfId="0" applyFont="1" applyAlignment="1">
      <alignment vertical="center"/>
    </xf>
    <xf numFmtId="0" fontId="12" fillId="0" borderId="3" xfId="0" applyFont="1" applyBorder="1" applyAlignment="1">
      <alignment vertical="center" wrapText="1"/>
    </xf>
    <xf numFmtId="3" fontId="10" fillId="0" borderId="3" xfId="0" applyNumberFormat="1" applyFont="1" applyBorder="1" applyAlignment="1">
      <alignment horizontal="right" vertical="center"/>
    </xf>
    <xf numFmtId="0" fontId="12" fillId="0" borderId="0" xfId="0" applyFont="1" applyAlignment="1">
      <alignment horizontal="left" vertical="center" wrapText="1"/>
    </xf>
    <xf numFmtId="0" fontId="88" fillId="0" borderId="3" xfId="0" applyFont="1" applyBorder="1" applyAlignment="1">
      <alignment horizontal="left" vertical="center" wrapText="1"/>
    </xf>
    <xf numFmtId="3" fontId="19" fillId="0" borderId="3" xfId="1" applyNumberFormat="1" applyFont="1" applyBorder="1" applyAlignment="1">
      <alignment vertical="center"/>
    </xf>
    <xf numFmtId="2" fontId="12" fillId="0" borderId="3" xfId="1" applyNumberFormat="1" applyFont="1" applyBorder="1" applyAlignment="1">
      <alignment vertical="center"/>
    </xf>
    <xf numFmtId="3" fontId="12" fillId="0" borderId="3" xfId="1" applyNumberFormat="1" applyFont="1" applyBorder="1" applyAlignment="1">
      <alignment vertical="center"/>
    </xf>
    <xf numFmtId="2" fontId="12" fillId="0" borderId="0" xfId="0" applyNumberFormat="1" applyFont="1" applyAlignment="1">
      <alignment vertical="center"/>
    </xf>
    <xf numFmtId="0" fontId="19" fillId="0" borderId="3" xfId="2" applyFont="1" applyBorder="1" applyAlignment="1">
      <alignment horizontal="left" vertical="center" wrapText="1"/>
    </xf>
    <xf numFmtId="3" fontId="19" fillId="0" borderId="3" xfId="2" applyNumberFormat="1" applyFont="1" applyBorder="1" applyAlignment="1">
      <alignment horizontal="right" vertical="center"/>
    </xf>
    <xf numFmtId="2" fontId="12" fillId="0" borderId="3" xfId="0" applyNumberFormat="1" applyFont="1" applyBorder="1" applyAlignment="1">
      <alignment vertical="center"/>
    </xf>
    <xf numFmtId="3" fontId="12" fillId="0" borderId="3" xfId="0" applyNumberFormat="1" applyFont="1" applyBorder="1" applyAlignment="1">
      <alignment vertical="center"/>
    </xf>
    <xf numFmtId="0" fontId="12" fillId="0" borderId="3" xfId="0" applyFont="1" applyBorder="1" applyAlignment="1">
      <alignment vertical="center"/>
    </xf>
    <xf numFmtId="0" fontId="10" fillId="0" borderId="3" xfId="0" applyFont="1" applyBorder="1" applyAlignment="1">
      <alignment horizontal="right" vertical="center"/>
    </xf>
    <xf numFmtId="3" fontId="10" fillId="0" borderId="3" xfId="0" applyNumberFormat="1" applyFont="1" applyBorder="1" applyAlignment="1">
      <alignment vertical="center"/>
    </xf>
    <xf numFmtId="0" fontId="12" fillId="4" borderId="3" xfId="1" applyFont="1" applyFill="1" applyBorder="1" applyAlignment="1">
      <alignment horizontal="center" vertical="center" wrapText="1"/>
    </xf>
    <xf numFmtId="3" fontId="10" fillId="3" borderId="3" xfId="0" applyNumberFormat="1" applyFont="1" applyFill="1" applyBorder="1" applyAlignment="1">
      <alignment vertical="center"/>
    </xf>
    <xf numFmtId="0" fontId="14" fillId="2" borderId="3" xfId="0" applyFont="1" applyFill="1" applyBorder="1" applyAlignment="1">
      <alignment horizontal="right" vertical="center" wrapText="1"/>
    </xf>
    <xf numFmtId="0" fontId="14" fillId="2" borderId="3" xfId="0" applyFont="1" applyFill="1" applyBorder="1" applyAlignment="1">
      <alignment horizontal="justify" vertical="center" wrapText="1"/>
    </xf>
    <xf numFmtId="0" fontId="14" fillId="2" borderId="3" xfId="0" applyFont="1" applyFill="1" applyBorder="1" applyAlignment="1">
      <alignment horizontal="center" vertical="center" wrapText="1"/>
    </xf>
    <xf numFmtId="0" fontId="14" fillId="2" borderId="7" xfId="0" applyFont="1" applyFill="1" applyBorder="1" applyAlignment="1">
      <alignment horizontal="justify" vertical="center" wrapText="1"/>
    </xf>
    <xf numFmtId="0" fontId="14" fillId="2" borderId="3" xfId="0" applyFont="1" applyFill="1" applyBorder="1" applyAlignment="1">
      <alignment horizontal="left" vertical="center" wrapText="1"/>
    </xf>
    <xf numFmtId="0" fontId="14" fillId="2" borderId="3" xfId="0" applyFont="1" applyFill="1" applyBorder="1" applyAlignment="1">
      <alignment horizontal="justify" vertical="top" wrapText="1"/>
    </xf>
    <xf numFmtId="0" fontId="14" fillId="2" borderId="6" xfId="0" applyFont="1" applyFill="1" applyBorder="1" applyAlignment="1">
      <alignment horizontal="left" vertical="center" wrapText="1"/>
    </xf>
    <xf numFmtId="3" fontId="14" fillId="2" borderId="3" xfId="0" applyNumberFormat="1" applyFont="1" applyFill="1" applyBorder="1" applyAlignment="1">
      <alignment horizontal="right" vertical="center" wrapText="1"/>
    </xf>
    <xf numFmtId="0" fontId="15" fillId="6" borderId="3" xfId="0" applyFont="1" applyFill="1" applyBorder="1" applyAlignment="1">
      <alignment vertical="center" wrapText="1"/>
    </xf>
    <xf numFmtId="0" fontId="14" fillId="0" borderId="3" xfId="0" applyFont="1" applyBorder="1" applyAlignment="1">
      <alignment vertical="center" wrapText="1"/>
    </xf>
    <xf numFmtId="0" fontId="14" fillId="3" borderId="3" xfId="0" applyFont="1" applyFill="1" applyBorder="1" applyAlignment="1">
      <alignment horizontal="left" vertical="center" wrapText="1"/>
    </xf>
    <xf numFmtId="0" fontId="12" fillId="0" borderId="3" xfId="0" applyFont="1" applyBorder="1" applyAlignment="1">
      <alignment horizontal="center" vertical="center" wrapText="1"/>
    </xf>
    <xf numFmtId="0" fontId="19" fillId="0" borderId="3" xfId="0" applyFont="1" applyBorder="1" applyAlignment="1">
      <alignment horizontal="center" vertical="center"/>
    </xf>
    <xf numFmtId="0" fontId="89" fillId="0" borderId="0" xfId="14" applyFont="1"/>
    <xf numFmtId="0" fontId="10" fillId="0" borderId="3" xfId="0" applyFont="1" applyBorder="1" applyAlignment="1">
      <alignment horizontal="left" vertical="center" wrapText="1"/>
    </xf>
    <xf numFmtId="4" fontId="12" fillId="0" borderId="0" xfId="0" applyNumberFormat="1" applyFont="1" applyAlignment="1">
      <alignment horizontal="center" vertical="center"/>
    </xf>
    <xf numFmtId="0" fontId="14" fillId="2" borderId="3" xfId="0" applyFont="1" applyFill="1" applyBorder="1" applyAlignment="1">
      <alignment horizontal="left" vertical="top" wrapText="1"/>
    </xf>
    <xf numFmtId="0" fontId="14" fillId="2" borderId="3" xfId="14" applyFont="1" applyFill="1" applyBorder="1" applyAlignment="1">
      <alignment horizontal="justify" vertical="top" wrapText="1"/>
    </xf>
    <xf numFmtId="0" fontId="14" fillId="2" borderId="6" xfId="0" applyFont="1" applyFill="1" applyBorder="1" applyAlignment="1">
      <alignment horizontal="justify" vertical="top" wrapText="1"/>
    </xf>
    <xf numFmtId="0" fontId="12" fillId="0" borderId="3" xfId="0" applyFont="1" applyBorder="1" applyAlignment="1">
      <alignment horizontal="center"/>
    </xf>
    <xf numFmtId="0" fontId="14" fillId="2" borderId="6" xfId="0" applyFont="1" applyFill="1" applyBorder="1" applyAlignment="1">
      <alignment horizontal="justify" vertical="center" wrapText="1"/>
    </xf>
    <xf numFmtId="166" fontId="12" fillId="0" borderId="3" xfId="5" applyNumberFormat="1" applyFont="1" applyFill="1" applyBorder="1" applyAlignment="1">
      <alignment horizontal="center" vertical="center"/>
    </xf>
    <xf numFmtId="166" fontId="12" fillId="0" borderId="0" xfId="5" applyNumberFormat="1" applyFont="1" applyFill="1" applyBorder="1" applyAlignment="1">
      <alignment horizontal="center" vertical="center"/>
    </xf>
    <xf numFmtId="0" fontId="91" fillId="0" borderId="0" xfId="0" applyFont="1" applyAlignment="1">
      <alignment horizontal="center" wrapText="1"/>
    </xf>
    <xf numFmtId="0" fontId="14" fillId="2" borderId="3" xfId="0" applyFont="1" applyFill="1" applyBorder="1" applyAlignment="1">
      <alignment vertical="center" wrapText="1"/>
    </xf>
    <xf numFmtId="0" fontId="14" fillId="2" borderId="6" xfId="0" applyFont="1" applyFill="1" applyBorder="1" applyAlignment="1">
      <alignment vertical="top" wrapText="1"/>
    </xf>
    <xf numFmtId="3" fontId="10" fillId="3" borderId="3" xfId="0" applyNumberFormat="1" applyFont="1" applyFill="1" applyBorder="1" applyAlignment="1">
      <alignment horizontal="center" vertical="center"/>
    </xf>
    <xf numFmtId="3" fontId="10" fillId="0" borderId="0" xfId="0" applyNumberFormat="1" applyFont="1" applyAlignment="1">
      <alignment horizontal="center" vertical="center"/>
    </xf>
    <xf numFmtId="0" fontId="87" fillId="3" borderId="0" xfId="0" applyFont="1" applyFill="1" applyAlignment="1">
      <alignment vertical="center"/>
    </xf>
    <xf numFmtId="0" fontId="12" fillId="4" borderId="6" xfId="8" applyFont="1" applyFill="1" applyBorder="1" applyAlignment="1">
      <alignment horizontal="center" vertical="center"/>
    </xf>
    <xf numFmtId="0" fontId="93" fillId="4" borderId="3" xfId="7" applyFont="1" applyFill="1" applyBorder="1" applyAlignment="1">
      <alignment horizontal="center" vertical="center"/>
    </xf>
    <xf numFmtId="0" fontId="12" fillId="4" borderId="3" xfId="8" applyFont="1" applyFill="1" applyBorder="1" applyAlignment="1">
      <alignment horizontal="center"/>
    </xf>
    <xf numFmtId="0" fontId="12" fillId="4" borderId="7" xfId="8" applyFont="1" applyFill="1" applyBorder="1" applyAlignment="1">
      <alignment horizontal="center" vertical="center" wrapText="1"/>
    </xf>
    <xf numFmtId="0" fontId="12" fillId="0" borderId="3" xfId="8" applyFont="1" applyBorder="1" applyAlignment="1">
      <alignment horizontal="center" vertical="center" wrapText="1"/>
    </xf>
    <xf numFmtId="0" fontId="19" fillId="0" borderId="3" xfId="2" applyFont="1" applyBorder="1" applyAlignment="1">
      <alignment horizontal="center" vertical="center"/>
    </xf>
    <xf numFmtId="1" fontId="93" fillId="3" borderId="3" xfId="2" applyNumberFormat="1" applyFont="1" applyFill="1" applyBorder="1" applyAlignment="1">
      <alignment horizontal="center" vertical="center"/>
    </xf>
    <xf numFmtId="0" fontId="19" fillId="0" borderId="3" xfId="8" applyFont="1" applyBorder="1" applyAlignment="1">
      <alignment horizontal="center" vertical="center"/>
    </xf>
    <xf numFmtId="2" fontId="19" fillId="0" borderId="3" xfId="8" applyNumberFormat="1" applyFont="1" applyBorder="1" applyAlignment="1">
      <alignment horizontal="center" vertical="center"/>
    </xf>
    <xf numFmtId="2" fontId="19" fillId="3" borderId="3" xfId="8" applyNumberFormat="1" applyFont="1" applyFill="1" applyBorder="1" applyAlignment="1">
      <alignment horizontal="center" vertical="center"/>
    </xf>
    <xf numFmtId="0" fontId="19" fillId="3" borderId="3" xfId="8" applyFont="1" applyFill="1" applyBorder="1" applyAlignment="1">
      <alignment horizontal="center" vertical="center"/>
    </xf>
    <xf numFmtId="0" fontId="12" fillId="4" borderId="22" xfId="11" applyFont="1" applyFill="1" applyBorder="1" applyAlignment="1">
      <alignment vertical="center" wrapText="1"/>
    </xf>
    <xf numFmtId="0" fontId="12" fillId="4" borderId="22" xfId="11" applyFont="1" applyFill="1" applyBorder="1" applyAlignment="1">
      <alignment horizontal="center" vertical="center"/>
    </xf>
    <xf numFmtId="0" fontId="12" fillId="4" borderId="23" xfId="11" applyFont="1" applyFill="1" applyBorder="1" applyAlignment="1">
      <alignment horizontal="center" vertical="center" wrapText="1"/>
    </xf>
    <xf numFmtId="0" fontId="12" fillId="4" borderId="23" xfId="11" applyFont="1" applyFill="1" applyBorder="1" applyAlignment="1">
      <alignment horizontal="center" wrapText="1"/>
    </xf>
    <xf numFmtId="0" fontId="19" fillId="4" borderId="3" xfId="12" applyFont="1" applyFill="1" applyBorder="1" applyAlignment="1">
      <alignment horizontal="center" vertical="center" wrapText="1"/>
    </xf>
    <xf numFmtId="0" fontId="19" fillId="0" borderId="3" xfId="3" applyFont="1" applyBorder="1" applyAlignment="1">
      <alignment horizontal="center" vertical="center" wrapText="1"/>
    </xf>
    <xf numFmtId="49" fontId="19" fillId="0" borderId="3" xfId="12" applyNumberFormat="1" applyFont="1" applyBorder="1" applyAlignment="1">
      <alignment horizontal="left" vertical="center" wrapText="1"/>
    </xf>
    <xf numFmtId="2" fontId="12" fillId="3" borderId="22" xfId="11" applyNumberFormat="1" applyFont="1" applyFill="1" applyBorder="1" applyAlignment="1">
      <alignment horizontal="center" vertical="center"/>
    </xf>
    <xf numFmtId="3" fontId="12" fillId="3" borderId="3" xfId="12" applyNumberFormat="1" applyFont="1" applyFill="1" applyBorder="1" applyAlignment="1">
      <alignment horizontal="center" vertical="center" wrapText="1"/>
    </xf>
    <xf numFmtId="3" fontId="12" fillId="3" borderId="3" xfId="12" applyNumberFormat="1" applyFont="1" applyFill="1" applyBorder="1" applyAlignment="1">
      <alignment horizontal="center" vertical="center"/>
    </xf>
    <xf numFmtId="0" fontId="12" fillId="4" borderId="3" xfId="11" applyFont="1" applyFill="1" applyBorder="1" applyAlignment="1">
      <alignment horizontal="center" wrapText="1"/>
    </xf>
    <xf numFmtId="0" fontId="19" fillId="0" borderId="0" xfId="12" applyFont="1" applyAlignment="1">
      <alignment horizontal="center" vertical="center" wrapText="1"/>
    </xf>
    <xf numFmtId="49" fontId="19" fillId="0" borderId="22" xfId="2" applyNumberFormat="1" applyFont="1" applyBorder="1" applyAlignment="1">
      <alignment horizontal="center" vertical="center" wrapText="1"/>
    </xf>
    <xf numFmtId="0" fontId="19" fillId="0" borderId="3" xfId="3" applyFont="1" applyBorder="1" applyAlignment="1">
      <alignment vertical="center" wrapText="1"/>
    </xf>
    <xf numFmtId="2" fontId="12" fillId="3" borderId="3" xfId="11" applyNumberFormat="1" applyFont="1" applyFill="1" applyBorder="1" applyAlignment="1">
      <alignment horizontal="center" vertical="center"/>
    </xf>
    <xf numFmtId="3" fontId="12" fillId="0" borderId="0" xfId="12" applyNumberFormat="1" applyFont="1" applyAlignment="1">
      <alignment horizontal="center" vertical="center" wrapText="1"/>
    </xf>
    <xf numFmtId="3" fontId="12" fillId="0" borderId="0" xfId="12" applyNumberFormat="1" applyFont="1" applyAlignment="1">
      <alignment horizontal="center" vertical="center"/>
    </xf>
    <xf numFmtId="0" fontId="12" fillId="4" borderId="3" xfId="0" applyFont="1" applyFill="1" applyBorder="1" applyAlignment="1">
      <alignment horizontal="center" vertical="center" wrapText="1"/>
    </xf>
    <xf numFmtId="0" fontId="12" fillId="4" borderId="3" xfId="0" applyFont="1" applyFill="1" applyBorder="1" applyAlignment="1">
      <alignment wrapText="1"/>
    </xf>
    <xf numFmtId="166" fontId="12" fillId="4" borderId="3" xfId="5" applyNumberFormat="1" applyFont="1" applyFill="1" applyBorder="1" applyAlignment="1">
      <alignment horizontal="center" vertical="center" wrapText="1"/>
    </xf>
    <xf numFmtId="0" fontId="12" fillId="0" borderId="0" xfId="0" applyFont="1" applyAlignment="1">
      <alignment wrapText="1"/>
    </xf>
    <xf numFmtId="0" fontId="12" fillId="3" borderId="3" xfId="0" applyFont="1" applyFill="1" applyBorder="1" applyAlignment="1">
      <alignment horizontal="left" vertical="center" wrapText="1"/>
    </xf>
    <xf numFmtId="2" fontId="12" fillId="3" borderId="3" xfId="0" applyNumberFormat="1" applyFont="1" applyFill="1" applyBorder="1" applyAlignment="1">
      <alignment horizontal="center" vertical="center" wrapText="1"/>
    </xf>
    <xf numFmtId="3" fontId="12" fillId="3" borderId="3" xfId="0" applyNumberFormat="1" applyFont="1" applyFill="1" applyBorder="1" applyAlignment="1">
      <alignment horizontal="center" vertical="center" wrapText="1"/>
    </xf>
    <xf numFmtId="3" fontId="10" fillId="3" borderId="3" xfId="0" applyNumberFormat="1" applyFont="1" applyFill="1" applyBorder="1" applyAlignment="1">
      <alignment horizontal="center" vertical="center" wrapText="1"/>
    </xf>
    <xf numFmtId="0" fontId="87" fillId="3" borderId="0" xfId="0" applyFont="1" applyFill="1" applyAlignment="1">
      <alignment wrapText="1"/>
    </xf>
    <xf numFmtId="3" fontId="10" fillId="4" borderId="3" xfId="0" applyNumberFormat="1" applyFont="1" applyFill="1" applyBorder="1" applyAlignment="1">
      <alignment horizontal="center" vertical="center" wrapText="1"/>
    </xf>
    <xf numFmtId="3" fontId="12" fillId="0" borderId="3" xfId="0" applyNumberFormat="1" applyFont="1" applyBorder="1" applyAlignment="1">
      <alignment horizontal="center" vertical="center"/>
    </xf>
    <xf numFmtId="0" fontId="14" fillId="0" borderId="3" xfId="0" applyFont="1" applyBorder="1" applyAlignment="1">
      <alignment horizontal="left" vertical="center" wrapText="1"/>
    </xf>
    <xf numFmtId="0" fontId="12" fillId="0" borderId="0" xfId="1" applyFont="1" applyAlignment="1">
      <alignment horizontal="right" vertical="center"/>
    </xf>
    <xf numFmtId="0" fontId="96" fillId="0" borderId="0" xfId="0" applyFont="1"/>
    <xf numFmtId="0" fontId="12" fillId="3" borderId="3" xfId="0" applyFont="1" applyFill="1" applyBorder="1" applyAlignment="1">
      <alignment horizontal="center" wrapText="1"/>
    </xf>
    <xf numFmtId="0" fontId="12" fillId="3" borderId="3" xfId="0" applyFont="1" applyFill="1" applyBorder="1" applyAlignment="1">
      <alignment horizontal="center"/>
    </xf>
    <xf numFmtId="165" fontId="12" fillId="3" borderId="3" xfId="0" applyNumberFormat="1" applyFont="1" applyFill="1" applyBorder="1" applyAlignment="1">
      <alignment horizontal="right" indent="1"/>
    </xf>
    <xf numFmtId="171" fontId="12" fillId="3" borderId="3" xfId="0" applyNumberFormat="1" applyFont="1" applyFill="1" applyBorder="1" applyAlignment="1">
      <alignment horizontal="right" indent="1"/>
    </xf>
    <xf numFmtId="9" fontId="96" fillId="0" borderId="0" xfId="19703" applyFont="1"/>
    <xf numFmtId="0" fontId="12" fillId="3" borderId="3" xfId="0" applyFont="1" applyFill="1" applyBorder="1" applyAlignment="1">
      <alignment wrapText="1"/>
    </xf>
    <xf numFmtId="171" fontId="12" fillId="3" borderId="3" xfId="0" applyNumberFormat="1" applyFont="1" applyFill="1" applyBorder="1" applyAlignment="1">
      <alignment horizontal="center"/>
    </xf>
    <xf numFmtId="0" fontId="10" fillId="65" borderId="3" xfId="0" applyFont="1" applyFill="1" applyBorder="1" applyAlignment="1">
      <alignment horizontal="left" vertical="center"/>
    </xf>
    <xf numFmtId="0" fontId="12" fillId="65" borderId="3" xfId="0" applyFont="1" applyFill="1" applyBorder="1" applyAlignment="1">
      <alignment vertical="center" wrapText="1"/>
    </xf>
    <xf numFmtId="0" fontId="12" fillId="65" borderId="3" xfId="0" applyFont="1" applyFill="1" applyBorder="1" applyAlignment="1">
      <alignment horizontal="center" vertical="center"/>
    </xf>
    <xf numFmtId="0" fontId="10" fillId="65" borderId="3" xfId="0" applyFont="1" applyFill="1" applyBorder="1" applyAlignment="1">
      <alignment horizontal="center" vertical="center"/>
    </xf>
    <xf numFmtId="165" fontId="10" fillId="65" borderId="3" xfId="0" applyNumberFormat="1" applyFont="1" applyFill="1" applyBorder="1" applyAlignment="1">
      <alignment horizontal="center" vertical="center" wrapText="1"/>
    </xf>
    <xf numFmtId="0" fontId="10" fillId="65" borderId="3" xfId="0" applyFont="1" applyFill="1" applyBorder="1" applyAlignment="1">
      <alignment horizontal="center" vertical="center" wrapText="1"/>
    </xf>
    <xf numFmtId="9" fontId="96" fillId="0" borderId="0" xfId="19703" applyFont="1" applyFill="1"/>
    <xf numFmtId="0" fontId="12" fillId="0" borderId="0" xfId="0" quotePrefix="1" applyFont="1"/>
    <xf numFmtId="0" fontId="10" fillId="65" borderId="3" xfId="0" applyFont="1" applyFill="1" applyBorder="1"/>
    <xf numFmtId="0" fontId="10" fillId="65" borderId="3" xfId="0" applyFont="1" applyFill="1" applyBorder="1" applyAlignment="1">
      <alignment horizontal="right"/>
    </xf>
    <xf numFmtId="0" fontId="10" fillId="65" borderId="3" xfId="0" applyFont="1" applyFill="1" applyBorder="1" applyAlignment="1">
      <alignment horizontal="center"/>
    </xf>
    <xf numFmtId="171" fontId="10" fillId="65" borderId="3" xfId="0" applyNumberFormat="1" applyFont="1" applyFill="1" applyBorder="1" applyAlignment="1">
      <alignment horizontal="right"/>
    </xf>
    <xf numFmtId="9" fontId="12" fillId="0" borderId="3" xfId="0" applyNumberFormat="1" applyFont="1" applyBorder="1" applyAlignment="1">
      <alignment horizontal="right"/>
    </xf>
    <xf numFmtId="171" fontId="12" fillId="0" borderId="3" xfId="0" applyNumberFormat="1" applyFont="1" applyBorder="1" applyAlignment="1">
      <alignment horizontal="right"/>
    </xf>
    <xf numFmtId="171" fontId="12" fillId="0" borderId="3" xfId="0" applyNumberFormat="1" applyFont="1" applyBorder="1" applyAlignment="1">
      <alignment horizontal="right" indent="1"/>
    </xf>
    <xf numFmtId="0" fontId="85" fillId="2" borderId="3" xfId="0" applyFont="1" applyFill="1" applyBorder="1"/>
    <xf numFmtId="171" fontId="12" fillId="0" borderId="3" xfId="0" applyNumberFormat="1" applyFont="1" applyBorder="1"/>
    <xf numFmtId="0" fontId="14" fillId="3" borderId="3" xfId="0" applyFont="1" applyFill="1" applyBorder="1" applyAlignment="1">
      <alignment horizontal="justify" vertical="center" wrapText="1"/>
    </xf>
    <xf numFmtId="3" fontId="14" fillId="3" borderId="3" xfId="0" applyNumberFormat="1" applyFont="1" applyFill="1" applyBorder="1" applyAlignment="1">
      <alignment horizontal="right" vertical="center" wrapText="1"/>
    </xf>
    <xf numFmtId="0" fontId="14" fillId="2" borderId="3" xfId="0" applyFont="1" applyFill="1" applyBorder="1" applyAlignment="1">
      <alignment horizontal="right" vertical="top" wrapText="1"/>
    </xf>
    <xf numFmtId="0" fontId="10" fillId="3" borderId="0" xfId="1" applyFont="1" applyFill="1" applyAlignment="1">
      <alignment vertical="center"/>
    </xf>
    <xf numFmtId="0" fontId="19" fillId="4" borderId="10" xfId="0" applyFont="1" applyFill="1" applyBorder="1" applyAlignment="1">
      <alignment horizontal="center" vertical="center" wrapText="1"/>
    </xf>
    <xf numFmtId="0" fontId="19" fillId="4" borderId="10" xfId="0" applyFont="1" applyFill="1" applyBorder="1" applyAlignment="1">
      <alignment vertical="center" wrapText="1"/>
    </xf>
    <xf numFmtId="0" fontId="19" fillId="2" borderId="10" xfId="0" applyFont="1" applyFill="1" applyBorder="1" applyAlignment="1">
      <alignment vertical="center" wrapText="1"/>
    </xf>
    <xf numFmtId="3" fontId="19" fillId="2" borderId="10" xfId="0" applyNumberFormat="1" applyFont="1" applyFill="1" applyBorder="1" applyAlignment="1">
      <alignment horizontal="right" vertical="center" wrapText="1"/>
    </xf>
    <xf numFmtId="0" fontId="19" fillId="2" borderId="10" xfId="0" applyFont="1" applyFill="1" applyBorder="1" applyAlignment="1">
      <alignment horizontal="right" vertical="center" wrapText="1"/>
    </xf>
    <xf numFmtId="0" fontId="19" fillId="2" borderId="13" xfId="0" applyFont="1" applyFill="1" applyBorder="1" applyAlignment="1">
      <alignment vertical="center" wrapText="1"/>
    </xf>
    <xf numFmtId="3" fontId="19" fillId="2" borderId="13" xfId="0" applyNumberFormat="1" applyFont="1" applyFill="1" applyBorder="1" applyAlignment="1">
      <alignment horizontal="right" vertical="center" wrapText="1"/>
    </xf>
    <xf numFmtId="0" fontId="19" fillId="2" borderId="0" xfId="0" applyFont="1" applyFill="1" applyAlignment="1">
      <alignment vertical="center" wrapText="1"/>
    </xf>
    <xf numFmtId="4" fontId="19" fillId="2" borderId="0" xfId="0" applyNumberFormat="1" applyFont="1" applyFill="1" applyAlignment="1">
      <alignment horizontal="right" vertical="center" wrapText="1"/>
    </xf>
    <xf numFmtId="0" fontId="86" fillId="2" borderId="0" xfId="0" applyFont="1" applyFill="1" applyAlignment="1">
      <alignment vertical="center"/>
    </xf>
    <xf numFmtId="166" fontId="19" fillId="2" borderId="10" xfId="5" applyNumberFormat="1" applyFont="1" applyFill="1" applyBorder="1" applyAlignment="1">
      <alignment horizontal="right" vertical="center" wrapText="1"/>
    </xf>
    <xf numFmtId="0" fontId="19" fillId="2" borderId="10" xfId="0" applyFont="1" applyFill="1" applyBorder="1" applyAlignment="1">
      <alignment horizontal="center" vertical="center" wrapText="1"/>
    </xf>
    <xf numFmtId="166" fontId="19" fillId="2" borderId="13" xfId="5" applyNumberFormat="1" applyFont="1" applyFill="1" applyBorder="1" applyAlignment="1">
      <alignment horizontal="right" vertical="center" wrapText="1"/>
    </xf>
    <xf numFmtId="0" fontId="97" fillId="2" borderId="0" xfId="0" applyFont="1" applyFill="1" applyAlignment="1">
      <alignment vertical="center" wrapText="1"/>
    </xf>
    <xf numFmtId="43" fontId="97" fillId="2" borderId="0" xfId="5" applyFont="1" applyFill="1" applyBorder="1" applyAlignment="1">
      <alignment horizontal="right" vertical="center" wrapText="1"/>
    </xf>
    <xf numFmtId="0" fontId="97" fillId="2" borderId="0" xfId="0" applyFont="1" applyFill="1" applyAlignment="1">
      <alignment horizontal="right" vertical="center" wrapText="1"/>
    </xf>
    <xf numFmtId="3" fontId="19" fillId="4" borderId="3" xfId="3" applyNumberFormat="1" applyFont="1" applyFill="1" applyBorder="1" applyAlignment="1">
      <alignment horizontal="center" vertical="center" wrapText="1"/>
    </xf>
    <xf numFmtId="0" fontId="12" fillId="0" borderId="3" xfId="1" applyFont="1" applyBorder="1" applyAlignment="1">
      <alignment vertical="center"/>
    </xf>
    <xf numFmtId="0" fontId="12" fillId="0" borderId="3" xfId="1" applyFont="1" applyBorder="1" applyAlignment="1">
      <alignment horizontal="center" vertical="center"/>
    </xf>
    <xf numFmtId="2" fontId="12" fillId="0" borderId="3" xfId="1" applyNumberFormat="1" applyFont="1" applyBorder="1" applyAlignment="1">
      <alignment horizontal="center" vertical="center"/>
    </xf>
    <xf numFmtId="3" fontId="19" fillId="0" borderId="3" xfId="3" applyNumberFormat="1" applyFont="1" applyBorder="1" applyAlignment="1">
      <alignment horizontal="center" vertical="center" wrapText="1"/>
    </xf>
    <xf numFmtId="3" fontId="19" fillId="0" borderId="3" xfId="0" applyNumberFormat="1" applyFont="1" applyBorder="1" applyAlignment="1">
      <alignment horizontal="center" vertical="center" wrapText="1"/>
    </xf>
    <xf numFmtId="4" fontId="12" fillId="0" borderId="0" xfId="0" applyNumberFormat="1" applyFont="1"/>
    <xf numFmtId="0" fontId="19" fillId="3" borderId="3" xfId="3" applyFont="1" applyFill="1" applyBorder="1" applyAlignment="1">
      <alignment horizontal="left" vertical="center" wrapText="1"/>
    </xf>
    <xf numFmtId="0" fontId="19" fillId="3" borderId="3" xfId="3" applyFont="1" applyFill="1" applyBorder="1" applyAlignment="1">
      <alignment horizontal="center" vertical="center"/>
    </xf>
    <xf numFmtId="0" fontId="19" fillId="3" borderId="3" xfId="3" applyFont="1" applyFill="1" applyBorder="1" applyAlignment="1">
      <alignment horizontal="center" vertical="center" wrapText="1"/>
    </xf>
    <xf numFmtId="3" fontId="19" fillId="3" borderId="3" xfId="3" applyNumberFormat="1" applyFont="1" applyFill="1" applyBorder="1" applyAlignment="1">
      <alignment horizontal="center" vertical="center" wrapText="1"/>
    </xf>
    <xf numFmtId="2" fontId="19" fillId="0" borderId="3" xfId="3" applyNumberFormat="1" applyFont="1" applyBorder="1" applyAlignment="1">
      <alignment horizontal="center" vertical="center" wrapText="1"/>
    </xf>
    <xf numFmtId="165" fontId="19" fillId="3" borderId="3" xfId="3" applyNumberFormat="1" applyFont="1" applyFill="1" applyBorder="1" applyAlignment="1">
      <alignment horizontal="center" vertical="center" wrapText="1"/>
    </xf>
    <xf numFmtId="3" fontId="12" fillId="0" borderId="0" xfId="1" applyNumberFormat="1" applyFont="1" applyAlignment="1">
      <alignment vertical="center"/>
    </xf>
    <xf numFmtId="0" fontId="19" fillId="0" borderId="0" xfId="1" applyFont="1" applyAlignment="1">
      <alignment vertical="center"/>
    </xf>
    <xf numFmtId="0" fontId="86" fillId="0" borderId="0" xfId="2" applyFont="1" applyAlignment="1">
      <alignment horizontal="center" vertical="center"/>
    </xf>
    <xf numFmtId="3" fontId="86" fillId="0" borderId="0" xfId="2" applyNumberFormat="1" applyFont="1" applyAlignment="1">
      <alignment horizontal="center" vertical="center"/>
    </xf>
    <xf numFmtId="0" fontId="86" fillId="0" borderId="0" xfId="2" applyFont="1" applyAlignment="1">
      <alignment horizontal="right" vertical="center"/>
    </xf>
    <xf numFmtId="0" fontId="10" fillId="0" borderId="0" xfId="4" applyFont="1" applyAlignment="1">
      <alignment vertical="center"/>
    </xf>
    <xf numFmtId="0" fontId="12" fillId="0" borderId="3" xfId="4" applyFont="1" applyBorder="1" applyAlignment="1">
      <alignment horizontal="center" vertical="center" wrapText="1"/>
    </xf>
    <xf numFmtId="0" fontId="12" fillId="4" borderId="3" xfId="4" applyFont="1" applyFill="1" applyBorder="1" applyAlignment="1">
      <alignment horizontal="center" vertical="center" wrapText="1"/>
    </xf>
    <xf numFmtId="0" fontId="19" fillId="4" borderId="3" xfId="2" applyFont="1" applyFill="1" applyBorder="1" applyAlignment="1">
      <alignment horizontal="center" vertical="center" wrapText="1"/>
    </xf>
    <xf numFmtId="3" fontId="19" fillId="0" borderId="3" xfId="2" applyNumberFormat="1" applyFont="1" applyBorder="1" applyAlignment="1">
      <alignment horizontal="center" vertical="center"/>
    </xf>
    <xf numFmtId="4" fontId="19" fillId="0" borderId="3" xfId="2" applyNumberFormat="1" applyFont="1" applyBorder="1" applyAlignment="1">
      <alignment horizontal="center" vertical="center"/>
    </xf>
    <xf numFmtId="3" fontId="12" fillId="3" borderId="0" xfId="1" applyNumberFormat="1" applyFont="1" applyFill="1" applyAlignment="1">
      <alignment vertical="center"/>
    </xf>
    <xf numFmtId="0" fontId="14" fillId="2" borderId="7" xfId="0" applyFont="1" applyFill="1" applyBorder="1" applyAlignment="1">
      <alignment horizontal="right" vertical="center" wrapText="1"/>
    </xf>
    <xf numFmtId="0" fontId="12" fillId="0" borderId="0" xfId="0" applyFont="1" applyAlignment="1">
      <alignment horizontal="center" vertical="center"/>
    </xf>
    <xf numFmtId="0" fontId="15" fillId="3" borderId="49" xfId="0" applyFont="1" applyFill="1" applyBorder="1" applyAlignment="1">
      <alignment horizontal="left" vertical="center" wrapText="1"/>
    </xf>
    <xf numFmtId="0" fontId="95" fillId="0" borderId="0" xfId="0" applyFont="1" applyAlignment="1">
      <alignment horizontal="justify" vertical="center"/>
    </xf>
    <xf numFmtId="0" fontId="95" fillId="0" borderId="3" xfId="0" applyFont="1" applyBorder="1" applyAlignment="1">
      <alignment horizontal="justify" vertical="center" wrapText="1"/>
    </xf>
    <xf numFmtId="3" fontId="14" fillId="2" borderId="7" xfId="0" applyNumberFormat="1" applyFont="1" applyFill="1" applyBorder="1" applyAlignment="1">
      <alignment horizontal="right" vertical="center" wrapText="1"/>
    </xf>
    <xf numFmtId="0" fontId="15" fillId="3" borderId="4"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15" fillId="3" borderId="3" xfId="0" applyFont="1" applyFill="1" applyBorder="1" applyAlignment="1">
      <alignment horizontal="left" vertical="center" wrapText="1"/>
    </xf>
    <xf numFmtId="0" fontId="15" fillId="3" borderId="6" xfId="0" applyFont="1" applyFill="1" applyBorder="1" applyAlignment="1">
      <alignment horizontal="left" vertical="center" wrapText="1"/>
    </xf>
    <xf numFmtId="0" fontId="15" fillId="3" borderId="24" xfId="0" applyFont="1" applyFill="1" applyBorder="1" applyAlignment="1">
      <alignment horizontal="left" vertical="center" wrapText="1"/>
    </xf>
    <xf numFmtId="0" fontId="12" fillId="0" borderId="3" xfId="0" applyFont="1" applyBorder="1" applyAlignment="1">
      <alignment horizontal="left" vertical="center" wrapText="1"/>
    </xf>
    <xf numFmtId="0" fontId="12" fillId="4" borderId="3" xfId="0" applyFont="1" applyFill="1" applyBorder="1" applyAlignment="1">
      <alignment horizontal="center" vertical="center"/>
    </xf>
    <xf numFmtId="0" fontId="14" fillId="0" borderId="7" xfId="0" applyFont="1" applyBorder="1" applyAlignment="1">
      <alignment horizontal="justify" vertical="top"/>
    </xf>
    <xf numFmtId="0" fontId="94" fillId="3" borderId="3" xfId="0" applyFont="1" applyFill="1" applyBorder="1" applyAlignment="1">
      <alignment horizontal="left" vertical="center" wrapText="1"/>
    </xf>
    <xf numFmtId="0" fontId="94" fillId="3" borderId="6" xfId="0" applyFont="1" applyFill="1" applyBorder="1" applyAlignment="1">
      <alignment horizontal="left" vertical="center" wrapText="1"/>
    </xf>
    <xf numFmtId="0" fontId="12" fillId="3" borderId="3" xfId="0" applyFont="1" applyFill="1" applyBorder="1"/>
    <xf numFmtId="3" fontId="12" fillId="3" borderId="3" xfId="0" applyNumberFormat="1" applyFont="1" applyFill="1" applyBorder="1" applyAlignment="1">
      <alignment horizontal="center" vertical="center"/>
    </xf>
    <xf numFmtId="3" fontId="10" fillId="0" borderId="3" xfId="0" applyNumberFormat="1" applyFont="1" applyBorder="1" applyAlignment="1">
      <alignment horizontal="center" vertical="center"/>
    </xf>
    <xf numFmtId="0" fontId="92" fillId="0" borderId="0" xfId="0" applyFont="1"/>
    <xf numFmtId="0" fontId="12" fillId="0" borderId="3" xfId="0" applyFont="1" applyBorder="1" applyAlignment="1">
      <alignment horizontal="justify" vertical="center" wrapText="1"/>
    </xf>
    <xf numFmtId="0" fontId="10" fillId="3" borderId="0" xfId="0" applyFont="1" applyFill="1"/>
    <xf numFmtId="0" fontId="14" fillId="3" borderId="3" xfId="0" applyFont="1" applyFill="1" applyBorder="1" applyAlignment="1">
      <alignment horizontal="right" vertical="center" wrapText="1"/>
    </xf>
    <xf numFmtId="3" fontId="14" fillId="3" borderId="3" xfId="0" applyNumberFormat="1" applyFont="1" applyFill="1" applyBorder="1" applyAlignment="1">
      <alignment vertical="center" wrapText="1"/>
    </xf>
    <xf numFmtId="0" fontId="14" fillId="3" borderId="3" xfId="0" applyFont="1" applyFill="1" applyBorder="1" applyAlignment="1">
      <alignment vertical="center" wrapText="1"/>
    </xf>
    <xf numFmtId="3" fontId="14" fillId="3" borderId="3" xfId="0" applyNumberFormat="1" applyFont="1" applyFill="1" applyBorder="1" applyAlignment="1">
      <alignment horizontal="center" vertical="center"/>
    </xf>
    <xf numFmtId="3" fontId="14" fillId="3" borderId="3" xfId="0" applyNumberFormat="1" applyFont="1" applyFill="1" applyBorder="1" applyAlignment="1">
      <alignment horizontal="center" vertical="center" wrapText="1"/>
    </xf>
    <xf numFmtId="0" fontId="14" fillId="3" borderId="3" xfId="0" applyFont="1" applyFill="1" applyBorder="1" applyAlignment="1">
      <alignment horizontal="left" vertical="top" wrapText="1"/>
    </xf>
    <xf numFmtId="0" fontId="7" fillId="0" borderId="3" xfId="20229" applyFont="1" applyBorder="1" applyAlignment="1">
      <alignment horizontal="left" vertical="center" wrapText="1"/>
    </xf>
    <xf numFmtId="0" fontId="7" fillId="0" borderId="4" xfId="20229" applyFont="1" applyBorder="1" applyAlignment="1">
      <alignment horizontal="left" vertical="center" wrapText="1"/>
    </xf>
    <xf numFmtId="3" fontId="7" fillId="0" borderId="3" xfId="20229" applyNumberFormat="1" applyFont="1" applyBorder="1" applyAlignment="1">
      <alignment vertical="center" wrapText="1"/>
    </xf>
    <xf numFmtId="0" fontId="9" fillId="0" borderId="0" xfId="20228" applyFont="1"/>
    <xf numFmtId="0" fontId="99" fillId="0" borderId="0" xfId="20228" applyFont="1"/>
    <xf numFmtId="0" fontId="9" fillId="0" borderId="0" xfId="20228" applyFont="1" applyAlignment="1">
      <alignment vertical="center" wrapText="1"/>
    </xf>
    <xf numFmtId="0" fontId="98" fillId="4" borderId="3" xfId="20228" applyFont="1" applyFill="1" applyBorder="1" applyAlignment="1">
      <alignment vertical="center"/>
    </xf>
    <xf numFmtId="0" fontId="98" fillId="4" borderId="4" xfId="20228" applyFont="1" applyFill="1" applyBorder="1" applyAlignment="1">
      <alignment vertical="center"/>
    </xf>
    <xf numFmtId="0" fontId="98" fillId="4" borderId="4" xfId="20228" applyFont="1" applyFill="1" applyBorder="1" applyAlignment="1">
      <alignment horizontal="center" vertical="center" wrapText="1"/>
    </xf>
    <xf numFmtId="3" fontId="98" fillId="4" borderId="7" xfId="20228" applyNumberFormat="1" applyFont="1" applyFill="1" applyBorder="1" applyAlignment="1">
      <alignment vertical="center"/>
    </xf>
    <xf numFmtId="0" fontId="15" fillId="66" borderId="3" xfId="0" applyFont="1" applyFill="1" applyBorder="1" applyAlignment="1">
      <alignment horizontal="left" vertical="center" wrapText="1"/>
    </xf>
    <xf numFmtId="3" fontId="15" fillId="3" borderId="3" xfId="0" applyNumberFormat="1" applyFont="1" applyFill="1" applyBorder="1" applyAlignment="1">
      <alignment horizontal="right" vertical="center" wrapText="1"/>
    </xf>
    <xf numFmtId="3" fontId="14" fillId="3" borderId="6" xfId="0" applyNumberFormat="1" applyFont="1" applyFill="1" applyBorder="1" applyAlignment="1">
      <alignment horizontal="right" vertical="center" wrapText="1"/>
    </xf>
    <xf numFmtId="3" fontId="15" fillId="3" borderId="6" xfId="0" applyNumberFormat="1" applyFont="1" applyFill="1" applyBorder="1" applyAlignment="1">
      <alignment horizontal="right" vertical="center" wrapText="1"/>
    </xf>
    <xf numFmtId="0" fontId="15" fillId="66" borderId="24" xfId="0" applyFont="1" applyFill="1" applyBorder="1" applyAlignment="1">
      <alignment horizontal="left" vertical="center" wrapText="1"/>
    </xf>
    <xf numFmtId="0" fontId="15" fillId="66" borderId="49" xfId="0" applyFont="1" applyFill="1" applyBorder="1" applyAlignment="1">
      <alignment horizontal="left" vertical="center" wrapText="1"/>
    </xf>
    <xf numFmtId="3" fontId="15" fillId="66" borderId="3" xfId="0" applyNumberFormat="1" applyFont="1" applyFill="1" applyBorder="1" applyAlignment="1">
      <alignment horizontal="right" vertical="center" wrapText="1"/>
    </xf>
    <xf numFmtId="0" fontId="14" fillId="3" borderId="6" xfId="0" applyFont="1" applyFill="1" applyBorder="1" applyAlignment="1">
      <alignment horizontal="left" vertical="center" wrapText="1"/>
    </xf>
    <xf numFmtId="49" fontId="88" fillId="0" borderId="3" xfId="31" applyNumberFormat="1" applyFont="1" applyBorder="1" applyAlignment="1">
      <alignment horizontal="left"/>
    </xf>
    <xf numFmtId="0" fontId="88" fillId="0" borderId="3" xfId="31" applyFont="1" applyBorder="1"/>
    <xf numFmtId="1" fontId="88" fillId="0" borderId="3" xfId="31" applyNumberFormat="1" applyFont="1" applyBorder="1"/>
    <xf numFmtId="2" fontId="88" fillId="0" borderId="3" xfId="31" applyNumberFormat="1" applyFont="1" applyBorder="1"/>
    <xf numFmtId="2" fontId="10" fillId="0" borderId="3" xfId="31" applyNumberFormat="1" applyFont="1" applyBorder="1"/>
    <xf numFmtId="0" fontId="12" fillId="0" borderId="3" xfId="31" applyFont="1" applyBorder="1" applyAlignment="1">
      <alignment horizontal="center" vertical="center" wrapText="1"/>
    </xf>
    <xf numFmtId="2" fontId="91" fillId="4" borderId="3" xfId="31" applyNumberFormat="1" applyFont="1" applyFill="1" applyBorder="1" applyAlignment="1">
      <alignment horizontal="center" vertical="center" wrapText="1"/>
    </xf>
    <xf numFmtId="2" fontId="12" fillId="4" borderId="3" xfId="31" applyNumberFormat="1" applyFont="1" applyFill="1" applyBorder="1" applyAlignment="1">
      <alignment horizontal="center" vertical="center" wrapText="1"/>
    </xf>
    <xf numFmtId="0" fontId="14" fillId="3" borderId="7" xfId="0" applyFont="1" applyFill="1" applyBorder="1" applyAlignment="1">
      <alignment horizontal="left" vertical="center" wrapText="1"/>
    </xf>
    <xf numFmtId="0" fontId="91" fillId="0" borderId="3" xfId="0" applyFont="1" applyBorder="1" applyAlignment="1">
      <alignment horizontal="center" vertical="center" wrapText="1"/>
    </xf>
    <xf numFmtId="0" fontId="19" fillId="4" borderId="3" xfId="3" applyFont="1" applyFill="1" applyBorder="1" applyAlignment="1">
      <alignment horizontal="center" vertical="center" wrapText="1"/>
    </xf>
    <xf numFmtId="0" fontId="93" fillId="4" borderId="3" xfId="7" applyFont="1" applyFill="1" applyBorder="1" applyAlignment="1">
      <alignment horizontal="center" vertical="center" wrapText="1"/>
    </xf>
    <xf numFmtId="0" fontId="12" fillId="4" borderId="3" xfId="0" applyFont="1" applyFill="1" applyBorder="1" applyAlignment="1">
      <alignment horizontal="center" wrapText="1"/>
    </xf>
    <xf numFmtId="0" fontId="12" fillId="3" borderId="3" xfId="0" applyFont="1" applyFill="1" applyBorder="1" applyAlignment="1">
      <alignment horizontal="center" vertical="center" wrapText="1"/>
    </xf>
    <xf numFmtId="0" fontId="14" fillId="2" borderId="9" xfId="0" applyFont="1" applyFill="1" applyBorder="1" applyAlignment="1">
      <alignment vertical="center" wrapText="1"/>
    </xf>
    <xf numFmtId="0" fontId="14" fillId="2" borderId="7" xfId="0" applyFont="1" applyFill="1" applyBorder="1" applyAlignment="1">
      <alignment vertical="center" wrapText="1"/>
    </xf>
    <xf numFmtId="0" fontId="9" fillId="0" borderId="0" xfId="0" applyFont="1" applyAlignment="1">
      <alignment vertical="center"/>
    </xf>
    <xf numFmtId="0" fontId="9" fillId="0" borderId="0" xfId="0" applyFont="1" applyAlignment="1">
      <alignment horizontal="right" vertical="center"/>
    </xf>
    <xf numFmtId="0" fontId="7" fillId="0" borderId="0" xfId="0" applyFont="1"/>
    <xf numFmtId="0" fontId="9" fillId="0" borderId="0" xfId="0" applyFont="1" applyAlignment="1">
      <alignment vertical="center" wrapText="1"/>
    </xf>
    <xf numFmtId="0" fontId="101" fillId="0" borderId="0" xfId="0" applyFont="1" applyAlignment="1">
      <alignment vertical="center"/>
    </xf>
    <xf numFmtId="0" fontId="9" fillId="0" borderId="0" xfId="0" applyFont="1" applyAlignment="1">
      <alignment horizontal="left" vertical="center" wrapText="1"/>
    </xf>
    <xf numFmtId="0" fontId="92" fillId="0" borderId="0" xfId="0" applyFont="1" applyAlignment="1">
      <alignment vertical="center"/>
    </xf>
    <xf numFmtId="4" fontId="84" fillId="0" borderId="0" xfId="0" quotePrefix="1" applyNumberFormat="1" applyFont="1" applyAlignment="1">
      <alignment horizontal="left" vertical="center"/>
    </xf>
    <xf numFmtId="3" fontId="92" fillId="0" borderId="0" xfId="0" applyNumberFormat="1" applyFont="1" applyAlignment="1">
      <alignment vertical="center"/>
    </xf>
    <xf numFmtId="0" fontId="7" fillId="0" borderId="0" xfId="0" applyFont="1" applyAlignment="1">
      <alignment vertical="center" wrapText="1"/>
    </xf>
    <xf numFmtId="3" fontId="7" fillId="0" borderId="0" xfId="0" applyNumberFormat="1" applyFont="1" applyAlignment="1">
      <alignment vertical="center"/>
    </xf>
    <xf numFmtId="0" fontId="7" fillId="0" borderId="0" xfId="0" applyFont="1" applyAlignment="1">
      <alignment vertical="center"/>
    </xf>
    <xf numFmtId="0" fontId="103" fillId="0" borderId="0" xfId="0" applyFont="1" applyAlignment="1">
      <alignment vertical="center"/>
    </xf>
    <xf numFmtId="3" fontId="10" fillId="6" borderId="3" xfId="0" applyNumberFormat="1" applyFont="1" applyFill="1" applyBorder="1"/>
    <xf numFmtId="1" fontId="12" fillId="66" borderId="3" xfId="0" applyNumberFormat="1" applyFont="1" applyFill="1" applyBorder="1"/>
    <xf numFmtId="0" fontId="12" fillId="5" borderId="3" xfId="0" applyFont="1" applyFill="1" applyBorder="1" applyAlignment="1">
      <alignment horizontal="center" vertical="center" wrapText="1"/>
    </xf>
    <xf numFmtId="0" fontId="19" fillId="0" borderId="0" xfId="2" applyFont="1" applyAlignment="1">
      <alignment horizontal="center" vertical="center"/>
    </xf>
    <xf numFmtId="0" fontId="12" fillId="5" borderId="3" xfId="0" applyFont="1" applyFill="1" applyBorder="1" applyAlignment="1">
      <alignment horizontal="left"/>
    </xf>
    <xf numFmtId="0" fontId="12" fillId="5" borderId="3" xfId="0" applyFont="1" applyFill="1" applyBorder="1"/>
    <xf numFmtId="3" fontId="12" fillId="64" borderId="3" xfId="0" applyNumberFormat="1" applyFont="1" applyFill="1" applyBorder="1"/>
    <xf numFmtId="4" fontId="12" fillId="5" borderId="3" xfId="0" applyNumberFormat="1" applyFont="1" applyFill="1" applyBorder="1"/>
    <xf numFmtId="3" fontId="12" fillId="5" borderId="3" xfId="0" applyNumberFormat="1" applyFont="1" applyFill="1" applyBorder="1"/>
    <xf numFmtId="0" fontId="12" fillId="5" borderId="0" xfId="0" applyFont="1" applyFill="1" applyAlignment="1">
      <alignment wrapText="1"/>
    </xf>
    <xf numFmtId="0" fontId="12" fillId="5" borderId="8" xfId="0" applyFont="1" applyFill="1" applyBorder="1" applyAlignment="1">
      <alignment wrapText="1"/>
    </xf>
    <xf numFmtId="3" fontId="12" fillId="5" borderId="8" xfId="0" applyNumberFormat="1" applyFont="1" applyFill="1" applyBorder="1"/>
    <xf numFmtId="0" fontId="87" fillId="3" borderId="0" xfId="6" applyFont="1" applyFill="1"/>
    <xf numFmtId="0" fontId="12" fillId="0" borderId="6" xfId="0" applyFont="1" applyBorder="1" applyAlignment="1">
      <alignment horizontal="center" vertical="center" wrapText="1"/>
    </xf>
    <xf numFmtId="0" fontId="12" fillId="6" borderId="3" xfId="6" applyFont="1" applyFill="1" applyBorder="1"/>
    <xf numFmtId="3" fontId="12" fillId="6" borderId="3" xfId="6" applyNumberFormat="1" applyFont="1" applyFill="1" applyBorder="1"/>
    <xf numFmtId="0" fontId="96" fillId="4" borderId="3" xfId="0" applyFont="1" applyFill="1" applyBorder="1" applyAlignment="1">
      <alignment horizontal="left" vertical="center"/>
    </xf>
    <xf numFmtId="2" fontId="12" fillId="4" borderId="3" xfId="0" applyNumberFormat="1" applyFont="1" applyFill="1" applyBorder="1"/>
    <xf numFmtId="0" fontId="96" fillId="4" borderId="3" xfId="0" applyFont="1" applyFill="1" applyBorder="1" applyAlignment="1">
      <alignment horizontal="left" vertical="center" wrapText="1"/>
    </xf>
    <xf numFmtId="3" fontId="12" fillId="4" borderId="3" xfId="0" applyNumberFormat="1" applyFont="1" applyFill="1" applyBorder="1"/>
    <xf numFmtId="165" fontId="19" fillId="0" borderId="3" xfId="3" applyNumberFormat="1" applyFont="1" applyBorder="1" applyAlignment="1">
      <alignment horizontal="center" vertical="center" wrapText="1"/>
    </xf>
    <xf numFmtId="0" fontId="19" fillId="4" borderId="3" xfId="4" applyFont="1" applyFill="1" applyBorder="1" applyAlignment="1">
      <alignment horizontal="center" vertical="center" wrapText="1"/>
    </xf>
    <xf numFmtId="1" fontId="12" fillId="0" borderId="3" xfId="1" applyNumberFormat="1" applyFont="1" applyBorder="1" applyAlignment="1">
      <alignment horizontal="center" vertical="center"/>
    </xf>
    <xf numFmtId="4" fontId="19" fillId="3" borderId="3" xfId="2" applyNumberFormat="1" applyFont="1" applyFill="1" applyBorder="1" applyAlignment="1">
      <alignment horizontal="center" vertical="center"/>
    </xf>
    <xf numFmtId="4" fontId="19" fillId="0" borderId="3" xfId="3" applyNumberFormat="1" applyFont="1" applyBorder="1" applyAlignment="1">
      <alignment horizontal="center" vertical="center" wrapText="1"/>
    </xf>
    <xf numFmtId="0" fontId="19" fillId="0" borderId="3" xfId="2" applyFont="1" applyBorder="1" applyAlignment="1">
      <alignment horizontal="right" vertical="center"/>
    </xf>
    <xf numFmtId="4" fontId="19" fillId="4" borderId="3" xfId="2" applyNumberFormat="1" applyFont="1" applyFill="1" applyBorder="1" applyAlignment="1">
      <alignment horizontal="center" vertical="center"/>
    </xf>
    <xf numFmtId="3" fontId="19" fillId="0" borderId="0" xfId="2" applyNumberFormat="1" applyFont="1" applyAlignment="1">
      <alignment horizontal="center" vertical="center"/>
    </xf>
    <xf numFmtId="0" fontId="12" fillId="0" borderId="0" xfId="4" applyFont="1" applyAlignment="1">
      <alignment vertical="center"/>
    </xf>
    <xf numFmtId="3" fontId="19" fillId="3" borderId="3" xfId="2" applyNumberFormat="1" applyFont="1" applyFill="1" applyBorder="1" applyAlignment="1">
      <alignment vertical="center"/>
    </xf>
    <xf numFmtId="0" fontId="19" fillId="0" borderId="0" xfId="2" applyFont="1" applyAlignment="1">
      <alignment horizontal="right" vertical="center"/>
    </xf>
    <xf numFmtId="3" fontId="19" fillId="4" borderId="10" xfId="0" applyNumberFormat="1" applyFont="1" applyFill="1" applyBorder="1" applyAlignment="1">
      <alignment horizontal="right" vertical="center" wrapText="1"/>
    </xf>
    <xf numFmtId="166" fontId="19" fillId="4" borderId="10" xfId="5" applyNumberFormat="1" applyFont="1" applyFill="1" applyBorder="1" applyAlignment="1">
      <alignment horizontal="right" vertical="center" wrapText="1"/>
    </xf>
    <xf numFmtId="0" fontId="91" fillId="4" borderId="3" xfId="0" applyFont="1" applyFill="1" applyBorder="1" applyAlignment="1">
      <alignment horizontal="center" vertical="center" wrapText="1"/>
    </xf>
    <xf numFmtId="3" fontId="12" fillId="3" borderId="7" xfId="0" applyNumberFormat="1" applyFont="1" applyFill="1" applyBorder="1" applyAlignment="1">
      <alignment horizontal="center" vertical="center" wrapText="1"/>
    </xf>
    <xf numFmtId="0" fontId="12" fillId="4" borderId="4" xfId="0" applyFont="1" applyFill="1" applyBorder="1" applyAlignment="1">
      <alignment vertical="center" wrapText="1"/>
    </xf>
    <xf numFmtId="3" fontId="19" fillId="4" borderId="3" xfId="0" applyNumberFormat="1" applyFont="1" applyFill="1" applyBorder="1" applyAlignment="1">
      <alignment vertical="center"/>
    </xf>
    <xf numFmtId="0" fontId="104" fillId="4" borderId="3" xfId="0" applyFont="1" applyFill="1" applyBorder="1" applyAlignment="1">
      <alignment horizontal="left" vertical="center" wrapText="1"/>
    </xf>
    <xf numFmtId="0" fontId="10" fillId="4" borderId="3" xfId="1" applyFont="1" applyFill="1" applyBorder="1" applyAlignment="1">
      <alignment horizontal="center" vertical="center" wrapText="1"/>
    </xf>
    <xf numFmtId="0" fontId="10" fillId="0" borderId="3" xfId="0" applyFont="1" applyBorder="1" applyAlignment="1">
      <alignment vertical="center" wrapText="1"/>
    </xf>
    <xf numFmtId="0" fontId="10" fillId="0" borderId="3" xfId="0" applyFont="1" applyBorder="1" applyAlignment="1">
      <alignment vertical="center"/>
    </xf>
    <xf numFmtId="165" fontId="10" fillId="0" borderId="3" xfId="0" applyNumberFormat="1" applyFont="1" applyBorder="1" applyAlignment="1">
      <alignment vertical="center"/>
    </xf>
    <xf numFmtId="4" fontId="12" fillId="3" borderId="3" xfId="0" applyNumberFormat="1" applyFont="1" applyFill="1" applyBorder="1" applyAlignment="1">
      <alignment horizontal="center" vertical="center"/>
    </xf>
    <xf numFmtId="3" fontId="12" fillId="4" borderId="3" xfId="0" applyNumberFormat="1" applyFont="1" applyFill="1" applyBorder="1" applyAlignment="1">
      <alignment horizontal="center" vertical="center"/>
    </xf>
    <xf numFmtId="0" fontId="19" fillId="0" borderId="3" xfId="2" applyFont="1" applyBorder="1" applyAlignment="1">
      <alignment vertical="center" wrapText="1"/>
    </xf>
    <xf numFmtId="2" fontId="12" fillId="0" borderId="3" xfId="0" applyNumberFormat="1" applyFont="1" applyBorder="1" applyAlignment="1">
      <alignment horizontal="center" vertical="center"/>
    </xf>
    <xf numFmtId="3" fontId="19" fillId="0" borderId="3" xfId="0" applyNumberFormat="1" applyFont="1" applyBorder="1" applyAlignment="1">
      <alignment horizontal="center" vertical="center"/>
    </xf>
    <xf numFmtId="49" fontId="19" fillId="0" borderId="3" xfId="13" applyNumberFormat="1" applyFont="1" applyBorder="1" applyAlignment="1">
      <alignment vertical="center" wrapText="1"/>
    </xf>
    <xf numFmtId="0" fontId="12" fillId="0" borderId="3" xfId="0" applyFont="1" applyBorder="1" applyAlignment="1">
      <alignment horizontal="right" vertical="center" wrapText="1"/>
    </xf>
    <xf numFmtId="3" fontId="19" fillId="4" borderId="3" xfId="0" applyNumberFormat="1" applyFont="1" applyFill="1" applyBorder="1" applyAlignment="1">
      <alignment horizontal="center" vertical="center"/>
    </xf>
    <xf numFmtId="166" fontId="12" fillId="0" borderId="3" xfId="5" applyNumberFormat="1" applyFont="1" applyBorder="1"/>
    <xf numFmtId="166" fontId="10" fillId="0" borderId="3" xfId="0" applyNumberFormat="1" applyFont="1" applyBorder="1"/>
    <xf numFmtId="0" fontId="10" fillId="0" borderId="0" xfId="0" applyFont="1" applyAlignment="1">
      <alignment wrapText="1"/>
    </xf>
    <xf numFmtId="166" fontId="10" fillId="4" borderId="3" xfId="0" applyNumberFormat="1" applyFont="1" applyFill="1" applyBorder="1" applyAlignment="1">
      <alignment wrapText="1"/>
    </xf>
    <xf numFmtId="166" fontId="12" fillId="0" borderId="3" xfId="5" applyNumberFormat="1" applyFont="1" applyBorder="1" applyAlignment="1">
      <alignment wrapText="1"/>
    </xf>
    <xf numFmtId="9" fontId="12" fillId="0" borderId="3" xfId="19703" applyFont="1" applyBorder="1" applyAlignment="1">
      <alignment wrapText="1"/>
    </xf>
    <xf numFmtId="9" fontId="12" fillId="0" borderId="3" xfId="0" applyNumberFormat="1" applyFont="1" applyBorder="1" applyAlignment="1">
      <alignment wrapText="1"/>
    </xf>
    <xf numFmtId="1" fontId="12" fillId="3" borderId="3" xfId="0" applyNumberFormat="1" applyFont="1" applyFill="1" applyBorder="1" applyAlignment="1">
      <alignment horizontal="right" wrapText="1"/>
    </xf>
    <xf numFmtId="166" fontId="12" fillId="3" borderId="3" xfId="5" applyNumberFormat="1" applyFont="1" applyFill="1" applyBorder="1" applyAlignment="1">
      <alignment wrapText="1"/>
    </xf>
    <xf numFmtId="166" fontId="12" fillId="3" borderId="3" xfId="0" applyNumberFormat="1" applyFont="1" applyFill="1" applyBorder="1" applyAlignment="1">
      <alignment horizontal="right" wrapText="1"/>
    </xf>
    <xf numFmtId="166" fontId="12" fillId="4" borderId="3" xfId="0" applyNumberFormat="1" applyFont="1" applyFill="1" applyBorder="1" applyAlignment="1">
      <alignment wrapText="1"/>
    </xf>
    <xf numFmtId="2" fontId="12" fillId="0" borderId="3" xfId="0" applyNumberFormat="1" applyFont="1" applyBorder="1" applyAlignment="1">
      <alignment horizontal="center" vertical="center" wrapText="1"/>
    </xf>
    <xf numFmtId="166" fontId="10" fillId="0" borderId="0" xfId="0" applyNumberFormat="1" applyFont="1"/>
    <xf numFmtId="172" fontId="10" fillId="0" borderId="3" xfId="0" applyNumberFormat="1" applyFont="1" applyBorder="1"/>
    <xf numFmtId="1" fontId="12" fillId="0" borderId="3" xfId="0" applyNumberFormat="1" applyFont="1" applyBorder="1" applyAlignment="1">
      <alignment horizontal="center" vertical="center"/>
    </xf>
    <xf numFmtId="0" fontId="12" fillId="3" borderId="0" xfId="0" applyFont="1" applyFill="1" applyAlignment="1">
      <alignment horizontal="center" vertical="center"/>
    </xf>
    <xf numFmtId="0" fontId="88" fillId="4" borderId="3" xfId="20228" applyFont="1" applyFill="1" applyBorder="1" applyAlignment="1">
      <alignment horizontal="center" vertical="center"/>
    </xf>
    <xf numFmtId="0" fontId="88" fillId="4" borderId="3" xfId="20228" applyFont="1" applyFill="1" applyBorder="1" applyAlignment="1">
      <alignment horizontal="center" vertical="center" wrapText="1"/>
    </xf>
    <xf numFmtId="0" fontId="12" fillId="0" borderId="3" xfId="0" applyFont="1" applyBorder="1" applyAlignment="1">
      <alignment horizontal="right" vertical="center"/>
    </xf>
    <xf numFmtId="0" fontId="19" fillId="3" borderId="3" xfId="0" applyFont="1" applyFill="1" applyBorder="1" applyAlignment="1">
      <alignment horizontal="center" vertical="center" wrapText="1"/>
    </xf>
    <xf numFmtId="3" fontId="19" fillId="3" borderId="3" xfId="0" applyNumberFormat="1" applyFont="1" applyFill="1" applyBorder="1" applyAlignment="1">
      <alignment horizontal="right" vertical="center"/>
    </xf>
    <xf numFmtId="9" fontId="12" fillId="0" borderId="3" xfId="0" applyNumberFormat="1" applyFont="1" applyBorder="1"/>
    <xf numFmtId="0" fontId="96" fillId="0" borderId="3" xfId="0" applyFont="1" applyBorder="1" applyAlignment="1">
      <alignment horizontal="left" vertical="center" wrapText="1"/>
    </xf>
    <xf numFmtId="0" fontId="14" fillId="0" borderId="0" xfId="0" applyFont="1" applyAlignment="1">
      <alignment horizontal="left" vertical="center" wrapText="1"/>
    </xf>
    <xf numFmtId="0" fontId="12" fillId="0" borderId="0" xfId="0" applyFont="1" applyAlignment="1">
      <alignment horizontal="justify" vertical="center"/>
    </xf>
    <xf numFmtId="0" fontId="12" fillId="0" borderId="3" xfId="0" applyFont="1" applyBorder="1" applyAlignment="1">
      <alignment horizontal="justify" vertical="center"/>
    </xf>
    <xf numFmtId="0" fontId="93" fillId="0" borderId="0" xfId="0" applyFont="1"/>
    <xf numFmtId="3" fontId="10" fillId="6" borderId="3" xfId="0" applyNumberFormat="1" applyFont="1" applyFill="1" applyBorder="1" applyAlignment="1">
      <alignment horizontal="center" vertical="center"/>
    </xf>
    <xf numFmtId="0" fontId="105" fillId="3" borderId="3" xfId="0" applyFont="1" applyFill="1" applyBorder="1" applyAlignment="1">
      <alignment horizontal="left" vertical="center" wrapText="1"/>
    </xf>
    <xf numFmtId="0" fontId="12" fillId="0" borderId="3" xfId="0" applyFont="1" applyBorder="1" applyAlignment="1">
      <alignment horizontal="left" vertical="center"/>
    </xf>
    <xf numFmtId="3" fontId="12" fillId="4" borderId="3" xfId="0" applyNumberFormat="1" applyFont="1" applyFill="1" applyBorder="1" applyAlignment="1">
      <alignment horizontal="center"/>
    </xf>
    <xf numFmtId="3" fontId="12" fillId="3" borderId="0" xfId="0" applyNumberFormat="1" applyFont="1" applyFill="1" applyAlignment="1">
      <alignment horizontal="center" vertical="center"/>
    </xf>
    <xf numFmtId="3" fontId="14" fillId="0" borderId="0" xfId="0" applyNumberFormat="1" applyFont="1"/>
    <xf numFmtId="3" fontId="86" fillId="0" borderId="3" xfId="0" applyNumberFormat="1" applyFont="1" applyBorder="1" applyAlignment="1">
      <alignment horizontal="center" vertical="center" wrapText="1"/>
    </xf>
    <xf numFmtId="0" fontId="14" fillId="2" borderId="3" xfId="14" applyFont="1" applyFill="1" applyBorder="1" applyAlignment="1">
      <alignment horizontal="justify" vertical="center" wrapText="1"/>
    </xf>
    <xf numFmtId="0" fontId="14" fillId="2" borderId="7" xfId="0" applyFont="1" applyFill="1" applyBorder="1" applyAlignment="1">
      <alignment horizontal="left"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6" xfId="0" applyFont="1" applyFill="1" applyBorder="1" applyAlignment="1">
      <alignment horizontal="left" vertical="center" wrapText="1"/>
    </xf>
    <xf numFmtId="0" fontId="14" fillId="2" borderId="7" xfId="0" applyFont="1" applyFill="1" applyBorder="1" applyAlignment="1">
      <alignment horizontal="left" vertical="center" wrapText="1"/>
    </xf>
    <xf numFmtId="3" fontId="14" fillId="2" borderId="6" xfId="0" applyNumberFormat="1" applyFont="1" applyFill="1" applyBorder="1" applyAlignment="1">
      <alignment horizontal="right" vertical="center" wrapText="1"/>
    </xf>
    <xf numFmtId="0" fontId="14" fillId="2" borderId="7" xfId="0" applyFont="1" applyFill="1" applyBorder="1" applyAlignment="1">
      <alignment horizontal="right" vertical="center" wrapText="1"/>
    </xf>
    <xf numFmtId="0" fontId="14" fillId="2" borderId="6" xfId="0" applyFont="1" applyFill="1" applyBorder="1" applyAlignment="1">
      <alignment horizontal="right" vertical="center" wrapText="1"/>
    </xf>
    <xf numFmtId="0" fontId="14" fillId="2" borderId="3" xfId="0" applyFont="1" applyFill="1" applyBorder="1" applyAlignment="1">
      <alignment horizontal="right" vertical="center" wrapText="1"/>
    </xf>
    <xf numFmtId="0" fontId="14" fillId="2" borderId="3" xfId="0" applyFont="1" applyFill="1" applyBorder="1" applyAlignment="1">
      <alignment horizontal="left" vertical="top" wrapText="1"/>
    </xf>
    <xf numFmtId="0" fontId="14" fillId="2" borderId="6" xfId="0" applyFont="1" applyFill="1" applyBorder="1" applyAlignment="1">
      <alignment horizontal="left" vertical="top" wrapText="1"/>
    </xf>
    <xf numFmtId="0" fontId="14" fillId="3" borderId="3" xfId="0" applyFont="1" applyFill="1" applyBorder="1" applyAlignment="1">
      <alignment horizontal="right" vertical="center" wrapText="1"/>
    </xf>
    <xf numFmtId="0" fontId="14" fillId="2" borderId="3" xfId="0" applyFont="1" applyFill="1" applyBorder="1" applyAlignment="1">
      <alignment horizontal="justify" vertical="center" wrapText="1"/>
    </xf>
    <xf numFmtId="0" fontId="14" fillId="2" borderId="3" xfId="0" applyFont="1" applyFill="1" applyBorder="1" applyAlignment="1">
      <alignment horizontal="justify" vertical="top" wrapText="1"/>
    </xf>
    <xf numFmtId="0" fontId="14" fillId="3" borderId="3" xfId="0" applyFont="1" applyFill="1" applyBorder="1" applyAlignment="1">
      <alignment horizontal="right" vertical="top"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5" fillId="6" borderId="35" xfId="0" applyFont="1" applyFill="1" applyBorder="1" applyAlignment="1">
      <alignment horizontal="center" vertical="center" wrapText="1"/>
    </xf>
    <xf numFmtId="0" fontId="15" fillId="6" borderId="36" xfId="0" applyFont="1" applyFill="1" applyBorder="1" applyAlignment="1">
      <alignment horizontal="center" vertical="center" wrapText="1"/>
    </xf>
    <xf numFmtId="0" fontId="15" fillId="6" borderId="35" xfId="0" applyFont="1" applyFill="1" applyBorder="1" applyAlignment="1">
      <alignment horizontal="justify" vertical="center" wrapText="1"/>
    </xf>
    <xf numFmtId="0" fontId="15" fillId="6" borderId="0" xfId="0" applyFont="1" applyFill="1" applyAlignment="1">
      <alignment horizontal="justify" vertical="center" wrapText="1"/>
    </xf>
    <xf numFmtId="0" fontId="15" fillId="6" borderId="36" xfId="0" applyFont="1" applyFill="1" applyBorder="1" applyAlignment="1">
      <alignment horizontal="justify" vertical="center" wrapText="1"/>
    </xf>
    <xf numFmtId="0" fontId="14" fillId="2" borderId="6" xfId="0" applyFont="1" applyFill="1" applyBorder="1" applyAlignment="1">
      <alignment horizontal="justify" vertical="center" wrapText="1"/>
    </xf>
    <xf numFmtId="0" fontId="14" fillId="2" borderId="6" xfId="14" applyFont="1" applyFill="1" applyBorder="1" applyAlignment="1">
      <alignment horizontal="center" vertical="center" wrapText="1"/>
    </xf>
    <xf numFmtId="0" fontId="14" fillId="2" borderId="9" xfId="14" applyFont="1" applyFill="1" applyBorder="1" applyAlignment="1">
      <alignment horizontal="center" vertical="center" wrapText="1"/>
    </xf>
    <xf numFmtId="0" fontId="14" fillId="2" borderId="6" xfId="14" applyFont="1" applyFill="1" applyBorder="1" applyAlignment="1">
      <alignment horizontal="justify" vertical="center" wrapText="1"/>
    </xf>
    <xf numFmtId="0" fontId="14" fillId="2" borderId="7" xfId="14" applyFont="1" applyFill="1" applyBorder="1" applyAlignment="1">
      <alignment horizontal="justify" vertical="center" wrapText="1"/>
    </xf>
    <xf numFmtId="0" fontId="14" fillId="2" borderId="3" xfId="14" applyFont="1" applyFill="1" applyBorder="1" applyAlignment="1">
      <alignment horizontal="justify" vertical="center" wrapText="1"/>
    </xf>
    <xf numFmtId="0" fontId="14" fillId="2" borderId="3" xfId="0" applyFont="1" applyFill="1" applyBorder="1" applyAlignment="1">
      <alignment horizontal="center" vertical="center" wrapText="1"/>
    </xf>
    <xf numFmtId="0" fontId="14" fillId="2" borderId="6" xfId="0" applyFont="1" applyFill="1" applyBorder="1" applyAlignment="1">
      <alignment horizontal="justify" vertical="top" wrapText="1"/>
    </xf>
    <xf numFmtId="0" fontId="14" fillId="2" borderId="7" xfId="0" applyFont="1" applyFill="1" applyBorder="1" applyAlignment="1">
      <alignment horizontal="justify" vertical="top" wrapText="1"/>
    </xf>
    <xf numFmtId="0" fontId="14" fillId="2" borderId="7" xfId="0" applyFont="1" applyFill="1" applyBorder="1" applyAlignment="1">
      <alignment horizontal="justify" vertical="center" wrapText="1"/>
    </xf>
    <xf numFmtId="0" fontId="14" fillId="2" borderId="9" xfId="0" applyFont="1" applyFill="1" applyBorder="1" applyAlignment="1">
      <alignment horizontal="left" vertical="center" wrapText="1"/>
    </xf>
    <xf numFmtId="0" fontId="14" fillId="2" borderId="9" xfId="0" applyFont="1" applyFill="1" applyBorder="1" applyAlignment="1">
      <alignment horizontal="center" vertical="center" wrapText="1"/>
    </xf>
    <xf numFmtId="0" fontId="14" fillId="2" borderId="9" xfId="0" applyFont="1" applyFill="1" applyBorder="1" applyAlignment="1">
      <alignment horizontal="right" vertical="center" wrapText="1"/>
    </xf>
    <xf numFmtId="0" fontId="15" fillId="6" borderId="1"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1" xfId="0" applyFont="1" applyFill="1" applyBorder="1" applyAlignment="1">
      <alignment horizontal="justify" vertical="center" wrapText="1"/>
    </xf>
    <xf numFmtId="0" fontId="15" fillId="6" borderId="2" xfId="0" applyFont="1" applyFill="1" applyBorder="1" applyAlignment="1">
      <alignment horizontal="justify" vertical="center" wrapText="1"/>
    </xf>
    <xf numFmtId="0" fontId="14" fillId="2" borderId="3" xfId="0" applyFont="1" applyFill="1" applyBorder="1" applyAlignment="1">
      <alignment horizontal="left" vertical="center" wrapText="1"/>
    </xf>
    <xf numFmtId="0" fontId="14" fillId="3" borderId="6" xfId="0" applyFont="1" applyFill="1" applyBorder="1" applyAlignment="1">
      <alignment horizontal="right" vertical="center" wrapText="1"/>
    </xf>
    <xf numFmtId="0" fontId="14" fillId="3" borderId="9" xfId="0" applyFont="1" applyFill="1" applyBorder="1" applyAlignment="1">
      <alignment horizontal="right" vertical="center" wrapText="1"/>
    </xf>
    <xf numFmtId="0" fontId="14" fillId="3" borderId="7" xfId="0" applyFont="1" applyFill="1" applyBorder="1" applyAlignment="1">
      <alignment horizontal="right" vertical="center" wrapText="1"/>
    </xf>
    <xf numFmtId="0" fontId="14" fillId="2" borderId="9" xfId="0" applyFont="1" applyFill="1" applyBorder="1" applyAlignment="1">
      <alignment horizontal="left" vertical="top" wrapText="1"/>
    </xf>
    <xf numFmtId="0" fontId="14" fillId="2" borderId="7" xfId="0" applyFont="1" applyFill="1" applyBorder="1" applyAlignment="1">
      <alignment horizontal="left" vertical="top" wrapText="1"/>
    </xf>
    <xf numFmtId="0" fontId="14" fillId="3" borderId="6"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6" xfId="0" applyFont="1" applyFill="1" applyBorder="1" applyAlignment="1">
      <alignment horizontal="left" vertical="center" wrapText="1"/>
    </xf>
    <xf numFmtId="0" fontId="14" fillId="3" borderId="7" xfId="0" applyFont="1" applyFill="1" applyBorder="1" applyAlignment="1">
      <alignment horizontal="left" vertical="center" wrapText="1"/>
    </xf>
    <xf numFmtId="0" fontId="15" fillId="6" borderId="3" xfId="0" applyFont="1" applyFill="1" applyBorder="1" applyAlignment="1">
      <alignment horizontal="center" vertical="center" wrapText="1"/>
    </xf>
    <xf numFmtId="0" fontId="14" fillId="3" borderId="3" xfId="0" applyFont="1" applyFill="1" applyBorder="1" applyAlignment="1">
      <alignment horizontal="justify" vertical="center" wrapText="1"/>
    </xf>
    <xf numFmtId="0" fontId="15" fillId="6" borderId="3" xfId="0" applyFont="1" applyFill="1" applyBorder="1" applyAlignment="1">
      <alignment horizontal="left" vertical="center" wrapText="1"/>
    </xf>
    <xf numFmtId="0" fontId="15" fillId="6" borderId="47" xfId="0" applyFont="1" applyFill="1" applyBorder="1" applyAlignment="1">
      <alignment horizontal="center" vertical="center" wrapText="1"/>
    </xf>
    <xf numFmtId="0" fontId="15" fillId="6" borderId="24" xfId="0" applyFont="1" applyFill="1" applyBorder="1" applyAlignment="1">
      <alignment horizontal="center" vertical="center" wrapText="1"/>
    </xf>
    <xf numFmtId="0" fontId="15" fillId="6" borderId="48" xfId="0" applyFont="1" applyFill="1" applyBorder="1" applyAlignment="1">
      <alignment horizontal="center" vertical="center" wrapText="1"/>
    </xf>
    <xf numFmtId="0" fontId="15" fillId="6" borderId="37" xfId="0" applyFont="1" applyFill="1" applyBorder="1" applyAlignment="1">
      <alignment horizontal="center" vertical="center" wrapText="1"/>
    </xf>
    <xf numFmtId="0" fontId="15" fillId="6" borderId="3" xfId="0" applyFont="1" applyFill="1" applyBorder="1" applyAlignment="1">
      <alignment horizontal="justify" vertical="center" wrapText="1"/>
    </xf>
    <xf numFmtId="3" fontId="14" fillId="3" borderId="3" xfId="0" applyNumberFormat="1" applyFont="1" applyFill="1" applyBorder="1" applyAlignment="1">
      <alignment horizontal="right" vertical="center" wrapText="1"/>
    </xf>
    <xf numFmtId="3" fontId="14" fillId="2" borderId="6" xfId="0" applyNumberFormat="1" applyFont="1" applyFill="1" applyBorder="1" applyAlignment="1">
      <alignment horizontal="center" vertical="center" wrapText="1"/>
    </xf>
    <xf numFmtId="3" fontId="14" fillId="2" borderId="7" xfId="0" applyNumberFormat="1" applyFont="1" applyFill="1" applyBorder="1" applyAlignment="1">
      <alignment horizontal="center" vertical="center" wrapText="1"/>
    </xf>
    <xf numFmtId="0" fontId="14" fillId="2" borderId="3" xfId="0" applyFont="1" applyFill="1" applyBorder="1" applyAlignment="1">
      <alignment horizontal="center" vertical="top" wrapText="1"/>
    </xf>
    <xf numFmtId="0" fontId="15" fillId="6" borderId="4" xfId="0" applyFont="1" applyFill="1" applyBorder="1" applyAlignment="1">
      <alignment horizontal="center" vertical="center" wrapText="1"/>
    </xf>
    <xf numFmtId="0" fontId="15" fillId="6" borderId="25" xfId="0" applyFont="1" applyFill="1" applyBorder="1" applyAlignment="1">
      <alignment horizontal="center" vertical="center" wrapText="1"/>
    </xf>
    <xf numFmtId="0" fontId="15" fillId="6" borderId="5" xfId="0" applyFont="1" applyFill="1" applyBorder="1" applyAlignment="1">
      <alignment horizontal="center" vertical="center" wrapText="1"/>
    </xf>
    <xf numFmtId="0" fontId="15" fillId="6" borderId="4" xfId="0" applyFont="1" applyFill="1" applyBorder="1" applyAlignment="1">
      <alignment horizontal="left" vertical="center" wrapText="1"/>
    </xf>
    <xf numFmtId="0" fontId="15" fillId="6" borderId="25" xfId="0" applyFont="1" applyFill="1" applyBorder="1" applyAlignment="1">
      <alignment horizontal="left" vertical="center" wrapText="1"/>
    </xf>
    <xf numFmtId="0" fontId="15" fillId="6" borderId="5" xfId="0" applyFont="1" applyFill="1" applyBorder="1" applyAlignment="1">
      <alignment horizontal="left" vertical="center" wrapText="1"/>
    </xf>
    <xf numFmtId="0" fontId="14" fillId="2" borderId="3" xfId="14" applyFont="1" applyFill="1" applyBorder="1" applyAlignment="1">
      <alignment horizontal="left" vertical="center" wrapText="1"/>
    </xf>
    <xf numFmtId="3" fontId="14" fillId="2" borderId="7" xfId="0" applyNumberFormat="1" applyFont="1" applyFill="1" applyBorder="1" applyAlignment="1">
      <alignment horizontal="right" vertical="center" wrapText="1"/>
    </xf>
    <xf numFmtId="3" fontId="14" fillId="3" borderId="6" xfId="0" applyNumberFormat="1" applyFont="1" applyFill="1" applyBorder="1" applyAlignment="1">
      <alignment vertical="center" wrapText="1"/>
    </xf>
    <xf numFmtId="0" fontId="14" fillId="3" borderId="7" xfId="0" applyFont="1" applyFill="1" applyBorder="1" applyAlignment="1">
      <alignment vertical="center" wrapText="1"/>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12" fillId="0" borderId="0" xfId="0" applyFont="1" applyAlignment="1">
      <alignment horizontal="left" vertical="center" wrapText="1"/>
    </xf>
    <xf numFmtId="0" fontId="12" fillId="0" borderId="0" xfId="0" applyFont="1" applyAlignment="1">
      <alignment horizontal="center"/>
    </xf>
    <xf numFmtId="0" fontId="10" fillId="0" borderId="0" xfId="0" applyFont="1" applyAlignment="1">
      <alignment horizontal="left"/>
    </xf>
    <xf numFmtId="0" fontId="12" fillId="0" borderId="0" xfId="0" applyFont="1" applyAlignment="1">
      <alignment horizontal="left"/>
    </xf>
    <xf numFmtId="0" fontId="10" fillId="0" borderId="0" xfId="0" applyFont="1" applyAlignment="1">
      <alignment horizontal="left" vertical="center" wrapText="1"/>
    </xf>
    <xf numFmtId="0" fontId="12" fillId="0" borderId="3" xfId="0" applyFont="1" applyBorder="1" applyAlignment="1">
      <alignment horizontal="right"/>
    </xf>
    <xf numFmtId="0" fontId="10" fillId="0" borderId="0" xfId="0" applyFont="1" applyAlignment="1">
      <alignment horizontal="center" vertical="center" wrapText="1"/>
    </xf>
    <xf numFmtId="0" fontId="12" fillId="0" borderId="0" xfId="1" applyFont="1" applyAlignment="1">
      <alignment horizontal="center" vertical="center"/>
    </xf>
    <xf numFmtId="0" fontId="91" fillId="0" borderId="0" xfId="0" applyFont="1" applyAlignment="1">
      <alignment horizontal="center" wrapText="1"/>
    </xf>
    <xf numFmtId="0" fontId="10" fillId="3" borderId="0" xfId="0" applyFont="1" applyFill="1" applyAlignment="1">
      <alignment horizontal="left"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91" fillId="0" borderId="3" xfId="0" applyFont="1" applyBorder="1" applyAlignment="1">
      <alignment horizontal="center" vertical="center" wrapText="1"/>
    </xf>
    <xf numFmtId="0" fontId="12" fillId="0" borderId="0" xfId="1" applyFont="1" applyAlignment="1">
      <alignment horizontal="right" vertical="center"/>
    </xf>
    <xf numFmtId="0" fontId="12" fillId="4" borderId="3" xfId="6" applyFont="1" applyFill="1" applyBorder="1" applyAlignment="1">
      <alignment horizontal="left" vertical="center" wrapText="1"/>
    </xf>
    <xf numFmtId="0" fontId="85" fillId="4" borderId="3" xfId="0" applyFont="1" applyFill="1" applyBorder="1" applyAlignment="1">
      <alignment horizontal="center" vertical="center" wrapText="1"/>
    </xf>
    <xf numFmtId="0" fontId="10" fillId="3" borderId="0" xfId="0" applyFont="1" applyFill="1" applyAlignment="1">
      <alignment horizontal="left" vertical="center"/>
    </xf>
    <xf numFmtId="0" fontId="12" fillId="3" borderId="4" xfId="0" applyFont="1" applyFill="1" applyBorder="1" applyAlignment="1">
      <alignment horizontal="left" vertical="center" wrapText="1"/>
    </xf>
    <xf numFmtId="0" fontId="12" fillId="3" borderId="5" xfId="0" applyFont="1" applyFill="1" applyBorder="1" applyAlignment="1">
      <alignment horizontal="left" vertical="center" wrapText="1"/>
    </xf>
    <xf numFmtId="0" fontId="10" fillId="0" borderId="0" xfId="1" applyFont="1" applyAlignment="1">
      <alignment horizontal="left" vertical="center"/>
    </xf>
    <xf numFmtId="0" fontId="19" fillId="4" borderId="3" xfId="3" applyFont="1" applyFill="1" applyBorder="1" applyAlignment="1">
      <alignment horizontal="center" vertical="center" wrapText="1"/>
    </xf>
    <xf numFmtId="0" fontId="12" fillId="0" borderId="0" xfId="1" applyFont="1" applyAlignment="1">
      <alignment horizontal="left" vertical="center"/>
    </xf>
    <xf numFmtId="0" fontId="19" fillId="4" borderId="3" xfId="3" applyFont="1" applyFill="1" applyBorder="1" applyAlignment="1">
      <alignment horizontal="center" vertical="center"/>
    </xf>
    <xf numFmtId="2" fontId="19" fillId="4" borderId="3" xfId="3" applyNumberFormat="1" applyFont="1" applyFill="1" applyBorder="1" applyAlignment="1">
      <alignment horizontal="center" vertical="center" wrapText="1"/>
    </xf>
    <xf numFmtId="0" fontId="19" fillId="4" borderId="6" xfId="3" applyFont="1" applyFill="1" applyBorder="1" applyAlignment="1">
      <alignment horizontal="center" vertical="center" wrapText="1"/>
    </xf>
    <xf numFmtId="0" fontId="19" fillId="4" borderId="7" xfId="3" applyFont="1" applyFill="1" applyBorder="1" applyAlignment="1">
      <alignment horizontal="center" vertical="center" wrapText="1"/>
    </xf>
    <xf numFmtId="0" fontId="10" fillId="3" borderId="0" xfId="1" applyFont="1" applyFill="1" applyAlignment="1">
      <alignment horizontal="center" vertical="center"/>
    </xf>
    <xf numFmtId="0" fontId="19" fillId="2" borderId="11" xfId="0" applyFont="1" applyFill="1" applyBorder="1" applyAlignment="1">
      <alignment horizontal="left" vertical="center" wrapText="1"/>
    </xf>
    <xf numFmtId="0" fontId="19" fillId="2" borderId="12" xfId="0" applyFont="1" applyFill="1" applyBorder="1" applyAlignment="1">
      <alignment horizontal="left" vertical="center" wrapText="1"/>
    </xf>
    <xf numFmtId="0" fontId="19" fillId="4" borderId="11" xfId="0" applyFont="1" applyFill="1" applyBorder="1" applyAlignment="1">
      <alignment horizontal="center" vertical="center" wrapText="1"/>
    </xf>
    <xf numFmtId="0" fontId="19" fillId="4" borderId="12" xfId="0" applyFont="1" applyFill="1" applyBorder="1" applyAlignment="1">
      <alignment horizontal="center" vertical="center" wrapText="1"/>
    </xf>
    <xf numFmtId="0" fontId="19" fillId="2" borderId="11" xfId="0" applyFont="1" applyFill="1" applyBorder="1" applyAlignment="1">
      <alignment vertical="center" wrapText="1"/>
    </xf>
    <xf numFmtId="0" fontId="19" fillId="2" borderId="12" xfId="0" applyFont="1" applyFill="1" applyBorder="1" applyAlignment="1">
      <alignment vertical="center" wrapText="1"/>
    </xf>
    <xf numFmtId="0" fontId="19" fillId="2" borderId="16" xfId="0" applyFont="1" applyFill="1" applyBorder="1" applyAlignment="1">
      <alignment vertical="center" wrapText="1"/>
    </xf>
    <xf numFmtId="0" fontId="19" fillId="2" borderId="19" xfId="0" applyFont="1" applyFill="1" applyBorder="1" applyAlignment="1">
      <alignment vertical="center" wrapText="1"/>
    </xf>
    <xf numFmtId="0" fontId="19" fillId="2" borderId="17" xfId="0" applyFont="1" applyFill="1" applyBorder="1" applyAlignment="1">
      <alignment vertical="center" wrapText="1"/>
    </xf>
    <xf numFmtId="0" fontId="19" fillId="2" borderId="18" xfId="0" applyFont="1" applyFill="1" applyBorder="1" applyAlignment="1">
      <alignment vertical="center" wrapText="1"/>
    </xf>
    <xf numFmtId="0" fontId="19" fillId="2" borderId="14" xfId="0" applyFont="1" applyFill="1" applyBorder="1" applyAlignment="1">
      <alignment horizontal="left" vertical="center" wrapText="1"/>
    </xf>
    <xf numFmtId="0" fontId="19" fillId="2" borderId="15" xfId="0" applyFont="1" applyFill="1" applyBorder="1" applyAlignment="1">
      <alignment horizontal="left" vertical="center" wrapText="1"/>
    </xf>
    <xf numFmtId="0" fontId="19" fillId="4" borderId="6" xfId="3" applyFont="1" applyFill="1" applyBorder="1" applyAlignment="1">
      <alignment horizontal="center" vertical="center"/>
    </xf>
    <xf numFmtId="0" fontId="19" fillId="4" borderId="7" xfId="3" applyFont="1" applyFill="1" applyBorder="1" applyAlignment="1">
      <alignment horizontal="center" vertical="center"/>
    </xf>
    <xf numFmtId="0" fontId="19" fillId="4" borderId="4" xfId="3" applyFont="1" applyFill="1" applyBorder="1" applyAlignment="1">
      <alignment horizontal="center" vertical="center"/>
    </xf>
    <xf numFmtId="0" fontId="19" fillId="4" borderId="5" xfId="3" applyFont="1" applyFill="1" applyBorder="1" applyAlignment="1">
      <alignment horizontal="center" vertical="center"/>
    </xf>
    <xf numFmtId="0" fontId="91" fillId="3" borderId="7" xfId="0" applyFont="1" applyFill="1" applyBorder="1" applyAlignment="1">
      <alignment horizontal="center" vertical="center" wrapText="1"/>
    </xf>
    <xf numFmtId="2" fontId="19" fillId="4" borderId="4" xfId="3" applyNumberFormat="1" applyFont="1" applyFill="1" applyBorder="1" applyAlignment="1">
      <alignment horizontal="center" vertical="center" wrapText="1"/>
    </xf>
    <xf numFmtId="2" fontId="19" fillId="4" borderId="5" xfId="3" applyNumberFormat="1" applyFont="1" applyFill="1" applyBorder="1" applyAlignment="1">
      <alignment horizontal="center" vertical="center" wrapText="1"/>
    </xf>
    <xf numFmtId="166" fontId="19" fillId="2" borderId="16" xfId="5" applyNumberFormat="1" applyFont="1" applyFill="1" applyBorder="1" applyAlignment="1">
      <alignment horizontal="right" vertical="center" wrapText="1"/>
    </xf>
    <xf numFmtId="166" fontId="19" fillId="2" borderId="19" xfId="5" applyNumberFormat="1" applyFont="1" applyFill="1" applyBorder="1" applyAlignment="1">
      <alignment horizontal="right" vertical="center" wrapText="1"/>
    </xf>
    <xf numFmtId="0" fontId="19" fillId="2" borderId="20" xfId="0" applyFont="1" applyFill="1" applyBorder="1" applyAlignment="1">
      <alignment vertical="center" wrapText="1"/>
    </xf>
    <xf numFmtId="0" fontId="19" fillId="2" borderId="21" xfId="0" applyFont="1" applyFill="1" applyBorder="1" applyAlignment="1">
      <alignment vertical="center" wrapText="1"/>
    </xf>
    <xf numFmtId="0" fontId="19" fillId="2" borderId="14" xfId="0" applyFont="1" applyFill="1" applyBorder="1" applyAlignment="1">
      <alignment vertical="center" wrapText="1"/>
    </xf>
    <xf numFmtId="0" fontId="19" fillId="2" borderId="15" xfId="0" applyFont="1" applyFill="1" applyBorder="1" applyAlignment="1">
      <alignment vertical="center" wrapText="1"/>
    </xf>
    <xf numFmtId="0" fontId="12" fillId="0" borderId="0" xfId="0" applyFont="1" applyAlignment="1">
      <alignment vertical="center" wrapText="1"/>
    </xf>
    <xf numFmtId="0" fontId="10" fillId="0" borderId="0" xfId="0" applyFont="1" applyAlignment="1">
      <alignment horizontal="left" vertical="center"/>
    </xf>
    <xf numFmtId="0" fontId="12" fillId="0" borderId="3" xfId="0" applyFont="1" applyBorder="1" applyAlignment="1">
      <alignment horizontal="right" vertical="center"/>
    </xf>
    <xf numFmtId="3" fontId="12" fillId="4" borderId="4" xfId="0" applyNumberFormat="1" applyFont="1" applyFill="1" applyBorder="1" applyAlignment="1">
      <alignment horizontal="center" vertical="center" wrapText="1"/>
    </xf>
    <xf numFmtId="3" fontId="12" fillId="4" borderId="25" xfId="0" applyNumberFormat="1" applyFont="1" applyFill="1" applyBorder="1" applyAlignment="1">
      <alignment horizontal="center" vertical="center" wrapText="1"/>
    </xf>
    <xf numFmtId="0" fontId="86" fillId="3" borderId="0" xfId="0" applyFont="1" applyFill="1" applyAlignment="1">
      <alignment horizontal="left" vertical="center" wrapText="1"/>
    </xf>
    <xf numFmtId="3" fontId="12" fillId="3" borderId="4" xfId="0" applyNumberFormat="1" applyFont="1" applyFill="1" applyBorder="1" applyAlignment="1">
      <alignment horizontal="center" vertical="center" wrapText="1"/>
    </xf>
    <xf numFmtId="3" fontId="12" fillId="3" borderId="5" xfId="0" applyNumberFormat="1" applyFont="1" applyFill="1" applyBorder="1" applyAlignment="1">
      <alignment horizontal="center" vertical="center" wrapText="1"/>
    </xf>
    <xf numFmtId="0" fontId="19" fillId="4" borderId="3" xfId="2" applyFont="1" applyFill="1" applyBorder="1" applyAlignment="1">
      <alignment horizontal="center"/>
    </xf>
    <xf numFmtId="3" fontId="12" fillId="3" borderId="4" xfId="0" applyNumberFormat="1" applyFont="1" applyFill="1" applyBorder="1" applyAlignment="1">
      <alignment horizontal="center" vertical="center"/>
    </xf>
    <xf numFmtId="3" fontId="12" fillId="3" borderId="5" xfId="0" applyNumberFormat="1" applyFont="1" applyFill="1" applyBorder="1" applyAlignment="1">
      <alignment horizontal="center" vertical="center"/>
    </xf>
    <xf numFmtId="0" fontId="12" fillId="4" borderId="3" xfId="8" applyFont="1" applyFill="1" applyBorder="1" applyAlignment="1">
      <alignment horizontal="center" vertical="center" wrapText="1"/>
    </xf>
    <xf numFmtId="0" fontId="19" fillId="4" borderId="3" xfId="7" applyFont="1" applyFill="1" applyBorder="1" applyAlignment="1">
      <alignment horizontal="center" vertical="center" wrapText="1"/>
    </xf>
    <xf numFmtId="0" fontId="93" fillId="4" borderId="3" xfId="7" applyFont="1" applyFill="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wrapText="1"/>
    </xf>
    <xf numFmtId="0" fontId="9" fillId="3" borderId="4" xfId="0" applyFont="1" applyFill="1" applyBorder="1" applyAlignment="1">
      <alignment horizontal="left" vertical="center" wrapText="1"/>
    </xf>
    <xf numFmtId="0" fontId="9" fillId="3" borderId="5" xfId="0" applyFont="1" applyFill="1" applyBorder="1" applyAlignment="1">
      <alignment horizontal="left" vertical="center" wrapText="1"/>
    </xf>
    <xf numFmtId="0" fontId="7" fillId="0" borderId="24" xfId="0" applyFont="1" applyBorder="1" applyAlignment="1">
      <alignment horizontal="left" vertical="center" wrapText="1"/>
    </xf>
    <xf numFmtId="0" fontId="10" fillId="0" borderId="37" xfId="0" applyFont="1" applyBorder="1" applyAlignment="1">
      <alignment horizontal="left" vertical="center" wrapText="1"/>
    </xf>
    <xf numFmtId="0" fontId="96" fillId="0" borderId="0" xfId="0" applyFont="1" applyAlignment="1">
      <alignment horizontal="left"/>
    </xf>
    <xf numFmtId="0" fontId="12" fillId="0" borderId="0" xfId="0" applyFont="1" applyAlignment="1">
      <alignment horizontal="left" vertical="center"/>
    </xf>
    <xf numFmtId="0" fontId="12" fillId="4" borderId="4" xfId="0" applyFont="1" applyFill="1" applyBorder="1" applyAlignment="1">
      <alignment horizontal="center" vertical="center"/>
    </xf>
    <xf numFmtId="0" fontId="12" fillId="4" borderId="25" xfId="0" applyFont="1" applyFill="1" applyBorder="1" applyAlignment="1">
      <alignment horizontal="center" vertical="center"/>
    </xf>
    <xf numFmtId="0" fontId="12" fillId="4" borderId="5" xfId="0" applyFont="1" applyFill="1" applyBorder="1" applyAlignment="1">
      <alignment horizontal="center" vertical="center"/>
    </xf>
    <xf numFmtId="0" fontId="12" fillId="0" borderId="25" xfId="0" applyFont="1" applyBorder="1" applyAlignment="1">
      <alignment horizontal="left" vertical="center" wrapText="1"/>
    </xf>
    <xf numFmtId="0" fontId="12" fillId="3" borderId="0" xfId="0" applyFont="1" applyFill="1" applyAlignment="1">
      <alignment horizontal="left"/>
    </xf>
    <xf numFmtId="0" fontId="10" fillId="3" borderId="0" xfId="0" applyFont="1" applyFill="1" applyAlignment="1">
      <alignment horizontal="left" wrapText="1"/>
    </xf>
    <xf numFmtId="0" fontId="12" fillId="3" borderId="3" xfId="0" applyFont="1" applyFill="1" applyBorder="1" applyAlignment="1">
      <alignment horizontal="center" wrapText="1"/>
    </xf>
    <xf numFmtId="0" fontId="91" fillId="3" borderId="3" xfId="0" applyFont="1" applyFill="1" applyBorder="1" applyAlignment="1">
      <alignment horizontal="center" vertical="center" wrapText="1"/>
    </xf>
    <xf numFmtId="0" fontId="12" fillId="0" borderId="0" xfId="0" applyFont="1" applyAlignment="1">
      <alignment horizontal="center" wrapText="1"/>
    </xf>
    <xf numFmtId="0" fontId="12" fillId="6" borderId="3" xfId="0" applyFont="1" applyFill="1" applyBorder="1" applyAlignment="1">
      <alignment horizontal="center" vertical="center" wrapText="1"/>
    </xf>
    <xf numFmtId="0" fontId="10" fillId="7" borderId="0" xfId="0" applyFont="1" applyFill="1" applyAlignment="1">
      <alignment horizontal="left" wrapText="1"/>
    </xf>
    <xf numFmtId="0" fontId="12" fillId="4" borderId="3" xfId="0" applyFont="1" applyFill="1" applyBorder="1" applyAlignment="1">
      <alignment horizontal="center" vertical="center" wrapText="1"/>
    </xf>
    <xf numFmtId="0" fontId="12" fillId="0" borderId="3" xfId="0" applyFont="1" applyBorder="1" applyAlignment="1">
      <alignment horizontal="center" wrapText="1"/>
    </xf>
    <xf numFmtId="0" fontId="12" fillId="0" borderId="3" xfId="0" applyFont="1" applyBorder="1" applyAlignment="1">
      <alignment horizontal="center" vertical="center" wrapText="1"/>
    </xf>
    <xf numFmtId="0" fontId="12" fillId="4" borderId="3" xfId="0" applyFont="1" applyFill="1" applyBorder="1" applyAlignment="1">
      <alignment horizontal="center" wrapText="1"/>
    </xf>
    <xf numFmtId="0" fontId="91" fillId="3" borderId="3" xfId="0" applyFont="1" applyFill="1" applyBorder="1" applyAlignment="1">
      <alignment horizontal="left" vertical="center" wrapText="1"/>
    </xf>
    <xf numFmtId="0" fontId="12" fillId="3" borderId="3" xfId="0" applyFont="1" applyFill="1" applyBorder="1" applyAlignment="1">
      <alignment horizontal="center" vertical="center" wrapText="1"/>
    </xf>
    <xf numFmtId="0" fontId="12" fillId="3" borderId="3" xfId="0" applyFont="1" applyFill="1" applyBorder="1" applyAlignment="1">
      <alignment horizontal="left" vertical="center" wrapText="1"/>
    </xf>
    <xf numFmtId="0" fontId="10" fillId="0" borderId="37" xfId="0" applyFont="1" applyBorder="1" applyAlignment="1">
      <alignment horizontal="center" vertical="center"/>
    </xf>
    <xf numFmtId="0" fontId="12" fillId="0" borderId="3" xfId="0" applyFont="1" applyBorder="1" applyAlignment="1">
      <alignment horizontal="left" vertical="top" wrapText="1"/>
    </xf>
    <xf numFmtId="0" fontId="87" fillId="0" borderId="0" xfId="0" applyFont="1" applyAlignment="1">
      <alignment horizontal="left" vertical="center" wrapText="1"/>
    </xf>
    <xf numFmtId="0" fontId="12" fillId="0" borderId="0" xfId="0" applyFont="1" applyAlignment="1">
      <alignment horizontal="right"/>
    </xf>
    <xf numFmtId="0" fontId="10" fillId="0" borderId="3" xfId="0" applyFont="1" applyBorder="1" applyAlignment="1">
      <alignment horizontal="center" vertical="center"/>
    </xf>
    <xf numFmtId="0" fontId="12" fillId="0" borderId="0" xfId="0" applyFont="1" applyAlignment="1">
      <alignment horizontal="center" vertical="center"/>
    </xf>
    <xf numFmtId="0" fontId="91" fillId="4" borderId="3" xfId="0" applyFont="1" applyFill="1" applyBorder="1" applyAlignment="1">
      <alignment horizontal="left" vertical="center" wrapText="1"/>
    </xf>
    <xf numFmtId="0" fontId="91" fillId="4" borderId="3" xfId="0" applyFont="1" applyFill="1" applyBorder="1" applyAlignment="1">
      <alignment horizontal="center" vertical="center" wrapText="1"/>
    </xf>
    <xf numFmtId="0" fontId="87" fillId="2" borderId="3" xfId="0" applyFont="1" applyFill="1" applyBorder="1" applyAlignment="1">
      <alignment horizontal="center" vertical="center" wrapText="1"/>
    </xf>
    <xf numFmtId="0" fontId="91" fillId="2" borderId="3" xfId="0" applyFont="1" applyFill="1" applyBorder="1" applyAlignment="1">
      <alignment horizontal="center" vertical="center" wrapText="1"/>
    </xf>
    <xf numFmtId="0" fontId="91" fillId="4" borderId="4" xfId="0" applyFont="1" applyFill="1" applyBorder="1" applyAlignment="1">
      <alignment horizontal="center" vertical="center" wrapText="1"/>
    </xf>
    <xf numFmtId="0" fontId="91" fillId="4" borderId="5" xfId="0" applyFont="1" applyFill="1" applyBorder="1" applyAlignment="1">
      <alignment horizontal="center" vertical="center" wrapText="1"/>
    </xf>
    <xf numFmtId="0" fontId="87" fillId="2" borderId="50" xfId="0" applyFont="1" applyFill="1" applyBorder="1" applyAlignment="1">
      <alignment horizontal="center" vertical="center" wrapText="1"/>
    </xf>
    <xf numFmtId="0" fontId="91" fillId="2" borderId="49" xfId="0" applyFont="1" applyFill="1" applyBorder="1" applyAlignment="1">
      <alignment horizontal="center" vertical="center" wrapText="1"/>
    </xf>
    <xf numFmtId="0" fontId="91" fillId="2" borderId="51" xfId="0" applyFont="1" applyFill="1" applyBorder="1" applyAlignment="1">
      <alignment horizontal="center" vertical="center" wrapText="1"/>
    </xf>
    <xf numFmtId="0" fontId="91" fillId="2" borderId="52" xfId="0" applyFont="1" applyFill="1" applyBorder="1" applyAlignment="1">
      <alignment horizontal="center" vertical="center" wrapText="1"/>
    </xf>
    <xf numFmtId="0" fontId="91" fillId="2" borderId="53" xfId="0" applyFont="1" applyFill="1" applyBorder="1" applyAlignment="1">
      <alignment horizontal="center" vertical="center" wrapText="1"/>
    </xf>
    <xf numFmtId="0" fontId="91" fillId="2" borderId="54" xfId="0" applyFont="1" applyFill="1" applyBorder="1" applyAlignment="1">
      <alignment horizontal="center" vertical="center" wrapText="1"/>
    </xf>
    <xf numFmtId="0" fontId="86" fillId="0" borderId="0" xfId="20228" applyFont="1" applyAlignment="1">
      <alignment horizontal="left" vertical="center" wrapText="1"/>
    </xf>
    <xf numFmtId="0" fontId="9" fillId="0" borderId="0" xfId="20228" applyFont="1" applyAlignment="1">
      <alignment horizontal="center" vertical="center" wrapText="1"/>
    </xf>
  </cellXfs>
  <cellStyles count="20230">
    <cellStyle name="20% - Accent1 10" xfId="143" xr:uid="{AEED36E5-6B74-452E-9E69-083DB658F819}"/>
    <cellStyle name="20% - Accent1 10 2" xfId="115" xr:uid="{6BF63B98-FDE9-493A-BB91-B55F564A5C50}"/>
    <cellStyle name="20% - Accent1 11" xfId="116" xr:uid="{3901B882-8A37-42AC-8EE2-53F4AD93F866}"/>
    <cellStyle name="20% - Accent1 11 2" xfId="117" xr:uid="{FE0C17BF-3624-42E0-B704-7DF5D3935260}"/>
    <cellStyle name="20% - Accent1 12" xfId="121" xr:uid="{F5867790-6D77-4B09-86D2-26A5B0622C8C}"/>
    <cellStyle name="20% - Accent1 12 2" xfId="138" xr:uid="{5F55FC69-A022-4E54-8218-20F62A369867}"/>
    <cellStyle name="20% - Accent1 13" xfId="106" xr:uid="{9E6FA478-EE03-48C5-8648-93B79738D82B}"/>
    <cellStyle name="20% - Accent1 13 2" xfId="136" xr:uid="{68E6EC3F-0402-43DE-A1E6-800B69888C79}"/>
    <cellStyle name="20% - Accent1 14" xfId="130" xr:uid="{E4C79910-C00F-425A-AA0D-4B99CF44CCBE}"/>
    <cellStyle name="20% - Accent1 14 2" xfId="111" xr:uid="{A4EDC999-18DE-435D-843F-235DCAB18873}"/>
    <cellStyle name="20% - Accent1 15" xfId="91" xr:uid="{9D6D555B-30B9-40ED-8399-3BE5D69834C2}"/>
    <cellStyle name="20% - Accent1 15 2" xfId="108" xr:uid="{62103E9D-B765-40F2-88EE-0406A2DED350}"/>
    <cellStyle name="20% - Accent1 16" xfId="165" xr:uid="{05D8C46D-BF3F-495A-805F-360A6AF4D62D}"/>
    <cellStyle name="20% - Accent1 17" xfId="90" xr:uid="{689D213D-F431-4BC9-8B82-088DE752BBC0}"/>
    <cellStyle name="20% - Accent1 18" xfId="125" xr:uid="{B0AC88F5-C802-494E-ACBB-03FA204EA309}"/>
    <cellStyle name="20% - Accent1 18 2" xfId="120" xr:uid="{A7EE720D-F254-473F-B23E-90999589E11F}"/>
    <cellStyle name="20% - Accent1 19" xfId="114" xr:uid="{671840CE-111D-46A8-A08B-F52C8C6E1D10}"/>
    <cellStyle name="20% - Accent1 19 2" xfId="93" xr:uid="{8DDD734B-E40D-495C-B45D-E83DE44B5A3B}"/>
    <cellStyle name="20% - Accent1 2" xfId="154" xr:uid="{971BD8F9-C09C-49C9-A400-1016D9C667BD}"/>
    <cellStyle name="20% - Accent1 2 2" xfId="104" xr:uid="{B4670242-4CD1-4FD5-B3C2-3DE23FCEC1DB}"/>
    <cellStyle name="20% - Accent1 2 2 2" xfId="6474" xr:uid="{62BA4CF3-4F27-4275-9870-0637DC65F872}"/>
    <cellStyle name="20% - Accent1 3" xfId="147" xr:uid="{30D89AD9-2B4B-4C26-A9C3-BF7B13C136AE}"/>
    <cellStyle name="20% - Accent1 3 2" xfId="103" xr:uid="{479C7F33-778F-4299-8617-42085CF9107F}"/>
    <cellStyle name="20% - Accent1 4" xfId="99" xr:uid="{A61CB598-A6B3-4159-9120-3ABC155E71D4}"/>
    <cellStyle name="20% - Accent1 4 2" xfId="133" xr:uid="{2CC4C210-EFFC-4B2F-8A37-C384C4F2FE16}"/>
    <cellStyle name="20% - Accent1 5" xfId="153" xr:uid="{5D62CFCE-4E33-458B-9AA5-236FAC81914E}"/>
    <cellStyle name="20% - Accent1 5 2" xfId="105" xr:uid="{A4353A41-EE7E-4F4C-9359-266CD04929C2}"/>
    <cellStyle name="20% - Accent1 6" xfId="161" xr:uid="{45CA991E-99B0-4714-9ED1-F0661AD1018F}"/>
    <cellStyle name="20% - Accent1 6 2" xfId="171" xr:uid="{85B58C49-9B53-40EE-B20B-3389D78D808C}"/>
    <cellStyle name="20% - Accent1 7" xfId="168" xr:uid="{49224F74-523F-42CE-A2AD-C8DED8DEEF7B}"/>
    <cellStyle name="20% - Accent1 7 2" xfId="160" xr:uid="{7F2D2B09-B898-4B2B-A4EE-0ABF5204E79B}"/>
    <cellStyle name="20% - Accent1 8" xfId="88" xr:uid="{9514396C-CB31-4E74-A59C-547128BF3940}"/>
    <cellStyle name="20% - Accent1 8 2" xfId="119" xr:uid="{B644790D-7241-466A-87CD-6B93CDBF9DEF}"/>
    <cellStyle name="20% - Accent1 9" xfId="142" xr:uid="{368FE5D6-D1F7-431B-BB58-49B5CC8729E9}"/>
    <cellStyle name="20% - Accent1 9 2" xfId="169" xr:uid="{FB92C252-249A-44F5-AD61-3530C97B20F7}"/>
    <cellStyle name="20% - Accent2 10" xfId="110" xr:uid="{1E10F0D7-7239-4F54-8C91-6DD5E3E6BF40}"/>
    <cellStyle name="20% - Accent2 10 2" xfId="118" xr:uid="{C423E683-D285-429B-B74B-5ACF08A70C96}"/>
    <cellStyle name="20% - Accent2 11" xfId="170" xr:uid="{659342BF-5FCF-4273-89B9-EE4CC0822D0A}"/>
    <cellStyle name="20% - Accent2 11 2" xfId="137" xr:uid="{CACBB545-8C37-443F-8CE3-3D0E489B7E6C}"/>
    <cellStyle name="20% - Accent2 12" xfId="126" xr:uid="{9062D6BE-8D65-4184-B3FD-6B0ABED2B4B0}"/>
    <cellStyle name="20% - Accent2 12 2" xfId="102" xr:uid="{C01FC509-C553-4215-87BC-3A6C0E0F9FDE}"/>
    <cellStyle name="20% - Accent2 13" xfId="128" xr:uid="{03ECC7B8-C587-4476-BDDB-3C3AB39106E4}"/>
    <cellStyle name="20% - Accent2 13 2" xfId="172" xr:uid="{267E4136-D73B-423B-A702-CE4AC2A52613}"/>
    <cellStyle name="20% - Accent2 14" xfId="173" xr:uid="{0B62571E-AB4C-4BE0-852A-8A8D67A8C57D}"/>
    <cellStyle name="20% - Accent2 14 2" xfId="174" xr:uid="{7C4F0B4E-5136-4606-9669-03ED24C71D3B}"/>
    <cellStyle name="20% - Accent2 15" xfId="175" xr:uid="{8D819D49-A0A3-44A7-B18C-5101AC9E029A}"/>
    <cellStyle name="20% - Accent2 15 2" xfId="176" xr:uid="{EF9D3A7D-6FB4-4DF8-BD78-394700107378}"/>
    <cellStyle name="20% - Accent2 16" xfId="177" xr:uid="{D8C5DDF0-3467-45C7-88BC-6E0517A89613}"/>
    <cellStyle name="20% - Accent2 17" xfId="178" xr:uid="{017FA677-ED0C-44ED-B0B1-44D507F283BD}"/>
    <cellStyle name="20% - Accent2 18" xfId="179" xr:uid="{7D40E26D-85D2-40F5-80EB-4D582A7CBDF8}"/>
    <cellStyle name="20% - Accent2 18 2" xfId="180" xr:uid="{4B18D0C1-78E3-4C6F-B01F-EA42D63036E7}"/>
    <cellStyle name="20% - Accent2 19" xfId="181" xr:uid="{BF962724-9424-4843-8BFB-9FB77C41AD8C}"/>
    <cellStyle name="20% - Accent2 19 2" xfId="182" xr:uid="{FB22180E-5DB8-470B-B04C-9CB656E7C9EF}"/>
    <cellStyle name="20% - Accent2 2" xfId="183" xr:uid="{AD1A41F9-95C8-4089-BE02-A601B4B2919E}"/>
    <cellStyle name="20% - Accent2 2 2" xfId="184" xr:uid="{CD8E52B9-8794-4A6C-BBB8-8455FD5755F0}"/>
    <cellStyle name="20% - Accent2 2 2 2" xfId="6475" xr:uid="{6F9D3F5C-B2AB-4EFC-BFF9-304C2BED7E68}"/>
    <cellStyle name="20% - Accent2 3" xfId="185" xr:uid="{EB33370E-C6D9-40D9-983E-EB1218324CFE}"/>
    <cellStyle name="20% - Accent2 3 2" xfId="186" xr:uid="{1F658E2E-CEDB-447E-A0D3-B15690DC5374}"/>
    <cellStyle name="20% - Accent2 4" xfId="187" xr:uid="{EA4B1945-C4F5-49ED-AD0B-DB24170C3604}"/>
    <cellStyle name="20% - Accent2 4 2" xfId="188" xr:uid="{D1B3F12D-7732-44CD-8BDF-BD808EB8654C}"/>
    <cellStyle name="20% - Accent2 5" xfId="189" xr:uid="{B7199DA3-D7AE-448B-97FE-425FDCEC8DE2}"/>
    <cellStyle name="20% - Accent2 5 2" xfId="190" xr:uid="{B2556649-3A64-4AED-AE1D-38625A19C759}"/>
    <cellStyle name="20% - Accent2 6" xfId="191" xr:uid="{C3736D06-36F3-4852-AD8A-3E91F62AB04A}"/>
    <cellStyle name="20% - Accent2 6 2" xfId="192" xr:uid="{A9582552-F1C2-4764-B399-16CCD440E2B1}"/>
    <cellStyle name="20% - Accent2 7" xfId="193" xr:uid="{92D63438-9F46-46F8-8410-F52D8F501189}"/>
    <cellStyle name="20% - Accent2 7 2" xfId="194" xr:uid="{9C78B298-87D0-44E7-B115-9338FF519565}"/>
    <cellStyle name="20% - Accent2 8" xfId="195" xr:uid="{779659DB-4FB4-4CC5-ACAC-B7E7EE3FE8E8}"/>
    <cellStyle name="20% - Accent2 8 2" xfId="196" xr:uid="{32CE023F-1929-466A-8C32-9B90F0E529B0}"/>
    <cellStyle name="20% - Accent2 9" xfId="197" xr:uid="{9E580A8F-31AB-4862-A2C7-1ABA5579242A}"/>
    <cellStyle name="20% - Accent2 9 2" xfId="198" xr:uid="{5266C495-470C-4608-AE72-28D69E7D4F8A}"/>
    <cellStyle name="20% - Accent3 10" xfId="199" xr:uid="{A9984AB0-4153-4173-A71A-27BBA43A0EF4}"/>
    <cellStyle name="20% - Accent3 10 2" xfId="200" xr:uid="{F2DD5DFC-BF13-4CA7-B6C7-7EEB6AF3A5F0}"/>
    <cellStyle name="20% - Accent3 11" xfId="201" xr:uid="{CD3F3523-8F71-4D11-ADBF-E43E488CC14F}"/>
    <cellStyle name="20% - Accent3 11 2" xfId="202" xr:uid="{824AD92C-45C5-429A-9F3F-35D4C8F718A0}"/>
    <cellStyle name="20% - Accent3 12" xfId="203" xr:uid="{B065EF03-C1AC-4DC4-BD84-16A926B5D812}"/>
    <cellStyle name="20% - Accent3 12 2" xfId="204" xr:uid="{37C1EAF5-9E6D-4901-8125-B41985EF30F7}"/>
    <cellStyle name="20% - Accent3 13" xfId="205" xr:uid="{98B5A92C-7C75-4523-8E20-7D5AE8518B11}"/>
    <cellStyle name="20% - Accent3 13 2" xfId="206" xr:uid="{3E4D0C11-1D48-4B96-B63B-35119A08CFD1}"/>
    <cellStyle name="20% - Accent3 14" xfId="207" xr:uid="{A422B1B8-B4B7-4629-AD02-3D8CC7985BBC}"/>
    <cellStyle name="20% - Accent3 14 2" xfId="208" xr:uid="{2EFBFCB5-BA28-4E24-B4B3-2B0D136AB9CB}"/>
    <cellStyle name="20% - Accent3 15" xfId="209" xr:uid="{C2538B04-8413-49A6-A154-B377B17D7F5C}"/>
    <cellStyle name="20% - Accent3 15 2" xfId="210" xr:uid="{6FDCCEE0-A906-4B9B-B5E4-B940E4F9C4A4}"/>
    <cellStyle name="20% - Accent3 16" xfId="211" xr:uid="{EF716F90-8348-4436-9C76-FFD1D71B8201}"/>
    <cellStyle name="20% - Accent3 17" xfId="212" xr:uid="{D8161680-B73F-4F94-9EE2-22AB75058176}"/>
    <cellStyle name="20% - Accent3 18" xfId="213" xr:uid="{6B37075C-4336-4D5D-A9BA-D8E9D9884C97}"/>
    <cellStyle name="20% - Accent3 18 2" xfId="214" xr:uid="{3F1B2FB6-9262-42A7-B499-AEB10F6FCE78}"/>
    <cellStyle name="20% - Accent3 19" xfId="215" xr:uid="{4589247A-F75F-4C2C-9EDE-EF53F2D3A76B}"/>
    <cellStyle name="20% - Accent3 19 2" xfId="216" xr:uid="{8D1BABB2-5A67-4D83-8D06-BF9B9FAB38DC}"/>
    <cellStyle name="20% - Accent3 2" xfId="217" xr:uid="{CCCC221C-94B3-410E-907E-51881AD5A049}"/>
    <cellStyle name="20% - Accent3 2 2" xfId="218" xr:uid="{ABC39FFB-580F-4339-BB66-84556C6C62EA}"/>
    <cellStyle name="20% - Accent3 2 2 2" xfId="6476" xr:uid="{B2D05E84-6C79-452A-9635-99EF1527C883}"/>
    <cellStyle name="20% - Accent3 3" xfId="219" xr:uid="{E7F06CB7-44D0-4DB7-977A-1C8E9EDF82CC}"/>
    <cellStyle name="20% - Accent3 3 2" xfId="220" xr:uid="{6F0C4688-D29E-40EF-819B-AEAD4A70FC3A}"/>
    <cellStyle name="20% - Accent3 4" xfId="221" xr:uid="{DE94BFA2-4CD6-4171-AC2C-33643C6F110D}"/>
    <cellStyle name="20% - Accent3 4 2" xfId="222" xr:uid="{001F4577-758A-4A83-8415-D80C9F658E6C}"/>
    <cellStyle name="20% - Accent3 5" xfId="223" xr:uid="{256145CE-38A0-4011-9738-6FD05D1F5BBE}"/>
    <cellStyle name="20% - Accent3 5 2" xfId="224" xr:uid="{EC923FC2-4CA4-4D63-B26A-4BCC55C6E9ED}"/>
    <cellStyle name="20% - Accent3 6" xfId="225" xr:uid="{C2CD167E-4A87-4895-8489-E921A3660814}"/>
    <cellStyle name="20% - Accent3 6 2" xfId="226" xr:uid="{481C0B69-D635-4F2D-9F98-0A37A8AC51B9}"/>
    <cellStyle name="20% - Accent3 7" xfId="227" xr:uid="{BEA2F847-2DE6-4510-B907-E70270AFB92E}"/>
    <cellStyle name="20% - Accent3 7 2" xfId="228" xr:uid="{5B597FE4-D3DB-48AA-975B-1C616F20A3BE}"/>
    <cellStyle name="20% - Accent3 8" xfId="229" xr:uid="{64C58105-069E-4729-BE5A-759DA800B868}"/>
    <cellStyle name="20% - Accent3 8 2" xfId="230" xr:uid="{C300FCB4-40E6-4581-8424-7A128E573EE4}"/>
    <cellStyle name="20% - Accent3 9" xfId="231" xr:uid="{5160FF43-E78E-4D78-98AB-712B6243CBDA}"/>
    <cellStyle name="20% - Accent3 9 2" xfId="232" xr:uid="{03F493A8-5300-4481-B407-617D54C01654}"/>
    <cellStyle name="20% - Accent4 10" xfId="233" xr:uid="{FF4FA99A-CF11-4DC1-AF0F-095293B67010}"/>
    <cellStyle name="20% - Accent4 10 2" xfId="234" xr:uid="{1753000E-BC25-4522-A53B-7D75219D8AB0}"/>
    <cellStyle name="20% - Accent4 11" xfId="235" xr:uid="{EA86610A-B7B6-45DC-A3C0-924FF231AEBB}"/>
    <cellStyle name="20% - Accent4 11 2" xfId="236" xr:uid="{978BB38E-440F-4B02-92BC-2D7F174E3973}"/>
    <cellStyle name="20% - Accent4 12" xfId="237" xr:uid="{90003AF4-6D59-4212-9DC5-8CC1838B99F3}"/>
    <cellStyle name="20% - Accent4 12 2" xfId="238" xr:uid="{16A2AD0A-A614-42A7-93F0-6732CE1D7844}"/>
    <cellStyle name="20% - Accent4 13" xfId="239" xr:uid="{4910A29C-A612-406F-9FF9-71EE78A34F92}"/>
    <cellStyle name="20% - Accent4 13 2" xfId="240" xr:uid="{0D9354C1-7D56-45AD-934F-02BAFDB21B27}"/>
    <cellStyle name="20% - Accent4 14" xfId="241" xr:uid="{E0C376ED-F4B5-424A-98FC-96E77ECA0728}"/>
    <cellStyle name="20% - Accent4 14 2" xfId="242" xr:uid="{39F8CCF1-B5A3-425A-B5B5-E80240B93E6E}"/>
    <cellStyle name="20% - Accent4 15" xfId="243" xr:uid="{3D35B604-340B-434A-B59F-637E0BA1997F}"/>
    <cellStyle name="20% - Accent4 15 2" xfId="244" xr:uid="{0C6EDC33-0CA4-45C1-BAF7-8CEA31773E5A}"/>
    <cellStyle name="20% - Accent4 16" xfId="245" xr:uid="{98B22C1C-D5DF-46D2-AA15-F7DA6EF24AE2}"/>
    <cellStyle name="20% - Accent4 17" xfId="246" xr:uid="{1FBDA1CF-F111-415F-A67B-6818BC414D47}"/>
    <cellStyle name="20% - Accent4 18" xfId="247" xr:uid="{B164AB9D-02BF-4FFB-906F-54FEF1228B3D}"/>
    <cellStyle name="20% - Accent4 18 2" xfId="248" xr:uid="{7707DF5C-A6D0-41F6-9874-AC012C065DD9}"/>
    <cellStyle name="20% - Accent4 19" xfId="249" xr:uid="{47B0944E-4ED0-417E-A890-2045913DEAEA}"/>
    <cellStyle name="20% - Accent4 19 2" xfId="250" xr:uid="{FD255ACC-CF5C-4940-A3B2-4691AB497DD6}"/>
    <cellStyle name="20% - Accent4 2" xfId="251" xr:uid="{54798E4D-F494-4E68-A549-4C826C2D64E5}"/>
    <cellStyle name="20% - Accent4 2 2" xfId="252" xr:uid="{DE25BB91-05F6-4D4D-BBC0-7150887BABBF}"/>
    <cellStyle name="20% - Accent4 2 2 2" xfId="6477" xr:uid="{57651350-DEBD-47BE-AF34-9A75B7B9B97D}"/>
    <cellStyle name="20% - Accent4 3" xfId="253" xr:uid="{5211DD10-843A-467E-B7CE-C8AD8D8859CB}"/>
    <cellStyle name="20% - Accent4 3 2" xfId="254" xr:uid="{632FE1C0-C763-4547-9821-3E931731833D}"/>
    <cellStyle name="20% - Accent4 4" xfId="255" xr:uid="{D46A525E-2D25-4F02-9C46-60AB749820EB}"/>
    <cellStyle name="20% - Accent4 4 2" xfId="256" xr:uid="{EAD18010-BFA7-4F01-9B46-C36F5C19CF86}"/>
    <cellStyle name="20% - Accent4 5" xfId="257" xr:uid="{38C3F376-D818-4BD3-A013-C073CC52D7C1}"/>
    <cellStyle name="20% - Accent4 5 2" xfId="258" xr:uid="{9C408EAF-D989-4F15-9F0A-D8FF000254F7}"/>
    <cellStyle name="20% - Accent4 6" xfId="259" xr:uid="{36140448-18C0-49C4-A21E-43CC4031BC46}"/>
    <cellStyle name="20% - Accent4 6 2" xfId="260" xr:uid="{6F8C3C98-611F-46D0-95F6-FFA8FB3D59C0}"/>
    <cellStyle name="20% - Accent4 7" xfId="261" xr:uid="{41A44AEB-5621-4269-AFDE-997B5E5A1E03}"/>
    <cellStyle name="20% - Accent4 7 2" xfId="262" xr:uid="{B32E1999-AE68-41F7-BCFF-92451A2ED0B3}"/>
    <cellStyle name="20% - Accent4 8" xfId="263" xr:uid="{4403996B-3374-488C-A88E-CD11916507C9}"/>
    <cellStyle name="20% - Accent4 8 2" xfId="264" xr:uid="{DC397122-D7AC-4096-B6E3-504B8DB313A0}"/>
    <cellStyle name="20% - Accent4 9" xfId="265" xr:uid="{09835300-A6BF-4661-88B9-6A000E91DEB3}"/>
    <cellStyle name="20% - Accent4 9 2" xfId="266" xr:uid="{B9D85E94-0BCD-42E1-8169-680256BB85F5}"/>
    <cellStyle name="20% - Accent5 10" xfId="267" xr:uid="{514F1FB7-C1E1-4547-AE73-059F6FE7F164}"/>
    <cellStyle name="20% - Accent5 10 2" xfId="268" xr:uid="{2EC0E8BD-52F5-426B-9D46-B69D913FE866}"/>
    <cellStyle name="20% - Accent5 11" xfId="269" xr:uid="{6FB45DBA-10D8-49AB-AFF3-F909A196DD0F}"/>
    <cellStyle name="20% - Accent5 11 2" xfId="270" xr:uid="{6D97DC0C-4433-4D1D-AD8D-0AC1A4BEA50E}"/>
    <cellStyle name="20% - Accent5 12" xfId="271" xr:uid="{CF43AB4C-183B-494B-A111-5BBB28DE34BB}"/>
    <cellStyle name="20% - Accent5 12 2" xfId="272" xr:uid="{1B4196C2-44BB-4B6A-A868-9D5E4204F094}"/>
    <cellStyle name="20% - Accent5 13" xfId="273" xr:uid="{E5FB20DB-A8AC-4B67-BEFA-F1E07111901F}"/>
    <cellStyle name="20% - Accent5 13 2" xfId="274" xr:uid="{D9272808-B34C-41D8-84F0-CBE13632672F}"/>
    <cellStyle name="20% - Accent5 14" xfId="275" xr:uid="{588D829B-5F9C-4A69-826E-F01E7A034F57}"/>
    <cellStyle name="20% - Accent5 14 2" xfId="276" xr:uid="{790B6396-6D30-4AD0-B8D9-52AE78FD9396}"/>
    <cellStyle name="20% - Accent5 15" xfId="277" xr:uid="{057F2DF5-911D-483E-A28C-77948BF0BB1E}"/>
    <cellStyle name="20% - Accent5 15 2" xfId="278" xr:uid="{47803077-00F4-4FB8-BDD7-13BC89C585AF}"/>
    <cellStyle name="20% - Accent5 16" xfId="279" xr:uid="{50C17E22-7A0B-46F5-9CCB-A80E15907D91}"/>
    <cellStyle name="20% - Accent5 17" xfId="280" xr:uid="{F1971D3E-0FA0-4F3F-9257-34FF74F5D34F}"/>
    <cellStyle name="20% - Accent5 18" xfId="281" xr:uid="{B2BD5BCE-BAD9-4B3F-8CCB-D196AAD36F63}"/>
    <cellStyle name="20% - Accent5 18 2" xfId="282" xr:uid="{C1ABD7F0-D954-40A6-AB83-D69EB508E3E4}"/>
    <cellStyle name="20% - Accent5 19" xfId="283" xr:uid="{18D1D87F-466B-4B61-B7CA-E4BF7201180F}"/>
    <cellStyle name="20% - Accent5 19 2" xfId="284" xr:uid="{4116EF32-04CF-476F-8FFE-EC6C673B91F1}"/>
    <cellStyle name="20% - Accent5 2" xfId="285" xr:uid="{AA78C34F-640D-4AFE-94D9-73F164968BDA}"/>
    <cellStyle name="20% - Accent5 2 2" xfId="286" xr:uid="{50BCE315-C04D-4408-A0B9-6440B62F9711}"/>
    <cellStyle name="20% - Accent5 2 2 2" xfId="6478" xr:uid="{A55828B8-C973-4FAE-9865-2645765B800F}"/>
    <cellStyle name="20% - Accent5 3" xfId="287" xr:uid="{C96FA8BC-531C-414A-8EE2-2E381E42A249}"/>
    <cellStyle name="20% - Accent5 3 2" xfId="288" xr:uid="{D58B3240-2547-4E03-9983-137E44C4D944}"/>
    <cellStyle name="20% - Accent5 4" xfId="289" xr:uid="{B0BC34B4-6BB2-401D-B020-D23DC55A0900}"/>
    <cellStyle name="20% - Accent5 4 2" xfId="290" xr:uid="{92884CA0-6DAA-4962-9A14-7AF3C89B99C0}"/>
    <cellStyle name="20% - Accent5 5" xfId="291" xr:uid="{71EBDC8C-7361-4888-A8B4-E1B68D30DAE4}"/>
    <cellStyle name="20% - Accent5 5 2" xfId="292" xr:uid="{41EC4955-3260-43BC-A38D-9E252E42F282}"/>
    <cellStyle name="20% - Accent5 6" xfId="293" xr:uid="{A634B015-C004-4895-B0BD-C349548E0EFF}"/>
    <cellStyle name="20% - Accent5 6 2" xfId="294" xr:uid="{4DDB0DCE-7BE3-43DC-9CD3-0611BB7173E3}"/>
    <cellStyle name="20% - Accent5 7" xfId="295" xr:uid="{B2E8143E-855F-455B-82C2-AAF65E265F9B}"/>
    <cellStyle name="20% - Accent5 7 2" xfId="296" xr:uid="{D31A3FAB-33C3-4A06-A42E-0B9B87E19722}"/>
    <cellStyle name="20% - Accent5 8" xfId="297" xr:uid="{C50B7CBC-95C3-449B-85DF-29A4B592F170}"/>
    <cellStyle name="20% - Accent5 8 2" xfId="298" xr:uid="{2380D24C-C0D9-46F0-BB85-44FFA02D2D02}"/>
    <cellStyle name="20% - Accent5 9" xfId="299" xr:uid="{887E722D-EF25-4D8B-BDF5-25AD3F188887}"/>
    <cellStyle name="20% - Accent5 9 2" xfId="300" xr:uid="{E89F6809-682D-4A0C-9F5B-0D968337D3A5}"/>
    <cellStyle name="20% - Accent6 10" xfId="301" xr:uid="{93086A27-502B-4CA1-98CF-E4B854CA97CE}"/>
    <cellStyle name="20% - Accent6 10 2" xfId="302" xr:uid="{8A10EBF8-321C-4E9E-935C-12F9C0E11872}"/>
    <cellStyle name="20% - Accent6 11" xfId="303" xr:uid="{30B38ABA-2B43-4FC3-AE02-DA20E197E148}"/>
    <cellStyle name="20% - Accent6 11 2" xfId="304" xr:uid="{8DDAE886-5FD8-4288-B69A-B4401A828CBE}"/>
    <cellStyle name="20% - Accent6 12" xfId="305" xr:uid="{9CACDCDD-BE6B-4E83-AAAF-0D80D5D190A7}"/>
    <cellStyle name="20% - Accent6 12 2" xfId="306" xr:uid="{83FA239D-508B-4FB6-90F4-285DF0D5727E}"/>
    <cellStyle name="20% - Accent6 13" xfId="307" xr:uid="{B0EED215-A5F6-45E3-8961-D0A3C29B087C}"/>
    <cellStyle name="20% - Accent6 13 2" xfId="308" xr:uid="{4A70D368-4972-4254-AB61-A3A453BA0157}"/>
    <cellStyle name="20% - Accent6 14" xfId="309" xr:uid="{25FE1920-2C3A-47F4-A962-1558AC6829D2}"/>
    <cellStyle name="20% - Accent6 14 2" xfId="310" xr:uid="{F909842A-A5A2-4BE5-9B4F-319F6AAF5C8E}"/>
    <cellStyle name="20% - Accent6 15" xfId="311" xr:uid="{9D49048A-8912-49FC-8266-3A33DF012340}"/>
    <cellStyle name="20% - Accent6 15 2" xfId="312" xr:uid="{F85DECCC-6D4A-495B-89A8-61C31E7213CE}"/>
    <cellStyle name="20% - Accent6 16" xfId="313" xr:uid="{BAC81895-F9DA-4BBB-BB1C-68C39C0F9564}"/>
    <cellStyle name="20% - Accent6 17" xfId="314" xr:uid="{A986B25E-2BAF-414C-8F0D-A54C66B2B69C}"/>
    <cellStyle name="20% - Accent6 18" xfId="315" xr:uid="{49138435-0F74-4AFB-8D44-BDE3296CA912}"/>
    <cellStyle name="20% - Accent6 18 2" xfId="316" xr:uid="{9AEBE6C1-4E1E-4D65-B97D-11556AF612CB}"/>
    <cellStyle name="20% - Accent6 19" xfId="317" xr:uid="{45D10159-DA77-44B9-8AAC-E681ACE186CF}"/>
    <cellStyle name="20% - Accent6 19 2" xfId="318" xr:uid="{CA12D479-CD18-48B1-A55C-688DB632A08C}"/>
    <cellStyle name="20% - Accent6 2" xfId="319" xr:uid="{F824BD67-ABA8-4D1F-89BA-09E705167EEF}"/>
    <cellStyle name="20% - Accent6 2 2" xfId="320" xr:uid="{E575D95C-3D3A-4C5B-9F56-26F478C45A35}"/>
    <cellStyle name="20% - Accent6 2 2 2" xfId="6479" xr:uid="{1BCCA0CF-0ADD-44D1-BA4E-EBE4F95EDEE4}"/>
    <cellStyle name="20% - Accent6 3" xfId="321" xr:uid="{60FD15DA-36CB-4D14-B509-BFE15ED22A35}"/>
    <cellStyle name="20% - Accent6 3 2" xfId="322" xr:uid="{185C652E-C237-41A5-9BB3-B4A972966AE3}"/>
    <cellStyle name="20% - Accent6 4" xfId="323" xr:uid="{BB24DE2F-3B1D-492B-9E1B-AD43D607E049}"/>
    <cellStyle name="20% - Accent6 4 2" xfId="324" xr:uid="{E3A6B6DA-11E0-4D83-BB7D-05AEC8F36CAC}"/>
    <cellStyle name="20% - Accent6 5" xfId="325" xr:uid="{754E0EA4-FBB0-483B-BA6F-91CC1558CDAC}"/>
    <cellStyle name="20% - Accent6 5 2" xfId="326" xr:uid="{EA40019C-BEB5-4C49-9B12-575AFCFCFD49}"/>
    <cellStyle name="20% - Accent6 6" xfId="327" xr:uid="{998B9B3B-EB18-47C0-A485-87969DFBDF87}"/>
    <cellStyle name="20% - Accent6 6 2" xfId="328" xr:uid="{AEF546E0-8174-421E-80BB-FE5E49A83FD4}"/>
    <cellStyle name="20% - Accent6 7" xfId="329" xr:uid="{B3EE4600-02EB-4122-A59E-937CB6E9A850}"/>
    <cellStyle name="20% - Accent6 7 2" xfId="330" xr:uid="{F70A1E89-D810-487A-947B-18F02248597C}"/>
    <cellStyle name="20% - Accent6 8" xfId="331" xr:uid="{30636464-AEE0-4E64-8D3E-339DF0547CDA}"/>
    <cellStyle name="20% - Accent6 8 2" xfId="332" xr:uid="{E51A02F4-5524-4C0E-AA0C-B862F17D89D0}"/>
    <cellStyle name="20% - Accent6 9" xfId="333" xr:uid="{29982924-C940-48C7-A0FD-D35BE45F2061}"/>
    <cellStyle name="20% - Accent6 9 2" xfId="334" xr:uid="{906594C5-608B-4D5A-82CE-2A69499D419D}"/>
    <cellStyle name="40% - Accent1 10" xfId="335" xr:uid="{50B2222B-7CF5-4870-A0CB-AD42E9A3250D}"/>
    <cellStyle name="40% - Accent1 10 2" xfId="336" xr:uid="{74C57327-09C1-41B5-BDB6-9A4CF0615DEE}"/>
    <cellStyle name="40% - Accent1 11" xfId="337" xr:uid="{0C7D620E-89E6-4FBB-857A-7DAE9C22EC5A}"/>
    <cellStyle name="40% - Accent1 11 2" xfId="338" xr:uid="{0BCAFFBB-EB98-4D6D-9F11-DB59F99777B6}"/>
    <cellStyle name="40% - Accent1 12" xfId="339" xr:uid="{15744FC8-B53B-4603-98E7-A6C2335EBA96}"/>
    <cellStyle name="40% - Accent1 12 2" xfId="340" xr:uid="{81808766-3542-48E2-A74D-D3C20DBF6C02}"/>
    <cellStyle name="40% - Accent1 13" xfId="341" xr:uid="{EE2CCC9D-357D-41BB-826E-AE7DD35C3055}"/>
    <cellStyle name="40% - Accent1 13 2" xfId="342" xr:uid="{7C0F94AF-3722-477B-ABDC-3F0D4C907BE2}"/>
    <cellStyle name="40% - Accent1 14" xfId="343" xr:uid="{63A6D667-5FE2-47B0-8202-87D7D9A068B0}"/>
    <cellStyle name="40% - Accent1 14 2" xfId="344" xr:uid="{B9077A65-2845-48E7-AFEC-66059AC9BA86}"/>
    <cellStyle name="40% - Accent1 15" xfId="345" xr:uid="{55D6DF75-441F-439D-AA57-877F6DB79833}"/>
    <cellStyle name="40% - Accent1 15 2" xfId="346" xr:uid="{6B582EA3-365E-475B-801A-45C856D5F49F}"/>
    <cellStyle name="40% - Accent1 16" xfId="347" xr:uid="{D152C0A8-950E-4B11-9BFF-1DC73B794CC1}"/>
    <cellStyle name="40% - Accent1 17" xfId="348" xr:uid="{EF3D9863-02BB-4513-A79A-00C5632B2FDD}"/>
    <cellStyle name="40% - Accent1 18" xfId="349" xr:uid="{FCE0E47C-28B0-42C9-BF7F-AD7E6319486A}"/>
    <cellStyle name="40% - Accent1 18 2" xfId="350" xr:uid="{10BBB970-4969-467E-8260-574593F8410F}"/>
    <cellStyle name="40% - Accent1 19" xfId="351" xr:uid="{1403E2DC-6E7F-4C45-8C39-23B441A2FA5F}"/>
    <cellStyle name="40% - Accent1 19 2" xfId="352" xr:uid="{54DD0A2C-8525-4834-B092-B5E8ED79569B}"/>
    <cellStyle name="40% - Accent1 2" xfId="353" xr:uid="{E32BD2FE-641B-48A4-828F-CF8944F7F888}"/>
    <cellStyle name="40% - Accent1 2 2" xfId="354" xr:uid="{5F6D8EEA-6A0D-45DD-A5B7-C9A7704C2822}"/>
    <cellStyle name="40% - Accent1 2 2 2" xfId="6480" xr:uid="{5A44AD41-3837-4619-9207-0FC0FE5D63CB}"/>
    <cellStyle name="40% - Accent1 3" xfId="355" xr:uid="{1499B51B-AE92-4776-A756-7C345F13C719}"/>
    <cellStyle name="40% - Accent1 3 2" xfId="356" xr:uid="{17449AA7-11FC-464B-A5F3-693A8F5283BF}"/>
    <cellStyle name="40% - Accent1 4" xfId="357" xr:uid="{C4580469-88A2-4517-8D27-3DE2B383A870}"/>
    <cellStyle name="40% - Accent1 4 2" xfId="358" xr:uid="{B9221A2D-EE8D-4A82-AFF8-BEE26E7720AF}"/>
    <cellStyle name="40% - Accent1 5" xfId="359" xr:uid="{DD31A9A7-46B7-450C-AAC4-B5B9DFB2BD6B}"/>
    <cellStyle name="40% - Accent1 5 2" xfId="360" xr:uid="{8EC081E9-3E2B-4883-8922-ED27BFEFA79A}"/>
    <cellStyle name="40% - Accent1 6" xfId="361" xr:uid="{DA10920B-F93B-4763-86C4-606C3A24DCAB}"/>
    <cellStyle name="40% - Accent1 6 2" xfId="362" xr:uid="{8DD718A8-FF00-45BE-B84E-25FF52B4F5E6}"/>
    <cellStyle name="40% - Accent1 7" xfId="363" xr:uid="{E6F5DAEB-3E0D-430F-A9D7-B86698A52D9A}"/>
    <cellStyle name="40% - Accent1 7 2" xfId="364" xr:uid="{655A2501-BF33-4361-867C-47AFD2324009}"/>
    <cellStyle name="40% - Accent1 8" xfId="365" xr:uid="{BBB5BFED-6A8B-45D0-987D-7EFF964DEA7E}"/>
    <cellStyle name="40% - Accent1 8 2" xfId="366" xr:uid="{ECAD564F-8AB4-4C11-82C7-E93EB05C9817}"/>
    <cellStyle name="40% - Accent1 9" xfId="367" xr:uid="{410ABB9A-857F-48B9-863B-8DCB97DA51EA}"/>
    <cellStyle name="40% - Accent1 9 2" xfId="368" xr:uid="{AD5F2BA3-F98D-457F-B46A-BCB08F2F090C}"/>
    <cellStyle name="40% - Accent2 10" xfId="369" xr:uid="{3547D86B-277C-4D4C-AC7E-D1214CCB788F}"/>
    <cellStyle name="40% - Accent2 10 2" xfId="370" xr:uid="{1AF9C22E-991B-47C1-8372-38E2AF43D193}"/>
    <cellStyle name="40% - Accent2 11" xfId="371" xr:uid="{F6809173-EAC1-4F28-B5F3-2E26383A5CD1}"/>
    <cellStyle name="40% - Accent2 11 2" xfId="372" xr:uid="{A02FADE8-CA03-4B28-8D8A-13DF0CC728A3}"/>
    <cellStyle name="40% - Accent2 12" xfId="373" xr:uid="{CD0DC86B-1F2D-4EBE-B9F5-01DCC0D02FD8}"/>
    <cellStyle name="40% - Accent2 12 2" xfId="374" xr:uid="{D06D40B5-8E28-4CDD-946A-5CC167925B4F}"/>
    <cellStyle name="40% - Accent2 13" xfId="375" xr:uid="{D4E8FB07-16F2-4A99-96D5-6FF6C5211D65}"/>
    <cellStyle name="40% - Accent2 13 2" xfId="376" xr:uid="{109F29B8-FF4E-43A3-84E5-E2078C85340F}"/>
    <cellStyle name="40% - Accent2 14" xfId="377" xr:uid="{19D6742B-6624-4DCF-89B1-257A7B799151}"/>
    <cellStyle name="40% - Accent2 14 2" xfId="378" xr:uid="{D5295F25-B714-47DC-93C8-EA485CAF0ED9}"/>
    <cellStyle name="40% - Accent2 15" xfId="379" xr:uid="{7EEF7285-0DEA-45FC-AEEB-F82A8CED6853}"/>
    <cellStyle name="40% - Accent2 15 2" xfId="380" xr:uid="{06A3757B-BA52-4B9A-88EB-96B8499763B4}"/>
    <cellStyle name="40% - Accent2 16" xfId="381" xr:uid="{7669E7C7-FB3B-4050-8AB3-44E186025965}"/>
    <cellStyle name="40% - Accent2 17" xfId="382" xr:uid="{94BC2721-3B2C-4678-9567-F4D4F274D93C}"/>
    <cellStyle name="40% - Accent2 18" xfId="383" xr:uid="{6144CF89-6378-4B36-A534-D5B19F504F97}"/>
    <cellStyle name="40% - Accent2 18 2" xfId="384" xr:uid="{01546862-B3A5-4309-AABF-BD69A4CD7E7B}"/>
    <cellStyle name="40% - Accent2 19" xfId="385" xr:uid="{EDE15623-465D-4EB2-9517-3FE1B1649090}"/>
    <cellStyle name="40% - Accent2 19 2" xfId="386" xr:uid="{25559BC5-A282-49DF-99E8-7E1FE33A0441}"/>
    <cellStyle name="40% - Accent2 2" xfId="387" xr:uid="{293191CF-03B0-4478-AF82-7C23A83C34AA}"/>
    <cellStyle name="40% - Accent2 2 2" xfId="388" xr:uid="{86CA9D43-FF98-4840-8D63-B9111355553D}"/>
    <cellStyle name="40% - Accent2 2 2 2" xfId="6481" xr:uid="{31D08081-091F-448D-9F0C-E530426C438D}"/>
    <cellStyle name="40% - Accent2 3" xfId="389" xr:uid="{8864F9CE-B815-4B60-821B-81962F004418}"/>
    <cellStyle name="40% - Accent2 3 2" xfId="390" xr:uid="{5574ED2C-ECAC-4539-B8DC-419B4AC7406B}"/>
    <cellStyle name="40% - Accent2 4" xfId="391" xr:uid="{1F14042F-5776-4A75-98E3-E0184E504544}"/>
    <cellStyle name="40% - Accent2 4 2" xfId="392" xr:uid="{F6A5576D-75D5-493C-8A76-98A1E4E165F0}"/>
    <cellStyle name="40% - Accent2 5" xfId="393" xr:uid="{996B6397-8221-4993-AFE4-2D824FCB27D1}"/>
    <cellStyle name="40% - Accent2 5 2" xfId="394" xr:uid="{32493BA6-78A6-4451-93C6-F1BDC2524588}"/>
    <cellStyle name="40% - Accent2 6" xfId="395" xr:uid="{05F4EB53-B74A-4E04-BF1D-D1D55824264B}"/>
    <cellStyle name="40% - Accent2 6 2" xfId="396" xr:uid="{B1B4530F-9C5C-408C-B32B-32346D7FA084}"/>
    <cellStyle name="40% - Accent2 7" xfId="397" xr:uid="{70851250-D15F-45CD-87CD-98208BF91F02}"/>
    <cellStyle name="40% - Accent2 7 2" xfId="398" xr:uid="{52938ED1-B8E7-4776-957C-4B265164C245}"/>
    <cellStyle name="40% - Accent2 8" xfId="399" xr:uid="{3ED6E8EF-8DD7-4C8D-AB3F-C63FA0D29754}"/>
    <cellStyle name="40% - Accent2 8 2" xfId="400" xr:uid="{F50B5E46-0592-4442-BB87-5D8B0B6C5F91}"/>
    <cellStyle name="40% - Accent2 9" xfId="401" xr:uid="{DB521808-6783-4404-A7AC-93379C59C0DE}"/>
    <cellStyle name="40% - Accent2 9 2" xfId="402" xr:uid="{5F2E88BD-D608-4768-8160-D08446BFE48B}"/>
    <cellStyle name="40% - Accent3 10" xfId="403" xr:uid="{DEEEC63F-D17E-41EF-A3C3-EBCEB8F71CBE}"/>
    <cellStyle name="40% - Accent3 10 2" xfId="404" xr:uid="{6BA45B38-ACA3-4E25-BAB8-8A0B7BE954C6}"/>
    <cellStyle name="40% - Accent3 11" xfId="405" xr:uid="{AED680DA-F518-4EC1-9BA5-1FBB1CFC8386}"/>
    <cellStyle name="40% - Accent3 11 2" xfId="406" xr:uid="{9F6B114E-73DB-4758-B95C-0457FB400902}"/>
    <cellStyle name="40% - Accent3 12" xfId="407" xr:uid="{4A67675F-E32B-49F8-82F8-FEBFB96BEF5C}"/>
    <cellStyle name="40% - Accent3 12 2" xfId="408" xr:uid="{7C638F7C-D0AC-47A8-82E7-2491CDCBE91B}"/>
    <cellStyle name="40% - Accent3 13" xfId="409" xr:uid="{16442A01-B7C6-4F9D-A33E-CB524789F3CE}"/>
    <cellStyle name="40% - Accent3 13 2" xfId="410" xr:uid="{23033E33-DC2B-4B4A-B295-9ABC76D4E3D2}"/>
    <cellStyle name="40% - Accent3 14" xfId="411" xr:uid="{4A2BD41D-9CCF-4FEB-948B-E8D9D21B667D}"/>
    <cellStyle name="40% - Accent3 14 2" xfId="412" xr:uid="{7210AE05-4270-49FF-9EA3-9C9313C4B09F}"/>
    <cellStyle name="40% - Accent3 15" xfId="413" xr:uid="{1408333C-076E-4F64-9BF3-7D3A6D26C61F}"/>
    <cellStyle name="40% - Accent3 15 2" xfId="414" xr:uid="{4E0C9696-05B5-4285-A115-90C14852B4FB}"/>
    <cellStyle name="40% - Accent3 16" xfId="415" xr:uid="{7706D15D-4718-44EA-A5D6-A710A8C61D9D}"/>
    <cellStyle name="40% - Accent3 17" xfId="416" xr:uid="{D58ABEC2-CB9F-4253-893F-062A263A7639}"/>
    <cellStyle name="40% - Accent3 18" xfId="417" xr:uid="{9B62267B-0CAB-4D2C-9980-08616B96E515}"/>
    <cellStyle name="40% - Accent3 18 2" xfId="418" xr:uid="{3F44DD07-07A7-4171-A260-CB74FDD0B6E7}"/>
    <cellStyle name="40% - Accent3 19" xfId="419" xr:uid="{7942D0AF-78AE-46A3-845D-BA8671624AC8}"/>
    <cellStyle name="40% - Accent3 19 2" xfId="420" xr:uid="{AB60068F-8BF4-4C24-8C1F-50DE387C9AD6}"/>
    <cellStyle name="40% - Accent3 2" xfId="421" xr:uid="{EB01D87C-52A6-4956-84BB-7A7D574F2A2A}"/>
    <cellStyle name="40% - Accent3 2 2" xfId="422" xr:uid="{F9B41871-AC00-4C37-920B-D004BE221845}"/>
    <cellStyle name="40% - Accent3 2 2 2" xfId="6482" xr:uid="{B9DB1FD1-0275-4ADA-BABF-C0BB747EF9A4}"/>
    <cellStyle name="40% - Accent3 3" xfId="423" xr:uid="{3F5E875E-41F7-41A0-A562-E3469C4DEE31}"/>
    <cellStyle name="40% - Accent3 3 2" xfId="424" xr:uid="{FB6BF0CF-45D3-4290-9134-E9D4A4C45552}"/>
    <cellStyle name="40% - Accent3 4" xfId="425" xr:uid="{19CB5573-A1E0-4D2B-8834-3BB2F0EE3EBC}"/>
    <cellStyle name="40% - Accent3 4 2" xfId="426" xr:uid="{D3EDB74C-BE3E-4CCE-A4DB-52F4ED3AA417}"/>
    <cellStyle name="40% - Accent3 5" xfId="427" xr:uid="{7ED7CB8D-5B95-498B-9BAF-98AB01ED4C4F}"/>
    <cellStyle name="40% - Accent3 5 2" xfId="428" xr:uid="{57BE5046-62AB-4D62-B8CF-DDF834B46CAA}"/>
    <cellStyle name="40% - Accent3 6" xfId="429" xr:uid="{5520D683-E1D5-4358-86B2-8B0F03DD329B}"/>
    <cellStyle name="40% - Accent3 6 2" xfId="430" xr:uid="{5CBDFE2B-B167-41F8-9AC1-B568F1C11B80}"/>
    <cellStyle name="40% - Accent3 7" xfId="431" xr:uid="{FAFCD434-F212-47B6-A29F-84E4AFE7D9EE}"/>
    <cellStyle name="40% - Accent3 7 2" xfId="432" xr:uid="{A4B42C5C-42EB-4AF4-8819-90637ACD5874}"/>
    <cellStyle name="40% - Accent3 8" xfId="433" xr:uid="{0282AF7D-F24E-428B-B824-AC3B5360D570}"/>
    <cellStyle name="40% - Accent3 8 2" xfId="434" xr:uid="{74EFC6E7-47C1-46A9-BEC6-1CA2883EADEA}"/>
    <cellStyle name="40% - Accent3 9" xfId="435" xr:uid="{72FF324C-C38A-4A23-B2DA-A097CF096F70}"/>
    <cellStyle name="40% - Accent3 9 2" xfId="436" xr:uid="{C7E3F1BE-9E9D-44F4-8516-CDDDE3506E54}"/>
    <cellStyle name="40% - Accent4 10" xfId="437" xr:uid="{64EEDC3C-B0B9-47D1-A178-B07F060DB2C2}"/>
    <cellStyle name="40% - Accent4 10 2" xfId="438" xr:uid="{1345BFE0-5017-4F86-8839-DAA82D5B5248}"/>
    <cellStyle name="40% - Accent4 11" xfId="439" xr:uid="{008E91FA-5D5E-4851-8B34-42AED211C94F}"/>
    <cellStyle name="40% - Accent4 11 2" xfId="440" xr:uid="{69228859-80E1-4792-B89E-2704B6885B27}"/>
    <cellStyle name="40% - Accent4 12" xfId="441" xr:uid="{B77C810C-2006-4D15-8CC4-B79F40E9EFE9}"/>
    <cellStyle name="40% - Accent4 12 2" xfId="442" xr:uid="{B9D10AB9-6FDB-4990-A155-A73FDC66F29C}"/>
    <cellStyle name="40% - Accent4 13" xfId="443" xr:uid="{1FE1A24C-847B-43BF-865A-B2BE15604D4D}"/>
    <cellStyle name="40% - Accent4 13 2" xfId="444" xr:uid="{75094121-08A5-482F-9C14-1E22681A3EF1}"/>
    <cellStyle name="40% - Accent4 14" xfId="445" xr:uid="{144A56BC-A2A8-431E-A719-04B98E736F7D}"/>
    <cellStyle name="40% - Accent4 14 2" xfId="446" xr:uid="{35E8E4AB-ED03-4C7E-8960-CFD5C7B3187B}"/>
    <cellStyle name="40% - Accent4 15" xfId="447" xr:uid="{23A56850-B8BF-463F-B6BA-550A8289E7D8}"/>
    <cellStyle name="40% - Accent4 15 2" xfId="448" xr:uid="{48E40EE6-DB5F-4DF4-A4E2-10B948486690}"/>
    <cellStyle name="40% - Accent4 16" xfId="449" xr:uid="{3CCD8EDF-3A9B-452A-9777-5BA8521A0AF7}"/>
    <cellStyle name="40% - Accent4 17" xfId="450" xr:uid="{2FA7B6D0-4742-4DBB-A24F-211E88FDBB87}"/>
    <cellStyle name="40% - Accent4 18" xfId="451" xr:uid="{35FE846B-8C4D-4CB4-B6A3-2D5271D97C98}"/>
    <cellStyle name="40% - Accent4 18 2" xfId="452" xr:uid="{7DBA47CC-5F37-4ECE-A0E4-20587C8398EC}"/>
    <cellStyle name="40% - Accent4 19" xfId="453" xr:uid="{36C34EA4-837F-4E10-8A03-EFD40E0EADAE}"/>
    <cellStyle name="40% - Accent4 19 2" xfId="454" xr:uid="{2B5A03A8-CB66-483F-A832-A6E8A531C398}"/>
    <cellStyle name="40% - Accent4 2" xfId="455" xr:uid="{8B790708-CFCA-45A9-AF5D-09843D841BA8}"/>
    <cellStyle name="40% - Accent4 2 2" xfId="456" xr:uid="{6C022646-BEA8-4BC1-9875-044CF12D2D4F}"/>
    <cellStyle name="40% - Accent4 2 2 2" xfId="6483" xr:uid="{62EDF33F-F2CD-49E9-BECB-A901574C901D}"/>
    <cellStyle name="40% - Accent4 3" xfId="457" xr:uid="{DF02040E-88B0-4650-AE56-8A65585D5BD1}"/>
    <cellStyle name="40% - Accent4 3 2" xfId="458" xr:uid="{67B1505D-5FEB-4997-879F-6831C0BFCA50}"/>
    <cellStyle name="40% - Accent4 4" xfId="459" xr:uid="{AD5863E5-B90F-4048-AEB4-2B6F9718BDA4}"/>
    <cellStyle name="40% - Accent4 4 2" xfId="460" xr:uid="{8CEBA71A-1778-4ACB-B0DF-6BF7E98B92DD}"/>
    <cellStyle name="40% - Accent4 5" xfId="461" xr:uid="{058C71FD-F82A-4AA1-AD4F-97E40C504762}"/>
    <cellStyle name="40% - Accent4 5 2" xfId="462" xr:uid="{7E524B84-7D91-40F3-86CF-6ADAE40EECE3}"/>
    <cellStyle name="40% - Accent4 6" xfId="463" xr:uid="{6AF812A1-D755-423D-A9EE-081131DB3C50}"/>
    <cellStyle name="40% - Accent4 6 2" xfId="464" xr:uid="{2EB7B0BC-4D47-4E04-B400-F8B61FC63A6A}"/>
    <cellStyle name="40% - Accent4 7" xfId="465" xr:uid="{09F70542-E452-4FC7-ACAB-9861718D5A4C}"/>
    <cellStyle name="40% - Accent4 7 2" xfId="466" xr:uid="{42D1CBDC-D3BB-4B12-A351-A24AC4B7433F}"/>
    <cellStyle name="40% - Accent4 8" xfId="467" xr:uid="{0B5B3854-11A7-4EEA-B33E-E7CD610AC916}"/>
    <cellStyle name="40% - Accent4 8 2" xfId="468" xr:uid="{158CDB0E-EFAC-4066-A9C0-1646303D69F7}"/>
    <cellStyle name="40% - Accent4 9" xfId="469" xr:uid="{CE7C2A82-4895-4159-B9B0-25465900C7BC}"/>
    <cellStyle name="40% - Accent4 9 2" xfId="470" xr:uid="{4AA8B358-5C0C-4B03-8C5C-53BEF21DCE59}"/>
    <cellStyle name="40% - Accent5 10" xfId="471" xr:uid="{2A71E900-2522-4CA2-AC53-579D44035F03}"/>
    <cellStyle name="40% - Accent5 10 2" xfId="472" xr:uid="{FD6CB3CD-79FD-4331-B04F-CA73BD5B0E6B}"/>
    <cellStyle name="40% - Accent5 11" xfId="473" xr:uid="{2740C326-2343-4C92-AE83-5EEA79B4ABA0}"/>
    <cellStyle name="40% - Accent5 11 2" xfId="474" xr:uid="{7DFCA994-4E9B-4BA6-8D5B-469F6DD92605}"/>
    <cellStyle name="40% - Accent5 12" xfId="475" xr:uid="{1C7FB2C1-1B3F-4DFF-AC77-5DF8BF61A9DC}"/>
    <cellStyle name="40% - Accent5 12 2" xfId="476" xr:uid="{45105CC3-F575-4563-BDA5-5872E9905A85}"/>
    <cellStyle name="40% - Accent5 13" xfId="477" xr:uid="{E826ABA7-31FA-416A-94D0-B0899D90850A}"/>
    <cellStyle name="40% - Accent5 13 2" xfId="478" xr:uid="{4D8B3A25-24F6-407A-8C2A-32D50F288FC4}"/>
    <cellStyle name="40% - Accent5 14" xfId="479" xr:uid="{DAD50778-4C8E-4217-874F-C36242B6D2E2}"/>
    <cellStyle name="40% - Accent5 14 2" xfId="480" xr:uid="{52E1D9DA-4FB7-4853-8B61-7B564F105BEC}"/>
    <cellStyle name="40% - Accent5 15" xfId="481" xr:uid="{5E213FC0-E4FB-42BF-BCFE-713B00A3B5FB}"/>
    <cellStyle name="40% - Accent5 15 2" xfId="482" xr:uid="{7C70459B-7D2D-43FE-B384-6185BD6A8AE6}"/>
    <cellStyle name="40% - Accent5 16" xfId="483" xr:uid="{A6BC3D4A-7793-4487-97FA-23EEB6EBFD8E}"/>
    <cellStyle name="40% - Accent5 17" xfId="484" xr:uid="{FFE981B2-6673-4540-A29B-B45CD23E8668}"/>
    <cellStyle name="40% - Accent5 18" xfId="485" xr:uid="{D413D56F-E15A-4319-9674-8F62F9DC31B4}"/>
    <cellStyle name="40% - Accent5 18 2" xfId="486" xr:uid="{2B5813E8-79C0-40EF-BE11-22108FE4321D}"/>
    <cellStyle name="40% - Accent5 19" xfId="487" xr:uid="{6344DA38-390E-4166-AC18-88B98260D8E2}"/>
    <cellStyle name="40% - Accent5 19 2" xfId="488" xr:uid="{36AAE812-DFC3-4931-AD01-074F0D6C903C}"/>
    <cellStyle name="40% - Accent5 2" xfId="489" xr:uid="{E31A8BC5-3FFC-44F2-96B9-2E39DC7376D9}"/>
    <cellStyle name="40% - Accent5 2 2" xfId="490" xr:uid="{B23D69A0-B056-4B5C-B492-9B613629FE0A}"/>
    <cellStyle name="40% - Accent5 2 2 2" xfId="6484" xr:uid="{ED61739B-7CE2-4834-A5CD-CD8D5C947ACF}"/>
    <cellStyle name="40% - Accent5 3" xfId="491" xr:uid="{4AFE4AA5-64AF-4340-BE43-D8C2465122F7}"/>
    <cellStyle name="40% - Accent5 3 2" xfId="492" xr:uid="{055C3EA9-2B2A-4FDD-B772-5664C2500FA8}"/>
    <cellStyle name="40% - Accent5 4" xfId="493" xr:uid="{2F724DCF-C82E-4873-A3CC-D7BDBBE00626}"/>
    <cellStyle name="40% - Accent5 4 2" xfId="494" xr:uid="{26EE451E-CC98-43F5-B518-FF36E4150D89}"/>
    <cellStyle name="40% - Accent5 5" xfId="495" xr:uid="{1AE0E3B1-5694-428B-9704-53051D6E536B}"/>
    <cellStyle name="40% - Accent5 5 2" xfId="496" xr:uid="{F848A0CC-86CE-4C17-AA53-27934D6585A7}"/>
    <cellStyle name="40% - Accent5 6" xfId="497" xr:uid="{50F3E15B-17E2-47BD-A061-F02996DAAFA7}"/>
    <cellStyle name="40% - Accent5 6 2" xfId="498" xr:uid="{33A7DC9C-9F44-4423-9BA5-DA0655CFC8B1}"/>
    <cellStyle name="40% - Accent5 7" xfId="499" xr:uid="{5C8CCCB5-56FB-4817-860F-20C7416048C4}"/>
    <cellStyle name="40% - Accent5 7 2" xfId="500" xr:uid="{E0E2DEA2-3E49-4CE5-ACD5-3B62E77BFA26}"/>
    <cellStyle name="40% - Accent5 8" xfId="501" xr:uid="{40ED8704-5EDC-4F7C-96C8-7C848EFD521D}"/>
    <cellStyle name="40% - Accent5 8 2" xfId="502" xr:uid="{5561D288-05C9-4DAE-9E61-CAEFE3EE4E89}"/>
    <cellStyle name="40% - Accent5 9" xfId="503" xr:uid="{F12C317F-6C89-4A69-AB23-FEDA2BE5BDD4}"/>
    <cellStyle name="40% - Accent5 9 2" xfId="504" xr:uid="{D6622838-0C1A-4162-85DE-1FEE3AEC6683}"/>
    <cellStyle name="40% - Accent6 10" xfId="505" xr:uid="{6B13ABE8-6C6F-4BDF-8211-7E037DD8BE63}"/>
    <cellStyle name="40% - Accent6 10 2" xfId="506" xr:uid="{C3A50EC7-7B71-4AC5-9CC3-25CCEA7B3384}"/>
    <cellStyle name="40% - Accent6 11" xfId="507" xr:uid="{9EAC1A1E-0FCD-488C-8310-74830155C0A3}"/>
    <cellStyle name="40% - Accent6 11 2" xfId="508" xr:uid="{964C4DDF-48B7-4880-B176-245BC9532176}"/>
    <cellStyle name="40% - Accent6 12" xfId="509" xr:uid="{7908D131-6834-4A6F-A7FB-6C7B70BB6492}"/>
    <cellStyle name="40% - Accent6 12 2" xfId="510" xr:uid="{D7B5D5E8-81FE-47CE-8B2B-5F6B71529385}"/>
    <cellStyle name="40% - Accent6 13" xfId="511" xr:uid="{14586E92-D4EA-4E8C-825B-D24C2A5BB60B}"/>
    <cellStyle name="40% - Accent6 13 2" xfId="512" xr:uid="{0A24814C-27C6-467E-8054-7AAA7A8D4550}"/>
    <cellStyle name="40% - Accent6 14" xfId="513" xr:uid="{8D65A472-F94C-4FF7-AB9B-95A3DE2D717B}"/>
    <cellStyle name="40% - Accent6 14 2" xfId="514" xr:uid="{896785F3-1EB4-4998-9A78-71A06DA9C6D2}"/>
    <cellStyle name="40% - Accent6 15" xfId="515" xr:uid="{B2A2650B-07AE-4C1C-A352-6919898564EF}"/>
    <cellStyle name="40% - Accent6 15 2" xfId="516" xr:uid="{1536F54E-6EA0-46CE-BEA6-6F0DCBF00664}"/>
    <cellStyle name="40% - Accent6 16" xfId="517" xr:uid="{6AA48149-A699-4E93-9DDA-C9C01E89A4BC}"/>
    <cellStyle name="40% - Accent6 17" xfId="518" xr:uid="{CC3DD235-9159-4023-AD0D-D31C8256BEA3}"/>
    <cellStyle name="40% - Accent6 18" xfId="519" xr:uid="{C6550FF9-58EA-42A3-AFA0-C900F72045A7}"/>
    <cellStyle name="40% - Accent6 18 2" xfId="520" xr:uid="{B9CC0F6B-C99C-45BE-AFE6-32FBD3860EB4}"/>
    <cellStyle name="40% - Accent6 19" xfId="521" xr:uid="{5651F426-B928-4921-B3E4-4CE31330909A}"/>
    <cellStyle name="40% - Accent6 19 2" xfId="522" xr:uid="{58488E9D-57E4-4312-83B3-C9145E04F8D7}"/>
    <cellStyle name="40% - Accent6 2" xfId="523" xr:uid="{B3813283-D665-409E-9E01-DFF185CF17C4}"/>
    <cellStyle name="40% - Accent6 2 2" xfId="524" xr:uid="{7F7BFA2D-0C48-49BE-8828-56D41F79D26F}"/>
    <cellStyle name="40% - Accent6 2 2 2" xfId="6485" xr:uid="{8779D657-84C1-4514-869F-2626E5F151B9}"/>
    <cellStyle name="40% - Accent6 3" xfId="525" xr:uid="{5E6560E0-DE27-4D6C-B0DF-9681AC8A4883}"/>
    <cellStyle name="40% - Accent6 3 2" xfId="526" xr:uid="{98294344-DFEA-498C-B335-B26CCB87DBA3}"/>
    <cellStyle name="40% - Accent6 4" xfId="527" xr:uid="{CC4774EE-0E35-4866-A0D9-C4413722CCEF}"/>
    <cellStyle name="40% - Accent6 4 2" xfId="528" xr:uid="{4F9F73D3-1425-45EA-9AA1-1C1F7BB5ECA8}"/>
    <cellStyle name="40% - Accent6 5" xfId="529" xr:uid="{3A439B7B-1AF9-43E1-8CB1-322B08AC02EC}"/>
    <cellStyle name="40% - Accent6 5 2" xfId="530" xr:uid="{512A3DEF-0875-4D79-B6F4-89D4C47B52F8}"/>
    <cellStyle name="40% - Accent6 6" xfId="531" xr:uid="{82B7A131-3BC8-453E-B2F2-125A35E01B55}"/>
    <cellStyle name="40% - Accent6 6 2" xfId="532" xr:uid="{391ADC36-342E-42DB-BA54-A5D99EABDF3C}"/>
    <cellStyle name="40% - Accent6 7" xfId="533" xr:uid="{D343491E-DAEF-40BC-B0AF-8F53EA501F7B}"/>
    <cellStyle name="40% - Accent6 7 2" xfId="534" xr:uid="{3FD0DB03-1D1B-4C6B-AD49-CC89BD109316}"/>
    <cellStyle name="40% - Accent6 8" xfId="535" xr:uid="{EBC4B2A6-ED60-42DC-AC87-9E86337368CC}"/>
    <cellStyle name="40% - Accent6 8 2" xfId="536" xr:uid="{C8A92C52-21AF-4BA3-9F12-DF1C1E0FCBDA}"/>
    <cellStyle name="40% - Accent6 9" xfId="537" xr:uid="{6E32D517-D878-4344-BBAE-6BCBDE742DB3}"/>
    <cellStyle name="40% - Accent6 9 2" xfId="538" xr:uid="{8BF26383-A76B-44DB-8188-8EE515DE73B7}"/>
    <cellStyle name="60% - Accent1 10" xfId="539" xr:uid="{D8B00023-7D9D-45D0-81C5-CC165E0ED9B9}"/>
    <cellStyle name="60% - Accent1 11" xfId="540" xr:uid="{1D1CDAC5-E96F-4EA7-B719-7A8DF81C8690}"/>
    <cellStyle name="60% - Accent1 12" xfId="541" xr:uid="{4E615DAA-F404-4FF7-809C-578A295058F3}"/>
    <cellStyle name="60% - Accent1 13" xfId="542" xr:uid="{B370C4D5-09EE-47CB-8E61-BED15CDE2EC3}"/>
    <cellStyle name="60% - Accent1 14" xfId="543" xr:uid="{1951CA1B-92A3-4209-855B-B6A99F9BF0D3}"/>
    <cellStyle name="60% - Accent1 15" xfId="544" xr:uid="{43FC5F45-E3D4-417F-B552-2AABFA353AE8}"/>
    <cellStyle name="60% - Accent1 16" xfId="545" xr:uid="{B6D544CA-53C3-426D-AA8B-5C1E914133B0}"/>
    <cellStyle name="60% - Accent1 17" xfId="546" xr:uid="{4204B13A-C68C-4D79-BE8B-4A6D0CC5B531}"/>
    <cellStyle name="60% - Accent1 18" xfId="547" xr:uid="{5D558830-BA39-4414-AF92-FB63517BE5BC}"/>
    <cellStyle name="60% - Accent1 18 2" xfId="548" xr:uid="{F6DC6324-AD96-4850-856D-938FFFE63F0B}"/>
    <cellStyle name="60% - Accent1 19" xfId="549" xr:uid="{B6FDEE11-0D63-4C77-ABA4-C4724E0D7E25}"/>
    <cellStyle name="60% - Accent1 19 2" xfId="550" xr:uid="{A2C046F6-8085-4FC1-AFE5-AFAD82D0E030}"/>
    <cellStyle name="60% - Accent1 2" xfId="551" xr:uid="{DE48FDE8-F8B3-4F7C-A876-9D374DBEC8BD}"/>
    <cellStyle name="60% - Accent1 2 2" xfId="552" xr:uid="{EF87F75A-083A-42E4-B352-B4A842D3FE45}"/>
    <cellStyle name="60% - Accent1 2 2 2" xfId="6486" xr:uid="{19C15A8E-6E58-42FB-98E0-081AF6732864}"/>
    <cellStyle name="60% - Accent1 3" xfId="553" xr:uid="{C94ADCA0-ECAF-41C3-AABA-FC478CCAD953}"/>
    <cellStyle name="60% - Accent1 4" xfId="554" xr:uid="{525099B1-EAFD-4102-90BD-FB12F5D7C49E}"/>
    <cellStyle name="60% - Accent1 5" xfId="555" xr:uid="{DB912705-2784-4709-A332-ECD789DBD678}"/>
    <cellStyle name="60% - Accent1 6" xfId="556" xr:uid="{8C6FDFEA-76D5-44F3-8E2A-C0A9A368E9A2}"/>
    <cellStyle name="60% - Accent1 7" xfId="557" xr:uid="{50C62986-C3B8-4D2F-96F5-5ADB05101DC6}"/>
    <cellStyle name="60% - Accent1 8" xfId="558" xr:uid="{A658EE77-0510-43E9-84A7-37AF687ED0B6}"/>
    <cellStyle name="60% - Accent1 9" xfId="559" xr:uid="{D2BF37BA-6732-4230-A5BD-49ABE0E9B315}"/>
    <cellStyle name="60% - Accent2 10" xfId="560" xr:uid="{624793BE-D92E-4385-9979-0BEA91DAC857}"/>
    <cellStyle name="60% - Accent2 11" xfId="561" xr:uid="{0F526E44-5D74-44D7-A0AE-6C96F77F540E}"/>
    <cellStyle name="60% - Accent2 12" xfId="562" xr:uid="{799161DD-B26D-41D8-99BF-24D8475266D6}"/>
    <cellStyle name="60% - Accent2 13" xfId="563" xr:uid="{7D56250B-32C6-4E1D-AA64-F718D36EDB55}"/>
    <cellStyle name="60% - Accent2 14" xfId="564" xr:uid="{61765983-4C01-4DC7-BD37-D7483E8D8685}"/>
    <cellStyle name="60% - Accent2 15" xfId="565" xr:uid="{D0634D3D-66D1-4FFD-A000-19CD63DC2798}"/>
    <cellStyle name="60% - Accent2 16" xfId="566" xr:uid="{5871A814-1277-4AC5-9D1A-6F42FF2D8D21}"/>
    <cellStyle name="60% - Accent2 17" xfId="567" xr:uid="{B4429651-6FB5-45B3-9C07-B23296C34F14}"/>
    <cellStyle name="60% - Accent2 18" xfId="568" xr:uid="{81EF2293-FECA-4CBE-857F-DCEE62D5B4C6}"/>
    <cellStyle name="60% - Accent2 18 2" xfId="569" xr:uid="{D7D00EA5-F435-4A74-9479-1243E7F146A6}"/>
    <cellStyle name="60% - Accent2 19" xfId="570" xr:uid="{B39DCC65-1909-477E-9183-A7156E7CDB2E}"/>
    <cellStyle name="60% - Accent2 19 2" xfId="571" xr:uid="{53127421-A113-41F2-B076-833895F09549}"/>
    <cellStyle name="60% - Accent2 2" xfId="572" xr:uid="{7B5E934B-76EA-4CB4-9244-ECB9C58BCADC}"/>
    <cellStyle name="60% - Accent2 2 2" xfId="573" xr:uid="{C06C6A9C-4C92-4CF1-A2E8-70167A704BEE}"/>
    <cellStyle name="60% - Accent2 2 2 2" xfId="6487" xr:uid="{B43FBF72-72A0-437D-B8D1-7B66FDE7A2AA}"/>
    <cellStyle name="60% - Accent2 3" xfId="574" xr:uid="{39D53CFE-F0F7-45E7-AC36-04C7EC3930FD}"/>
    <cellStyle name="60% - Accent2 4" xfId="575" xr:uid="{84A9E1E9-0C90-450E-99E9-CD9E64F12BAC}"/>
    <cellStyle name="60% - Accent2 5" xfId="576" xr:uid="{1A0EAE29-30B9-4840-B21D-ED8936D61EE6}"/>
    <cellStyle name="60% - Accent2 6" xfId="577" xr:uid="{EC532288-F630-4009-A10F-AF90304B6A40}"/>
    <cellStyle name="60% - Accent2 7" xfId="578" xr:uid="{C010E39C-B6EA-480E-B219-D88CDADE301C}"/>
    <cellStyle name="60% - Accent2 8" xfId="579" xr:uid="{4BF534DC-BD24-4F3C-B4CA-D5FE5C3636D1}"/>
    <cellStyle name="60% - Accent2 9" xfId="580" xr:uid="{069B2332-9078-4A35-9EAC-EA7ECB0DBC11}"/>
    <cellStyle name="60% - Accent3 10" xfId="581" xr:uid="{5A16B4C2-138F-4EEE-A49A-5E4F04E9BB45}"/>
    <cellStyle name="60% - Accent3 11" xfId="582" xr:uid="{7E837FF7-F96C-4AE1-A614-0FD0B2AB8D2F}"/>
    <cellStyle name="60% - Accent3 12" xfId="583" xr:uid="{621D339B-EFFA-4A73-BD10-1EF18FDBCF9D}"/>
    <cellStyle name="60% - Accent3 13" xfId="584" xr:uid="{19BD360D-72FD-455F-9048-6AC5FC9077ED}"/>
    <cellStyle name="60% - Accent3 14" xfId="585" xr:uid="{6BB57AC4-4BCE-43DD-9296-2050699A5F2D}"/>
    <cellStyle name="60% - Accent3 15" xfId="586" xr:uid="{D68D3F2F-8697-420F-95D1-BBA65AEB3749}"/>
    <cellStyle name="60% - Accent3 16" xfId="587" xr:uid="{7AA87F25-BAF2-4F47-8B36-511826E0202F}"/>
    <cellStyle name="60% - Accent3 17" xfId="588" xr:uid="{C8489C83-3A9C-43AF-86B2-8250A2DC2755}"/>
    <cellStyle name="60% - Accent3 18" xfId="589" xr:uid="{7658EEF6-1A4E-49B5-B429-A28458787C41}"/>
    <cellStyle name="60% - Accent3 18 2" xfId="590" xr:uid="{9DBA206A-7780-4E6D-AAF6-C24EA378A91C}"/>
    <cellStyle name="60% - Accent3 19" xfId="591" xr:uid="{EFB33545-B6B3-4133-A2E3-188372145F4A}"/>
    <cellStyle name="60% - Accent3 19 2" xfId="592" xr:uid="{2471BEDA-DF1B-42ED-9F67-161CA2F2698A}"/>
    <cellStyle name="60% - Accent3 2" xfId="593" xr:uid="{0048ACF4-5C0D-460E-9B6E-93BE5898E5C9}"/>
    <cellStyle name="60% - Accent3 2 2" xfId="594" xr:uid="{A9EA3910-BB3A-4771-BFCC-C64E57F29791}"/>
    <cellStyle name="60% - Accent3 2 2 2" xfId="6488" xr:uid="{8AA2E02D-9374-41DF-9768-48A4AA41F76C}"/>
    <cellStyle name="60% - Accent3 3" xfId="595" xr:uid="{C53A695F-5D3C-4783-A19C-507D8948614D}"/>
    <cellStyle name="60% - Accent3 4" xfId="596" xr:uid="{48E5E64F-EB09-471D-B1AB-469B3FEAC15B}"/>
    <cellStyle name="60% - Accent3 5" xfId="597" xr:uid="{C23906B3-ABDA-4E42-88AC-0F048B025FAC}"/>
    <cellStyle name="60% - Accent3 6" xfId="598" xr:uid="{19795568-0815-4D99-9E5C-62ADF72989CC}"/>
    <cellStyle name="60% - Accent3 7" xfId="599" xr:uid="{E41B7AFE-3DF5-48C7-B0F8-2F2C6060D50C}"/>
    <cellStyle name="60% - Accent3 8" xfId="600" xr:uid="{E18FD94B-BA71-4EDD-B910-42F73BE18648}"/>
    <cellStyle name="60% - Accent3 9" xfId="601" xr:uid="{B2CABE13-1105-495E-BAFC-2A625214AD3C}"/>
    <cellStyle name="60% - Accent4 10" xfId="602" xr:uid="{63AC9360-2E4D-403F-BB33-FE39785E9A9F}"/>
    <cellStyle name="60% - Accent4 11" xfId="603" xr:uid="{9F7700AA-5EAC-46BE-B84A-7C912C374C50}"/>
    <cellStyle name="60% - Accent4 12" xfId="604" xr:uid="{DEF90E33-26CA-4041-9C48-1C275F0C667C}"/>
    <cellStyle name="60% - Accent4 13" xfId="605" xr:uid="{9D32F635-0072-4F01-90D5-FACE28A3FDE2}"/>
    <cellStyle name="60% - Accent4 14" xfId="606" xr:uid="{623E9F8E-5D43-43CD-AB2F-70AE3710B698}"/>
    <cellStyle name="60% - Accent4 15" xfId="607" xr:uid="{864A9909-9A29-4C5F-82F5-98753B2258D3}"/>
    <cellStyle name="60% - Accent4 16" xfId="608" xr:uid="{352E1EF6-AD3F-4EAD-BD51-5B4F5FC76609}"/>
    <cellStyle name="60% - Accent4 17" xfId="609" xr:uid="{EF8985A5-7CF6-4F21-9264-6BBD88AC1C3C}"/>
    <cellStyle name="60% - Accent4 18" xfId="610" xr:uid="{D01ACC01-A30B-40E8-AC9C-1C7644E5D3A7}"/>
    <cellStyle name="60% - Accent4 18 2" xfId="611" xr:uid="{3825DDB8-59D5-47ED-AC7A-C7E490A1E26A}"/>
    <cellStyle name="60% - Accent4 19" xfId="612" xr:uid="{11C8CF07-21F1-41A2-AA90-2F9CBAE8834F}"/>
    <cellStyle name="60% - Accent4 19 2" xfId="613" xr:uid="{49B3B0B0-6A2A-4A03-9E0D-88E688DC3D1C}"/>
    <cellStyle name="60% - Accent4 2" xfId="614" xr:uid="{156EC0BE-5338-47F9-B1A3-888431A19275}"/>
    <cellStyle name="60% - Accent4 2 2" xfId="615" xr:uid="{836E87C0-CDB1-413C-929F-DF25436B3B2C}"/>
    <cellStyle name="60% - Accent4 2 2 2" xfId="6489" xr:uid="{ACDC1D22-E1AD-4A1F-8F9B-A5A24E31F13F}"/>
    <cellStyle name="60% - Accent4 3" xfId="616" xr:uid="{F0915EA4-FBC0-41F9-BFB9-4393C1C610A5}"/>
    <cellStyle name="60% - Accent4 4" xfId="617" xr:uid="{C0BDE0AB-F026-4D6A-85E9-B85EF5E73EF4}"/>
    <cellStyle name="60% - Accent4 5" xfId="618" xr:uid="{999FE46D-25BC-4DFF-A50E-7DFEC95658AC}"/>
    <cellStyle name="60% - Accent4 6" xfId="619" xr:uid="{362DEF96-8E5E-45FC-B663-B7421AE4E774}"/>
    <cellStyle name="60% - Accent4 7" xfId="620" xr:uid="{3F480BEF-C225-4F1B-A3B8-2CCEF6363700}"/>
    <cellStyle name="60% - Accent4 8" xfId="621" xr:uid="{D92D503F-8137-496B-9C94-F77B2D4C55C5}"/>
    <cellStyle name="60% - Accent4 9" xfId="622" xr:uid="{85F8632A-671D-4F27-941D-E99DF2FBB3C8}"/>
    <cellStyle name="60% - Accent5 10" xfId="623" xr:uid="{1E77E826-DAAF-4D60-A855-69B0106D32A0}"/>
    <cellStyle name="60% - Accent5 11" xfId="624" xr:uid="{EBB6F529-69A9-4550-9179-945AD9205415}"/>
    <cellStyle name="60% - Accent5 12" xfId="625" xr:uid="{0B37EAD1-1EA8-418D-9997-ABE3E7E55DBE}"/>
    <cellStyle name="60% - Accent5 13" xfId="626" xr:uid="{DE06D091-2122-42D3-ABAA-E8E4D43F5F0F}"/>
    <cellStyle name="60% - Accent5 14" xfId="627" xr:uid="{9AD80344-EAD3-4DD0-97AD-A5FB56B73F83}"/>
    <cellStyle name="60% - Accent5 15" xfId="628" xr:uid="{632A0D12-2C2C-4E41-8DEE-A83DC8968E29}"/>
    <cellStyle name="60% - Accent5 16" xfId="629" xr:uid="{B57EDF1E-E238-4C9E-B20D-A2BA7D6806E5}"/>
    <cellStyle name="60% - Accent5 17" xfId="630" xr:uid="{B8372D85-6B35-40AC-90B8-33AD6360B6A1}"/>
    <cellStyle name="60% - Accent5 18" xfId="631" xr:uid="{2F04F194-C675-44A7-AFB4-B031E49F4CB0}"/>
    <cellStyle name="60% - Accent5 18 2" xfId="632" xr:uid="{CD8D0C20-3930-41A4-B101-4969A5D993E0}"/>
    <cellStyle name="60% - Accent5 19" xfId="633" xr:uid="{31973392-5657-45B9-B491-ED15FB6B1D63}"/>
    <cellStyle name="60% - Accent5 19 2" xfId="634" xr:uid="{FA56EE76-46A0-49B6-AB28-E485FEE19E5E}"/>
    <cellStyle name="60% - Accent5 2" xfId="635" xr:uid="{42388CD6-326D-4729-B25B-B9ECBBE09D60}"/>
    <cellStyle name="60% - Accent5 2 2" xfId="636" xr:uid="{726E4750-0535-489D-9D2B-DCE36EDE4234}"/>
    <cellStyle name="60% - Accent5 2 2 2" xfId="6490" xr:uid="{690090A6-0E47-4D90-B646-31AE9456391F}"/>
    <cellStyle name="60% - Accent5 3" xfId="637" xr:uid="{5A91113C-02D8-411A-BBFD-48EB7162819E}"/>
    <cellStyle name="60% - Accent5 4" xfId="638" xr:uid="{667D701C-D3F7-475B-99CE-C183D2CEA1B9}"/>
    <cellStyle name="60% - Accent5 5" xfId="639" xr:uid="{3E4C1374-E4B3-45E0-B31B-B5ADF71476D7}"/>
    <cellStyle name="60% - Accent5 6" xfId="640" xr:uid="{1053A8D7-5F78-4A09-B1E9-A9F688A99299}"/>
    <cellStyle name="60% - Accent5 7" xfId="641" xr:uid="{CC18957E-FE98-4220-8186-AB2D7A32C9D3}"/>
    <cellStyle name="60% - Accent5 8" xfId="642" xr:uid="{F3F92566-C4BB-48FF-91BE-587063C1E941}"/>
    <cellStyle name="60% - Accent5 9" xfId="643" xr:uid="{27037611-4C90-412E-8BD8-4F1B579FCC92}"/>
    <cellStyle name="60% - Accent6 10" xfId="644" xr:uid="{D635B6EF-A368-4F48-B738-B065D48C91BD}"/>
    <cellStyle name="60% - Accent6 11" xfId="645" xr:uid="{C8292014-DC25-45F9-B31F-298893F818E2}"/>
    <cellStyle name="60% - Accent6 12" xfId="646" xr:uid="{A6A3BDF1-1304-447C-9C25-EF1775722565}"/>
    <cellStyle name="60% - Accent6 13" xfId="647" xr:uid="{67E1C022-5529-4458-8439-51DBB0763011}"/>
    <cellStyle name="60% - Accent6 14" xfId="648" xr:uid="{F7FDD701-0DA2-4125-A35E-B936179340CC}"/>
    <cellStyle name="60% - Accent6 15" xfId="649" xr:uid="{BE239EF7-63BD-4F4C-B48A-A8E8A5EE5A95}"/>
    <cellStyle name="60% - Accent6 16" xfId="650" xr:uid="{1E0CE14C-9095-4CCD-9058-7359E5D1868C}"/>
    <cellStyle name="60% - Accent6 17" xfId="651" xr:uid="{8E7C225F-C230-4A02-9CA0-BD278C622631}"/>
    <cellStyle name="60% - Accent6 18" xfId="652" xr:uid="{36B1F3DD-F7BE-417E-94C9-21F129BE00D5}"/>
    <cellStyle name="60% - Accent6 18 2" xfId="653" xr:uid="{DAEEE1EF-7D97-4F0E-86CF-46639FF97768}"/>
    <cellStyle name="60% - Accent6 19" xfId="654" xr:uid="{D33E2CEA-B64E-4381-8320-CEDD263CBAB3}"/>
    <cellStyle name="60% - Accent6 19 2" xfId="655" xr:uid="{636249BE-08F2-4DFC-80E9-661E435DEFA4}"/>
    <cellStyle name="60% - Accent6 2" xfId="656" xr:uid="{7AF3DC0C-4FA6-4FFE-AD22-7AD890E2071D}"/>
    <cellStyle name="60% - Accent6 2 2" xfId="657" xr:uid="{127EC9DB-2B80-4555-A089-2949B73D392A}"/>
    <cellStyle name="60% - Accent6 2 2 2" xfId="6491" xr:uid="{3183A124-535B-4940-B4BB-9EF624A93A2C}"/>
    <cellStyle name="60% - Accent6 3" xfId="658" xr:uid="{6F0207DE-8F30-45DB-AAE6-26CE155B829C}"/>
    <cellStyle name="60% - Accent6 4" xfId="659" xr:uid="{0F1AA858-D47F-405F-BA7E-09A848E00D83}"/>
    <cellStyle name="60% - Accent6 5" xfId="660" xr:uid="{5F44B4FB-8F22-4DDE-B130-A82F877EDD94}"/>
    <cellStyle name="60% - Accent6 6" xfId="661" xr:uid="{90FE330E-C735-427E-A363-7217E1134CF3}"/>
    <cellStyle name="60% - Accent6 7" xfId="662" xr:uid="{7535C082-2F46-425B-857D-651E4CFA2882}"/>
    <cellStyle name="60% - Accent6 8" xfId="663" xr:uid="{7C55791D-64BB-46DB-9FE5-BFAC89EC2176}"/>
    <cellStyle name="60% - Accent6 9" xfId="664" xr:uid="{BED06FC2-69F7-4B61-BF1D-6988F1FD45F2}"/>
    <cellStyle name="Accent1 10" xfId="665" xr:uid="{4302894F-EC08-49D2-8941-0F3916E2C789}"/>
    <cellStyle name="Accent1 11" xfId="666" xr:uid="{490DCFB3-2FE3-47AB-BF84-1CC8FF9F4D9B}"/>
    <cellStyle name="Accent1 12" xfId="667" xr:uid="{6B2A9685-4FF7-4002-9522-8DC0B2A83AB6}"/>
    <cellStyle name="Accent1 13" xfId="668" xr:uid="{E94B208E-8568-481E-ABCA-7F7A0D64D51C}"/>
    <cellStyle name="Accent1 14" xfId="669" xr:uid="{FAA3E093-222C-4D8C-8FD9-7DD89013DB78}"/>
    <cellStyle name="Accent1 15" xfId="670" xr:uid="{4F85FF64-B253-402E-8D51-7ABA27C4EE7C}"/>
    <cellStyle name="Accent1 16" xfId="671" xr:uid="{7F03FC84-4B7E-4665-B7C7-B3D9F96A8C4F}"/>
    <cellStyle name="Accent1 17" xfId="672" xr:uid="{14E6609E-0BEA-4A75-A8B3-EB124C9ECAD2}"/>
    <cellStyle name="Accent1 18" xfId="673" xr:uid="{87A9334E-58FF-481A-A815-C27F738EA8E5}"/>
    <cellStyle name="Accent1 18 2" xfId="674" xr:uid="{076187E0-A088-4AF8-9AD2-7BD7CF70EDC3}"/>
    <cellStyle name="Accent1 19" xfId="675" xr:uid="{6E68D8B4-F50D-4256-B13F-F15089CF773D}"/>
    <cellStyle name="Accent1 19 2" xfId="676" xr:uid="{60D80FBF-733E-4384-B73A-F1BB767F2564}"/>
    <cellStyle name="Accent1 2" xfId="677" xr:uid="{FFFD17F1-66E1-45C2-AF68-52CC60B63204}"/>
    <cellStyle name="Accent1 2 2" xfId="678" xr:uid="{7A28F276-DAEB-4FCC-A94C-6D942230F77C}"/>
    <cellStyle name="Accent1 2 2 2" xfId="6492" xr:uid="{C33D00D0-AEFC-4CD4-8B70-1217A458765F}"/>
    <cellStyle name="Accent1 3" xfId="679" xr:uid="{678D16EE-B7F8-40ED-B4AE-8F1FB709C15C}"/>
    <cellStyle name="Accent1 4" xfId="680" xr:uid="{E0EC306F-DF64-4A5E-A009-C7B301F5D15E}"/>
    <cellStyle name="Accent1 5" xfId="681" xr:uid="{E87F6E40-5B87-4932-839B-88109D10B6E0}"/>
    <cellStyle name="Accent1 6" xfId="682" xr:uid="{D28C8A1A-3042-4095-8159-81644182CDA5}"/>
    <cellStyle name="Accent1 7" xfId="683" xr:uid="{42A57215-5AF8-4F24-ABBC-9D50A632BE45}"/>
    <cellStyle name="Accent1 8" xfId="684" xr:uid="{F2BB609E-2F74-4780-8EC2-A9E91B9C1F88}"/>
    <cellStyle name="Accent1 9" xfId="685" xr:uid="{29C9828E-55EA-4EC2-9A18-7B20C490FD28}"/>
    <cellStyle name="Accent2 10" xfId="686" xr:uid="{EF4C4A91-B6FF-44EB-875D-3663E4987762}"/>
    <cellStyle name="Accent2 11" xfId="687" xr:uid="{E463F71E-7528-4300-984B-830BA7EDF559}"/>
    <cellStyle name="Accent2 12" xfId="688" xr:uid="{19FD763B-619C-497B-8EFC-B251448209AE}"/>
    <cellStyle name="Accent2 13" xfId="689" xr:uid="{584B857F-EF95-4611-A8FA-20257D779A1B}"/>
    <cellStyle name="Accent2 14" xfId="690" xr:uid="{2BC03341-A9A6-4882-9D0F-29B44247B0F7}"/>
    <cellStyle name="Accent2 15" xfId="691" xr:uid="{4CAC2536-F333-4333-BCBE-F9DE06242FF0}"/>
    <cellStyle name="Accent2 16" xfId="692" xr:uid="{5E9D4AFE-A474-43EC-94F7-CA5E4E005D8E}"/>
    <cellStyle name="Accent2 17" xfId="693" xr:uid="{4F1C3D07-E0DB-4CB6-8F49-BAF1071B6440}"/>
    <cellStyle name="Accent2 18" xfId="694" xr:uid="{DC2B9260-C0B8-4754-B5A4-E7D2EF168405}"/>
    <cellStyle name="Accent2 18 2" xfId="695" xr:uid="{4BB0AAB7-E441-4BE0-89D2-A1719DA0CAF0}"/>
    <cellStyle name="Accent2 19" xfId="696" xr:uid="{F642C2FB-E132-4F2E-A50B-D2EC41A04C1B}"/>
    <cellStyle name="Accent2 19 2" xfId="697" xr:uid="{B905A0DC-F4E5-4D89-8983-9670AEA72D40}"/>
    <cellStyle name="Accent2 2" xfId="698" xr:uid="{1F916066-2C88-4810-B294-7A1ECE350B09}"/>
    <cellStyle name="Accent2 2 2" xfId="699" xr:uid="{165F3BD0-361F-43E2-8050-BF61090F5062}"/>
    <cellStyle name="Accent2 2 2 2" xfId="6493" xr:uid="{6F894FAA-28CD-4D77-AD54-FBBE2C77FF63}"/>
    <cellStyle name="Accent2 3" xfId="700" xr:uid="{2BFEE84E-77D0-4A1E-A2A6-86FF37B502A0}"/>
    <cellStyle name="Accent2 4" xfId="701" xr:uid="{E6ACA933-5F6E-4E2E-9EEE-9B1F28FF9B96}"/>
    <cellStyle name="Accent2 5" xfId="702" xr:uid="{9AA24C69-C6CF-4E43-8066-13079489457C}"/>
    <cellStyle name="Accent2 6" xfId="703" xr:uid="{F2888810-AD3D-48D9-A9C9-82C55EB797D7}"/>
    <cellStyle name="Accent2 7" xfId="704" xr:uid="{AF729333-D03F-4D8E-8AD9-11DC45DC27B0}"/>
    <cellStyle name="Accent2 8" xfId="705" xr:uid="{D8ECD1CD-B487-4A5D-A6DC-2C9A3610ED41}"/>
    <cellStyle name="Accent2 9" xfId="706" xr:uid="{B055D820-638A-4CC3-99C9-284DF374D415}"/>
    <cellStyle name="Accent3 10" xfId="707" xr:uid="{323D6A23-EEA7-4B3E-B8D6-B6E6E9670743}"/>
    <cellStyle name="Accent3 11" xfId="708" xr:uid="{E9DAA5D6-0056-4E57-97DD-32F1880F5C61}"/>
    <cellStyle name="Accent3 12" xfId="709" xr:uid="{39691171-A849-4791-B966-0EBE5354DE3F}"/>
    <cellStyle name="Accent3 13" xfId="710" xr:uid="{AED385F9-CB1F-4FBE-999A-91BEE08B4E19}"/>
    <cellStyle name="Accent3 14" xfId="711" xr:uid="{97F30A37-0440-43D3-A4FA-63DF73076020}"/>
    <cellStyle name="Accent3 15" xfId="712" xr:uid="{80C2F902-AD04-4676-A347-5C45818206BF}"/>
    <cellStyle name="Accent3 16" xfId="713" xr:uid="{D5870D89-6AF6-47DA-98AC-24C0A03D4755}"/>
    <cellStyle name="Accent3 17" xfId="714" xr:uid="{906A9B25-FF2A-489C-A443-56448FE002C7}"/>
    <cellStyle name="Accent3 18" xfId="715" xr:uid="{27970630-A73E-400E-84F3-D1877ED5B289}"/>
    <cellStyle name="Accent3 18 2" xfId="716" xr:uid="{EBCA068D-4011-4B71-B214-DCBE85C0409F}"/>
    <cellStyle name="Accent3 19" xfId="717" xr:uid="{0C7F0FD8-C3EE-4F82-8B8C-F95D04013585}"/>
    <cellStyle name="Accent3 19 2" xfId="718" xr:uid="{EFE1405B-E9CE-4C7F-9908-D3EDC4631D5C}"/>
    <cellStyle name="Accent3 2" xfId="719" xr:uid="{4C6F1793-5211-4283-A05A-01D42810AF94}"/>
    <cellStyle name="Accent3 2 2" xfId="720" xr:uid="{25B78B60-ABE7-4B7C-9F29-E2F560F056BF}"/>
    <cellStyle name="Accent3 2 2 2" xfId="6494" xr:uid="{B1EDF4CC-2518-4C6C-9B7B-73E5628F0004}"/>
    <cellStyle name="Accent3 3" xfId="721" xr:uid="{B525859D-5606-457D-BE6C-527777E4AB55}"/>
    <cellStyle name="Accent3 4" xfId="722" xr:uid="{BC0E9FE9-657A-486A-A13C-D8D3E7A072E9}"/>
    <cellStyle name="Accent3 5" xfId="723" xr:uid="{B615AF5C-955A-484E-9D5C-DA0F1A9C453E}"/>
    <cellStyle name="Accent3 6" xfId="724" xr:uid="{B6677993-1588-4B50-9C3E-AB4C1656E50A}"/>
    <cellStyle name="Accent3 7" xfId="725" xr:uid="{190F435D-4D80-4A22-8427-B94157D35FEC}"/>
    <cellStyle name="Accent3 8" xfId="726" xr:uid="{4ADA3C83-2FD1-4883-AB47-BDFC6D7BE1EF}"/>
    <cellStyle name="Accent3 9" xfId="727" xr:uid="{F2FF1125-BAEE-454E-A4BD-F0561FA8928B}"/>
    <cellStyle name="Accent4 10" xfId="728" xr:uid="{EAFD8586-04C1-446A-A87F-7EA275569820}"/>
    <cellStyle name="Accent4 11" xfId="729" xr:uid="{59A866C5-8194-426C-97BC-C22E5F0E2852}"/>
    <cellStyle name="Accent4 12" xfId="730" xr:uid="{622AE095-35A4-4ABE-BE74-2F08F06A2E93}"/>
    <cellStyle name="Accent4 13" xfId="731" xr:uid="{62F7DB80-D8C5-4AB5-917F-75E469507217}"/>
    <cellStyle name="Accent4 14" xfId="732" xr:uid="{C63377D8-B45E-4DA9-ADC4-E04EC8A01698}"/>
    <cellStyle name="Accent4 15" xfId="733" xr:uid="{DECED3C0-5034-4E08-9E32-FB7926A66D1F}"/>
    <cellStyle name="Accent4 16" xfId="734" xr:uid="{26F570EC-DF56-4A05-884F-61EEFDB791CE}"/>
    <cellStyle name="Accent4 17" xfId="735" xr:uid="{3E756F15-6EB1-4F5F-960A-F2847699FD87}"/>
    <cellStyle name="Accent4 18" xfId="736" xr:uid="{633582CA-9733-42C3-B860-523B061BD5C9}"/>
    <cellStyle name="Accent4 18 2" xfId="737" xr:uid="{D4739B77-58C6-4FE0-8ECE-B7F53E8866D6}"/>
    <cellStyle name="Accent4 19" xfId="738" xr:uid="{0DB1C4A5-CEC7-47A9-ABE8-4C9D66E56628}"/>
    <cellStyle name="Accent4 19 2" xfId="739" xr:uid="{C8E1B2CC-6154-499D-98B0-EF30458CFE4E}"/>
    <cellStyle name="Accent4 2" xfId="740" xr:uid="{A300C3CE-7A65-4302-90CA-9E08413886DB}"/>
    <cellStyle name="Accent4 2 2" xfId="741" xr:uid="{F63D8FCC-BD7C-4BBD-A952-82826C6FBF11}"/>
    <cellStyle name="Accent4 2 2 2" xfId="6495" xr:uid="{A59CB6D7-6255-4739-83A5-13451C6BB37E}"/>
    <cellStyle name="Accent4 3" xfId="742" xr:uid="{7827C4C1-8EC0-4BBF-9F79-119F59DC1F64}"/>
    <cellStyle name="Accent4 4" xfId="743" xr:uid="{9EF06FD4-DFE0-485E-96DE-601F767AE022}"/>
    <cellStyle name="Accent4 5" xfId="744" xr:uid="{5FAD48D8-32B8-431C-A077-570B249649E5}"/>
    <cellStyle name="Accent4 6" xfId="745" xr:uid="{94F79CF4-47EE-4B2E-995E-6944B53A3232}"/>
    <cellStyle name="Accent4 7" xfId="746" xr:uid="{DF52CFD7-DCD4-4052-8EC9-895FB1259A99}"/>
    <cellStyle name="Accent4 8" xfId="747" xr:uid="{BD11DB46-4C04-4DB2-964F-08080B45072A}"/>
    <cellStyle name="Accent4 9" xfId="748" xr:uid="{5025A38C-4BE9-4390-9CA0-34818CACE655}"/>
    <cellStyle name="Accent5 10" xfId="749" xr:uid="{8F8DE21A-4EB3-409A-AEC8-03EF0EDB9EEE}"/>
    <cellStyle name="Accent5 11" xfId="750" xr:uid="{22D505E2-2BA2-4BE0-A6BE-81D67FE1CA3A}"/>
    <cellStyle name="Accent5 12" xfId="751" xr:uid="{91357485-B4FF-4296-BE61-C2F8D499A183}"/>
    <cellStyle name="Accent5 13" xfId="752" xr:uid="{793DD9AB-B8D2-4200-8EAA-B99C7138E7B5}"/>
    <cellStyle name="Accent5 14" xfId="753" xr:uid="{52DC202A-CFED-4D51-BDDD-90D806586BDD}"/>
    <cellStyle name="Accent5 15" xfId="754" xr:uid="{0AE4FF03-2162-410B-84CE-7933A4FA5FE6}"/>
    <cellStyle name="Accent5 16" xfId="755" xr:uid="{80ABFB16-9F4F-4699-B2E5-1C1C0A6CA7FE}"/>
    <cellStyle name="Accent5 17" xfId="756" xr:uid="{8EB9DDA4-3CF1-4F09-ADA3-FD361D33C437}"/>
    <cellStyle name="Accent5 18" xfId="757" xr:uid="{E9A9C8A9-3576-4487-ADC3-3F4539803F9D}"/>
    <cellStyle name="Accent5 18 2" xfId="758" xr:uid="{AE1D4023-74A7-41A9-ACB6-953788DA1C00}"/>
    <cellStyle name="Accent5 19" xfId="759" xr:uid="{9849C556-0425-4B97-A318-9BF4B0018132}"/>
    <cellStyle name="Accent5 19 2" xfId="760" xr:uid="{4BFAB000-1138-4C39-923E-A1696CBC7C62}"/>
    <cellStyle name="Accent5 2" xfId="761" xr:uid="{7D6B70B7-5851-4473-9013-CC8245EEBD06}"/>
    <cellStyle name="Accent5 2 2" xfId="762" xr:uid="{35F0B82E-038D-433C-906F-00DA839AD384}"/>
    <cellStyle name="Accent5 2 2 2" xfId="6496" xr:uid="{EAC20E8B-2816-4AA0-9975-E2F58D055DC5}"/>
    <cellStyle name="Accent5 3" xfId="763" xr:uid="{FC22A5D8-8FA9-4D9C-B370-216E13FC467F}"/>
    <cellStyle name="Accent5 4" xfId="764" xr:uid="{01F3D326-2699-4CFC-B779-BBEE453894FB}"/>
    <cellStyle name="Accent5 5" xfId="765" xr:uid="{66BA5199-4038-4F4E-B7E2-E59C56EC1B29}"/>
    <cellStyle name="Accent5 6" xfId="766" xr:uid="{0BC4D002-F8FC-4CBC-A3B7-4EAF90448B39}"/>
    <cellStyle name="Accent5 7" xfId="767" xr:uid="{2EEC5821-B51B-4F8E-A0FB-5D03CF174EF8}"/>
    <cellStyle name="Accent5 8" xfId="768" xr:uid="{59605B37-EB4A-42A8-A5AE-BCF44F3DB321}"/>
    <cellStyle name="Accent5 9" xfId="769" xr:uid="{A5A8D9D5-92C1-4114-AAAE-3F120CCFC8A9}"/>
    <cellStyle name="Accent6 10" xfId="770" xr:uid="{F3D14AD6-91CB-4448-A16B-591ABF3A9A19}"/>
    <cellStyle name="Accent6 11" xfId="771" xr:uid="{D4218366-C06E-4AA4-B27C-4E5F55128987}"/>
    <cellStyle name="Accent6 12" xfId="772" xr:uid="{2838BF1F-525C-4868-8131-72EF394907F4}"/>
    <cellStyle name="Accent6 13" xfId="773" xr:uid="{9564D4CA-28AD-45CE-A9D4-A92A8617CE87}"/>
    <cellStyle name="Accent6 14" xfId="774" xr:uid="{24A16F78-0C3E-4DE1-989A-4F7F9F7B5DC9}"/>
    <cellStyle name="Accent6 15" xfId="775" xr:uid="{967D3380-0868-4703-8F39-83C87BABC578}"/>
    <cellStyle name="Accent6 16" xfId="776" xr:uid="{C385D731-1FF5-4DCE-AB0F-66FDF227BE31}"/>
    <cellStyle name="Accent6 17" xfId="777" xr:uid="{3070108B-8999-4B83-86E9-176667CAE00D}"/>
    <cellStyle name="Accent6 18" xfId="778" xr:uid="{5EB610EC-E8F8-4EC0-9B3C-436477FA13FB}"/>
    <cellStyle name="Accent6 18 2" xfId="779" xr:uid="{C20F797F-AAC9-4D8D-891E-BEA76AF4DBC4}"/>
    <cellStyle name="Accent6 19" xfId="780" xr:uid="{C2E6C16D-C1CA-4D0F-B25D-911E52FC4F71}"/>
    <cellStyle name="Accent6 19 2" xfId="781" xr:uid="{3EF4C2CF-897C-4095-8316-F49BB06DDF81}"/>
    <cellStyle name="Accent6 2" xfId="782" xr:uid="{44BBD0AB-1C24-474C-98E2-76EC345CCAFF}"/>
    <cellStyle name="Accent6 2 2" xfId="783" xr:uid="{F896E05A-9F5F-4C6D-8DD1-57B8F921B795}"/>
    <cellStyle name="Accent6 2 2 2" xfId="6497" xr:uid="{0215AB0E-C7C0-4C3A-BCEB-30F2EE30A325}"/>
    <cellStyle name="Accent6 3" xfId="784" xr:uid="{8A3F84C4-9F50-45EB-8D0E-F2311BC82C0D}"/>
    <cellStyle name="Accent6 4" xfId="785" xr:uid="{48A8BA33-276D-433A-90AC-9AA7AED1B38C}"/>
    <cellStyle name="Accent6 5" xfId="786" xr:uid="{C0C81FD9-5EA4-4DB0-B951-C09594E3A8D1}"/>
    <cellStyle name="Accent6 6" xfId="787" xr:uid="{00803485-13E2-43CE-9B57-9DB5FD2BFF07}"/>
    <cellStyle name="Accent6 7" xfId="788" xr:uid="{D481C280-3B01-43D9-8E64-B8243A3C3895}"/>
    <cellStyle name="Accent6 8" xfId="789" xr:uid="{FED7BC27-884F-43A0-819B-95C75C9E8F5D}"/>
    <cellStyle name="Accent6 9" xfId="790" xr:uid="{904F9D96-5BA3-4E33-ADC5-115E6C6E52D7}"/>
    <cellStyle name="Atdalītāji 2" xfId="791" xr:uid="{685BE681-782A-4880-A80F-8D8F305CDD27}"/>
    <cellStyle name="Atdalītāji 2 2" xfId="6974" xr:uid="{70567E06-DD6B-4224-84D5-C9652EA16E25}"/>
    <cellStyle name="Atdalītāji 2 2 2" xfId="8613" xr:uid="{0639C2F7-B7BA-4D8E-A6DF-629E340C0FB3}"/>
    <cellStyle name="Atdalītāji 2 2 2 2" xfId="19480" xr:uid="{559E73BB-4113-4B74-8006-D2DEE44216A8}"/>
    <cellStyle name="Atdalītāji 2 2 2 2 2" xfId="19920" xr:uid="{7C79DE6E-34AF-4B72-A955-699EFD824E63}"/>
    <cellStyle name="Atdalītāji 2 2 2 3" xfId="19587" xr:uid="{949B8D69-463A-44BB-8AA1-75184566D200}"/>
    <cellStyle name="Atdalītāji 2 2 2 3 2" xfId="20016" xr:uid="{47D46784-F77E-4A3E-A7C0-CC6C987686E8}"/>
    <cellStyle name="Atdalītāji 2 2 2 4" xfId="19684" xr:uid="{D503BF30-D664-4932-9E08-678E5331F674}"/>
    <cellStyle name="Atdalītāji 2 2 2 4 2" xfId="20112" xr:uid="{00EB6BB6-6F94-4259-BDB7-01ABB47B0E94}"/>
    <cellStyle name="Atdalītāji 2 2 2 5" xfId="19843" xr:uid="{E6410B6F-035D-433D-9F70-66B72F1D0716}"/>
    <cellStyle name="Atdalītāji 2 2 3" xfId="19443" xr:uid="{3967E38C-A5F6-4D10-B8B8-B5312FE2A6C2}"/>
    <cellStyle name="Atdalītāji 2 2 3 2" xfId="19883" xr:uid="{EB8A234A-7097-452C-B7C8-E298AF24ECB7}"/>
    <cellStyle name="Atdalītāji 2 2 4" xfId="19553" xr:uid="{E59EB0C3-47B4-4904-84B1-E87969E17D9B}"/>
    <cellStyle name="Atdalītāji 2 2 4 2" xfId="19982" xr:uid="{8103BAAB-D04B-4B52-892C-EEF79B85CD7D}"/>
    <cellStyle name="Atdalītāji 2 2 5" xfId="19650" xr:uid="{BEAA2F56-29FB-4EC0-8726-3ACA4B337FFF}"/>
    <cellStyle name="Atdalītāji 2 2 5 2" xfId="20078" xr:uid="{06F55EC7-CC32-4548-909B-9E84A20DC875}"/>
    <cellStyle name="Atdalītāji 2 2 6" xfId="19809" xr:uid="{71344996-AD72-4B85-8062-C7F5D5A32C80}"/>
    <cellStyle name="Atdalītāji 2 3" xfId="19424" xr:uid="{3920B19B-0E52-419B-9C01-812CFC0E9E58}"/>
    <cellStyle name="Atdalītāji 2 3 2" xfId="19865" xr:uid="{A488F2E0-2EBC-44FE-9189-2AED643B405F}"/>
    <cellStyle name="Atdalītāji 2 4" xfId="19540" xr:uid="{327B047E-DB07-4BB9-B45A-047E98A3A47D}"/>
    <cellStyle name="Atdalītāji 2 4 2" xfId="19969" xr:uid="{7F40878F-46B0-4EF6-8112-5BCFC40A62BD}"/>
    <cellStyle name="Atdalītāji 2 5" xfId="19637" xr:uid="{D939DC4B-82FB-4942-9CE5-868FF6E8541D}"/>
    <cellStyle name="Atdalītāji 2 5 2" xfId="20065" xr:uid="{1F5D01BC-9348-45A6-8AEB-6DEBC10B267D}"/>
    <cellStyle name="Atdalītāji 2 6" xfId="19745" xr:uid="{193FBFCF-24FF-4541-A309-4E0CC3E4E760}"/>
    <cellStyle name="Bad 10" xfId="792" xr:uid="{65AF85D1-347B-4392-BEEB-8DE810349A5A}"/>
    <cellStyle name="Bad 11" xfId="793" xr:uid="{EA951FDE-C7E1-483C-B879-3037B4B5937C}"/>
    <cellStyle name="Bad 12" xfId="794" xr:uid="{FA671065-7FEF-4CB0-8663-A82EB3A5A185}"/>
    <cellStyle name="Bad 13" xfId="795" xr:uid="{351F038C-0ADE-41AE-BE5A-CE77AF0CAAEE}"/>
    <cellStyle name="Bad 14" xfId="796" xr:uid="{1089C560-322B-4830-8835-C59282616687}"/>
    <cellStyle name="Bad 15" xfId="797" xr:uid="{DD427485-A94A-4054-9491-D4458B72357A}"/>
    <cellStyle name="Bad 16" xfId="798" xr:uid="{BD023E9C-B02B-471B-93A1-74BDFD6E65EC}"/>
    <cellStyle name="Bad 17" xfId="799" xr:uid="{002055DB-13C3-4A75-BD01-668B0E741C8A}"/>
    <cellStyle name="Bad 18" xfId="800" xr:uid="{B032A911-E15F-463A-A28C-64CA0498DC82}"/>
    <cellStyle name="Bad 18 2" xfId="801" xr:uid="{6059791D-F736-4453-ABC7-6222D6BEA68B}"/>
    <cellStyle name="Bad 19" xfId="802" xr:uid="{3139B3F1-F4B3-4D0C-B788-80C9E92A2104}"/>
    <cellStyle name="Bad 19 2" xfId="803" xr:uid="{DF4C6297-8FE9-436F-AAC7-FA213F5613B1}"/>
    <cellStyle name="Bad 2" xfId="804" xr:uid="{8BDFF199-CBDC-4FB4-BBDC-EB19C10CC90E}"/>
    <cellStyle name="Bad 2 2" xfId="805" xr:uid="{2EA7A6B9-DAE9-4B7D-8D7F-BD5A742EB235}"/>
    <cellStyle name="Bad 2 2 2" xfId="6498" xr:uid="{69C1B50F-2780-4F3A-987D-E2850FC08F7B}"/>
    <cellStyle name="Bad 3" xfId="806" xr:uid="{8C381254-0E31-4B13-862F-4B25DC5F0D4F}"/>
    <cellStyle name="Bad 4" xfId="807" xr:uid="{232C8633-EC71-4EFB-94FF-C35ED3B2A420}"/>
    <cellStyle name="Bad 5" xfId="808" xr:uid="{86BF61E4-37D6-43C1-9FF7-E60F5B3B0250}"/>
    <cellStyle name="Bad 6" xfId="809" xr:uid="{322AB5A5-5862-4420-9113-A865D3792917}"/>
    <cellStyle name="Bad 7" xfId="810" xr:uid="{CC999ECB-05EB-45DD-9B04-47D4A97A89E7}"/>
    <cellStyle name="Bad 8" xfId="811" xr:uid="{E09276C4-F269-447D-8538-6DA7390AFC75}"/>
    <cellStyle name="Bad 9" xfId="812" xr:uid="{7BF5DB8F-78C3-4C0C-AE53-8651ECE74DFF}"/>
    <cellStyle name="Calculation 10" xfId="813" xr:uid="{5A1382D8-335C-4011-826D-BC3ED86E7630}"/>
    <cellStyle name="Calculation 10 10" xfId="10338" xr:uid="{63049C11-3DB8-4564-A824-578E7D19BC6D}"/>
    <cellStyle name="Calculation 10 11" xfId="11741" xr:uid="{CE5F391C-5F85-4E42-ADF7-2BAC02F2BCD2}"/>
    <cellStyle name="Calculation 10 12" xfId="11057" xr:uid="{F6497CBA-88B1-4A4D-BB27-F1FFAAAA50E3}"/>
    <cellStyle name="Calculation 10 2" xfId="6889" xr:uid="{20C12207-3AD5-4278-B718-03DA7E7597E9}"/>
    <cellStyle name="Calculation 10 2 10" xfId="11290" xr:uid="{DF438E96-9FE8-4651-AFC0-B030063F2643}"/>
    <cellStyle name="Calculation 10 2 11" xfId="12028" xr:uid="{FBE3D4F0-642C-4C52-81D3-6056BA6D7A06}"/>
    <cellStyle name="Calculation 10 2 2" xfId="7222" xr:uid="{DF551F90-C6BC-4777-A598-E845466FE0DA}"/>
    <cellStyle name="Calculation 10 2 2 10" xfId="17352" xr:uid="{9186C7F5-8BBC-4B4E-BA70-F7B2DBD63CF1}"/>
    <cellStyle name="Calculation 10 2 2 2" xfId="8861" xr:uid="{7FB794C8-D488-4804-99C0-8D2A3600A5C2}"/>
    <cellStyle name="Calculation 10 2 2 2 2" xfId="13512" xr:uid="{7EBB532C-9738-4C3E-8F1F-63A713C66C23}"/>
    <cellStyle name="Calculation 10 2 2 2 3" xfId="14516" xr:uid="{BA2F693C-4109-43AF-881B-D21C6E68A12D}"/>
    <cellStyle name="Calculation 10 2 2 2 4" xfId="15474" xr:uid="{6DBC4037-6F9B-435F-9C1C-CF0371121D2A}"/>
    <cellStyle name="Calculation 10 2 2 2 5" xfId="16399" xr:uid="{17AEC31A-4B7D-4C67-B36F-98B30221A1EE}"/>
    <cellStyle name="Calculation 10 2 2 2 6" xfId="17270" xr:uid="{EE6AC3D3-EA28-434C-8394-E723EDAA7001}"/>
    <cellStyle name="Calculation 10 2 2 2 7" xfId="18116" xr:uid="{50A6D30E-3CC3-449B-A7DC-114BD8A93661}"/>
    <cellStyle name="Calculation 10 2 2 2 8" xfId="18880" xr:uid="{7A7315E5-8428-412F-B744-E0FE6504FAE0}"/>
    <cellStyle name="Calculation 10 2 2 3" xfId="9707" xr:uid="{85488512-4057-4CAB-B543-90D0A9A06FDF}"/>
    <cellStyle name="Calculation 10 2 2 3 2" xfId="14111" xr:uid="{7E0795FE-074D-40BF-817F-B2F569F4AFE0}"/>
    <cellStyle name="Calculation 10 2 2 3 3" xfId="15071" xr:uid="{CDD90605-4F3D-4385-B4CD-194F4C324D27}"/>
    <cellStyle name="Calculation 10 2 2 3 4" xfId="16023" xr:uid="{38674E8A-EB4A-42D2-B91B-5D0BB663DBAC}"/>
    <cellStyle name="Calculation 10 2 2 3 5" xfId="16897" xr:uid="{BADA92FB-CDC5-4ABC-B06A-E8277D8F02EE}"/>
    <cellStyle name="Calculation 10 2 2 3 6" xfId="17762" xr:uid="{A87528CD-68CB-456A-9A0B-CA2C335E26C9}"/>
    <cellStyle name="Calculation 10 2 2 3 7" xfId="18538" xr:uid="{019424BE-C745-4767-9B81-9E2443BA04AA}"/>
    <cellStyle name="Calculation 10 2 2 3 8" xfId="19295" xr:uid="{B8D8DD8A-A0AC-45F9-B0C9-BD87ADF983BC}"/>
    <cellStyle name="Calculation 10 2 2 4" xfId="12484" xr:uid="{F9421C95-EB60-4DE9-89B6-A7F628A0BBF7}"/>
    <cellStyle name="Calculation 10 2 2 5" xfId="10407" xr:uid="{01EE4336-0C3B-459C-8CD0-46C7BF1C6439}"/>
    <cellStyle name="Calculation 10 2 2 6" xfId="13660" xr:uid="{B07FEFD2-4BCA-4978-B483-A6F1E69F3E7E}"/>
    <cellStyle name="Calculation 10 2 2 7" xfId="14636" xr:uid="{5DCB3BDE-B2AC-4F4D-96C8-4DB4805E7DEF}"/>
    <cellStyle name="Calculation 10 2 2 8" xfId="15588" xr:uid="{3CA4AE84-E315-4C86-9165-59EEC0D61F28}"/>
    <cellStyle name="Calculation 10 2 2 9" xfId="16483" xr:uid="{81A38343-E26F-4C57-B5B9-A6696D52AC17}"/>
    <cellStyle name="Calculation 10 2 3" xfId="8529" xr:uid="{3191274F-D8A9-4E14-A947-2B19E090428D}"/>
    <cellStyle name="Calculation 10 2 3 2" xfId="13268" xr:uid="{6C1B55E5-F387-4C9A-9A30-0531510BF28E}"/>
    <cellStyle name="Calculation 10 2 3 3" xfId="14288" xr:uid="{F00A9274-1259-4106-AD64-BC44586FA77C}"/>
    <cellStyle name="Calculation 10 2 3 4" xfId="15248" xr:uid="{D97B0196-AA2B-44C9-BF28-6CD848710CFE}"/>
    <cellStyle name="Calculation 10 2 3 5" xfId="16197" xr:uid="{340E2A00-59C8-4C85-BD84-0743CEF1E348}"/>
    <cellStyle name="Calculation 10 2 3 6" xfId="17070" xr:uid="{BB8795E7-877F-44A9-8D66-685B1D090F59}"/>
    <cellStyle name="Calculation 10 2 3 7" xfId="17935" xr:uid="{C8FF7BBA-C26A-4FBA-B0D1-8E2E5FFD3A04}"/>
    <cellStyle name="Calculation 10 2 3 8" xfId="18711" xr:uid="{6EFB0402-DB7E-4EE4-B9CF-7233C74E6447}"/>
    <cellStyle name="Calculation 10 2 4" xfId="9538" xr:uid="{3200DCD0-7EBD-4CE5-844A-C4194EF162A4}"/>
    <cellStyle name="Calculation 10 2 4 2" xfId="13942" xr:uid="{4429C82E-82D6-4EDF-9C01-33F5FF276907}"/>
    <cellStyle name="Calculation 10 2 4 3" xfId="14902" xr:uid="{B131B532-E181-46A9-B025-71EC1A1738C6}"/>
    <cellStyle name="Calculation 10 2 4 4" xfId="15854" xr:uid="{2982E846-1422-49AA-8E41-02496C7657FE}"/>
    <cellStyle name="Calculation 10 2 4 5" xfId="16728" xr:uid="{E1C332EE-C3F6-4861-B12F-F71D4E5C50FB}"/>
    <cellStyle name="Calculation 10 2 4 6" xfId="17593" xr:uid="{D6FAB8A0-6D55-450B-BE34-8661494269AB}"/>
    <cellStyle name="Calculation 10 2 4 7" xfId="18369" xr:uid="{3512C632-E3BB-41EF-A528-F721CE995A6E}"/>
    <cellStyle name="Calculation 10 2 4 8" xfId="19126" xr:uid="{7B7E9692-6796-4943-A6B8-6D02984BFAAB}"/>
    <cellStyle name="Calculation 10 2 5" xfId="12239" xr:uid="{56D5D969-7883-4925-ABEF-1102E067F836}"/>
    <cellStyle name="Calculation 10 2 6" xfId="10636" xr:uid="{022396E2-8D33-42F9-A65D-B1C45A446C99}"/>
    <cellStyle name="Calculation 10 2 7" xfId="11685" xr:uid="{4178CCB6-EAE4-42D0-8B67-5939DBF2F33A}"/>
    <cellStyle name="Calculation 10 2 8" xfId="11106" xr:uid="{04067DC6-A112-4D92-9C34-1BDAAA7E0677}"/>
    <cellStyle name="Calculation 10 2 9" xfId="11448" xr:uid="{3139DFDF-5F05-40BE-BCAD-E48BDAC99E58}"/>
    <cellStyle name="Calculation 10 3" xfId="6975" xr:uid="{4825C28D-DF7D-4F36-B61F-38A30CC5C803}"/>
    <cellStyle name="Calculation 10 3 10" xfId="12557" xr:uid="{3CC0581C-1B45-4CAF-B611-DA094F3F5D98}"/>
    <cellStyle name="Calculation 10 3 2" xfId="8614" xr:uid="{415A80D1-A188-4BE1-9C70-9712179D2194}"/>
    <cellStyle name="Calculation 10 3 2 2" xfId="13335" xr:uid="{2182D86E-260C-4A55-960D-D30B89568413}"/>
    <cellStyle name="Calculation 10 3 2 3" xfId="14349" xr:uid="{2E1C03A9-8156-4A5C-95F4-8AECF040F628}"/>
    <cellStyle name="Calculation 10 3 2 4" xfId="15309" xr:uid="{85E5C2B6-C7C6-4246-8BDE-7D1F6266F9E9}"/>
    <cellStyle name="Calculation 10 3 2 5" xfId="16253" xr:uid="{9040E0A6-BE54-4162-AD89-05845E2BC199}"/>
    <cellStyle name="Calculation 10 3 2 6" xfId="17126" xr:uid="{E94BFFFA-FDFA-418F-9B32-4F1B3EC9E8D7}"/>
    <cellStyle name="Calculation 10 3 2 7" xfId="17991" xr:uid="{4BD82C20-7231-423C-9946-B9A44BCDBDE0}"/>
    <cellStyle name="Calculation 10 3 2 8" xfId="18766" xr:uid="{C0DA47CE-886A-47A3-8751-194C63D3C7B5}"/>
    <cellStyle name="Calculation 10 3 3" xfId="9593" xr:uid="{902D98DD-0B63-480B-ACED-6D7D3E38A3F6}"/>
    <cellStyle name="Calculation 10 3 3 2" xfId="13997" xr:uid="{C7D21267-72CF-4213-92F9-7FB3595DC24C}"/>
    <cellStyle name="Calculation 10 3 3 3" xfId="14957" xr:uid="{EF157F24-8BFB-42A3-BD5F-C2EA5CAB8CF0}"/>
    <cellStyle name="Calculation 10 3 3 4" xfId="15909" xr:uid="{0C004AB7-CE88-44F6-9A59-46575B938754}"/>
    <cellStyle name="Calculation 10 3 3 5" xfId="16783" xr:uid="{B26AE239-D31A-47B8-9891-10072AF1C85E}"/>
    <cellStyle name="Calculation 10 3 3 6" xfId="17648" xr:uid="{30712FB9-91A2-42AC-BD27-39E18EF51975}"/>
    <cellStyle name="Calculation 10 3 3 7" xfId="18424" xr:uid="{F4E54AA6-B293-4646-91FA-E02573F01B4E}"/>
    <cellStyle name="Calculation 10 3 3 8" xfId="19181" xr:uid="{02422A43-509A-4BF6-8BDD-CECA0DAAD676}"/>
    <cellStyle name="Calculation 10 3 4" xfId="12308" xr:uid="{C1C28524-083F-4426-BCAE-2E27AA651B91}"/>
    <cellStyle name="Calculation 10 3 5" xfId="10572" xr:uid="{D53CBAEE-29D1-4B26-A0A0-9802130FC3B8}"/>
    <cellStyle name="Calculation 10 3 6" xfId="12099" xr:uid="{BAD5EB24-F80E-4321-8DB6-C63EC7F567EA}"/>
    <cellStyle name="Calculation 10 3 7" xfId="10763" xr:uid="{D16DF956-3B83-4835-8DF7-D9528180B75F}"/>
    <cellStyle name="Calculation 10 3 8" xfId="11661" xr:uid="{626C0453-94DC-4374-8CBE-338E11036C16}"/>
    <cellStyle name="Calculation 10 3 9" xfId="11127" xr:uid="{C7C9F46B-B131-49B9-B1C8-B228B5DEEC53}"/>
    <cellStyle name="Calculation 10 4" xfId="7776" xr:uid="{33549FEB-FFAB-4BA6-95B3-59FB099DCF57}"/>
    <cellStyle name="Calculation 10 4 2" xfId="12802" xr:uid="{2817F0F5-A10F-43B3-90EA-92A9620D6EBD}"/>
    <cellStyle name="Calculation 10 4 3" xfId="12307" xr:uid="{E6909BED-AE80-49E3-9B03-1172126FF706}"/>
    <cellStyle name="Calculation 10 4 4" xfId="10573" xr:uid="{ED0001D8-CBA0-4DC8-A335-842EF55B85BF}"/>
    <cellStyle name="Calculation 10 4 5" xfId="13130" xr:uid="{7E13780E-2DAF-4F2E-85F3-7E48C0F4EB3A}"/>
    <cellStyle name="Calculation 10 4 6" xfId="9907" xr:uid="{33640D60-D02C-4D05-B068-2A2098AF9564}"/>
    <cellStyle name="Calculation 10 4 7" xfId="14226" xr:uid="{654DD84C-AE53-463C-9957-A44E2BAC16AF}"/>
    <cellStyle name="Calculation 10 4 8" xfId="15186" xr:uid="{0CAF455B-4EB1-4CFB-A95D-429B44EA3F0D}"/>
    <cellStyle name="Calculation 10 5" xfId="7917" xr:uid="{9E1DE491-905D-44C2-A4A0-917FC709BB60}"/>
    <cellStyle name="Calculation 10 5 2" xfId="12909" xr:uid="{91B9E60D-B853-499F-85A9-9114CF2C019F}"/>
    <cellStyle name="Calculation 10 5 3" xfId="12020" xr:uid="{81C4C298-F410-4C42-A2AF-EFB5A0008751}"/>
    <cellStyle name="Calculation 10 5 4" xfId="10823" xr:uid="{886DE66A-38D7-45EF-890B-68142799565D}"/>
    <cellStyle name="Calculation 10 5 5" xfId="11607" xr:uid="{1238D245-31AC-41DB-86C5-5051FE5F6F71}"/>
    <cellStyle name="Calculation 10 5 6" xfId="11162" xr:uid="{0C9608CC-F897-4694-B366-C2F5265A6E16}"/>
    <cellStyle name="Calculation 10 5 7" xfId="12551" xr:uid="{29065B10-E963-4CA5-BCDF-7C4FDCBE8EFC}"/>
    <cellStyle name="Calculation 10 5 8" xfId="10347" xr:uid="{94BB9B59-5912-42A9-95B7-F0D684FC25C3}"/>
    <cellStyle name="Calculation 10 6" xfId="10187" xr:uid="{6CF3A4A4-DAE8-49A8-8356-B4595CEA7775}"/>
    <cellStyle name="Calculation 10 7" xfId="11782" xr:uid="{8F02620B-7F13-4734-A585-055F87E4A850}"/>
    <cellStyle name="Calculation 10 8" xfId="11030" xr:uid="{EF3810ED-ADCD-4FD3-9AF4-F65FF109FD67}"/>
    <cellStyle name="Calculation 10 9" xfId="12571" xr:uid="{D6E542E2-3586-4743-B41E-23857A5970F2}"/>
    <cellStyle name="Calculation 11" xfId="814" xr:uid="{7BD90E39-5F6D-453C-A465-7ABD9FAD46A8}"/>
    <cellStyle name="Calculation 11 10" xfId="10788" xr:uid="{59C62B90-1628-4918-89CE-AE25CFB0D618}"/>
    <cellStyle name="Calculation 11 11" xfId="11637" xr:uid="{77FD5659-2C19-427E-8E25-18718212E487}"/>
    <cellStyle name="Calculation 11 12" xfId="11142" xr:uid="{B091A5E1-53F0-4EC1-BCB7-3FD11A4E02AE}"/>
    <cellStyle name="Calculation 11 2" xfId="6888" xr:uid="{DCBDC636-D38C-4996-8C2F-1A2A6A92AD9E}"/>
    <cellStyle name="Calculation 11 2 10" xfId="10716" xr:uid="{208AFB8F-FBDA-42C6-9CE8-729A65125162}"/>
    <cellStyle name="Calculation 11 2 11" xfId="12081" xr:uid="{431C3BAE-EE87-4E0F-B5E5-5EE311873F69}"/>
    <cellStyle name="Calculation 11 2 2" xfId="7223" xr:uid="{0B176855-AA9F-4001-AC48-40D7F55FBEF9}"/>
    <cellStyle name="Calculation 11 2 2 10" xfId="11510" xr:uid="{5FC529AD-DAA4-49B7-89A6-E3CE844391DC}"/>
    <cellStyle name="Calculation 11 2 2 2" xfId="8862" xr:uid="{9B9029FB-E061-4B5F-8B9D-C001550E4701}"/>
    <cellStyle name="Calculation 11 2 2 2 2" xfId="13513" xr:uid="{D941BF7A-94A5-457C-A942-008CC3D13917}"/>
    <cellStyle name="Calculation 11 2 2 2 3" xfId="14517" xr:uid="{BD839D8F-E4C3-4D6B-B547-7CBFD2D7AA3B}"/>
    <cellStyle name="Calculation 11 2 2 2 4" xfId="15475" xr:uid="{AD625838-32CC-4CFA-A396-FEB1668D9569}"/>
    <cellStyle name="Calculation 11 2 2 2 5" xfId="16400" xr:uid="{74D571F1-20B3-47F6-BF07-25B745E7CB20}"/>
    <cellStyle name="Calculation 11 2 2 2 6" xfId="17271" xr:uid="{268FCF1D-82C4-4345-BFB5-D63927A48F71}"/>
    <cellStyle name="Calculation 11 2 2 2 7" xfId="18117" xr:uid="{6C147031-666A-4CE0-BA3C-0A1F1F01BF0E}"/>
    <cellStyle name="Calculation 11 2 2 2 8" xfId="18881" xr:uid="{22163E2C-0725-45A1-9472-F5460C985252}"/>
    <cellStyle name="Calculation 11 2 2 3" xfId="9708" xr:uid="{BD51EB47-7145-43F5-A1BD-8B3E605E4710}"/>
    <cellStyle name="Calculation 11 2 2 3 2" xfId="14112" xr:uid="{01B44D61-BA25-43C8-A916-5149E1EE9E7D}"/>
    <cellStyle name="Calculation 11 2 2 3 3" xfId="15072" xr:uid="{5791DDB8-C536-41D9-9108-CA2A99560EAB}"/>
    <cellStyle name="Calculation 11 2 2 3 4" xfId="16024" xr:uid="{7FCBF3A3-3CB2-4FD0-8A07-742FA17C31A6}"/>
    <cellStyle name="Calculation 11 2 2 3 5" xfId="16898" xr:uid="{B737130F-3060-47CF-A337-B24CE92DE4FC}"/>
    <cellStyle name="Calculation 11 2 2 3 6" xfId="17763" xr:uid="{71C1AA89-5240-4896-9AD2-328A3CF67232}"/>
    <cellStyle name="Calculation 11 2 2 3 7" xfId="18539" xr:uid="{24E65554-0D2B-4773-906D-F62C3F45DB6E}"/>
    <cellStyle name="Calculation 11 2 2 3 8" xfId="19296" xr:uid="{30196822-3FAE-4BB7-B9B9-A7B5678F83D1}"/>
    <cellStyle name="Calculation 11 2 2 4" xfId="12485" xr:uid="{AC7212E1-0F11-401B-AD89-1433392358BF}"/>
    <cellStyle name="Calculation 11 2 2 5" xfId="10406" xr:uid="{A1BFD783-B158-455B-B3B8-5BACC84204CE}"/>
    <cellStyle name="Calculation 11 2 2 6" xfId="13151" xr:uid="{59F039BF-F094-4CFB-8CC7-74B1D0438EFD}"/>
    <cellStyle name="Calculation 11 2 2 7" xfId="9889" xr:uid="{0D84BEE5-61D9-42EE-85A6-EEBAF289D5D7}"/>
    <cellStyle name="Calculation 11 2 2 8" xfId="11891" xr:uid="{927F929D-FC2B-436D-B62B-B0AD0E806B04}"/>
    <cellStyle name="Calculation 11 2 2 9" xfId="10932" xr:uid="{216243D5-3C64-479B-88F7-95BB37F8AF02}"/>
    <cellStyle name="Calculation 11 2 3" xfId="8528" xr:uid="{D567601C-7EBE-44B0-994F-B5A2C51D2CF2}"/>
    <cellStyle name="Calculation 11 2 3 2" xfId="13267" xr:uid="{F9B19DB5-6CEE-4F92-BEA6-EE5B785DAC52}"/>
    <cellStyle name="Calculation 11 2 3 3" xfId="14287" xr:uid="{34A3E707-7DF3-494F-89C2-9CCEF4BE16AB}"/>
    <cellStyle name="Calculation 11 2 3 4" xfId="15247" xr:uid="{E8B7F219-9075-489C-94E2-82D3D3C9B76F}"/>
    <cellStyle name="Calculation 11 2 3 5" xfId="16196" xr:uid="{2B3AA3B7-09AA-4E8C-BB66-5B9473D5CB78}"/>
    <cellStyle name="Calculation 11 2 3 6" xfId="17069" xr:uid="{D18A6C0D-9EE8-4842-B253-B875241C92A2}"/>
    <cellStyle name="Calculation 11 2 3 7" xfId="17934" xr:uid="{F42AF980-CBF0-4FF8-9886-DE1500A13C9E}"/>
    <cellStyle name="Calculation 11 2 3 8" xfId="18710" xr:uid="{41654C3A-06BD-467B-BE72-E1782FC17D23}"/>
    <cellStyle name="Calculation 11 2 4" xfId="9537" xr:uid="{CC116761-D264-4D84-B56E-7B53E18705E7}"/>
    <cellStyle name="Calculation 11 2 4 2" xfId="13941" xr:uid="{CAFB6AFC-0B98-4AFE-B58C-89EF661280F2}"/>
    <cellStyle name="Calculation 11 2 4 3" xfId="14901" xr:uid="{D862BCD9-6970-4995-AA81-B810795F6FD1}"/>
    <cellStyle name="Calculation 11 2 4 4" xfId="15853" xr:uid="{ED4823FA-5A14-4899-B3E8-8984C95DFA58}"/>
    <cellStyle name="Calculation 11 2 4 5" xfId="16727" xr:uid="{B6AB4FB9-1D45-41F3-9C36-8A05B21074FF}"/>
    <cellStyle name="Calculation 11 2 4 6" xfId="17592" xr:uid="{FE00C8F9-AE92-487E-9EF1-0D7B271DAA12}"/>
    <cellStyle name="Calculation 11 2 4 7" xfId="18368" xr:uid="{AA4751B6-9442-4AB0-99C3-A1DD34D84AE2}"/>
    <cellStyle name="Calculation 11 2 4 8" xfId="19125" xr:uid="{C644A8AC-D4FA-4022-95C2-60AB51181BDD}"/>
    <cellStyle name="Calculation 11 2 5" xfId="12238" xr:uid="{7AC2CE3B-4A03-413D-B37D-B7D9F0EE18B5}"/>
    <cellStyle name="Calculation 11 2 6" xfId="10637" xr:uid="{DECCDB02-FFDF-47B1-8FCD-F657A6ED6B3D}"/>
    <cellStyle name="Calculation 11 2 7" xfId="12919" xr:uid="{576466DD-EF6D-4482-81A1-345B8B8B21C9}"/>
    <cellStyle name="Calculation 11 2 8" xfId="10075" xr:uid="{DD590C87-33BF-4DCE-8E9F-0E5BF78C685E}"/>
    <cellStyle name="Calculation 11 2 9" xfId="12153" xr:uid="{855CD5A1-3E63-44D4-8F7A-0CAF444BE33B}"/>
    <cellStyle name="Calculation 11 3" xfId="6976" xr:uid="{6BA9F315-4013-4A05-A661-F31E8EECDEE2}"/>
    <cellStyle name="Calculation 11 3 10" xfId="12659" xr:uid="{1B62503F-5A61-476E-9689-ACAAC2997448}"/>
    <cellStyle name="Calculation 11 3 2" xfId="8615" xr:uid="{39821887-BB73-4122-A6C1-1F4A0FD50584}"/>
    <cellStyle name="Calculation 11 3 2 2" xfId="13336" xr:uid="{84B334BE-584D-4293-880A-AEB1C1F8FB02}"/>
    <cellStyle name="Calculation 11 3 2 3" xfId="14350" xr:uid="{AD87B74D-AB58-44D2-BA41-7E8951E980A6}"/>
    <cellStyle name="Calculation 11 3 2 4" xfId="15310" xr:uid="{6B4FBE1A-84E2-4EC3-8D19-54EC1DDB2CDD}"/>
    <cellStyle name="Calculation 11 3 2 5" xfId="16254" xr:uid="{0C983E72-C304-4D1E-B4E8-1BA4D66691A4}"/>
    <cellStyle name="Calculation 11 3 2 6" xfId="17127" xr:uid="{C5F7E602-7919-494A-A96E-75CE3731A21C}"/>
    <cellStyle name="Calculation 11 3 2 7" xfId="17992" xr:uid="{1DBE864C-43DC-46A8-8F3F-48B7A0C6FC81}"/>
    <cellStyle name="Calculation 11 3 2 8" xfId="18767" xr:uid="{F4873F06-01E7-475A-98DC-10775538810F}"/>
    <cellStyle name="Calculation 11 3 3" xfId="9594" xr:uid="{318BF063-1CF5-4914-91FD-C1B61932D557}"/>
    <cellStyle name="Calculation 11 3 3 2" xfId="13998" xr:uid="{BD83C500-0DF9-443B-8E4C-6D985E1C17F1}"/>
    <cellStyle name="Calculation 11 3 3 3" xfId="14958" xr:uid="{BBE17A29-0998-4BCE-8471-8BD7A2FC857F}"/>
    <cellStyle name="Calculation 11 3 3 4" xfId="15910" xr:uid="{4ED1DE7F-96D5-4C1D-8319-6CF5BA405BF7}"/>
    <cellStyle name="Calculation 11 3 3 5" xfId="16784" xr:uid="{69D9E6D2-4C55-4D32-AE09-E0351A9512DF}"/>
    <cellStyle name="Calculation 11 3 3 6" xfId="17649" xr:uid="{5C63C57F-9510-40DD-9C23-D1D11E054DCA}"/>
    <cellStyle name="Calculation 11 3 3 7" xfId="18425" xr:uid="{6C7CD7FD-6DC6-455E-8C53-A9878C05A71B}"/>
    <cellStyle name="Calculation 11 3 3 8" xfId="19182" xr:uid="{CED202FB-8DB7-4A7B-B5D7-AF5B4DEAB32B}"/>
    <cellStyle name="Calculation 11 3 4" xfId="12309" xr:uid="{0B2E782F-D656-4021-A68D-690FF3430255}"/>
    <cellStyle name="Calculation 11 3 5" xfId="10571" xr:uid="{D29D497E-EEBD-46A8-B3F2-D2E3C9B3BAC9}"/>
    <cellStyle name="Calculation 11 3 6" xfId="12614" xr:uid="{178E3B93-ED68-47D3-9DB6-F528D07140BC}"/>
    <cellStyle name="Calculation 11 3 7" xfId="10301" xr:uid="{216C0608-1CF1-4F44-A013-E5D3134B4EF3}"/>
    <cellStyle name="Calculation 11 3 8" xfId="12654" xr:uid="{4D842E2D-F82F-4420-96F4-53EE7138581F}"/>
    <cellStyle name="Calculation 11 3 9" xfId="10270" xr:uid="{A5ADE044-359D-4C37-8F60-6402C69D39B3}"/>
    <cellStyle name="Calculation 11 4" xfId="7777" xr:uid="{2D2E3B2D-FFF0-40D1-9674-32EC3DC56E5B}"/>
    <cellStyle name="Calculation 11 4 2" xfId="12803" xr:uid="{351BE17A-ABF4-4077-A8A5-C3AA10846890}"/>
    <cellStyle name="Calculation 11 4 3" xfId="10180" xr:uid="{80BB4122-ED44-47FE-8953-5C7481E46357}"/>
    <cellStyle name="Calculation 11 4 4" xfId="11789" xr:uid="{55584BE2-E859-4D76-99C0-9705C7BF880E}"/>
    <cellStyle name="Calculation 11 4 5" xfId="11025" xr:uid="{D66EA150-8B84-44A5-8166-1CB7B815D278}"/>
    <cellStyle name="Calculation 11 4 6" xfId="13103" xr:uid="{AB0B949B-78B0-470B-895F-5C57F56EC84C}"/>
    <cellStyle name="Calculation 11 4 7" xfId="9928" xr:uid="{809BA852-C82F-4742-8DA8-8A1CFDCF4EC8}"/>
    <cellStyle name="Calculation 11 4 8" xfId="13324" xr:uid="{D76044BB-09A8-4003-9544-FBB966663774}"/>
    <cellStyle name="Calculation 11 5" xfId="7916" xr:uid="{17AEA3B2-C231-4DA8-9057-5E58E8775561}"/>
    <cellStyle name="Calculation 11 5 2" xfId="12908" xr:uid="{568EE240-A7D0-4368-B5CD-0BFC3861352E}"/>
    <cellStyle name="Calculation 11 5 3" xfId="10083" xr:uid="{BB5EC647-6561-4574-BED3-143F25296450}"/>
    <cellStyle name="Calculation 11 5 4" xfId="12151" xr:uid="{A9B5CD18-D63D-475D-8466-1CCE4CB43026}"/>
    <cellStyle name="Calculation 11 5 5" xfId="10717" xr:uid="{4F0286FA-F271-46E0-A802-BEED8DD39DC5}"/>
    <cellStyle name="Calculation 11 5 6" xfId="11671" xr:uid="{A0C3DBE6-966E-40DF-9012-5A11F56B2314}"/>
    <cellStyle name="Calculation 11 5 7" xfId="11119" xr:uid="{F85EF19B-6174-46BE-B0CE-7595A0AB503D}"/>
    <cellStyle name="Calculation 11 5 8" xfId="12559" xr:uid="{E6618BB9-F6CB-4167-BB24-3AE3578470F2}"/>
    <cellStyle name="Calculation 11 6" xfId="10188" xr:uid="{A2B46A03-FE7F-472E-AF78-B46A13BA58AB}"/>
    <cellStyle name="Calculation 11 7" xfId="11781" xr:uid="{1D0D0F30-1D86-44F6-8C47-BAF2FBBBBF55}"/>
    <cellStyle name="Calculation 11 8" xfId="11031" xr:uid="{455E9E4F-E0D4-47BB-9B99-29B5CC8B9C99}"/>
    <cellStyle name="Calculation 11 9" xfId="12067" xr:uid="{A0E9A8C6-72A1-4BB5-82EA-81AFEF276753}"/>
    <cellStyle name="Calculation 12" xfId="815" xr:uid="{F5172802-B5F8-4D71-AC02-540C19E09524}"/>
    <cellStyle name="Calculation 12 10" xfId="11279" xr:uid="{35229AA3-D331-4E6B-AD5F-56060AE970D6}"/>
    <cellStyle name="Calculation 12 11" xfId="13018" xr:uid="{00F36260-1CD6-4736-8D7D-FB42DE1DDE57}"/>
    <cellStyle name="Calculation 12 12" xfId="9985" xr:uid="{C8D4CA36-03F4-453F-AFE7-59465C03972A}"/>
    <cellStyle name="Calculation 12 2" xfId="6887" xr:uid="{678F7391-BB6D-44BD-ABDF-87D4B535E674}"/>
    <cellStyle name="Calculation 12 2 10" xfId="16306" xr:uid="{69B50D01-0793-49DD-A48B-BB37D1CC1D97}"/>
    <cellStyle name="Calculation 12 2 11" xfId="17178" xr:uid="{D0B55F74-1928-476D-9CD6-1E79FD897341}"/>
    <cellStyle name="Calculation 12 2 2" xfId="7224" xr:uid="{81EF63D6-357F-4258-98D6-0DADF9104C69}"/>
    <cellStyle name="Calculation 12 2 2 10" xfId="12547" xr:uid="{81C6EA44-7F3A-40BD-A8DE-42F26508A56C}"/>
    <cellStyle name="Calculation 12 2 2 2" xfId="8863" xr:uid="{82D91A18-1962-4349-8544-38EFCB7B5ECE}"/>
    <cellStyle name="Calculation 12 2 2 2 2" xfId="13514" xr:uid="{7E6AC5B6-A56E-4F20-B4FC-97AA90E6ED73}"/>
    <cellStyle name="Calculation 12 2 2 2 3" xfId="14518" xr:uid="{476BEFC8-1953-45E0-920A-0DCCCCE5FF2E}"/>
    <cellStyle name="Calculation 12 2 2 2 4" xfId="15476" xr:uid="{7B7B157E-D790-43C4-B3A2-F47935802BAC}"/>
    <cellStyle name="Calculation 12 2 2 2 5" xfId="16401" xr:uid="{09F32627-3E05-414D-881D-B801236C0D00}"/>
    <cellStyle name="Calculation 12 2 2 2 6" xfId="17272" xr:uid="{069BB6DB-8A2E-4C0A-989B-0E287F14EC09}"/>
    <cellStyle name="Calculation 12 2 2 2 7" xfId="18118" xr:uid="{394B49FB-5B23-4DD8-B5B2-1938A0DFAA2E}"/>
    <cellStyle name="Calculation 12 2 2 2 8" xfId="18882" xr:uid="{465ABFF8-5867-4935-804B-AEA32A91C616}"/>
    <cellStyle name="Calculation 12 2 2 3" xfId="9709" xr:uid="{2B7A4159-7AA9-46D4-AF73-75A0919589E5}"/>
    <cellStyle name="Calculation 12 2 2 3 2" xfId="14113" xr:uid="{9A65D706-0772-4E3E-BCD0-47093DDB5F41}"/>
    <cellStyle name="Calculation 12 2 2 3 3" xfId="15073" xr:uid="{7056DD3B-D5E7-42B7-B8F8-B6D2A47C31E6}"/>
    <cellStyle name="Calculation 12 2 2 3 4" xfId="16025" xr:uid="{5EB98A6B-8B8D-4DF0-A0B4-E22252F8EEB8}"/>
    <cellStyle name="Calculation 12 2 2 3 5" xfId="16899" xr:uid="{F2A5837C-91D5-4D1D-8FB4-E2FE535A57AE}"/>
    <cellStyle name="Calculation 12 2 2 3 6" xfId="17764" xr:uid="{08CDA754-BB93-4B50-9E08-38328561ABB4}"/>
    <cellStyle name="Calculation 12 2 2 3 7" xfId="18540" xr:uid="{CDAE1A74-35B0-4C03-AEFB-CD586446E6FF}"/>
    <cellStyle name="Calculation 12 2 2 3 8" xfId="19297" xr:uid="{4686A91A-20D9-402C-B8AE-B14AA791AF98}"/>
    <cellStyle name="Calculation 12 2 2 4" xfId="12486" xr:uid="{BB3921F7-0456-4909-A4B2-A230C13BC394}"/>
    <cellStyle name="Calculation 12 2 2 5" xfId="10405" xr:uid="{1FC9482D-B2A8-4339-927A-7B4D1C4A47DF}"/>
    <cellStyle name="Calculation 12 2 2 6" xfId="11992" xr:uid="{296F8E3C-34B7-47F0-81CA-8524DB547A23}"/>
    <cellStyle name="Calculation 12 2 2 7" xfId="10847" xr:uid="{C65B24DF-6B4E-40F3-A998-78D39DE6252D}"/>
    <cellStyle name="Calculation 12 2 2 8" xfId="11585" xr:uid="{8BC2E66B-0D35-41C9-9AD6-75B5ECC291EF}"/>
    <cellStyle name="Calculation 12 2 2 9" xfId="11179" xr:uid="{FA238054-BC97-4B31-A926-DF5D4EF12464}"/>
    <cellStyle name="Calculation 12 2 3" xfId="8527" xr:uid="{3F7F293D-D5B2-4F24-9BB8-E5A1F8AA6A96}"/>
    <cellStyle name="Calculation 12 2 3 2" xfId="13266" xr:uid="{22EDE328-9561-407B-8C40-5CD56C4FBFB1}"/>
    <cellStyle name="Calculation 12 2 3 3" xfId="14286" xr:uid="{5B8CC922-41FC-4030-B6C7-B4B554081D66}"/>
    <cellStyle name="Calculation 12 2 3 4" xfId="15246" xr:uid="{FFC0B196-1152-4784-82B1-42C17D78720F}"/>
    <cellStyle name="Calculation 12 2 3 5" xfId="16195" xr:uid="{D0E18795-C1EA-4B7F-8814-3873F6216C47}"/>
    <cellStyle name="Calculation 12 2 3 6" xfId="17068" xr:uid="{508FB5D5-7A2E-40A4-9AA4-927E78055F96}"/>
    <cellStyle name="Calculation 12 2 3 7" xfId="17933" xr:uid="{23C49ADB-4299-4119-92DA-96FB775B3574}"/>
    <cellStyle name="Calculation 12 2 3 8" xfId="18709" xr:uid="{D2656FFB-41DA-47D8-9434-13F80847C28F}"/>
    <cellStyle name="Calculation 12 2 4" xfId="9536" xr:uid="{73EF0E56-24C1-407A-85AE-A28279538993}"/>
    <cellStyle name="Calculation 12 2 4 2" xfId="13940" xr:uid="{C1CC9690-8FD2-42F8-9192-2853ED1D1384}"/>
    <cellStyle name="Calculation 12 2 4 3" xfId="14900" xr:uid="{87AEA5A7-E8E2-4B2B-A2BC-5CA3008165D8}"/>
    <cellStyle name="Calculation 12 2 4 4" xfId="15852" xr:uid="{AEBD327D-A288-4806-B3BB-E1735A21D298}"/>
    <cellStyle name="Calculation 12 2 4 5" xfId="16726" xr:uid="{B695294A-59A6-495A-959B-E64A1190BDB8}"/>
    <cellStyle name="Calculation 12 2 4 6" xfId="17591" xr:uid="{CBB28E06-9CEC-4B6A-9DDD-BA3BC882EAE8}"/>
    <cellStyle name="Calculation 12 2 4 7" xfId="18367" xr:uid="{D40C9D89-F148-4F94-A6DB-9FD4DEA201E6}"/>
    <cellStyle name="Calculation 12 2 4 8" xfId="19124" xr:uid="{974C1FE2-E759-40A6-A66B-D7F957E3890B}"/>
    <cellStyle name="Calculation 12 2 5" xfId="12237" xr:uid="{3F6BDBF3-B8CA-465B-86EE-6A90B0A46E35}"/>
    <cellStyle name="Calculation 12 2 6" xfId="10638" xr:uid="{3B9DFAD2-8A1E-42F2-BA99-6178B27A54E9}"/>
    <cellStyle name="Calculation 12 2 7" xfId="13408" xr:uid="{1BBC17CA-C858-4838-8B6A-0AFCADE3620F}"/>
    <cellStyle name="Calculation 12 2 8" xfId="14417" xr:uid="{892755F0-BB15-44C0-BB53-B705B452B1BF}"/>
    <cellStyle name="Calculation 12 2 9" xfId="15375" xr:uid="{7E6F6FBF-73C9-4742-A90D-CC0F76259347}"/>
    <cellStyle name="Calculation 12 3" xfId="6977" xr:uid="{5C30FC8C-3613-47BB-930B-1425B73A647E}"/>
    <cellStyle name="Calculation 12 3 10" xfId="17336" xr:uid="{4E353139-B194-4F28-A441-3A162BFAEA4A}"/>
    <cellStyle name="Calculation 12 3 2" xfId="8616" xr:uid="{16CC822B-43EA-4F3F-A6C3-BDBF9AE6A4C6}"/>
    <cellStyle name="Calculation 12 3 2 2" xfId="13337" xr:uid="{956FE738-24E0-456D-8681-8BF00A6F3BAA}"/>
    <cellStyle name="Calculation 12 3 2 3" xfId="14351" xr:uid="{86EB5593-0154-4C60-95AD-96C278E9FDB5}"/>
    <cellStyle name="Calculation 12 3 2 4" xfId="15311" xr:uid="{F0DB0E6D-0AAD-418B-83A1-C60AC9C69873}"/>
    <cellStyle name="Calculation 12 3 2 5" xfId="16255" xr:uid="{F13C97F2-A1F8-42FE-8473-941EBFCC8843}"/>
    <cellStyle name="Calculation 12 3 2 6" xfId="17128" xr:uid="{4A18C03F-9A9D-4535-9743-DDD7A83AD81C}"/>
    <cellStyle name="Calculation 12 3 2 7" xfId="17993" xr:uid="{21CAFFE6-E2BB-43D2-B923-0B08976065C7}"/>
    <cellStyle name="Calculation 12 3 2 8" xfId="18768" xr:uid="{2C772ECB-6405-4C79-8654-15733413F2A9}"/>
    <cellStyle name="Calculation 12 3 3" xfId="9595" xr:uid="{FC5958EA-C3F1-4ECA-B63C-4799EFC255BE}"/>
    <cellStyle name="Calculation 12 3 3 2" xfId="13999" xr:uid="{7D183F46-A6EA-4E1C-A803-7F974DF30AD8}"/>
    <cellStyle name="Calculation 12 3 3 3" xfId="14959" xr:uid="{9B299604-CE2E-4F88-A161-E26584F96D5F}"/>
    <cellStyle name="Calculation 12 3 3 4" xfId="15911" xr:uid="{D36E9C72-60A6-446E-84A2-EDC190EF402C}"/>
    <cellStyle name="Calculation 12 3 3 5" xfId="16785" xr:uid="{A0DD2524-E36D-4DB2-A202-0F49FB500976}"/>
    <cellStyle name="Calculation 12 3 3 6" xfId="17650" xr:uid="{41959B7B-D3A0-4B99-BC9B-55C4FEEDCB89}"/>
    <cellStyle name="Calculation 12 3 3 7" xfId="18426" xr:uid="{9F33F64C-F403-45C2-985E-C27D53EF9832}"/>
    <cellStyle name="Calculation 12 3 3 8" xfId="19183" xr:uid="{AA15CE75-576C-433C-B855-07D417894A74}"/>
    <cellStyle name="Calculation 12 3 4" xfId="12310" xr:uid="{114EDCC6-AE07-487F-99D4-06EA6D180A72}"/>
    <cellStyle name="Calculation 12 3 5" xfId="10570" xr:uid="{290A0740-C03F-4CF0-991B-6E8A6E04103C}"/>
    <cellStyle name="Calculation 12 3 6" xfId="13635" xr:uid="{6D507DF1-8E46-42E2-AC15-A338105F5620}"/>
    <cellStyle name="Calculation 12 3 7" xfId="14613" xr:uid="{9924AEE2-E6CA-4F12-AF41-18B6FE47B6CE}"/>
    <cellStyle name="Calculation 12 3 8" xfId="15566" xr:uid="{B992AF66-D1E9-401B-B6A8-E39629C61954}"/>
    <cellStyle name="Calculation 12 3 9" xfId="16465" xr:uid="{43726308-F9A8-4A08-AC70-85E06E93A4C5}"/>
    <cellStyle name="Calculation 12 4" xfId="7778" xr:uid="{78D9FBC9-116D-4ADE-9921-D2621FEF5A60}"/>
    <cellStyle name="Calculation 12 4 2" xfId="12804" xr:uid="{5B5CF1B8-AA44-4993-B7E4-B5134FB9B472}"/>
    <cellStyle name="Calculation 12 4 3" xfId="10179" xr:uid="{E70EB445-212F-40EE-AF08-B082071DD302}"/>
    <cellStyle name="Calculation 12 4 4" xfId="11790" xr:uid="{141391E5-1922-459B-B6E5-F0C8E143594F}"/>
    <cellStyle name="Calculation 12 4 5" xfId="11024" xr:uid="{692245C2-6BA2-4C80-96EB-643176E5007D}"/>
    <cellStyle name="Calculation 12 4 6" xfId="11973" xr:uid="{2E63729E-E1E7-44C5-9F75-630B98CA2FFB}"/>
    <cellStyle name="Calculation 12 4 7" xfId="10863" xr:uid="{B75C1956-D84D-4C36-971F-9023E100733C}"/>
    <cellStyle name="Calculation 12 4 8" xfId="11569" xr:uid="{DD57460A-A78E-4E8F-A820-57AEB3980A15}"/>
    <cellStyle name="Calculation 12 5" xfId="7915" xr:uid="{D6265C76-F30B-4B4B-B0AA-37C83D46D49C}"/>
    <cellStyle name="Calculation 12 5 2" xfId="12907" xr:uid="{4618E811-3C07-4189-BB90-B479137D5898}"/>
    <cellStyle name="Calculation 12 5 3" xfId="10084" xr:uid="{FF6C62E0-1CF1-465E-AAC8-2E4465ADD503}"/>
    <cellStyle name="Calculation 12 5 4" xfId="13179" xr:uid="{FEF6933D-53A6-40CD-924B-4E10885BDB21}"/>
    <cellStyle name="Calculation 12 5 5" xfId="9868" xr:uid="{D631E0D1-865F-49F3-81F7-27E137BF1F24}"/>
    <cellStyle name="Calculation 12 5 6" xfId="11895" xr:uid="{99D6A7C4-D11D-4C7D-9DD9-0F8C713B0193}"/>
    <cellStyle name="Calculation 12 5 7" xfId="10929" xr:uid="{D983B6B5-8ECD-4D82-8866-71BC844F9037}"/>
    <cellStyle name="Calculation 12 5 8" xfId="11512" xr:uid="{743E2CB6-8789-4AC4-8093-DCE29EA8529B}"/>
    <cellStyle name="Calculation 12 6" xfId="10189" xr:uid="{4AF43A02-F28C-4D7F-81DD-5C60246A2BEC}"/>
    <cellStyle name="Calculation 12 7" xfId="11780" xr:uid="{CBC61AD0-6A7F-440D-A8FD-BC4F56E2F5E0}"/>
    <cellStyle name="Calculation 12 8" xfId="11032" xr:uid="{63031118-6CCB-4953-93C2-97BF9DD782DD}"/>
    <cellStyle name="Calculation 12 9" xfId="11460" xr:uid="{FE5A4F8D-77CD-4216-B924-90A7DA477CD2}"/>
    <cellStyle name="Calculation 13" xfId="816" xr:uid="{99219B5B-BA77-43FE-A29E-83FD29694424}"/>
    <cellStyle name="Calculation 13 10" xfId="10107" xr:uid="{B558C48B-7E18-4F31-B9EE-D8037BAAB22F}"/>
    <cellStyle name="Calculation 13 11" xfId="12939" xr:uid="{F41F42A4-504D-4E14-9F31-805FB245A372}"/>
    <cellStyle name="Calculation 13 12" xfId="10059" xr:uid="{75361413-1C5D-47F3-B1EA-B8A13E215884}"/>
    <cellStyle name="Calculation 13 2" xfId="6886" xr:uid="{2BC75E50-083D-461F-9303-09AAC95ED9C4}"/>
    <cellStyle name="Calculation 13 2 10" xfId="9897" xr:uid="{40DB3EDE-D506-4EFB-B622-C025C0B2F0D5}"/>
    <cellStyle name="Calculation 13 2 11" xfId="11845" xr:uid="{8DC5C59B-5400-4BC4-B089-1FBDC5270F5E}"/>
    <cellStyle name="Calculation 13 2 2" xfId="7225" xr:uid="{986F8EB0-9A85-45A9-B1E4-149083819FD2}"/>
    <cellStyle name="Calculation 13 2 2 10" xfId="13430" xr:uid="{9949611A-ABA6-4A94-B44D-4A71120E9CCB}"/>
    <cellStyle name="Calculation 13 2 2 2" xfId="8864" xr:uid="{E064CDCC-DB23-48CC-B36A-28FBD23896D7}"/>
    <cellStyle name="Calculation 13 2 2 2 2" xfId="13515" xr:uid="{34F848BD-D606-486D-AB8C-54330E68BBD2}"/>
    <cellStyle name="Calculation 13 2 2 2 3" xfId="14519" xr:uid="{28E97366-B4E5-4FC5-8BAD-300BE5B65B32}"/>
    <cellStyle name="Calculation 13 2 2 2 4" xfId="15477" xr:uid="{F4FCF92D-7DD3-477E-8158-8F661042BA07}"/>
    <cellStyle name="Calculation 13 2 2 2 5" xfId="16402" xr:uid="{14AB419C-A2AB-40DF-8193-817B665E6592}"/>
    <cellStyle name="Calculation 13 2 2 2 6" xfId="17273" xr:uid="{F05D00C0-DDA9-48D1-B208-477230C0DA62}"/>
    <cellStyle name="Calculation 13 2 2 2 7" xfId="18119" xr:uid="{B4EE62D8-C18A-4A49-8F1F-83EA3242321A}"/>
    <cellStyle name="Calculation 13 2 2 2 8" xfId="18883" xr:uid="{C689A875-AD9F-449D-98F2-4E44547617AE}"/>
    <cellStyle name="Calculation 13 2 2 3" xfId="9710" xr:uid="{50FAA4A8-46DD-4934-ABDD-E48CA4761422}"/>
    <cellStyle name="Calculation 13 2 2 3 2" xfId="14114" xr:uid="{923C78BA-6A01-4F10-A6C5-A6638D8A6D98}"/>
    <cellStyle name="Calculation 13 2 2 3 3" xfId="15074" xr:uid="{873C2654-376C-45E1-9A73-9B77623EE1E4}"/>
    <cellStyle name="Calculation 13 2 2 3 4" xfId="16026" xr:uid="{8D447AA1-D623-4E03-A6D4-A42EFD4A3334}"/>
    <cellStyle name="Calculation 13 2 2 3 5" xfId="16900" xr:uid="{10335676-C959-452D-B74F-4F452E6BBAE5}"/>
    <cellStyle name="Calculation 13 2 2 3 6" xfId="17765" xr:uid="{74C471F2-798C-49C5-BD54-43E947001BA2}"/>
    <cellStyle name="Calculation 13 2 2 3 7" xfId="18541" xr:uid="{3F2C8AEC-C8D0-4A6A-835A-7090802B2686}"/>
    <cellStyle name="Calculation 13 2 2 3 8" xfId="19298" xr:uid="{CBE2CBAE-5840-4EDB-ACAD-B501C3F0DB2E}"/>
    <cellStyle name="Calculation 13 2 2 4" xfId="12487" xr:uid="{A0C0318C-4845-45E9-997C-05DC62739915}"/>
    <cellStyle name="Calculation 13 2 2 5" xfId="10404" xr:uid="{2F7067C9-9C12-41C8-80B5-BF5F9630AD58}"/>
    <cellStyle name="Calculation 13 2 2 6" xfId="12642" xr:uid="{549C5ABF-6A1D-4CDA-93DE-13B46D625BCA}"/>
    <cellStyle name="Calculation 13 2 2 7" xfId="10279" xr:uid="{B479B8C0-2F29-4090-8651-C222B9BFE92A}"/>
    <cellStyle name="Calculation 13 2 2 8" xfId="13053" xr:uid="{6A2ACF6A-43CF-4994-81C0-F6AA2F09D1EC}"/>
    <cellStyle name="Calculation 13 2 2 9" xfId="9959" xr:uid="{12F76BDA-0C01-42A4-8ACA-EDF9FA0D29A7}"/>
    <cellStyle name="Calculation 13 2 3" xfId="8526" xr:uid="{362C0547-181C-41D4-B682-F7F86EE4045E}"/>
    <cellStyle name="Calculation 13 2 3 2" xfId="13265" xr:uid="{66D97292-C7FC-4CA9-AAA5-FBD1B3DAF151}"/>
    <cellStyle name="Calculation 13 2 3 3" xfId="14285" xr:uid="{EB9243BE-7368-4767-A20B-B338A385A29E}"/>
    <cellStyle name="Calculation 13 2 3 4" xfId="15245" xr:uid="{F263CDF6-2624-40C4-803F-F38660D62E25}"/>
    <cellStyle name="Calculation 13 2 3 5" xfId="16194" xr:uid="{79E72ECF-82F4-4D5B-815F-9144AB96ED76}"/>
    <cellStyle name="Calculation 13 2 3 6" xfId="17067" xr:uid="{CE5B29D1-1DE3-4EAD-8A31-34214E72A14E}"/>
    <cellStyle name="Calculation 13 2 3 7" xfId="17932" xr:uid="{9D7648E4-3537-4DA7-8996-4FFD99E83347}"/>
    <cellStyle name="Calculation 13 2 3 8" xfId="18708" xr:uid="{9DF826CE-C2D5-4C4D-A64F-F041F296F776}"/>
    <cellStyle name="Calculation 13 2 4" xfId="9535" xr:uid="{8A05FCD3-0660-4AD1-BB91-B462FB0CB664}"/>
    <cellStyle name="Calculation 13 2 4 2" xfId="13939" xr:uid="{AAD43ED9-8F58-40A2-B236-542C7432B1C6}"/>
    <cellStyle name="Calculation 13 2 4 3" xfId="14899" xr:uid="{6CB41E15-6D96-41CA-93AD-D2E627B147B0}"/>
    <cellStyle name="Calculation 13 2 4 4" xfId="15851" xr:uid="{419591AD-49A7-4AE4-AF99-9AF6D2DD7E92}"/>
    <cellStyle name="Calculation 13 2 4 5" xfId="16725" xr:uid="{B2E3295D-B281-4212-A720-9E124CFDEDB6}"/>
    <cellStyle name="Calculation 13 2 4 6" xfId="17590" xr:uid="{C6A3C2EE-886D-4C3F-895F-7B066FB278C7}"/>
    <cellStyle name="Calculation 13 2 4 7" xfId="18366" xr:uid="{4B13AFC0-57BD-4483-B498-BADEC9F76028}"/>
    <cellStyle name="Calculation 13 2 4 8" xfId="19123" xr:uid="{04005D9C-B2AD-494D-9B80-178EF7323000}"/>
    <cellStyle name="Calculation 13 2 5" xfId="12236" xr:uid="{0C86BAF0-CE7F-43A4-899C-4142255AA5DF}"/>
    <cellStyle name="Calculation 13 2 6" xfId="10639" xr:uid="{D0C16A4E-B08D-4883-A7A1-1A92FFEB6609}"/>
    <cellStyle name="Calculation 13 2 7" xfId="12377" xr:uid="{DE097DAB-F2B8-45A6-91B2-7B1F70361450}"/>
    <cellStyle name="Calculation 13 2 8" xfId="10508" xr:uid="{C9D09F7E-EA59-4DC0-AEF5-325D4E7D95F9}"/>
    <cellStyle name="Calculation 13 2 9" xfId="13143" xr:uid="{F7058C41-8CEF-4459-AFC9-2E051336BA63}"/>
    <cellStyle name="Calculation 13 3" xfId="6978" xr:uid="{AE361F9A-6369-4D55-BF9A-E25A777D2C74}"/>
    <cellStyle name="Calculation 13 3 10" xfId="10923" xr:uid="{76D81038-6384-4A43-A3A3-BB633401DC83}"/>
    <cellStyle name="Calculation 13 3 2" xfId="8617" xr:uid="{105165EB-B67C-4BC4-8C80-4500BA555C4C}"/>
    <cellStyle name="Calculation 13 3 2 2" xfId="13338" xr:uid="{FF6CBE88-25C3-41C2-9031-8E537A350D9B}"/>
    <cellStyle name="Calculation 13 3 2 3" xfId="14352" xr:uid="{EE6D98BC-6577-4B03-9CF7-A52A3031FB31}"/>
    <cellStyle name="Calculation 13 3 2 4" xfId="15312" xr:uid="{8C5ECC13-D4B7-49C6-8F8C-A18D03A89033}"/>
    <cellStyle name="Calculation 13 3 2 5" xfId="16256" xr:uid="{5C352194-275F-437C-9F0D-9307B326F1F2}"/>
    <cellStyle name="Calculation 13 3 2 6" xfId="17129" xr:uid="{0EF4D043-CB59-4FA1-8FB5-458E91B82368}"/>
    <cellStyle name="Calculation 13 3 2 7" xfId="17994" xr:uid="{72EDA3D2-0D23-4B28-9638-1BD49DB0F10F}"/>
    <cellStyle name="Calculation 13 3 2 8" xfId="18769" xr:uid="{715ABC6D-D6D5-4396-B5A4-EDCAE836B675}"/>
    <cellStyle name="Calculation 13 3 3" xfId="9596" xr:uid="{847677E8-76C1-4938-A511-66F2176C0CF5}"/>
    <cellStyle name="Calculation 13 3 3 2" xfId="14000" xr:uid="{C17CFAC0-92F1-41C7-B402-C823C6A6D0E2}"/>
    <cellStyle name="Calculation 13 3 3 3" xfId="14960" xr:uid="{D6D08757-B256-4005-8E3C-B2E550DC3881}"/>
    <cellStyle name="Calculation 13 3 3 4" xfId="15912" xr:uid="{A02D88EE-DEBC-4068-B344-4BE0F6DAD6BC}"/>
    <cellStyle name="Calculation 13 3 3 5" xfId="16786" xr:uid="{7C00A19C-17BB-45C9-B4A9-27A28205016C}"/>
    <cellStyle name="Calculation 13 3 3 6" xfId="17651" xr:uid="{5411DE6D-CBE5-4BC8-8880-9FEF21721987}"/>
    <cellStyle name="Calculation 13 3 3 7" xfId="18427" xr:uid="{916E59F1-9676-491C-B2FE-4542E81CF58D}"/>
    <cellStyle name="Calculation 13 3 3 8" xfId="19184" xr:uid="{426B66BA-3814-4C42-A2F2-75434497E6D4}"/>
    <cellStyle name="Calculation 13 3 4" xfId="12311" xr:uid="{AA4549EF-2462-41EA-853D-CF74925BB655}"/>
    <cellStyle name="Calculation 13 3 5" xfId="10569" xr:uid="{9F944521-E37C-47B5-9C74-2A7AB7C841EB}"/>
    <cellStyle name="Calculation 13 3 6" xfId="13131" xr:uid="{850855D1-6EE2-4C35-863D-B74A28334A49}"/>
    <cellStyle name="Calculation 13 3 7" xfId="9906" xr:uid="{59D381DD-B64C-4645-86F9-23836FE3F82F}"/>
    <cellStyle name="Calculation 13 3 8" xfId="9842" xr:uid="{5DAF935E-7276-4A87-BA76-5D033B9D8DA5}"/>
    <cellStyle name="Calculation 13 3 9" xfId="11904" xr:uid="{5FDDEC60-ADED-4FF9-B574-0A2EB76025F0}"/>
    <cellStyle name="Calculation 13 4" xfId="7779" xr:uid="{658011FE-F631-4367-BF2C-066B08E216A0}"/>
    <cellStyle name="Calculation 13 4 2" xfId="12805" xr:uid="{972B5170-A0A8-45E4-9AC1-ECBDE1A4B4B1}"/>
    <cellStyle name="Calculation 13 4 3" xfId="10178" xr:uid="{11C02F3F-8FEA-4373-B20A-1C6FE27C3229}"/>
    <cellStyle name="Calculation 13 4 4" xfId="9836" xr:uid="{632B959F-9CD5-4DB3-B9C9-1733AD493096}"/>
    <cellStyle name="Calculation 13 4 5" xfId="11943" xr:uid="{765106FF-A1E6-4AC6-BB9F-F1E1E826A6A7}"/>
    <cellStyle name="Calculation 13 4 6" xfId="10884" xr:uid="{28A70BA4-EA9E-4B5F-9C9A-98D2D4CC1AE8}"/>
    <cellStyle name="Calculation 13 4 7" xfId="11550" xr:uid="{7B4C1FF5-1F20-4AA6-86DE-33BA426A5103}"/>
    <cellStyle name="Calculation 13 4 8" xfId="11199" xr:uid="{BFE4D070-8DBA-405A-9C77-31C587F31AFE}"/>
    <cellStyle name="Calculation 13 5" xfId="7914" xr:uid="{48541E30-F029-4013-8385-473A8A8668D1}"/>
    <cellStyle name="Calculation 13 5 2" xfId="12906" xr:uid="{B2CD6CA2-0D16-4B0A-92E0-F4304608910D}"/>
    <cellStyle name="Calculation 13 5 3" xfId="10085" xr:uid="{4B4898BB-A5DF-4E7C-9F1B-170E8D34B670}"/>
    <cellStyle name="Calculation 13 5 4" xfId="13705" xr:uid="{2F50110E-FB50-41E6-B889-705B835DE45F}"/>
    <cellStyle name="Calculation 13 5 5" xfId="14671" xr:uid="{23C47084-4B26-43C5-8A71-8FF5AFCB9EAC}"/>
    <cellStyle name="Calculation 13 5 6" xfId="15623" xr:uid="{65CF3C25-D46B-43E0-A564-A2ACEC355379}"/>
    <cellStyle name="Calculation 13 5 7" xfId="16508" xr:uid="{33FCCCCA-9C2D-4C1B-BB52-96A7EE738A2F}"/>
    <cellStyle name="Calculation 13 5 8" xfId="17376" xr:uid="{C6711D1F-6E32-4519-9F9C-E3BE0D6519A3}"/>
    <cellStyle name="Calculation 13 6" xfId="10190" xr:uid="{D55EA1C4-7769-496D-B533-C77E3EE0CD15}"/>
    <cellStyle name="Calculation 13 7" xfId="11779" xr:uid="{A829ABE0-750F-449C-9C3B-48872ADEF503}"/>
    <cellStyle name="Calculation 13 8" xfId="11033" xr:uid="{3FF8AB73-C8B8-4A82-8125-C81061BAFABA}"/>
    <cellStyle name="Calculation 13 9" xfId="12883" xr:uid="{E510E32F-2059-4CC3-9132-9E68B4ADB84F}"/>
    <cellStyle name="Calculation 14" xfId="817" xr:uid="{2A154E34-4147-4E41-9481-5B2ACCD4D6FF}"/>
    <cellStyle name="Calculation 14 10" xfId="14405" xr:uid="{010503EE-E1DC-470D-A4A2-8379CE956E89}"/>
    <cellStyle name="Calculation 14 11" xfId="15363" xr:uid="{3AC0E03F-CB15-4E3E-99CB-4F1980A50CED}"/>
    <cellStyle name="Calculation 14 12" xfId="16301" xr:uid="{2A9ED529-360F-4241-99F9-CE3ABA23A3A4}"/>
    <cellStyle name="Calculation 14 2" xfId="6885" xr:uid="{648CEF7A-25FF-435E-A030-4C8FB2A9EBE0}"/>
    <cellStyle name="Calculation 14 2 10" xfId="10836" xr:uid="{29C6DBCF-53AC-432E-84A1-298446C62447}"/>
    <cellStyle name="Calculation 14 2 11" xfId="11596" xr:uid="{05608174-60F7-44AE-A2DF-9FD5F2AE870E}"/>
    <cellStyle name="Calculation 14 2 2" xfId="7226" xr:uid="{D9BFA6CB-7E47-432C-B406-E59D317DB54A}"/>
    <cellStyle name="Calculation 14 2 2 10" xfId="17353" xr:uid="{89E877DD-03D0-4037-AB8B-553B45134325}"/>
    <cellStyle name="Calculation 14 2 2 2" xfId="8865" xr:uid="{4B9B21C4-85DA-4B10-977A-9339E611D2B6}"/>
    <cellStyle name="Calculation 14 2 2 2 2" xfId="13516" xr:uid="{C57C2C40-0837-4296-AF70-9AC9E12A888C}"/>
    <cellStyle name="Calculation 14 2 2 2 3" xfId="14520" xr:uid="{460B1D62-FBB8-4227-95A0-4E1C5FDA6831}"/>
    <cellStyle name="Calculation 14 2 2 2 4" xfId="15478" xr:uid="{7C914F14-A719-4C86-8270-9CFBD41B9509}"/>
    <cellStyle name="Calculation 14 2 2 2 5" xfId="16403" xr:uid="{40B3782D-C138-4B64-BBFC-6F731ED2B2B2}"/>
    <cellStyle name="Calculation 14 2 2 2 6" xfId="17274" xr:uid="{7F6ECF65-7E9E-4557-91B2-D23F264F4D82}"/>
    <cellStyle name="Calculation 14 2 2 2 7" xfId="18120" xr:uid="{65142B20-4781-4FBA-8563-AA1C08475374}"/>
    <cellStyle name="Calculation 14 2 2 2 8" xfId="18884" xr:uid="{675AE0AA-D2A7-4133-9B1E-40AEACDADC81}"/>
    <cellStyle name="Calculation 14 2 2 3" xfId="9711" xr:uid="{A4D4186E-55BD-4FD4-BA98-60C69E36360E}"/>
    <cellStyle name="Calculation 14 2 2 3 2" xfId="14115" xr:uid="{979F8BFA-E05A-48E2-9D61-AB10E33C4B49}"/>
    <cellStyle name="Calculation 14 2 2 3 3" xfId="15075" xr:uid="{ABB25E68-A6F9-4E4C-ACD1-FD85FE62A798}"/>
    <cellStyle name="Calculation 14 2 2 3 4" xfId="16027" xr:uid="{79C98848-04CB-4BE3-98A0-99E78DF67109}"/>
    <cellStyle name="Calculation 14 2 2 3 5" xfId="16901" xr:uid="{A293602D-9B8F-46EE-8197-A46AAF17F9E0}"/>
    <cellStyle name="Calculation 14 2 2 3 6" xfId="17766" xr:uid="{97B30965-9ADE-4DB0-B5FA-58BB7EE9F11D}"/>
    <cellStyle name="Calculation 14 2 2 3 7" xfId="18542" xr:uid="{A236CEF8-EDAD-42B5-B7E3-C6E1FA4B43B8}"/>
    <cellStyle name="Calculation 14 2 2 3 8" xfId="19299" xr:uid="{934BCC4D-C812-4809-8885-C2BB3F1270A4}"/>
    <cellStyle name="Calculation 14 2 2 4" xfId="12488" xr:uid="{533BDD53-F756-4E20-A5DD-7B2DCF9CA4A4}"/>
    <cellStyle name="Calculation 14 2 2 5" xfId="10403" xr:uid="{E3503539-8F29-487F-8C1A-9AF70C29946F}"/>
    <cellStyle name="Calculation 14 2 2 6" xfId="13661" xr:uid="{8C531DC8-CBA7-4F55-A207-C3FBD1C2B9F3}"/>
    <cellStyle name="Calculation 14 2 2 7" xfId="14637" xr:uid="{F35E7E07-BE33-46AA-B897-98A722C33E8B}"/>
    <cellStyle name="Calculation 14 2 2 8" xfId="15589" xr:uid="{E6E3316A-95FF-40DB-A216-7B7DF9262E62}"/>
    <cellStyle name="Calculation 14 2 2 9" xfId="16484" xr:uid="{0215A310-CAD0-4514-A0EA-8B80BC1308C1}"/>
    <cellStyle name="Calculation 14 2 3" xfId="8525" xr:uid="{F24A9DF2-6088-4AA9-A009-B0A5618744B8}"/>
    <cellStyle name="Calculation 14 2 3 2" xfId="13264" xr:uid="{3F30CCA7-3A57-44DA-99D1-A612D29E4F0B}"/>
    <cellStyle name="Calculation 14 2 3 3" xfId="14284" xr:uid="{39E762D5-27F3-44E8-B40F-13FA0D191F2E}"/>
    <cellStyle name="Calculation 14 2 3 4" xfId="15244" xr:uid="{2A844257-0E7A-438E-B7FF-DE2FB038D98B}"/>
    <cellStyle name="Calculation 14 2 3 5" xfId="16193" xr:uid="{3FA059C9-9BD2-4142-91DA-C382F8782E87}"/>
    <cellStyle name="Calculation 14 2 3 6" xfId="17066" xr:uid="{8103EA75-1E32-4079-8ABF-43A541D515E9}"/>
    <cellStyle name="Calculation 14 2 3 7" xfId="17931" xr:uid="{41BD245F-B47A-4BD7-8714-9EB434B309FB}"/>
    <cellStyle name="Calculation 14 2 3 8" xfId="18707" xr:uid="{D77C263C-884E-4B5C-85D5-074CA08B56CE}"/>
    <cellStyle name="Calculation 14 2 4" xfId="9534" xr:uid="{1374F180-67C2-4316-9CFA-635B3A1570F9}"/>
    <cellStyle name="Calculation 14 2 4 2" xfId="13938" xr:uid="{D49BF261-C05A-4235-A689-E331553B3A25}"/>
    <cellStyle name="Calculation 14 2 4 3" xfId="14898" xr:uid="{8B399201-7E03-4416-80B4-5E23D9463532}"/>
    <cellStyle name="Calculation 14 2 4 4" xfId="15850" xr:uid="{7571EBF6-46E7-48EE-91A0-DF4E95BB9DD1}"/>
    <cellStyle name="Calculation 14 2 4 5" xfId="16724" xr:uid="{A5672CB7-D68F-40F2-B365-E31F26277D66}"/>
    <cellStyle name="Calculation 14 2 4 6" xfId="17589" xr:uid="{ED5D0D41-A29C-4D4E-AFE0-D05628E79C93}"/>
    <cellStyle name="Calculation 14 2 4 7" xfId="18365" xr:uid="{E47DCB18-2145-4420-8022-C98DDD89BC85}"/>
    <cellStyle name="Calculation 14 2 4 8" xfId="19122" xr:uid="{34E1F48E-E7A5-43D3-9916-2A03C52A8BFC}"/>
    <cellStyle name="Calculation 14 2 5" xfId="12235" xr:uid="{2474D462-8B27-4FA6-A0EC-9477D962A8F6}"/>
    <cellStyle name="Calculation 14 2 6" xfId="10640" xr:uid="{7AE990F1-52BC-4CB5-AAD7-3A6053F36879}"/>
    <cellStyle name="Calculation 14 2 7" xfId="13041" xr:uid="{D4F75786-FFA0-4A13-A2C4-00B4B52CDC44}"/>
    <cellStyle name="Calculation 14 2 8" xfId="9969" xr:uid="{7133597B-8E52-43E9-B324-B5998D2CEF30}"/>
    <cellStyle name="Calculation 14 2 9" xfId="12004" xr:uid="{367BCEB7-30D9-4AD4-AFBC-0FED3CD270BA}"/>
    <cellStyle name="Calculation 14 3" xfId="6979" xr:uid="{BFA4E80F-2F7B-4301-ADE8-CCE8D95BE789}"/>
    <cellStyle name="Calculation 14 3 10" xfId="13583" xr:uid="{C1CE3C24-E0E1-4A6B-8FD6-6EB90224A6B7}"/>
    <cellStyle name="Calculation 14 3 2" xfId="8618" xr:uid="{4420A610-40D6-4CB9-83A8-2B5E48D3F403}"/>
    <cellStyle name="Calculation 14 3 2 2" xfId="13339" xr:uid="{A740537A-BD50-44E4-9D17-EC24FAB2BB42}"/>
    <cellStyle name="Calculation 14 3 2 3" xfId="14353" xr:uid="{762F9962-7318-49DF-BF53-BBED4D9BF76B}"/>
    <cellStyle name="Calculation 14 3 2 4" xfId="15313" xr:uid="{592CE392-0AB7-4F84-82AC-AD54AB788660}"/>
    <cellStyle name="Calculation 14 3 2 5" xfId="16257" xr:uid="{7AA37075-1C17-4A2A-80DC-1C64C5D3CCBE}"/>
    <cellStyle name="Calculation 14 3 2 6" xfId="17130" xr:uid="{A9236ECB-6318-41BC-B86F-2927C9ECB858}"/>
    <cellStyle name="Calculation 14 3 2 7" xfId="17995" xr:uid="{101C4642-2D24-43BC-8A74-B28C9BFCF926}"/>
    <cellStyle name="Calculation 14 3 2 8" xfId="18770" xr:uid="{D55517EB-AC39-4535-8A32-E12BEFCCC447}"/>
    <cellStyle name="Calculation 14 3 3" xfId="9597" xr:uid="{13C3F992-0AEF-43CC-A4E2-68850FDEBFF7}"/>
    <cellStyle name="Calculation 14 3 3 2" xfId="14001" xr:uid="{A139DE38-7685-4C93-A5FA-5EAF6907B77F}"/>
    <cellStyle name="Calculation 14 3 3 3" xfId="14961" xr:uid="{6993E390-CE95-4E5F-9BF5-B584013E7C91}"/>
    <cellStyle name="Calculation 14 3 3 4" xfId="15913" xr:uid="{D5E12362-1638-44F0-B628-324638C8750B}"/>
    <cellStyle name="Calculation 14 3 3 5" xfId="16787" xr:uid="{C8A170B4-2251-4D3A-96DB-2F149396CB19}"/>
    <cellStyle name="Calculation 14 3 3 6" xfId="17652" xr:uid="{1BCBC72A-0F00-4EC4-A9D4-6AB27E1B6ED5}"/>
    <cellStyle name="Calculation 14 3 3 7" xfId="18428" xr:uid="{3080FA66-9194-486C-A9BD-6B4B14E00F35}"/>
    <cellStyle name="Calculation 14 3 3 8" xfId="19185" xr:uid="{62A3EE12-C3DD-4823-9764-DE5F5E6AA4B6}"/>
    <cellStyle name="Calculation 14 3 4" xfId="12312" xr:uid="{E0428A6A-F9D7-480F-9DA5-ABECEA341D49}"/>
    <cellStyle name="Calculation 14 3 5" xfId="10568" xr:uid="{C917A75E-5D3A-4B8D-917E-635BB4E518C6}"/>
    <cellStyle name="Calculation 14 3 6" xfId="12100" xr:uid="{7BCEB40B-57D0-4E11-B214-D42B1C602605}"/>
    <cellStyle name="Calculation 14 3 7" xfId="10762" xr:uid="{4877CDD5-5709-48F3-87AD-8E8826FECAB3}"/>
    <cellStyle name="Calculation 14 3 8" xfId="11662" xr:uid="{D9EC4329-FEF0-49F3-BEF8-9C7997280993}"/>
    <cellStyle name="Calculation 14 3 9" xfId="11126" xr:uid="{C3AE9E64-BEB6-4EC6-A598-75F914C91079}"/>
    <cellStyle name="Calculation 14 4" xfId="7780" xr:uid="{A0B695FB-9566-46D6-8A04-C0A53DAFF123}"/>
    <cellStyle name="Calculation 14 4 2" xfId="12806" xr:uid="{70959301-1E5F-442A-9CE5-A47751CB853A}"/>
    <cellStyle name="Calculation 14 4 3" xfId="10177" xr:uid="{3AFD09D1-CB62-4B88-B5E0-73A6CED20F69}"/>
    <cellStyle name="Calculation 14 4 4" xfId="12007" xr:uid="{AF85D984-708A-47E5-870C-8996EBFD9424}"/>
    <cellStyle name="Calculation 14 4 5" xfId="10835" xr:uid="{F3AC2CDE-34A6-47EF-B874-9E00708C0D43}"/>
    <cellStyle name="Calculation 14 4 6" xfId="11597" xr:uid="{1A3439D2-98D7-48B0-A502-565C02BE018C}"/>
    <cellStyle name="Calculation 14 4 7" xfId="11171" xr:uid="{86B63136-9642-4C12-831A-7305996AF3B2}"/>
    <cellStyle name="Calculation 14 4 8" xfId="11436" xr:uid="{252F97A7-9C2A-43B0-B9B8-CC5597407765}"/>
    <cellStyle name="Calculation 14 5" xfId="7913" xr:uid="{5685694C-BD12-43F1-8E25-93FE75F3E503}"/>
    <cellStyle name="Calculation 14 5 2" xfId="12905" xr:uid="{728BB92F-0D90-4FD6-9EB4-3985BA3B5B67}"/>
    <cellStyle name="Calculation 14 5 3" xfId="10086" xr:uid="{D5274971-EF57-4708-BA16-5C9492BB0627}"/>
    <cellStyle name="Calculation 14 5 4" xfId="12686" xr:uid="{D9743FE3-400E-44F9-B97A-12A6E3F7107C}"/>
    <cellStyle name="Calculation 14 5 5" xfId="10244" xr:uid="{56D82419-A970-416C-A91C-72551BDBB821}"/>
    <cellStyle name="Calculation 14 5 6" xfId="13057" xr:uid="{76B01C90-6787-43D7-921A-5E820A106540}"/>
    <cellStyle name="Calculation 14 5 7" xfId="9956" xr:uid="{0638B654-DCA5-4B92-91D0-E955AD416C8F}"/>
    <cellStyle name="Calculation 14 5 8" xfId="12706" xr:uid="{D5581F71-1CFF-4651-98CC-312DF2A670E9}"/>
    <cellStyle name="Calculation 14 6" xfId="10191" xr:uid="{3A248143-CD92-4A63-9A19-6125C1960D1E}"/>
    <cellStyle name="Calculation 14 7" xfId="11778" xr:uid="{A2003E3C-B26D-4365-A533-064D781F0279}"/>
    <cellStyle name="Calculation 14 8" xfId="11034" xr:uid="{F2806706-026B-4257-A244-D40D1E184758}"/>
    <cellStyle name="Calculation 14 9" xfId="13396" xr:uid="{660E6FFE-3775-4E10-8E99-00E24436FD7A}"/>
    <cellStyle name="Calculation 15" xfId="818" xr:uid="{ED00A5B5-299B-4DDB-B0FD-19D93816779A}"/>
    <cellStyle name="Calculation 15 10" xfId="10518" xr:uid="{8620343F-A978-4BFD-9415-D63DCEFAAFF7}"/>
    <cellStyle name="Calculation 15 11" xfId="11696" xr:uid="{1E613675-2A33-4202-AB20-2C2004F5CE09}"/>
    <cellStyle name="Calculation 15 12" xfId="11097" xr:uid="{CE313333-B0E7-47E5-9822-FA5D2720E452}"/>
    <cellStyle name="Calculation 15 2" xfId="6884" xr:uid="{B59DA2CF-497C-4DA4-934A-D8CBBBC5F913}"/>
    <cellStyle name="Calculation 15 2 10" xfId="16454" xr:uid="{DD57E824-1318-48F8-9F77-AC241BDEBB8E}"/>
    <cellStyle name="Calculation 15 2 11" xfId="17325" xr:uid="{F99448A1-CCC5-411E-AAFE-6354BD591F27}"/>
    <cellStyle name="Calculation 15 2 2" xfId="7227" xr:uid="{802E5795-7DA8-45D7-88F9-557CF6FBD6F8}"/>
    <cellStyle name="Calculation 15 2 2 10" xfId="10831" xr:uid="{03C30B49-66C2-4EF5-8BF7-78819AA71DE5}"/>
    <cellStyle name="Calculation 15 2 2 2" xfId="8866" xr:uid="{FB88D008-0CD9-4B52-B1DD-75B4D9591B83}"/>
    <cellStyle name="Calculation 15 2 2 2 2" xfId="13517" xr:uid="{76AE7924-4522-48A5-9E30-13ED3A7E53DE}"/>
    <cellStyle name="Calculation 15 2 2 2 3" xfId="14521" xr:uid="{A527424D-2804-487E-92ED-8D441FCA3EA9}"/>
    <cellStyle name="Calculation 15 2 2 2 4" xfId="15479" xr:uid="{E521390B-BC9C-4B0B-98F0-E87EF404DC9E}"/>
    <cellStyle name="Calculation 15 2 2 2 5" xfId="16404" xr:uid="{857E6EF9-8A1F-41BC-9F92-6D2EB552B7D5}"/>
    <cellStyle name="Calculation 15 2 2 2 6" xfId="17275" xr:uid="{3772980F-858A-4EAE-A313-4770D02867A8}"/>
    <cellStyle name="Calculation 15 2 2 2 7" xfId="18121" xr:uid="{48395882-B5E7-46D9-BC4E-503B8C08D6A9}"/>
    <cellStyle name="Calculation 15 2 2 2 8" xfId="18885" xr:uid="{A8BF9EA0-9C1B-496D-9244-5D8EE07767BC}"/>
    <cellStyle name="Calculation 15 2 2 3" xfId="9712" xr:uid="{E0497748-1CB0-4E15-8933-E4CEF940BD97}"/>
    <cellStyle name="Calculation 15 2 2 3 2" xfId="14116" xr:uid="{F2077910-6B61-4DE6-8BCA-D85CA3CDFD00}"/>
    <cellStyle name="Calculation 15 2 2 3 3" xfId="15076" xr:uid="{15A86EA3-0E08-43AB-8583-F0FBACF1749D}"/>
    <cellStyle name="Calculation 15 2 2 3 4" xfId="16028" xr:uid="{56BC22C2-67A8-4DCE-B826-A2AC7723D6EF}"/>
    <cellStyle name="Calculation 15 2 2 3 5" xfId="16902" xr:uid="{9A9099B6-A384-4439-BB20-98C9A440EA98}"/>
    <cellStyle name="Calculation 15 2 2 3 6" xfId="17767" xr:uid="{A533FEA8-513D-4EFC-9C92-A9648177E1B1}"/>
    <cellStyle name="Calculation 15 2 2 3 7" xfId="18543" xr:uid="{346B9A00-2E44-4CE0-8FC3-B4924272F911}"/>
    <cellStyle name="Calculation 15 2 2 3 8" xfId="19300" xr:uid="{A9282560-0A11-4FAA-89CA-676DBB1C0C2F}"/>
    <cellStyle name="Calculation 15 2 2 4" xfId="12489" xr:uid="{75DBA11F-C609-4C74-81D8-F30D68CFCB89}"/>
    <cellStyle name="Calculation 15 2 2 5" xfId="10402" xr:uid="{B565B7C7-7B7B-4361-8259-E72BAA2382D9}"/>
    <cellStyle name="Calculation 15 2 2 6" xfId="13049" xr:uid="{1FE7C833-8F3B-4C8C-AC1F-5E792C921EBF}"/>
    <cellStyle name="Calculation 15 2 2 7" xfId="9963" xr:uid="{E1E321C4-1F07-4E85-A55A-B32DAC131364}"/>
    <cellStyle name="Calculation 15 2 2 8" xfId="13199" xr:uid="{D9FBF790-E22D-492F-92DC-6959CA6B9819}"/>
    <cellStyle name="Calculation 15 2 2 9" xfId="12012" xr:uid="{CAC73167-976E-4F8E-92EA-54F3945E9B4A}"/>
    <cellStyle name="Calculation 15 2 3" xfId="8524" xr:uid="{49BA479B-F0B5-49BD-B629-4CEBCE2DEC94}"/>
    <cellStyle name="Calculation 15 2 3 2" xfId="13263" xr:uid="{765C9ECC-E81A-41A2-90CA-426FA2A1ECF4}"/>
    <cellStyle name="Calculation 15 2 3 3" xfId="14283" xr:uid="{7EA0B321-1574-4134-B416-B6D9CB049C64}"/>
    <cellStyle name="Calculation 15 2 3 4" xfId="15243" xr:uid="{849D3186-A9FB-4A80-AC81-D6C1A7DECA9D}"/>
    <cellStyle name="Calculation 15 2 3 5" xfId="16192" xr:uid="{1E8C1F2D-6173-4191-8387-EE810630B2BD}"/>
    <cellStyle name="Calculation 15 2 3 6" xfId="17065" xr:uid="{0BEEA485-73DA-4D7F-89DE-F3B8E216BC50}"/>
    <cellStyle name="Calculation 15 2 3 7" xfId="17930" xr:uid="{1EBC2887-B24D-43DA-A202-EE99B8CC6A9F}"/>
    <cellStyle name="Calculation 15 2 3 8" xfId="18706" xr:uid="{7441763A-85CF-4E5A-BF43-69D370EBE206}"/>
    <cellStyle name="Calculation 15 2 4" xfId="9533" xr:uid="{3CBC059B-2D02-4ECF-BECD-74ECFCE089ED}"/>
    <cellStyle name="Calculation 15 2 4 2" xfId="13937" xr:uid="{9792B029-883E-489D-8A1F-5FB870BFB1EB}"/>
    <cellStyle name="Calculation 15 2 4 3" xfId="14897" xr:uid="{EE2C95D7-947C-469C-83DD-55B5E467FAE0}"/>
    <cellStyle name="Calculation 15 2 4 4" xfId="15849" xr:uid="{76265645-0842-498D-AE47-17CF53593B25}"/>
    <cellStyle name="Calculation 15 2 4 5" xfId="16723" xr:uid="{FE53EEC2-D1ED-4373-95BE-649C4ED961BF}"/>
    <cellStyle name="Calculation 15 2 4 6" xfId="17588" xr:uid="{DE284D5A-E169-40E2-A209-78830D80E9D0}"/>
    <cellStyle name="Calculation 15 2 4 7" xfId="18364" xr:uid="{8CC177F0-1C32-4F29-9684-385C51F38537}"/>
    <cellStyle name="Calculation 15 2 4 8" xfId="19121" xr:uid="{5468E78B-8C72-45B3-AC98-0FF51EA3819B}"/>
    <cellStyle name="Calculation 15 2 5" xfId="12234" xr:uid="{500E107D-8861-4751-A6CE-A635D73A831F}"/>
    <cellStyle name="Calculation 15 2 6" xfId="10641" xr:uid="{136E6789-7B93-4EF9-B0A2-FD3EFE581769}"/>
    <cellStyle name="Calculation 15 2 7" xfId="13624" xr:uid="{F7CAEFE1-F270-4BCF-9620-93CBEE3055AF}"/>
    <cellStyle name="Calculation 15 2 8" xfId="14602" xr:uid="{FA73D43E-5C00-4784-9221-A01B2AC23509}"/>
    <cellStyle name="Calculation 15 2 9" xfId="15555" xr:uid="{2DD7EA1F-0A55-43F2-BE92-4694E853E526}"/>
    <cellStyle name="Calculation 15 3" xfId="6980" xr:uid="{A8563A38-EA4B-4C64-9557-E961C7979081}"/>
    <cellStyle name="Calculation 15 3 10" xfId="15596" xr:uid="{C20482E2-396F-4EF8-BC18-CA934BD33079}"/>
    <cellStyle name="Calculation 15 3 2" xfId="8619" xr:uid="{4915E661-8825-40FA-9182-FA745DD76FE4}"/>
    <cellStyle name="Calculation 15 3 2 2" xfId="13340" xr:uid="{0810F00E-720E-453B-8B4F-9B888FF9A0A8}"/>
    <cellStyle name="Calculation 15 3 2 3" xfId="14354" xr:uid="{494CBA7D-06CD-4BC5-8C58-84B864987E7B}"/>
    <cellStyle name="Calculation 15 3 2 4" xfId="15314" xr:uid="{BF275F86-CE2D-4993-BEE0-EB88640EB550}"/>
    <cellStyle name="Calculation 15 3 2 5" xfId="16258" xr:uid="{549DC72F-1A81-4519-9FE6-608B033BD7A7}"/>
    <cellStyle name="Calculation 15 3 2 6" xfId="17131" xr:uid="{20FD3B56-570B-45BE-9047-F0A7D2328AA2}"/>
    <cellStyle name="Calculation 15 3 2 7" xfId="17996" xr:uid="{3322C6E0-D3F0-4741-9DFD-C791C7C08373}"/>
    <cellStyle name="Calculation 15 3 2 8" xfId="18771" xr:uid="{244FBDF8-BFD6-4177-A90F-E21688A61C34}"/>
    <cellStyle name="Calculation 15 3 3" xfId="9598" xr:uid="{62C73A5D-C725-4808-9B12-96D2C64D04A9}"/>
    <cellStyle name="Calculation 15 3 3 2" xfId="14002" xr:uid="{F734146B-C53F-4D1A-AA35-41DE9DE4C7DB}"/>
    <cellStyle name="Calculation 15 3 3 3" xfId="14962" xr:uid="{20A6D8BE-E03D-43B0-A833-DB315004F34C}"/>
    <cellStyle name="Calculation 15 3 3 4" xfId="15914" xr:uid="{E81EC056-5EFB-492C-BEE1-F76B1C6D82A6}"/>
    <cellStyle name="Calculation 15 3 3 5" xfId="16788" xr:uid="{9240058F-9E63-4AEB-B099-4EB13DFB1871}"/>
    <cellStyle name="Calculation 15 3 3 6" xfId="17653" xr:uid="{F2BE4D63-08BE-4BDF-BB4F-046AC050F522}"/>
    <cellStyle name="Calculation 15 3 3 7" xfId="18429" xr:uid="{13A373CB-457E-4C49-86B4-0212253A0B7D}"/>
    <cellStyle name="Calculation 15 3 3 8" xfId="19186" xr:uid="{9720A153-7422-4566-A330-70F92BD73AFD}"/>
    <cellStyle name="Calculation 15 3 4" xfId="12313" xr:uid="{5A26848F-F715-4913-8F2E-FDD7FE8159D0}"/>
    <cellStyle name="Calculation 15 3 5" xfId="10567" xr:uid="{2EFD7121-AF8A-4301-8D7F-986A86C3E8FC}"/>
    <cellStyle name="Calculation 15 3 6" xfId="12615" xr:uid="{264E0700-BF50-4686-9E03-6A064BEF0367}"/>
    <cellStyle name="Calculation 15 3 7" xfId="10300" xr:uid="{BA35B5D8-7061-43A3-9A79-7BA2C395A020}"/>
    <cellStyle name="Calculation 15 3 8" xfId="13673" xr:uid="{AD50964F-A7C8-42F4-912F-622EB77CA52F}"/>
    <cellStyle name="Calculation 15 3 9" xfId="14644" xr:uid="{D3673695-AEB0-41D5-A9EB-5A4DDDC63DD2}"/>
    <cellStyle name="Calculation 15 4" xfId="7781" xr:uid="{9254BF2D-6C0E-487F-BBCD-2FFFD7EC696B}"/>
    <cellStyle name="Calculation 15 4 2" xfId="12807" xr:uid="{0865C3F5-CA98-46B0-8761-349260CDD97F}"/>
    <cellStyle name="Calculation 15 4 3" xfId="10176" xr:uid="{DFF61AC7-7064-49F6-8B1B-FBAE74318B3E}"/>
    <cellStyle name="Calculation 15 4 4" xfId="11999" xr:uid="{99C61AF4-BCBE-443E-92D2-80CA36A18613}"/>
    <cellStyle name="Calculation 15 4 5" xfId="10840" xr:uid="{8E598B64-FAB4-4F42-9E32-F05B5C5F195E}"/>
    <cellStyle name="Calculation 15 4 6" xfId="11592" xr:uid="{22A7316E-5EAC-43D6-9B53-59A6053FCBB3}"/>
    <cellStyle name="Calculation 15 4 7" xfId="11175" xr:uid="{7EC62925-8A81-45DA-99FD-E55E3F80241B}"/>
    <cellStyle name="Calculation 15 4 8" xfId="13576" xr:uid="{F1EBBC3A-067C-4763-9452-1DCECE966569}"/>
    <cellStyle name="Calculation 15 5" xfId="7912" xr:uid="{2C607481-7822-4F42-83FB-8C896DEA7096}"/>
    <cellStyle name="Calculation 15 5 2" xfId="12904" xr:uid="{2D3D90C1-833E-47F0-8360-A5AEC7FF3EEF}"/>
    <cellStyle name="Calculation 15 5 3" xfId="10087" xr:uid="{C53D6640-01DF-424E-BE02-4C7DA6A7A41A}"/>
    <cellStyle name="Calculation 15 5 4" xfId="12150" xr:uid="{6E16B055-52C9-4F12-99C3-111109111B2D}"/>
    <cellStyle name="Calculation 15 5 5" xfId="10718" xr:uid="{F6CA56A2-4B68-4A26-833F-74C70C046497}"/>
    <cellStyle name="Calculation 15 5 6" xfId="12913" xr:uid="{4F303967-BCF9-43A8-9CEA-29383762625F}"/>
    <cellStyle name="Calculation 15 5 7" xfId="10080" xr:uid="{9CD2CD7A-53B7-40FA-A02E-EBCAC7703B23}"/>
    <cellStyle name="Calculation 15 5 8" xfId="13177" xr:uid="{57C3FDC0-723B-4940-85CE-4739F8FFEE71}"/>
    <cellStyle name="Calculation 15 6" xfId="10192" xr:uid="{4F9D42B6-8937-43D7-8C27-269D9158038E}"/>
    <cellStyle name="Calculation 15 7" xfId="11777" xr:uid="{F406A795-73CD-4A17-BFC6-093857DBE37C}"/>
    <cellStyle name="Calculation 15 8" xfId="11035" xr:uid="{5AA2EADD-F078-4613-A97E-B70C458D8F90}"/>
    <cellStyle name="Calculation 15 9" xfId="12365" xr:uid="{51D6FF83-21DB-433D-8C1B-89F2EAA91484}"/>
    <cellStyle name="Calculation 16" xfId="819" xr:uid="{E3B1925C-ACE3-497A-8768-EF3034035B6D}"/>
    <cellStyle name="Calculation 16 10" xfId="11551" xr:uid="{4284281B-8E9D-4C61-908B-B46659CF99A1}"/>
    <cellStyle name="Calculation 16 11" xfId="11198" xr:uid="{B18391E7-2B62-45FE-85E4-6F04C9118A36}"/>
    <cellStyle name="Calculation 16 12" xfId="12544" xr:uid="{CF3CA8F3-7EC6-4FC5-8975-9102C7DCDC09}"/>
    <cellStyle name="Calculation 16 2" xfId="6883" xr:uid="{CBA5ECCD-374B-46C2-BDF6-61E0B1E91386}"/>
    <cellStyle name="Calculation 16 2 10" xfId="11047" xr:uid="{A303F9C3-86F2-47BF-A393-97626E9DB07D}"/>
    <cellStyle name="Calculation 16 2 11" xfId="12882" xr:uid="{8CFEE980-7E8E-4688-9301-CEC6BC1F1A6F}"/>
    <cellStyle name="Calculation 16 2 2" xfId="7228" xr:uid="{24255709-CEE8-45BD-AAA3-BFCBADA76AB8}"/>
    <cellStyle name="Calculation 16 2 2 10" xfId="12006" xr:uid="{6AD5B1C1-E1A7-4AEE-8D20-46B7ED7CB178}"/>
    <cellStyle name="Calculation 16 2 2 2" xfId="8867" xr:uid="{31D628E8-3E2F-4AC6-908E-6BB82EF0104B}"/>
    <cellStyle name="Calculation 16 2 2 2 2" xfId="13518" xr:uid="{A39F99ED-DBA0-42DD-A0A5-8919CC510356}"/>
    <cellStyle name="Calculation 16 2 2 2 3" xfId="14522" xr:uid="{89866BDA-C58A-4062-B09D-2BCD0CDC95EA}"/>
    <cellStyle name="Calculation 16 2 2 2 4" xfId="15480" xr:uid="{991197D3-7BA5-4B0B-99DE-7EF18941FED0}"/>
    <cellStyle name="Calculation 16 2 2 2 5" xfId="16405" xr:uid="{A8FCBFFA-A154-444D-B01E-26568781FFC8}"/>
    <cellStyle name="Calculation 16 2 2 2 6" xfId="17276" xr:uid="{F5BD082C-6CBC-4062-BA4F-D759A4BA7CEA}"/>
    <cellStyle name="Calculation 16 2 2 2 7" xfId="18122" xr:uid="{D7592092-E907-4665-9B7A-0AFE2E2F428D}"/>
    <cellStyle name="Calculation 16 2 2 2 8" xfId="18886" xr:uid="{709D0A93-7A0B-422E-8820-3CDE8D878627}"/>
    <cellStyle name="Calculation 16 2 2 3" xfId="9713" xr:uid="{D9EB271A-C02E-455C-AB58-991EB75008E7}"/>
    <cellStyle name="Calculation 16 2 2 3 2" xfId="14117" xr:uid="{654E8EDC-C6CF-47F5-9A0E-0EFADD8313A2}"/>
    <cellStyle name="Calculation 16 2 2 3 3" xfId="15077" xr:uid="{034C4E39-14E8-4448-BB44-161E80A034EF}"/>
    <cellStyle name="Calculation 16 2 2 3 4" xfId="16029" xr:uid="{97DAA463-2499-44DC-98DB-2CFDDD71B024}"/>
    <cellStyle name="Calculation 16 2 2 3 5" xfId="16903" xr:uid="{69137FC2-075E-4F8C-8CE1-DE115FE5898D}"/>
    <cellStyle name="Calculation 16 2 2 3 6" xfId="17768" xr:uid="{127BC990-BC70-4E09-AD82-EC34474251CF}"/>
    <cellStyle name="Calculation 16 2 2 3 7" xfId="18544" xr:uid="{808C3395-C496-46F0-809E-8092754234DE}"/>
    <cellStyle name="Calculation 16 2 2 3 8" xfId="19301" xr:uid="{023E6707-224F-4BC9-A1D1-4468A3E86DBE}"/>
    <cellStyle name="Calculation 16 2 2 4" xfId="12490" xr:uid="{430AB03A-A2C1-4E1C-BB53-64E698BB05CC}"/>
    <cellStyle name="Calculation 16 2 2 5" xfId="10401" xr:uid="{8D07AC9C-2F66-4F2F-A762-91264ED4D4C1}"/>
    <cellStyle name="Calculation 16 2 2 6" xfId="12385" xr:uid="{B81FAF9C-466B-43B1-9341-B054CC8107D9}"/>
    <cellStyle name="Calculation 16 2 2 7" xfId="10500" xr:uid="{1C6989A0-6BF9-4298-B7A9-E0585687B743}"/>
    <cellStyle name="Calculation 16 2 2 8" xfId="12628" xr:uid="{8C906917-A5C1-412A-A87C-4258C0E7DA7A}"/>
    <cellStyle name="Calculation 16 2 2 9" xfId="10290" xr:uid="{A9D77B9B-4D6D-4744-885A-00ECF8D5A5A3}"/>
    <cellStyle name="Calculation 16 2 3" xfId="8523" xr:uid="{021B90ED-7479-4A81-BD75-B52AF35C9DEA}"/>
    <cellStyle name="Calculation 16 2 3 2" xfId="13262" xr:uid="{8EE7F674-2525-4859-9C6B-EC9514903F42}"/>
    <cellStyle name="Calculation 16 2 3 3" xfId="14282" xr:uid="{B5E8F420-3365-4B43-B085-1483F25D608D}"/>
    <cellStyle name="Calculation 16 2 3 4" xfId="15242" xr:uid="{95CE5259-634A-44F1-A9E3-F5F79C8C2BBB}"/>
    <cellStyle name="Calculation 16 2 3 5" xfId="16191" xr:uid="{EB0D42C4-8BFB-42EA-AE06-F2700BD1A380}"/>
    <cellStyle name="Calculation 16 2 3 6" xfId="17064" xr:uid="{D2DB5CA3-5C8F-4DD4-AE07-D32C740DA206}"/>
    <cellStyle name="Calculation 16 2 3 7" xfId="17929" xr:uid="{94CB7D06-8BB1-4E92-91C6-6B10A3715DB4}"/>
    <cellStyle name="Calculation 16 2 3 8" xfId="18705" xr:uid="{AD021202-A3CA-438E-BB5D-CBC1831965C2}"/>
    <cellStyle name="Calculation 16 2 4" xfId="9532" xr:uid="{B4D9E96C-44E7-4BE0-B2B7-6CDB8A7B8717}"/>
    <cellStyle name="Calculation 16 2 4 2" xfId="13936" xr:uid="{20F37D59-3E20-4016-8A91-0610B803C208}"/>
    <cellStyle name="Calculation 16 2 4 3" xfId="14896" xr:uid="{F52CD53E-B9E0-45AD-A433-E9BC27FF390D}"/>
    <cellStyle name="Calculation 16 2 4 4" xfId="15848" xr:uid="{3F56196F-ADAB-4D7E-A116-16ECFD4E6917}"/>
    <cellStyle name="Calculation 16 2 4 5" xfId="16722" xr:uid="{81DF8C12-8E2A-4D19-BB8F-5DBEB0BD1D1D}"/>
    <cellStyle name="Calculation 16 2 4 6" xfId="17587" xr:uid="{EAC75BF9-3696-4682-AD92-6F003B57944B}"/>
    <cellStyle name="Calculation 16 2 4 7" xfId="18363" xr:uid="{FF8521B2-232B-43AC-9F13-CC2CEAB813AB}"/>
    <cellStyle name="Calculation 16 2 4 8" xfId="19120" xr:uid="{9B01CAD7-27A5-4A7E-951F-286AF406B310}"/>
    <cellStyle name="Calculation 16 2 5" xfId="12233" xr:uid="{F552EF62-CA43-4566-AFCF-06070734573C}"/>
    <cellStyle name="Calculation 16 2 6" xfId="10642" xr:uid="{4C2E0871-84E6-4710-BB56-69EA9B874482}"/>
    <cellStyle name="Calculation 16 2 7" xfId="12602" xr:uid="{D041DDBA-3252-4C5E-BE87-135426400277}"/>
    <cellStyle name="Calculation 16 2 8" xfId="10312" xr:uid="{9327B144-A198-4F17-8EF4-024165BD4701}"/>
    <cellStyle name="Calculation 16 2 9" xfId="11760" xr:uid="{7661D27C-826E-424B-BEF6-8ECF4CB93D5D}"/>
    <cellStyle name="Calculation 16 3" xfId="6981" xr:uid="{BB2CE0C9-092C-4EFD-9AFD-1B9B0C64A08E}"/>
    <cellStyle name="Calculation 16 3 10" xfId="17337" xr:uid="{DEE40133-A33D-47B3-BD96-DC2EFFDDBB94}"/>
    <cellStyle name="Calculation 16 3 2" xfId="8620" xr:uid="{69AC22C1-5E10-4368-BFC6-B6F6D92282B6}"/>
    <cellStyle name="Calculation 16 3 2 2" xfId="13341" xr:uid="{285E340D-06BD-49C2-9307-047D965AFD6E}"/>
    <cellStyle name="Calculation 16 3 2 3" xfId="14355" xr:uid="{378F573F-6444-4D38-9B0F-C6BCECD7522E}"/>
    <cellStyle name="Calculation 16 3 2 4" xfId="15315" xr:uid="{C6AE8B3C-8FDC-4FD2-9979-0E051882DD18}"/>
    <cellStyle name="Calculation 16 3 2 5" xfId="16259" xr:uid="{97B93482-D8E2-4662-A2D9-A406289DD82D}"/>
    <cellStyle name="Calculation 16 3 2 6" xfId="17132" xr:uid="{FC45A192-86DB-4A1A-A6FB-B253C2FD2AA0}"/>
    <cellStyle name="Calculation 16 3 2 7" xfId="17997" xr:uid="{BE120482-C95B-459E-8C50-5C7C5631D26A}"/>
    <cellStyle name="Calculation 16 3 2 8" xfId="18772" xr:uid="{B9EAD4E6-327B-4706-B9BC-797DBBAB7DF4}"/>
    <cellStyle name="Calculation 16 3 3" xfId="9599" xr:uid="{6D585A85-4270-41A9-862C-76EEE2C6C9D0}"/>
    <cellStyle name="Calculation 16 3 3 2" xfId="14003" xr:uid="{C9177447-124B-4B5D-89FB-6E2D5E7658B7}"/>
    <cellStyle name="Calculation 16 3 3 3" xfId="14963" xr:uid="{2FD745DE-A1BC-4F3A-BC5F-FAF459C7FC60}"/>
    <cellStyle name="Calculation 16 3 3 4" xfId="15915" xr:uid="{B50A7D7C-18CB-41E8-946C-FD4B98134991}"/>
    <cellStyle name="Calculation 16 3 3 5" xfId="16789" xr:uid="{B5A7536A-C96F-4440-BA54-3F559F3639F6}"/>
    <cellStyle name="Calculation 16 3 3 6" xfId="17654" xr:uid="{18A0081D-ED52-4821-9595-2133A477ABAA}"/>
    <cellStyle name="Calculation 16 3 3 7" xfId="18430" xr:uid="{DE71AB4A-E16B-4066-8B6E-CC45E95DC927}"/>
    <cellStyle name="Calculation 16 3 3 8" xfId="19187" xr:uid="{61809E4F-A0BC-45E5-9099-8215AAE2C3C9}"/>
    <cellStyle name="Calculation 16 3 4" xfId="12314" xr:uid="{3FFF86BF-5AFC-4C37-A683-70070F7FCA5C}"/>
    <cellStyle name="Calculation 16 3 5" xfId="10566" xr:uid="{FD38A08D-954C-4A96-9800-E609F0631B71}"/>
    <cellStyle name="Calculation 16 3 6" xfId="13636" xr:uid="{7BECFEA7-9F85-449F-A9DB-94699EBDF971}"/>
    <cellStyle name="Calculation 16 3 7" xfId="14614" xr:uid="{DFA198AE-43AB-4E07-8D6A-E4680E08A47A}"/>
    <cellStyle name="Calculation 16 3 8" xfId="15567" xr:uid="{BCE04649-DD15-4C32-A36A-752D0031554D}"/>
    <cellStyle name="Calculation 16 3 9" xfId="16466" xr:uid="{83F6AF61-B85A-4F6C-B80D-AEBEEE085414}"/>
    <cellStyle name="Calculation 16 4" xfId="7782" xr:uid="{75D61663-C7E1-41EE-8986-335D22CEF678}"/>
    <cellStyle name="Calculation 16 4 2" xfId="12808" xr:uid="{ED190DBD-3E79-4EDA-9DDB-EB4840F0E0D0}"/>
    <cellStyle name="Calculation 16 4 3" xfId="10175" xr:uid="{490CAC47-E1BE-4BC8-A60D-37280D727C76}"/>
    <cellStyle name="Calculation 16 4 4" xfId="12673" xr:uid="{B19CD95B-E426-43DF-8248-9F9FF2A25929}"/>
    <cellStyle name="Calculation 16 4 5" xfId="10254" xr:uid="{E89865A5-6384-43DB-877D-CBA6B086E41B}"/>
    <cellStyle name="Calculation 16 4 6" xfId="11996" xr:uid="{A8554988-8B50-4593-A096-BE10D702796F}"/>
    <cellStyle name="Calculation 16 4 7" xfId="10843" xr:uid="{B2F5FDAF-A411-4507-AE3F-77839B50197E}"/>
    <cellStyle name="Calculation 16 4 8" xfId="11589" xr:uid="{1AA240BD-7853-4F2B-AA2D-8430B96BFA03}"/>
    <cellStyle name="Calculation 16 5" xfId="7911" xr:uid="{42B6EF11-7C9D-49AF-BB64-50C76F3604A4}"/>
    <cellStyle name="Calculation 16 5 2" xfId="12903" xr:uid="{1EB5B8D4-162B-4393-8DD3-F555A39478C6}"/>
    <cellStyle name="Calculation 16 5 3" xfId="10088" xr:uid="{47A8B456-6A2C-49A2-83EA-95147C1ABE90}"/>
    <cellStyle name="Calculation 16 5 4" xfId="13178" xr:uid="{5EEDCEB7-ADFE-4910-9358-5D8784082DB8}"/>
    <cellStyle name="Calculation 16 5 5" xfId="9869" xr:uid="{229A821D-E2E0-42AC-91C4-5E8555AFC41E}"/>
    <cellStyle name="Calculation 16 5 6" xfId="11894" xr:uid="{EBEBF57E-F0EB-4E50-830B-5798DB66F139}"/>
    <cellStyle name="Calculation 16 5 7" xfId="10930" xr:uid="{B6491FBD-4094-4E56-B8EA-3381D8E9ACAE}"/>
    <cellStyle name="Calculation 16 5 8" xfId="11511" xr:uid="{ADEC57EA-967F-453D-87BE-AE1F30C96181}"/>
    <cellStyle name="Calculation 16 6" xfId="10193" xr:uid="{D77ED7F9-1B0B-44B5-A53D-84F5237E6C94}"/>
    <cellStyle name="Calculation 16 7" xfId="9833" xr:uid="{3B8A2C09-10F0-4482-AB49-C11B894A2E3C}"/>
    <cellStyle name="Calculation 16 8" xfId="11945" xr:uid="{6ADB3DE8-D12E-47CC-A32D-C39AEAAA27EF}"/>
    <cellStyle name="Calculation 16 9" xfId="10882" xr:uid="{6A433129-C060-4E1B-AD08-0BA0936E799B}"/>
    <cellStyle name="Calculation 17" xfId="820" xr:uid="{53EFDEF3-9C41-48A0-947B-ED579D88E5A4}"/>
    <cellStyle name="Calculation 17 10" xfId="10712" xr:uid="{91208B37-420B-4D38-9953-88B649E2E7EF}"/>
    <cellStyle name="Calculation 17 11" xfId="12591" xr:uid="{9ADC6643-8B47-44FD-BCC6-2EE68409F1D8}"/>
    <cellStyle name="Calculation 17 12" xfId="10322" xr:uid="{666D8CED-9977-4BE2-8314-A924030A309C}"/>
    <cellStyle name="Calculation 17 2" xfId="6882" xr:uid="{CF879ABC-0D55-49F1-99B2-DA03448B6232}"/>
    <cellStyle name="Calculation 17 2 10" xfId="11186" xr:uid="{CEF210F4-73BC-49E2-9579-13F6FA82F588}"/>
    <cellStyle name="Calculation 17 2 11" xfId="12545" xr:uid="{A2447F60-E257-4E46-917B-25941B875BB1}"/>
    <cellStyle name="Calculation 17 2 2" xfId="7229" xr:uid="{67353C66-3F4A-4165-9859-2ACB0A405A3D}"/>
    <cellStyle name="Calculation 17 2 2 10" xfId="17186" xr:uid="{C56CF987-5CE5-443B-8CD8-88681C32509F}"/>
    <cellStyle name="Calculation 17 2 2 2" xfId="8868" xr:uid="{79A98F00-6D8F-4BFF-9481-900A3FF66AF3}"/>
    <cellStyle name="Calculation 17 2 2 2 2" xfId="13519" xr:uid="{2A7DE789-5DA6-4807-A4C6-51B2B2FE6A57}"/>
    <cellStyle name="Calculation 17 2 2 2 3" xfId="14523" xr:uid="{987FFA04-CAF3-4EA0-A5CD-D1B682D2B2E7}"/>
    <cellStyle name="Calculation 17 2 2 2 4" xfId="15481" xr:uid="{05B8CDBF-84ED-4B93-B50A-6B82D4F99D7B}"/>
    <cellStyle name="Calculation 17 2 2 2 5" xfId="16406" xr:uid="{F97F2852-2FCF-4B35-927F-40839148B25F}"/>
    <cellStyle name="Calculation 17 2 2 2 6" xfId="17277" xr:uid="{C806F642-8045-4114-8AF8-EF10663F08C6}"/>
    <cellStyle name="Calculation 17 2 2 2 7" xfId="18123" xr:uid="{3D96B716-2756-47B7-A16B-A36CB43414A0}"/>
    <cellStyle name="Calculation 17 2 2 2 8" xfId="18887" xr:uid="{76F761AA-3252-4A59-8C4F-50757140677F}"/>
    <cellStyle name="Calculation 17 2 2 3" xfId="9714" xr:uid="{90CDAC75-E9DA-4E5F-8295-8B92B8570525}"/>
    <cellStyle name="Calculation 17 2 2 3 2" xfId="14118" xr:uid="{B7852BFF-39B3-4CF3-9664-BC9AE464EE08}"/>
    <cellStyle name="Calculation 17 2 2 3 3" xfId="15078" xr:uid="{C0BA3807-0347-4BC5-8AC0-916EA46D6D1F}"/>
    <cellStyle name="Calculation 17 2 2 3 4" xfId="16030" xr:uid="{F44C18F4-7BE8-4E1C-A7FA-CCCBEB2FFAB7}"/>
    <cellStyle name="Calculation 17 2 2 3 5" xfId="16904" xr:uid="{DE76F3C9-9720-4C9F-BFEF-703C29F1A4E4}"/>
    <cellStyle name="Calculation 17 2 2 3 6" xfId="17769" xr:uid="{7CD387B3-82C6-4E76-B2C6-9394346210F4}"/>
    <cellStyle name="Calculation 17 2 2 3 7" xfId="18545" xr:uid="{9FE137D2-CBB9-4925-AD9F-6B5112CE4780}"/>
    <cellStyle name="Calculation 17 2 2 3 8" xfId="19302" xr:uid="{533A9765-F78F-4C6C-94E6-9B57CF0A65F2}"/>
    <cellStyle name="Calculation 17 2 2 4" xfId="12491" xr:uid="{569ABBA4-67A9-4763-BF47-007479DB582D}"/>
    <cellStyle name="Calculation 17 2 2 5" xfId="10400" xr:uid="{3B29EEF8-EBE4-488C-B9FC-C189095D27A4}"/>
    <cellStyle name="Calculation 17 2 2 6" xfId="13416" xr:uid="{0570761D-6375-480B-A301-897E14678A14}"/>
    <cellStyle name="Calculation 17 2 2 7" xfId="14425" xr:uid="{592A0295-00C7-4C36-90A3-D2914A5EC3D6}"/>
    <cellStyle name="Calculation 17 2 2 8" xfId="15383" xr:uid="{32886DED-89E4-4C98-84C4-E9CF9074D132}"/>
    <cellStyle name="Calculation 17 2 2 9" xfId="16314" xr:uid="{F452E728-6BDB-4F0B-8E56-852F086FEBDD}"/>
    <cellStyle name="Calculation 17 2 3" xfId="8522" xr:uid="{1808EC18-FA26-4095-9BAF-9E4ADE4E8434}"/>
    <cellStyle name="Calculation 17 2 3 2" xfId="13261" xr:uid="{691EE457-A164-46D7-AED6-16FB0CD2C45C}"/>
    <cellStyle name="Calculation 17 2 3 3" xfId="14281" xr:uid="{2FF31E1F-BDFF-451A-B30A-B99C481350A5}"/>
    <cellStyle name="Calculation 17 2 3 4" xfId="15241" xr:uid="{C735848B-8DC4-4A4D-A1DA-B6660C049622}"/>
    <cellStyle name="Calculation 17 2 3 5" xfId="16190" xr:uid="{EFC2CB5E-79E0-4DA7-812F-FAB0EA73B7E4}"/>
    <cellStyle name="Calculation 17 2 3 6" xfId="17063" xr:uid="{898E70EA-D806-41CC-8FC5-BD59B1ADB049}"/>
    <cellStyle name="Calculation 17 2 3 7" xfId="17928" xr:uid="{96CF7090-4B66-437C-B111-B7879FA38FE3}"/>
    <cellStyle name="Calculation 17 2 3 8" xfId="18704" xr:uid="{330542BF-7B55-4BFE-BA54-F2E6BDCEEF73}"/>
    <cellStyle name="Calculation 17 2 4" xfId="9531" xr:uid="{604A864B-0A97-4A08-AEC2-DE33410869A1}"/>
    <cellStyle name="Calculation 17 2 4 2" xfId="13935" xr:uid="{B649AD80-61F3-417B-9FEB-1D01E0AA3657}"/>
    <cellStyle name="Calculation 17 2 4 3" xfId="14895" xr:uid="{29CC50C1-CE75-4A75-A478-5F383F99B177}"/>
    <cellStyle name="Calculation 17 2 4 4" xfId="15847" xr:uid="{C92FD8DC-8E87-4281-9098-489575199805}"/>
    <cellStyle name="Calculation 17 2 4 5" xfId="16721" xr:uid="{02638E9B-F851-4836-A77B-CB619FCB8CE1}"/>
    <cellStyle name="Calculation 17 2 4 6" xfId="17586" xr:uid="{8BE241E8-8756-40ED-975F-A2FF841F393E}"/>
    <cellStyle name="Calculation 17 2 4 7" xfId="18362" xr:uid="{D79A95CC-EA0B-4069-90D6-95E9374D9518}"/>
    <cellStyle name="Calculation 17 2 4 8" xfId="19119" xr:uid="{F2878A9F-D93C-4E71-8E6B-F58F26154E2D}"/>
    <cellStyle name="Calculation 17 2 5" xfId="12232" xr:uid="{B6F3D1BC-C8F0-4112-A37B-13B73E745482}"/>
    <cellStyle name="Calculation 17 2 6" xfId="10643" xr:uid="{EF721577-0F2B-4F0E-9B67-285087E8334F}"/>
    <cellStyle name="Calculation 17 2 7" xfId="11984" xr:uid="{81E06478-7950-4B0C-9488-04B065A43DAB}"/>
    <cellStyle name="Calculation 17 2 8" xfId="10854" xr:uid="{4640C06D-C5AE-4C7F-9BB0-51AF3FA2D636}"/>
    <cellStyle name="Calculation 17 2 9" xfId="11578" xr:uid="{E4620CA7-69A0-4D80-947F-1C081142959E}"/>
    <cellStyle name="Calculation 17 3" xfId="6982" xr:uid="{7222CA6B-C8EF-43C5-B5A8-4F87C7BB78EF}"/>
    <cellStyle name="Calculation 17 3 10" xfId="13606" xr:uid="{F4236333-2363-416A-B7D0-0E4B9538E85C}"/>
    <cellStyle name="Calculation 17 3 2" xfId="8621" xr:uid="{F0BE50BB-05C0-4E1A-A5E8-72DB4FD0364B}"/>
    <cellStyle name="Calculation 17 3 2 2" xfId="13342" xr:uid="{FE6D4438-ED58-4A17-B18D-B5EB0D05DD6E}"/>
    <cellStyle name="Calculation 17 3 2 3" xfId="14356" xr:uid="{4BE8FED4-9E12-4A9E-B65C-AEDD9650B70F}"/>
    <cellStyle name="Calculation 17 3 2 4" xfId="15316" xr:uid="{49291597-062E-4640-AD79-6476DFE29BA4}"/>
    <cellStyle name="Calculation 17 3 2 5" xfId="16260" xr:uid="{BAC452DA-9269-473D-8342-6B1BAA3C642D}"/>
    <cellStyle name="Calculation 17 3 2 6" xfId="17133" xr:uid="{73906B0E-3B7A-4CB3-96D5-35EBC43ACC81}"/>
    <cellStyle name="Calculation 17 3 2 7" xfId="17998" xr:uid="{F613A47C-04D6-4B33-924E-898C57CE60CC}"/>
    <cellStyle name="Calculation 17 3 2 8" xfId="18773" xr:uid="{D697891A-85CE-4646-BA6E-96A1A7F98890}"/>
    <cellStyle name="Calculation 17 3 3" xfId="9600" xr:uid="{E664F284-1647-4F2B-890D-0E935CE442F2}"/>
    <cellStyle name="Calculation 17 3 3 2" xfId="14004" xr:uid="{942D1462-D790-4281-A851-C719CF435DCE}"/>
    <cellStyle name="Calculation 17 3 3 3" xfId="14964" xr:uid="{4ABF141C-23D6-408F-BA9D-94ECF0B04505}"/>
    <cellStyle name="Calculation 17 3 3 4" xfId="15916" xr:uid="{400B91E4-52E6-4669-AE3E-B4324D1C6B87}"/>
    <cellStyle name="Calculation 17 3 3 5" xfId="16790" xr:uid="{EBBC667A-6F84-4EC5-A4CA-B3A1707D5774}"/>
    <cellStyle name="Calculation 17 3 3 6" xfId="17655" xr:uid="{695F2581-C04A-43A8-9324-622CD330B6F6}"/>
    <cellStyle name="Calculation 17 3 3 7" xfId="18431" xr:uid="{80E1C827-05AB-466A-B67E-18509A32DD73}"/>
    <cellStyle name="Calculation 17 3 3 8" xfId="19188" xr:uid="{E3852F69-7D3B-4A84-AF2A-9F4DDCF25021}"/>
    <cellStyle name="Calculation 17 3 4" xfId="12315" xr:uid="{FF062499-6C9D-47C2-9E5E-AD41A18B03E0}"/>
    <cellStyle name="Calculation 17 3 5" xfId="10565" xr:uid="{FE9C8C51-004B-46D5-9A14-28E60A543BAC}"/>
    <cellStyle name="Calculation 17 3 6" xfId="13132" xr:uid="{36F704F1-FCA5-4EC0-B979-7D0BB79E3B30}"/>
    <cellStyle name="Calculation 17 3 7" xfId="9905" xr:uid="{FFDBAB76-D7C3-42E0-AD02-4255F3EFF95E}"/>
    <cellStyle name="Calculation 17 3 8" xfId="11843" xr:uid="{A0220C22-913C-4D7E-908C-D0B63D945EA5}"/>
    <cellStyle name="Calculation 17 3 9" xfId="10979" xr:uid="{4275901D-5772-4FAA-8C96-C9419EF6B4B4}"/>
    <cellStyle name="Calculation 17 4" xfId="7783" xr:uid="{BD479D1D-EA6D-4ED4-8B22-D28FC888C616}"/>
    <cellStyle name="Calculation 17 4 2" xfId="12809" xr:uid="{70E65B2D-54CD-42C2-8A55-B9AB0E06D969}"/>
    <cellStyle name="Calculation 17 4 3" xfId="10174" xr:uid="{AB554A87-1FDA-4402-8A6D-1FD60F7113B2}"/>
    <cellStyle name="Calculation 17 4 4" xfId="13693" xr:uid="{5CEA7F67-8EC0-41C3-BC06-7291DF0ED186}"/>
    <cellStyle name="Calculation 17 4 5" xfId="14661" xr:uid="{8B310C9A-79C5-46A3-821C-9FEBC56F541E}"/>
    <cellStyle name="Calculation 17 4 6" xfId="15613" xr:uid="{9E1104CF-D011-4698-9451-2045586255E6}"/>
    <cellStyle name="Calculation 17 4 7" xfId="16498" xr:uid="{F439F9D5-C576-4DAB-BB94-F9584FF58547}"/>
    <cellStyle name="Calculation 17 4 8" xfId="17366" xr:uid="{0D2FC413-1323-4AA9-8774-61047136EF42}"/>
    <cellStyle name="Calculation 17 5" xfId="7910" xr:uid="{AE25121D-0729-4029-8B7A-AED8847EC535}"/>
    <cellStyle name="Calculation 17 5 2" xfId="12902" xr:uid="{E768786E-36D8-408A-BB1D-718E2D6034EB}"/>
    <cellStyle name="Calculation 17 5 3" xfId="10089" xr:uid="{74E5198F-5F64-4696-B273-999804FFAB36}"/>
    <cellStyle name="Calculation 17 5 4" xfId="13704" xr:uid="{0B54A419-86DD-46B3-AAF9-E4D00E1510CC}"/>
    <cellStyle name="Calculation 17 5 5" xfId="14670" xr:uid="{B756EEAB-C1AF-42F0-B68E-4EBF738D2BCD}"/>
    <cellStyle name="Calculation 17 5 6" xfId="15622" xr:uid="{BDA0CD5D-5383-4B27-A817-2E6C867D681F}"/>
    <cellStyle name="Calculation 17 5 7" xfId="16507" xr:uid="{125993E1-0922-4456-B823-CBBD390B2E0C}"/>
    <cellStyle name="Calculation 17 5 8" xfId="17375" xr:uid="{545F402C-0498-4ECA-AFBD-D1680DE6964C}"/>
    <cellStyle name="Calculation 17 6" xfId="10194" xr:uid="{B733C83C-C961-4673-B38E-20072BB0C2C0}"/>
    <cellStyle name="Calculation 17 7" xfId="12938" xr:uid="{FE9023D3-6B16-484A-9111-BDADA15C6C71}"/>
    <cellStyle name="Calculation 17 8" xfId="10060" xr:uid="{9B83D4D8-7E5B-4E04-8A28-BBEE5871855D}"/>
    <cellStyle name="Calculation 17 9" xfId="12158" xr:uid="{FA14E61A-2661-43E5-993A-AF64710AE211}"/>
    <cellStyle name="Calculation 18" xfId="821" xr:uid="{641A98B1-4458-42F4-BD60-58E049BE85F0}"/>
    <cellStyle name="Calculation 18 10" xfId="15391" xr:uid="{08D918DF-0F60-4EA4-BE6D-2C9C2839B276}"/>
    <cellStyle name="Calculation 18 11" xfId="16318" xr:uid="{73F3FC66-3830-443D-BFDA-C93203E3D5FE}"/>
    <cellStyle name="Calculation 18 12" xfId="17189" xr:uid="{409E5E52-2AC0-4051-9AEB-49A43BAB295B}"/>
    <cellStyle name="Calculation 18 13" xfId="18039" xr:uid="{654E9E2C-A6E3-419E-9A45-7C9D5A6094CD}"/>
    <cellStyle name="Calculation 18 2" xfId="822" xr:uid="{C8EAF2DF-E0E6-4C47-9208-FE247F527001}"/>
    <cellStyle name="Calculation 18 2 10" xfId="10750" xr:uid="{1EEBA7E0-1AA7-4025-97C9-4C9A1D5AABE8}"/>
    <cellStyle name="Calculation 18 2 11" xfId="13111" xr:uid="{49C089D9-8EAB-4D74-A068-7AC984FD3732}"/>
    <cellStyle name="Calculation 18 2 12" xfId="9922" xr:uid="{51A41D56-D15B-4301-8D6B-6BB26F29B7C9}"/>
    <cellStyle name="Calculation 18 2 2" xfId="6880" xr:uid="{E218A5B6-9C58-4186-B241-74FFEE0B6F4F}"/>
    <cellStyle name="Calculation 18 2 2 10" xfId="16453" xr:uid="{5DE2DE4D-BC54-41DE-87C7-180D4C9E5FD9}"/>
    <cellStyle name="Calculation 18 2 2 11" xfId="17324" xr:uid="{F4908307-EA6F-4194-BCFE-1D45E1535653}"/>
    <cellStyle name="Calculation 18 2 2 2" xfId="7230" xr:uid="{9002F53F-92A5-4822-844F-E44A0DA4DE93}"/>
    <cellStyle name="Calculation 18 2 2 2 10" xfId="15624" xr:uid="{64CE6B8B-4FC6-4337-ACDF-33E69B0774B6}"/>
    <cellStyle name="Calculation 18 2 2 2 2" xfId="8869" xr:uid="{880CE6AC-C2FF-4CB6-8A30-9DD4D4661B13}"/>
    <cellStyle name="Calculation 18 2 2 2 2 2" xfId="13520" xr:uid="{1D2DF5D4-4D39-4F37-AB75-AA70988231DB}"/>
    <cellStyle name="Calculation 18 2 2 2 2 3" xfId="14524" xr:uid="{8606751B-15A5-4830-B3AD-CC7414E8D998}"/>
    <cellStyle name="Calculation 18 2 2 2 2 4" xfId="15482" xr:uid="{769C9B52-F072-4D08-9E57-8E65EA54BC83}"/>
    <cellStyle name="Calculation 18 2 2 2 2 5" xfId="16407" xr:uid="{EA125CB3-4DD3-4E26-A089-759567F5608A}"/>
    <cellStyle name="Calculation 18 2 2 2 2 6" xfId="17278" xr:uid="{478193EB-96FC-4C10-9AB0-39C9DBCC457F}"/>
    <cellStyle name="Calculation 18 2 2 2 2 7" xfId="18124" xr:uid="{B318E887-CFD8-4B9D-A0EC-793F9A0F9B43}"/>
    <cellStyle name="Calculation 18 2 2 2 2 8" xfId="18888" xr:uid="{E24B6D76-C6A4-4286-B4BD-711DB367AA56}"/>
    <cellStyle name="Calculation 18 2 2 2 3" xfId="9715" xr:uid="{8D8C7149-7764-42B5-A40A-37B6B155D33E}"/>
    <cellStyle name="Calculation 18 2 2 2 3 2" xfId="14119" xr:uid="{223BA2CD-4FC2-481C-88D0-97448E854701}"/>
    <cellStyle name="Calculation 18 2 2 2 3 3" xfId="15079" xr:uid="{1691C6DB-963A-410B-9598-891515BD0A0D}"/>
    <cellStyle name="Calculation 18 2 2 2 3 4" xfId="16031" xr:uid="{447FE906-6CB6-4091-A659-059B3BC1DE5A}"/>
    <cellStyle name="Calculation 18 2 2 2 3 5" xfId="16905" xr:uid="{6C0A65DE-39F0-4653-A008-27871F421C18}"/>
    <cellStyle name="Calculation 18 2 2 2 3 6" xfId="17770" xr:uid="{7029AE09-0822-4080-B8BF-E5F7AACAEAE9}"/>
    <cellStyle name="Calculation 18 2 2 2 3 7" xfId="18546" xr:uid="{678F6720-3709-4DA0-B5A3-820773CB20E0}"/>
    <cellStyle name="Calculation 18 2 2 2 3 8" xfId="19303" xr:uid="{E3BC18A6-5E62-479F-A26B-4307CFF3778D}"/>
    <cellStyle name="Calculation 18 2 2 2 4" xfId="12492" xr:uid="{56BD434D-EE37-4496-87E7-47BA3666F998}"/>
    <cellStyle name="Calculation 18 2 2 2 5" xfId="10399" xr:uid="{22084B20-A52F-42CC-8781-636E8619C4BE}"/>
    <cellStyle name="Calculation 18 2 2 2 6" xfId="12927" xr:uid="{CECFA467-A934-4DE8-94E9-A5DF56D4CA4C}"/>
    <cellStyle name="Calculation 18 2 2 2 7" xfId="10067" xr:uid="{2B8F8937-27E7-4072-B3A7-B0244EB1231C}"/>
    <cellStyle name="Calculation 18 2 2 2 8" xfId="13707" xr:uid="{C78B9FF9-38F2-473D-87E7-48114AFA6FC1}"/>
    <cellStyle name="Calculation 18 2 2 2 9" xfId="14672" xr:uid="{369FA62C-F8CA-409F-A09D-8C92A871FFD8}"/>
    <cellStyle name="Calculation 18 2 2 3" xfId="8520" xr:uid="{B6461453-58F8-43A6-83D8-DEE177191CBF}"/>
    <cellStyle name="Calculation 18 2 2 3 2" xfId="13259" xr:uid="{FF8584BF-22DB-4CC6-BE64-FAEEC141C81A}"/>
    <cellStyle name="Calculation 18 2 2 3 3" xfId="14279" xr:uid="{0EC54469-1ED8-4FDB-B350-B086063E0BEC}"/>
    <cellStyle name="Calculation 18 2 2 3 4" xfId="15239" xr:uid="{B6B1E376-2040-4172-9E04-B39FD50706F6}"/>
    <cellStyle name="Calculation 18 2 2 3 5" xfId="16188" xr:uid="{EB259844-8D5A-46A1-919F-96C85F97D1C8}"/>
    <cellStyle name="Calculation 18 2 2 3 6" xfId="17061" xr:uid="{C9498583-7001-4448-A6F1-2F77AFE85D3F}"/>
    <cellStyle name="Calculation 18 2 2 3 7" xfId="17926" xr:uid="{2F4FCC12-C97B-4639-BC24-564289E32FBA}"/>
    <cellStyle name="Calculation 18 2 2 3 8" xfId="18702" xr:uid="{3FFA4F91-7623-444D-A47B-E912AC8DBEA1}"/>
    <cellStyle name="Calculation 18 2 2 4" xfId="9529" xr:uid="{1785E610-702F-4288-999F-19C4506AB518}"/>
    <cellStyle name="Calculation 18 2 2 4 2" xfId="13933" xr:uid="{4E584443-AA2E-490E-ABDF-A09FC7506BB8}"/>
    <cellStyle name="Calculation 18 2 2 4 3" xfId="14893" xr:uid="{234D268B-B699-4A56-95C4-9DA680659905}"/>
    <cellStyle name="Calculation 18 2 2 4 4" xfId="15845" xr:uid="{91BD9E7D-7C9C-4F3D-80C3-594B195778CB}"/>
    <cellStyle name="Calculation 18 2 2 4 5" xfId="16719" xr:uid="{3AFF98FA-023D-4B19-B9BB-022005754B04}"/>
    <cellStyle name="Calculation 18 2 2 4 6" xfId="17584" xr:uid="{0AB430D7-D61B-40AD-86C3-0DEB4415C18C}"/>
    <cellStyle name="Calculation 18 2 2 4 7" xfId="18360" xr:uid="{5D7EBEC7-29AC-464B-8325-253DA8195978}"/>
    <cellStyle name="Calculation 18 2 2 4 8" xfId="19117" xr:uid="{4D3268C9-6D2A-4CE2-AD65-2C330DC4FD07}"/>
    <cellStyle name="Calculation 18 2 2 5" xfId="12230" xr:uid="{8BF6E896-6C8F-412E-9C4A-F6E51BDCAAC1}"/>
    <cellStyle name="Calculation 18 2 2 6" xfId="10645" xr:uid="{3C9D75F9-7EA9-4C19-A726-DC64BADE6E54}"/>
    <cellStyle name="Calculation 18 2 2 7" xfId="13623" xr:uid="{6EFDF994-3079-48C5-96AC-26F830765416}"/>
    <cellStyle name="Calculation 18 2 2 8" xfId="14601" xr:uid="{AC06F745-6654-4A10-BFED-5677E8C604E9}"/>
    <cellStyle name="Calculation 18 2 2 9" xfId="15554" xr:uid="{66683AF2-E0F0-4E0D-AF22-11C09F291CFC}"/>
    <cellStyle name="Calculation 18 2 3" xfId="6984" xr:uid="{031CB89B-742B-4F89-9A1E-DD44A74122CE}"/>
    <cellStyle name="Calculation 18 2 3 10" xfId="12753" xr:uid="{1F19C7CA-F35C-45F3-834D-8FA70F70C592}"/>
    <cellStyle name="Calculation 18 2 3 2" xfId="8623" xr:uid="{D3D58381-9940-48DB-B529-BBFFD658F273}"/>
    <cellStyle name="Calculation 18 2 3 2 2" xfId="13344" xr:uid="{750756CD-49ED-4F80-8553-C94FCE53B7EB}"/>
    <cellStyle name="Calculation 18 2 3 2 3" xfId="14358" xr:uid="{4C7979CF-5B06-4C81-9151-1BA3B9F07A3C}"/>
    <cellStyle name="Calculation 18 2 3 2 4" xfId="15318" xr:uid="{54AA7ED6-677E-49EE-ABA8-722009928D8E}"/>
    <cellStyle name="Calculation 18 2 3 2 5" xfId="16262" xr:uid="{6496A18A-C733-425E-8BD3-16834EA6403F}"/>
    <cellStyle name="Calculation 18 2 3 2 6" xfId="17135" xr:uid="{FA90FA9C-2932-4D03-B7A7-59315A1DEAD7}"/>
    <cellStyle name="Calculation 18 2 3 2 7" xfId="18000" xr:uid="{2C4EAF7B-5A21-4FB5-8ABC-A372113C3BE4}"/>
    <cellStyle name="Calculation 18 2 3 2 8" xfId="18775" xr:uid="{2F9375CC-A282-4327-9ADA-E79118B1BF71}"/>
    <cellStyle name="Calculation 18 2 3 3" xfId="9602" xr:uid="{DBD08620-837D-4D11-B6EB-038C439B0479}"/>
    <cellStyle name="Calculation 18 2 3 3 2" xfId="14006" xr:uid="{80A0571E-AAC0-42EC-8132-B09EE7A5140B}"/>
    <cellStyle name="Calculation 18 2 3 3 3" xfId="14966" xr:uid="{FF17C608-A3D9-4755-B7FD-95AF84090EE4}"/>
    <cellStyle name="Calculation 18 2 3 3 4" xfId="15918" xr:uid="{B183421B-07F3-43A5-960A-11DFB169FEAB}"/>
    <cellStyle name="Calculation 18 2 3 3 5" xfId="16792" xr:uid="{08FBF315-9DD1-47C3-AC93-D6954B1D192B}"/>
    <cellStyle name="Calculation 18 2 3 3 6" xfId="17657" xr:uid="{23F5FBFD-918E-436B-92C7-2A65E3059F38}"/>
    <cellStyle name="Calculation 18 2 3 3 7" xfId="18433" xr:uid="{4FCFA800-D45A-4FE0-9BEB-71012EBC3DA1}"/>
    <cellStyle name="Calculation 18 2 3 3 8" xfId="19190" xr:uid="{E01E2F82-3176-46D2-B34C-68C335F1C806}"/>
    <cellStyle name="Calculation 18 2 3 4" xfId="12317" xr:uid="{3635DB13-7733-4588-923A-4CB6442E2FC7}"/>
    <cellStyle name="Calculation 18 2 3 5" xfId="10563" xr:uid="{E9BC26DE-93C6-40BC-AAEA-77709F60A21E}"/>
    <cellStyle name="Calculation 18 2 3 6" xfId="12616" xr:uid="{26602A5A-2B2A-4C73-A85A-7246D8505D44}"/>
    <cellStyle name="Calculation 18 2 3 7" xfId="10299" xr:uid="{B507FB4D-7F4C-45B1-AA85-024D1445278F}"/>
    <cellStyle name="Calculation 18 2 3 8" xfId="13160" xr:uid="{4E37114F-EC9D-4FF5-934F-D1957B1E0B81}"/>
    <cellStyle name="Calculation 18 2 3 9" xfId="9884" xr:uid="{13983A99-5F23-4FB1-8A8A-D37916AF6456}"/>
    <cellStyle name="Calculation 18 2 4" xfId="7785" xr:uid="{D6E1852B-18B0-4537-A21E-8DF452341B37}"/>
    <cellStyle name="Calculation 18 2 4 2" xfId="12811" xr:uid="{713636C0-4293-4FFC-82E3-078EF9F7D6FF}"/>
    <cellStyle name="Calculation 18 2 4 3" xfId="12022" xr:uid="{A7211B18-03A1-4388-BE1E-850C6EC74AF4}"/>
    <cellStyle name="Calculation 18 2 4 4" xfId="10821" xr:uid="{54717137-9A78-4181-BF3D-93ACE245A98B}"/>
    <cellStyle name="Calculation 18 2 4 5" xfId="11609" xr:uid="{3A3C382A-A63C-47AE-AA3E-DD57DE90CA4E}"/>
    <cellStyle name="Calculation 18 2 4 6" xfId="11160" xr:uid="{D1DB5981-9BD2-4466-B440-26102849DCA9}"/>
    <cellStyle name="Calculation 18 2 4 7" xfId="13027" xr:uid="{1D8F6736-789F-43BB-82E3-EE0C0B23D569}"/>
    <cellStyle name="Calculation 18 2 4 8" xfId="9978" xr:uid="{324AAE76-6B1E-4E98-A188-FEDFFCF1299E}"/>
    <cellStyle name="Calculation 18 2 5" xfId="7908" xr:uid="{68C143C2-0AD7-401F-AF2E-70FC9628D695}"/>
    <cellStyle name="Calculation 18 2 5 2" xfId="12900" xr:uid="{DDEBEEE8-ED01-4B2D-8683-0A2D9920E278}"/>
    <cellStyle name="Calculation 18 2 5 3" xfId="10091" xr:uid="{5BD51C5C-F649-463D-9C8A-30B37B0321AA}"/>
    <cellStyle name="Calculation 18 2 5 4" xfId="12149" xr:uid="{3D6C1B9D-907C-4DA1-B794-611DC1FBA8DC}"/>
    <cellStyle name="Calculation 18 2 5 5" xfId="10719" xr:uid="{9EE4C025-725C-4645-AA1B-5E435831F2A0}"/>
    <cellStyle name="Calculation 18 2 5 6" xfId="13403" xr:uid="{229813CC-0803-4A7A-BF9F-569E73D6842A}"/>
    <cellStyle name="Calculation 18 2 5 7" xfId="14412" xr:uid="{2D182FC4-6B74-422B-A6ED-51F99BB9DD72}"/>
    <cellStyle name="Calculation 18 2 5 8" xfId="15370" xr:uid="{7C085D7E-C437-4A9C-A10B-AEC4DCAAA835}"/>
    <cellStyle name="Calculation 18 2 6" xfId="10196" xr:uid="{5654B33C-2D7C-423D-8AFC-0A7D06844DED}"/>
    <cellStyle name="Calculation 18 2 7" xfId="12395" xr:uid="{91CBFDC9-E664-4BA5-A1CA-7FD7B139A27D}"/>
    <cellStyle name="Calculation 18 2 8" xfId="10492" xr:uid="{78A3564B-C692-41A8-8B8C-A9CFEFDE98B6}"/>
    <cellStyle name="Calculation 18 2 9" xfId="12112" xr:uid="{57F25F7D-DE52-447A-A562-D417D682EFF8}"/>
    <cellStyle name="Calculation 18 3" xfId="6881" xr:uid="{BB21569E-C895-4709-972B-67F545C192C9}"/>
    <cellStyle name="Calculation 18 3 10" xfId="10576" xr:uid="{A76D3D87-5FAB-4301-9BDC-652755595BC9}"/>
    <cellStyle name="Calculation 18 3 11" xfId="12613" xr:uid="{7691BCF9-32DB-49ED-8D51-52E75D69FEB5}"/>
    <cellStyle name="Calculation 18 3 2" xfId="7231" xr:uid="{D22B8195-07F8-4D5F-8498-DA15502D604B}"/>
    <cellStyle name="Calculation 18 3 2 10" xfId="12626" xr:uid="{CE66F376-E020-4448-853C-E6DC2CAF2DAC}"/>
    <cellStyle name="Calculation 18 3 2 2" xfId="8870" xr:uid="{A24FA2A2-3E38-41B2-A5DA-C1997EC65FBA}"/>
    <cellStyle name="Calculation 18 3 2 2 2" xfId="13521" xr:uid="{10B75E64-1785-4F60-80F9-D230130EDD2E}"/>
    <cellStyle name="Calculation 18 3 2 2 3" xfId="14525" xr:uid="{D950C9C1-5A20-46CB-BF6D-310C4485A799}"/>
    <cellStyle name="Calculation 18 3 2 2 4" xfId="15483" xr:uid="{B0B4D622-2331-4F22-ABA6-440E065F8741}"/>
    <cellStyle name="Calculation 18 3 2 2 5" xfId="16408" xr:uid="{73A19E46-9CA7-4452-A23F-F7AEF7275A89}"/>
    <cellStyle name="Calculation 18 3 2 2 6" xfId="17279" xr:uid="{10FE3B7A-3E13-41A8-9CFC-D9DADE83C8B6}"/>
    <cellStyle name="Calculation 18 3 2 2 7" xfId="18125" xr:uid="{ABF5A5DF-7450-4C39-B422-ED8C2213CA4B}"/>
    <cellStyle name="Calculation 18 3 2 2 8" xfId="18889" xr:uid="{7218A79F-A5C4-44B7-80DB-D9ABD9DE8B79}"/>
    <cellStyle name="Calculation 18 3 2 3" xfId="9716" xr:uid="{E7E98077-20A5-401A-B8CA-6B7A902DCD3E}"/>
    <cellStyle name="Calculation 18 3 2 3 2" xfId="14120" xr:uid="{EB09068B-018E-4579-9349-BCD4FFD1CCBC}"/>
    <cellStyle name="Calculation 18 3 2 3 3" xfId="15080" xr:uid="{1754DECC-5AF8-4853-9A54-DC71F8961594}"/>
    <cellStyle name="Calculation 18 3 2 3 4" xfId="16032" xr:uid="{A958294D-FBE5-42EB-A6E8-53BF22614DFF}"/>
    <cellStyle name="Calculation 18 3 2 3 5" xfId="16906" xr:uid="{03779B75-86D0-46E2-9B65-583C84C4B6C8}"/>
    <cellStyle name="Calculation 18 3 2 3 6" xfId="17771" xr:uid="{407C755D-64DA-447B-B558-A0C63D02E649}"/>
    <cellStyle name="Calculation 18 3 2 3 7" xfId="18547" xr:uid="{FDB8B942-04C2-4EF0-9685-92EBDC9E558F}"/>
    <cellStyle name="Calculation 18 3 2 3 8" xfId="19304" xr:uid="{AD194BE6-0016-411F-8B48-C703D0837C57}"/>
    <cellStyle name="Calculation 18 3 2 4" xfId="12493" xr:uid="{83FDA481-4873-4DB0-9A2A-1D4ACCDDA043}"/>
    <cellStyle name="Calculation 18 3 2 5" xfId="10398" xr:uid="{40B5EF98-C02D-4689-A231-B1825502528A}"/>
    <cellStyle name="Calculation 18 3 2 6" xfId="11736" xr:uid="{29A47818-347A-48C0-8433-2C020B896C31}"/>
    <cellStyle name="Calculation 18 3 2 7" xfId="11061" xr:uid="{5D5334D0-71A0-4491-8002-7F230A5DFE4F}"/>
    <cellStyle name="Calculation 18 3 2 8" xfId="12363" xr:uid="{3951E39C-81E1-4910-B049-718E8881DC88}"/>
    <cellStyle name="Calculation 18 3 2 9" xfId="10519" xr:uid="{21BB90D7-5C5D-40E4-997B-C17688EE7DF2}"/>
    <cellStyle name="Calculation 18 3 3" xfId="8521" xr:uid="{ACCF8D75-FA45-4993-861D-F02873CB9B63}"/>
    <cellStyle name="Calculation 18 3 3 2" xfId="13260" xr:uid="{720A4E8F-D026-41B3-BF89-DA41CD66FF73}"/>
    <cellStyle name="Calculation 18 3 3 3" xfId="14280" xr:uid="{616A08D1-1901-4FD9-B9B7-ED82D1020B19}"/>
    <cellStyle name="Calculation 18 3 3 4" xfId="15240" xr:uid="{3B689566-BE46-4747-9FD3-B6A0A33DA1A5}"/>
    <cellStyle name="Calculation 18 3 3 5" xfId="16189" xr:uid="{6A698D4E-0BCF-4EA9-B073-DDC19D2D6544}"/>
    <cellStyle name="Calculation 18 3 3 6" xfId="17062" xr:uid="{6B0813DC-DD0A-4B73-BBD1-59DECF0CE4AD}"/>
    <cellStyle name="Calculation 18 3 3 7" xfId="17927" xr:uid="{BC05066E-EFF4-4B88-97C4-1E221F49F3DA}"/>
    <cellStyle name="Calculation 18 3 3 8" xfId="18703" xr:uid="{A950662D-C7D0-4438-BCD1-57A1BA8CE715}"/>
    <cellStyle name="Calculation 18 3 4" xfId="9530" xr:uid="{30EA17FF-69EE-4A63-80DB-247F0EA1CE18}"/>
    <cellStyle name="Calculation 18 3 4 2" xfId="13934" xr:uid="{41DA8574-F433-4E61-B840-860CA36EF8CB}"/>
    <cellStyle name="Calculation 18 3 4 3" xfId="14894" xr:uid="{B5A94989-9D10-4101-BEA7-8264B9DD8497}"/>
    <cellStyle name="Calculation 18 3 4 4" xfId="15846" xr:uid="{AEA10D98-6FF4-4324-90F4-6CF0A0D40986}"/>
    <cellStyle name="Calculation 18 3 4 5" xfId="16720" xr:uid="{ABD02524-BF4E-4FE8-B704-3DCEDACFF818}"/>
    <cellStyle name="Calculation 18 3 4 6" xfId="17585" xr:uid="{2870BC81-AE9C-4B9A-B9C3-B254C04C3DBA}"/>
    <cellStyle name="Calculation 18 3 4 7" xfId="18361" xr:uid="{7C6DB08F-6A6E-404C-AE9B-74E4EBA7AF9B}"/>
    <cellStyle name="Calculation 18 3 4 8" xfId="19118" xr:uid="{E1AA758F-323D-492D-AD71-D445B8343AAA}"/>
    <cellStyle name="Calculation 18 3 5" xfId="12231" xr:uid="{2819AFA3-B8D9-4BFC-AC97-8644C6D7AD17}"/>
    <cellStyle name="Calculation 18 3 6" xfId="10644" xr:uid="{E7EAD093-4C29-4F75-AF2C-C8235BA5FF5B}"/>
    <cellStyle name="Calculation 18 3 7" xfId="13121" xr:uid="{B760FCEB-905C-414E-92A7-7B48DA43C72E}"/>
    <cellStyle name="Calculation 18 3 8" xfId="9915" xr:uid="{51DE51E7-0D31-48E6-8D34-DC1A4588939C}"/>
    <cellStyle name="Calculation 18 3 9" xfId="12301" xr:uid="{D29ADC84-47B3-406B-8417-FEC76FCA8C90}"/>
    <cellStyle name="Calculation 18 4" xfId="6983" xr:uid="{1896D13C-7C6E-46A9-89A2-290B8F7DD6C9}"/>
    <cellStyle name="Calculation 18 4 10" xfId="13094" xr:uid="{CED0982E-2813-45D6-895B-0C4A425449D8}"/>
    <cellStyle name="Calculation 18 4 2" xfId="8622" xr:uid="{F0D08DC5-7821-4AD9-8AFF-1F410E48F0DE}"/>
    <cellStyle name="Calculation 18 4 2 2" xfId="13343" xr:uid="{4EC04A42-A39E-4EAD-9B2F-291E58BE2D78}"/>
    <cellStyle name="Calculation 18 4 2 3" xfId="14357" xr:uid="{7309D06C-58EB-4A43-AF18-8277003811E3}"/>
    <cellStyle name="Calculation 18 4 2 4" xfId="15317" xr:uid="{DDEE26B6-D1DA-48AA-9D15-4B6434FDE1DF}"/>
    <cellStyle name="Calculation 18 4 2 5" xfId="16261" xr:uid="{81F971A6-378E-48BE-B53A-E78DE1832D80}"/>
    <cellStyle name="Calculation 18 4 2 6" xfId="17134" xr:uid="{49D77855-D29C-484B-979F-6176A5869961}"/>
    <cellStyle name="Calculation 18 4 2 7" xfId="17999" xr:uid="{93D2ACB6-CABD-44E1-83C7-7938BE11545D}"/>
    <cellStyle name="Calculation 18 4 2 8" xfId="18774" xr:uid="{16024B19-2D7E-4977-878B-AB6F7EDF2542}"/>
    <cellStyle name="Calculation 18 4 3" xfId="9601" xr:uid="{63DC0BD9-5F6F-4DDB-8FCF-A9670D928F9D}"/>
    <cellStyle name="Calculation 18 4 3 2" xfId="14005" xr:uid="{9FDA034E-FDF3-49F6-A704-B8385E3CE7AE}"/>
    <cellStyle name="Calculation 18 4 3 3" xfId="14965" xr:uid="{D27B241B-155B-4F27-AB0B-91506340072D}"/>
    <cellStyle name="Calculation 18 4 3 4" xfId="15917" xr:uid="{F31DC9BB-4694-4A76-A061-8312E0E27929}"/>
    <cellStyle name="Calculation 18 4 3 5" xfId="16791" xr:uid="{7D4157A8-7684-4815-836A-5CD0A38EEA90}"/>
    <cellStyle name="Calculation 18 4 3 6" xfId="17656" xr:uid="{946ABBC3-88A9-4B1D-9EEA-BB1507B8F412}"/>
    <cellStyle name="Calculation 18 4 3 7" xfId="18432" xr:uid="{80B3A610-9088-475C-A082-5110E52E894A}"/>
    <cellStyle name="Calculation 18 4 3 8" xfId="19189" xr:uid="{51E433E7-A47B-4916-82BA-3D01D9809836}"/>
    <cellStyle name="Calculation 18 4 4" xfId="12316" xr:uid="{5A1848D1-B730-4BC2-A0FC-5343D2EDE84B}"/>
    <cellStyle name="Calculation 18 4 5" xfId="10564" xr:uid="{5EA14655-E230-4E76-B511-00C938607BEE}"/>
    <cellStyle name="Calculation 18 4 6" xfId="12101" xr:uid="{D217A85B-7DFD-4D84-92EA-E013A4B65ECA}"/>
    <cellStyle name="Calculation 18 4 7" xfId="10761" xr:uid="{2F9B28BF-6758-4165-BA25-22ECC327721A}"/>
    <cellStyle name="Calculation 18 4 8" xfId="11663" xr:uid="{BEBB6F8E-46C6-41BD-BD7D-54BB026CD3CF}"/>
    <cellStyle name="Calculation 18 4 9" xfId="11125" xr:uid="{14EDE528-0290-4EC5-B442-1583C119DB3D}"/>
    <cellStyle name="Calculation 18 5" xfId="7784" xr:uid="{BD8C78CE-FCA1-46AD-BACC-310F1DAE6329}"/>
    <cellStyle name="Calculation 18 5 2" xfId="12810" xr:uid="{A24AC76D-6B6B-4A5C-A4D2-05A373EBC514}"/>
    <cellStyle name="Calculation 18 5 3" xfId="10173" xr:uid="{28525D59-74F7-4AE0-BFE4-C05DAFD51E1E}"/>
    <cellStyle name="Calculation 18 5 4" xfId="13061" xr:uid="{A5BB45BF-DBD6-4FAF-BE57-3BFDBF14DE14}"/>
    <cellStyle name="Calculation 18 5 5" xfId="9952" xr:uid="{AAC0A4F8-E057-43E9-A347-B8EE3A3776C0}"/>
    <cellStyle name="Calculation 18 5 6" xfId="13723" xr:uid="{7383B908-2E2E-42A0-B45C-106C1A7461F7}"/>
    <cellStyle name="Calculation 18 5 7" xfId="14686" xr:uid="{66D3D332-0536-4B8D-ADED-02D7C8AD049C}"/>
    <cellStyle name="Calculation 18 5 8" xfId="15638" xr:uid="{8B3E01EB-7DB2-423F-A0D8-016386CDE31D}"/>
    <cellStyle name="Calculation 18 6" xfId="7909" xr:uid="{2D083697-2F40-4EE3-BA1B-066A3C035EFB}"/>
    <cellStyle name="Calculation 18 6 2" xfId="12901" xr:uid="{DDD7F460-8AD1-40A5-B37C-A79444B4933F}"/>
    <cellStyle name="Calculation 18 6 3" xfId="10090" xr:uid="{2265EF3A-C20E-4B8A-BBB8-823042A2086F}"/>
    <cellStyle name="Calculation 18 6 4" xfId="12685" xr:uid="{56E52FA1-6524-4C8A-803D-6D9071985D0C}"/>
    <cellStyle name="Calculation 18 6 5" xfId="10245" xr:uid="{D0EFE774-A52F-4A84-BA88-0C5C52ADFD17}"/>
    <cellStyle name="Calculation 18 6 6" xfId="13683" xr:uid="{0BC6874D-41B2-462D-ACAE-292A2D23A73B}"/>
    <cellStyle name="Calculation 18 6 7" xfId="14652" xr:uid="{E5B92008-A54F-402A-AF3F-042FEC77909E}"/>
    <cellStyle name="Calculation 18 6 8" xfId="15604" xr:uid="{FECC4BB8-BF7B-471C-929A-1B2A6032AB12}"/>
    <cellStyle name="Calculation 18 7" xfId="10195" xr:uid="{2EED26D0-92F9-42A8-83D9-0222D454FD05}"/>
    <cellStyle name="Calculation 18 8" xfId="13426" xr:uid="{87A19E5E-EDCE-4DEE-809C-A57F258DF22B}"/>
    <cellStyle name="Calculation 18 9" xfId="14433" xr:uid="{FC45BEB9-A9E8-4A50-92C8-360E90BB359A}"/>
    <cellStyle name="Calculation 19" xfId="823" xr:uid="{FB35107D-2CC3-4D4A-BFDB-932ECB4733E1}"/>
    <cellStyle name="Calculation 19 10" xfId="12707" xr:uid="{A1F031B1-E101-43D1-93D3-0A8EFD3ACF48}"/>
    <cellStyle name="Calculation 19 11" xfId="10227" xr:uid="{6410C39C-E707-4C83-AFB6-619600CBA9F1}"/>
    <cellStyle name="Calculation 19 12" xfId="12134" xr:uid="{9F22E945-BF0A-46DF-9D2A-BBC3C622651A}"/>
    <cellStyle name="Calculation 19 13" xfId="10731" xr:uid="{4C6DFC46-625A-4682-AA77-725C2A3D37D5}"/>
    <cellStyle name="Calculation 19 2" xfId="824" xr:uid="{7F209B6C-6806-4CAC-9FDD-34A82F5CC752}"/>
    <cellStyle name="Calculation 19 2 10" xfId="16497" xr:uid="{ED9E606C-597C-4626-8F42-6FCE31FA05AD}"/>
    <cellStyle name="Calculation 19 2 11" xfId="17365" xr:uid="{EC215391-35A1-4635-AC8A-FE9D4FA2D7AE}"/>
    <cellStyle name="Calculation 19 2 12" xfId="18163" xr:uid="{6CF1DE19-62D6-44A4-A388-D3F1848056EE}"/>
    <cellStyle name="Calculation 19 2 2" xfId="6878" xr:uid="{5CE0809A-6CB9-4249-8D34-0233A991A91F}"/>
    <cellStyle name="Calculation 19 2 2 10" xfId="11135" xr:uid="{BE2D32CB-CDD3-4F67-8118-FF96F35C47A5}"/>
    <cellStyle name="Calculation 19 2 2 11" xfId="13093" xr:uid="{E2825837-F24B-4C21-BB27-1BDF122F129F}"/>
    <cellStyle name="Calculation 19 2 2 2" xfId="7232" xr:uid="{F27334E0-16D9-4142-B2F3-523F94EA1377}"/>
    <cellStyle name="Calculation 19 2 2 2 10" xfId="15368" xr:uid="{443C33CD-E9FD-4302-AF82-E4A68746C1E8}"/>
    <cellStyle name="Calculation 19 2 2 2 2" xfId="8871" xr:uid="{25AF00E7-FAAF-4022-BB62-386DB29B8959}"/>
    <cellStyle name="Calculation 19 2 2 2 2 2" xfId="13522" xr:uid="{569FB69B-12C2-4BB2-A41C-9A55A90A8185}"/>
    <cellStyle name="Calculation 19 2 2 2 2 3" xfId="14526" xr:uid="{2EFB3439-D8A1-4C28-9D2D-FE1E3A11FC09}"/>
    <cellStyle name="Calculation 19 2 2 2 2 4" xfId="15484" xr:uid="{A9461165-7C0A-4A28-A7EC-FEDD941E508C}"/>
    <cellStyle name="Calculation 19 2 2 2 2 5" xfId="16409" xr:uid="{F1C13E4E-E00A-47E2-AE0B-969235FB7B68}"/>
    <cellStyle name="Calculation 19 2 2 2 2 6" xfId="17280" xr:uid="{DA5C4F69-9331-4F68-91AC-AAE122B6F10E}"/>
    <cellStyle name="Calculation 19 2 2 2 2 7" xfId="18126" xr:uid="{757C432E-08DF-4286-AEF7-1F796435378E}"/>
    <cellStyle name="Calculation 19 2 2 2 2 8" xfId="18890" xr:uid="{5CFB64CF-A98C-4581-9822-05A300495A3E}"/>
    <cellStyle name="Calculation 19 2 2 2 3" xfId="9717" xr:uid="{EF440305-DD72-43B5-817A-D4AA492493B5}"/>
    <cellStyle name="Calculation 19 2 2 2 3 2" xfId="14121" xr:uid="{65C3A885-7C34-469F-9956-F19D54C14EF8}"/>
    <cellStyle name="Calculation 19 2 2 2 3 3" xfId="15081" xr:uid="{194DA84C-C92A-4F89-AB3B-C13E631F0796}"/>
    <cellStyle name="Calculation 19 2 2 2 3 4" xfId="16033" xr:uid="{CDE98DEA-9962-4943-A990-EB1F76C9EE34}"/>
    <cellStyle name="Calculation 19 2 2 2 3 5" xfId="16907" xr:uid="{058BD68F-E731-4A66-B1F0-C43AE647C6B2}"/>
    <cellStyle name="Calculation 19 2 2 2 3 6" xfId="17772" xr:uid="{6A9D3754-037F-4D1B-98C8-0B84AB2E5F2C}"/>
    <cellStyle name="Calculation 19 2 2 2 3 7" xfId="18548" xr:uid="{9D8E1C78-5F03-4504-8CCD-08BCD2E7C381}"/>
    <cellStyle name="Calculation 19 2 2 2 3 8" xfId="19305" xr:uid="{D6E63D75-4C83-4E37-9A37-998071899CDC}"/>
    <cellStyle name="Calculation 19 2 2 2 4" xfId="12494" xr:uid="{52D29FAA-F500-49FD-BA3B-4231A52C962C}"/>
    <cellStyle name="Calculation 19 2 2 2 5" xfId="10397" xr:uid="{5AE9ABCE-57FC-4577-A63B-0013D26AF7DB}"/>
    <cellStyle name="Calculation 19 2 2 2 6" xfId="12120" xr:uid="{A3A12A2F-71F5-4605-AFEB-131CA6CD591B}"/>
    <cellStyle name="Calculation 19 2 2 2 7" xfId="10742" xr:uid="{EB27E047-FCDC-4155-8C7C-DF5057474BA7}"/>
    <cellStyle name="Calculation 19 2 2 2 8" xfId="13401" xr:uid="{2B118D52-0FB0-4734-A565-08D6CBDDACB0}"/>
    <cellStyle name="Calculation 19 2 2 2 9" xfId="14410" xr:uid="{67E03F65-1A00-48F6-A263-77BDAB5B61FF}"/>
    <cellStyle name="Calculation 19 2 2 3" xfId="8518" xr:uid="{9FE94E35-3101-40AF-B6D3-D50364E0D3F4}"/>
    <cellStyle name="Calculation 19 2 2 3 2" xfId="13257" xr:uid="{7510C304-B19B-4FC7-AF52-7A265E1BA870}"/>
    <cellStyle name="Calculation 19 2 2 3 3" xfId="14277" xr:uid="{5D2AF30A-75F4-4E1A-B148-A052BCB939C7}"/>
    <cellStyle name="Calculation 19 2 2 3 4" xfId="15237" xr:uid="{9FC2A7EC-0926-472F-9F98-7EAB1440DE12}"/>
    <cellStyle name="Calculation 19 2 2 3 5" xfId="16186" xr:uid="{CCA45447-FA16-4345-A126-B90FFFA94004}"/>
    <cellStyle name="Calculation 19 2 2 3 6" xfId="17059" xr:uid="{49B14A52-7051-4879-872D-498BD5E6EA20}"/>
    <cellStyle name="Calculation 19 2 2 3 7" xfId="17924" xr:uid="{285A79CB-9E45-4CD8-9E18-FED62F1AF5B5}"/>
    <cellStyle name="Calculation 19 2 2 3 8" xfId="18700" xr:uid="{20CEB975-0B6A-45A2-856E-14C5BD8AED72}"/>
    <cellStyle name="Calculation 19 2 2 4" xfId="9527" xr:uid="{C8221674-C25D-4A66-816E-FFE474DD7BC2}"/>
    <cellStyle name="Calculation 19 2 2 4 2" xfId="13931" xr:uid="{C5DA9D03-3710-41D1-A89E-E921734CE0C6}"/>
    <cellStyle name="Calculation 19 2 2 4 3" xfId="14891" xr:uid="{0A178049-86C6-4223-BF55-C585F35C7B9A}"/>
    <cellStyle name="Calculation 19 2 2 4 4" xfId="15843" xr:uid="{ADD1885E-2573-4D60-82FC-145BC674C5B4}"/>
    <cellStyle name="Calculation 19 2 2 4 5" xfId="16717" xr:uid="{211F16F8-A6C7-4CC5-9FA5-9DEAE9AC13C4}"/>
    <cellStyle name="Calculation 19 2 2 4 6" xfId="17582" xr:uid="{392F2E40-6BFF-411A-A583-156B38D76E43}"/>
    <cellStyle name="Calculation 19 2 2 4 7" xfId="18358" xr:uid="{B91377B6-AB92-414A-B887-BFCC8D105913}"/>
    <cellStyle name="Calculation 19 2 2 4 8" xfId="19115" xr:uid="{570A6140-2C81-43D4-8542-21CCD47FEBBF}"/>
    <cellStyle name="Calculation 19 2 2 5" xfId="12228" xr:uid="{4B33C609-C034-425F-8319-400D3DB95D18}"/>
    <cellStyle name="Calculation 19 2 2 6" xfId="10647" xr:uid="{C3027BA8-C6CA-4A4B-86F7-7E2893180C6C}"/>
    <cellStyle name="Calculation 19 2 2 7" xfId="12088" xr:uid="{7A0B21D7-6BF3-4CB3-AF35-9E80D1ECDB6D}"/>
    <cellStyle name="Calculation 19 2 2 8" xfId="10772" xr:uid="{8BBB2449-3DFC-44D5-87E4-66F81692D6C4}"/>
    <cellStyle name="Calculation 19 2 2 9" xfId="11652" xr:uid="{AB0949CA-4E91-4311-A5F1-C4CDFF33AB59}"/>
    <cellStyle name="Calculation 19 2 3" xfId="6986" xr:uid="{7EFBDC84-E8E6-437B-A2A3-5D208F4FCF39}"/>
    <cellStyle name="Calculation 19 2 3 10" xfId="13108" xr:uid="{A3F92076-FBE4-4280-8E4A-1FF200E3AE63}"/>
    <cellStyle name="Calculation 19 2 3 2" xfId="8625" xr:uid="{E30232E7-0378-44C9-A87C-8DBBC702FD70}"/>
    <cellStyle name="Calculation 19 2 3 2 2" xfId="13346" xr:uid="{7353D130-9DB1-4E19-8C2A-BC262DDA0A76}"/>
    <cellStyle name="Calculation 19 2 3 2 3" xfId="14360" xr:uid="{2B2202FF-35FD-4941-B473-0E17E20A396A}"/>
    <cellStyle name="Calculation 19 2 3 2 4" xfId="15320" xr:uid="{B4A2E16E-69E2-4032-8F0D-BCAF16BE1097}"/>
    <cellStyle name="Calculation 19 2 3 2 5" xfId="16264" xr:uid="{BB3240A0-111A-44B0-9CAE-8563E1A26721}"/>
    <cellStyle name="Calculation 19 2 3 2 6" xfId="17137" xr:uid="{B339EFCA-AED4-4B91-90CF-1C8FD859CD76}"/>
    <cellStyle name="Calculation 19 2 3 2 7" xfId="18002" xr:uid="{6CC51B23-FA15-4D47-8729-A6B78E3B62EF}"/>
    <cellStyle name="Calculation 19 2 3 2 8" xfId="18777" xr:uid="{25CF0ACA-0200-4CDD-A673-50D188D4C82B}"/>
    <cellStyle name="Calculation 19 2 3 3" xfId="9604" xr:uid="{1E254EC2-1344-4B5C-9225-078F6DB53775}"/>
    <cellStyle name="Calculation 19 2 3 3 2" xfId="14008" xr:uid="{99B4C42C-BCCF-4A21-A0DE-076C82AD3E16}"/>
    <cellStyle name="Calculation 19 2 3 3 3" xfId="14968" xr:uid="{960CC7AA-4AFA-46B0-A579-9D9376F211E9}"/>
    <cellStyle name="Calculation 19 2 3 3 4" xfId="15920" xr:uid="{D33236DE-F3C6-4D4E-8447-E6E71DCD1167}"/>
    <cellStyle name="Calculation 19 2 3 3 5" xfId="16794" xr:uid="{0DE0B4C3-A5CC-4332-9A0A-BE1CF81D862C}"/>
    <cellStyle name="Calculation 19 2 3 3 6" xfId="17659" xr:uid="{B655D2D0-40D8-4CE7-8578-5C9CED63AF64}"/>
    <cellStyle name="Calculation 19 2 3 3 7" xfId="18435" xr:uid="{19BE9434-04CB-4865-94BC-B67E8B5DC41A}"/>
    <cellStyle name="Calculation 19 2 3 3 8" xfId="19192" xr:uid="{60D65538-46D8-4E8B-84C5-25D57449D54C}"/>
    <cellStyle name="Calculation 19 2 3 4" xfId="12319" xr:uid="{7FDCD92C-849F-4D70-B41C-3A3C7E7D338D}"/>
    <cellStyle name="Calculation 19 2 3 5" xfId="10561" xr:uid="{67123EEC-BA32-4A9F-82BF-EEE734E9ECDC}"/>
    <cellStyle name="Calculation 19 2 3 6" xfId="13133" xr:uid="{A00E3BE7-16AF-41D4-ACBD-9E54814CB0E9}"/>
    <cellStyle name="Calculation 19 2 3 7" xfId="9904" xr:uid="{CB8B677E-F917-4A9F-BEDA-ACADCEF137B1}"/>
    <cellStyle name="Calculation 19 2 3 8" xfId="11844" xr:uid="{60FE7CFA-5697-460A-A3E0-95D61FC7B338}"/>
    <cellStyle name="Calculation 19 2 3 9" xfId="10978" xr:uid="{8CD9D64B-D598-4D41-9BD5-0894520C18E8}"/>
    <cellStyle name="Calculation 19 2 4" xfId="7787" xr:uid="{2D57C852-C270-445D-8071-88D8F568AEB9}"/>
    <cellStyle name="Calculation 19 2 4 2" xfId="12813" xr:uid="{1D9C0657-FE47-43DA-8C56-7A7E91DACCBD}"/>
    <cellStyle name="Calculation 19 2 4 3" xfId="10171" xr:uid="{6463BEBE-232E-4D31-8836-A0BFE45CB029}"/>
    <cellStyle name="Calculation 19 2 4 4" xfId="13427" xr:uid="{3EC0F2FF-EADB-402B-9A91-AB7BB1A52F45}"/>
    <cellStyle name="Calculation 19 2 4 5" xfId="14434" xr:uid="{F9CA354B-8D6D-490E-A6D4-D9C43D58921A}"/>
    <cellStyle name="Calculation 19 2 4 6" xfId="15392" xr:uid="{A46292BD-1365-4E03-9372-E295A85B5DCB}"/>
    <cellStyle name="Calculation 19 2 4 7" xfId="16319" xr:uid="{879CED70-FB44-482F-8B61-E4DDCE35BA13}"/>
    <cellStyle name="Calculation 19 2 4 8" xfId="17190" xr:uid="{4D4E3DFA-E0FF-4419-AC72-FBCA0FC23C88}"/>
    <cellStyle name="Calculation 19 2 5" xfId="7906" xr:uid="{219EF032-3CAE-464E-A16B-622AECCC6EC3}"/>
    <cellStyle name="Calculation 19 2 5 2" xfId="12898" xr:uid="{D4BE88BF-3967-4020-8EA4-5C12356B968C}"/>
    <cellStyle name="Calculation 19 2 5 3" xfId="10093" xr:uid="{55A38BE5-7656-4BB9-B8A1-29802A09747E}"/>
    <cellStyle name="Calculation 19 2 5 4" xfId="12940" xr:uid="{3EDA7E41-49B0-4525-9431-017CA552E418}"/>
    <cellStyle name="Calculation 19 2 5 5" xfId="10058" xr:uid="{07C425E8-F0D6-48B4-8142-3D18A6E7E8ED}"/>
    <cellStyle name="Calculation 19 2 5 6" xfId="13185" xr:uid="{9FF15095-2797-41C6-9F20-C07128368519}"/>
    <cellStyle name="Calculation 19 2 5 7" xfId="9863" xr:uid="{6DDC6BD1-27DC-4AB5-892A-566B0A55E473}"/>
    <cellStyle name="Calculation 19 2 5 8" xfId="12755" xr:uid="{F6AA07A0-E54E-4A48-BC9A-4B544ABC6701}"/>
    <cellStyle name="Calculation 19 2 6" xfId="10198" xr:uid="{71FFD028-8535-412A-BF58-1986F58E7538}"/>
    <cellStyle name="Calculation 19 2 7" xfId="13692" xr:uid="{79E6C366-417E-448D-A50D-695BE74BE965}"/>
    <cellStyle name="Calculation 19 2 8" xfId="14660" xr:uid="{48239F42-5F5B-48FB-A67E-FDA17A4C05A3}"/>
    <cellStyle name="Calculation 19 2 9" xfId="15612" xr:uid="{A4F8AC2B-7752-493E-BE6C-667B776F0370}"/>
    <cellStyle name="Calculation 19 3" xfId="6879" xr:uid="{EE9F33A9-90C8-4324-ABE1-17871638BA45}"/>
    <cellStyle name="Calculation 19 3 10" xfId="11048" xr:uid="{22656A48-78C8-499B-969E-2CD43CEAE3DF}"/>
    <cellStyle name="Calculation 19 3 11" xfId="13394" xr:uid="{13EB8116-28E9-407D-843F-6E990E0ECDBD}"/>
    <cellStyle name="Calculation 19 3 2" xfId="7233" xr:uid="{8A1FDF1C-03DF-4F4D-8F9F-162D0E4D06AF}"/>
    <cellStyle name="Calculation 19 3 2 10" xfId="13045" xr:uid="{FDE0827C-53F7-482C-8EE6-7573DEB0F86B}"/>
    <cellStyle name="Calculation 19 3 2 2" xfId="8872" xr:uid="{670F7382-5140-48A3-A08D-16759B5F2267}"/>
    <cellStyle name="Calculation 19 3 2 2 2" xfId="13523" xr:uid="{C60B22F3-DBA9-4853-8ADF-C7CDE57CD6C2}"/>
    <cellStyle name="Calculation 19 3 2 2 3" xfId="14527" xr:uid="{5F312153-DED5-41C2-8C5D-86F4C4D9568B}"/>
    <cellStyle name="Calculation 19 3 2 2 4" xfId="15485" xr:uid="{A2A54D79-60D0-4863-A1C6-84AED885499E}"/>
    <cellStyle name="Calculation 19 3 2 2 5" xfId="16410" xr:uid="{3C9D156C-CF56-4CC0-BD73-70D93254FCC9}"/>
    <cellStyle name="Calculation 19 3 2 2 6" xfId="17281" xr:uid="{D34D9D1D-BA1D-4E7D-A7F4-9377DA2FF3CF}"/>
    <cellStyle name="Calculation 19 3 2 2 7" xfId="18127" xr:uid="{44D22B85-D9BB-4C29-BC0A-F73CC5920784}"/>
    <cellStyle name="Calculation 19 3 2 2 8" xfId="18891" xr:uid="{3389EF59-8F75-496F-9F17-AAC0DED52ADC}"/>
    <cellStyle name="Calculation 19 3 2 3" xfId="9718" xr:uid="{23551C02-3BCA-4371-BE86-00CDA6590713}"/>
    <cellStyle name="Calculation 19 3 2 3 2" xfId="14122" xr:uid="{C2FF7AD6-1FAC-4293-BCAA-672C8B6D26D3}"/>
    <cellStyle name="Calculation 19 3 2 3 3" xfId="15082" xr:uid="{20208F0B-33BD-462C-8EB7-C45DA38A88CC}"/>
    <cellStyle name="Calculation 19 3 2 3 4" xfId="16034" xr:uid="{A7DA603E-27AA-414C-8D05-F6216A4C9F75}"/>
    <cellStyle name="Calculation 19 3 2 3 5" xfId="16908" xr:uid="{59379EA4-2C88-445F-B29D-40987936400F}"/>
    <cellStyle name="Calculation 19 3 2 3 6" xfId="17773" xr:uid="{09F0EA25-05E0-48E2-8D24-5D98308D009F}"/>
    <cellStyle name="Calculation 19 3 2 3 7" xfId="18549" xr:uid="{1F54BAC5-4508-4345-AF5A-EA490D9786BB}"/>
    <cellStyle name="Calculation 19 3 2 3 8" xfId="19306" xr:uid="{2866B2D6-4F43-4548-A98D-8E222495052C}"/>
    <cellStyle name="Calculation 19 3 2 4" xfId="12495" xr:uid="{465AF295-60DC-44B5-8CDB-B44C21681FB0}"/>
    <cellStyle name="Calculation 19 3 2 5" xfId="10396" xr:uid="{AB24B655-3AC4-43B7-922D-8BE5286AF5C9}"/>
    <cellStyle name="Calculation 19 3 2 6" xfId="12643" xr:uid="{BB59FAAC-1A18-4DCE-A6C4-CC09A0612C54}"/>
    <cellStyle name="Calculation 19 3 2 7" xfId="10278" xr:uid="{B3C6557E-71DC-425E-BB25-31AD050D9280}"/>
    <cellStyle name="Calculation 19 3 2 8" xfId="12389" xr:uid="{53C0BBE1-37E8-4C18-884C-4E24C8402D96}"/>
    <cellStyle name="Calculation 19 3 2 9" xfId="10496" xr:uid="{515762B7-FC60-4896-99C1-ABAF87DAE973}"/>
    <cellStyle name="Calculation 19 3 3" xfId="8519" xr:uid="{FB6AA853-35E0-485C-9E74-9539EB8549AB}"/>
    <cellStyle name="Calculation 19 3 3 2" xfId="13258" xr:uid="{7264F14F-C22E-4F5F-A949-3C6D2B1BD154}"/>
    <cellStyle name="Calculation 19 3 3 3" xfId="14278" xr:uid="{56BBE890-2A62-4BD2-980E-D041131F63BB}"/>
    <cellStyle name="Calculation 19 3 3 4" xfId="15238" xr:uid="{5E14E553-9008-46BE-9F83-AFAEE2428D63}"/>
    <cellStyle name="Calculation 19 3 3 5" xfId="16187" xr:uid="{286DD580-5F8F-4DF0-B302-80C4EA58354C}"/>
    <cellStyle name="Calculation 19 3 3 6" xfId="17060" xr:uid="{78255450-56ED-47E9-83BB-31E89389B4F2}"/>
    <cellStyle name="Calculation 19 3 3 7" xfId="17925" xr:uid="{E6322B0C-1E43-4438-8F9A-5C4C15BD8137}"/>
    <cellStyle name="Calculation 19 3 3 8" xfId="18701" xr:uid="{71469CDC-4286-481D-8ED0-ECAED18C6885}"/>
    <cellStyle name="Calculation 19 3 4" xfId="9528" xr:uid="{A5425B16-8B4B-4DA1-8069-FA153E34CC37}"/>
    <cellStyle name="Calculation 19 3 4 2" xfId="13932" xr:uid="{20944B8D-2C59-4EC3-B579-E874A2ABCDAD}"/>
    <cellStyle name="Calculation 19 3 4 3" xfId="14892" xr:uid="{578E4641-D9CA-413A-88FD-AD176C69EA69}"/>
    <cellStyle name="Calculation 19 3 4 4" xfId="15844" xr:uid="{056DBF6A-C5D3-4A42-8660-A7F4A2989631}"/>
    <cellStyle name="Calculation 19 3 4 5" xfId="16718" xr:uid="{DB1E0D61-4031-41B1-AFA5-C18BC8DD9AC8}"/>
    <cellStyle name="Calculation 19 3 4 6" xfId="17583" xr:uid="{4EF356CB-6BB9-4FFE-8FC8-2F39F84463E5}"/>
    <cellStyle name="Calculation 19 3 4 7" xfId="18359" xr:uid="{3608BFD2-141F-4180-85DE-5CC760ED2A11}"/>
    <cellStyle name="Calculation 19 3 4 8" xfId="19116" xr:uid="{770F5EF9-235F-4C23-8139-66E520859A1E}"/>
    <cellStyle name="Calculation 19 3 5" xfId="12229" xr:uid="{A425AF7A-6DDA-4DB1-8A4D-531E3B36DFCD}"/>
    <cellStyle name="Calculation 19 3 6" xfId="10646" xr:uid="{BA7428B7-1AF2-466E-ADD7-F1EC5E4BBDCD}"/>
    <cellStyle name="Calculation 19 3 7" xfId="12601" xr:uid="{ADBE2C86-BA4A-4A03-8B51-9A47CA787E66}"/>
    <cellStyle name="Calculation 19 3 8" xfId="10313" xr:uid="{C5B86375-3107-47A2-B6D4-F3D6872E5EC8}"/>
    <cellStyle name="Calculation 19 3 9" xfId="11759" xr:uid="{C5797AF6-5644-4224-A8AB-5BD5EFD8607B}"/>
    <cellStyle name="Calculation 19 4" xfId="6985" xr:uid="{0E353D7A-47CA-4A9B-91F8-E72D1D27C245}"/>
    <cellStyle name="Calculation 19 4 10" xfId="17338" xr:uid="{4B7B68C7-7AC6-493C-8EDF-016AD1C26772}"/>
    <cellStyle name="Calculation 19 4 2" xfId="8624" xr:uid="{E938E9BC-0039-4AA2-8B98-7AFE2B0D76C8}"/>
    <cellStyle name="Calculation 19 4 2 2" xfId="13345" xr:uid="{407959AC-FA84-46A7-8FB2-E3AC57EA5755}"/>
    <cellStyle name="Calculation 19 4 2 3" xfId="14359" xr:uid="{AF5F6D48-C99E-4C25-B0B0-67A479097232}"/>
    <cellStyle name="Calculation 19 4 2 4" xfId="15319" xr:uid="{713133E6-692A-4BC4-B5B3-B4EE6D12DBB5}"/>
    <cellStyle name="Calculation 19 4 2 5" xfId="16263" xr:uid="{B94512DD-1EA6-4600-9C50-194748534BE7}"/>
    <cellStyle name="Calculation 19 4 2 6" xfId="17136" xr:uid="{99F73A48-CC40-447F-80E1-C9A8EEBA7F71}"/>
    <cellStyle name="Calculation 19 4 2 7" xfId="18001" xr:uid="{6C320DCD-FD38-4E7D-9D67-12FDD00B3B5E}"/>
    <cellStyle name="Calculation 19 4 2 8" xfId="18776" xr:uid="{1B2C1F4D-4057-41DE-95EF-978CDA4EB170}"/>
    <cellStyle name="Calculation 19 4 3" xfId="9603" xr:uid="{E816B2A4-EA40-4F7C-BF53-EA9E43681C74}"/>
    <cellStyle name="Calculation 19 4 3 2" xfId="14007" xr:uid="{7206317E-E46A-4686-828C-9747CDF2FFF5}"/>
    <cellStyle name="Calculation 19 4 3 3" xfId="14967" xr:uid="{4DDE2EF4-F5EC-4618-B071-122285741263}"/>
    <cellStyle name="Calculation 19 4 3 4" xfId="15919" xr:uid="{91340A57-730C-4422-AF30-8C50A77F25C0}"/>
    <cellStyle name="Calculation 19 4 3 5" xfId="16793" xr:uid="{A3451E44-3B78-47A6-8420-443A9BC37024}"/>
    <cellStyle name="Calculation 19 4 3 6" xfId="17658" xr:uid="{00F4A418-69BA-49BD-BA04-FB3FBA50B56F}"/>
    <cellStyle name="Calculation 19 4 3 7" xfId="18434" xr:uid="{778FE1F6-9094-432E-BE88-BA9837DA1CCA}"/>
    <cellStyle name="Calculation 19 4 3 8" xfId="19191" xr:uid="{E5CE9653-0213-47D6-920D-41C3EBFD49CD}"/>
    <cellStyle name="Calculation 19 4 4" xfId="12318" xr:uid="{328B6365-02EF-4789-818C-C84488AD02F2}"/>
    <cellStyle name="Calculation 19 4 5" xfId="10562" xr:uid="{DB6A68AA-7B56-4EE9-89D6-E0218EAEC651}"/>
    <cellStyle name="Calculation 19 4 6" xfId="13637" xr:uid="{E6BA6E73-D540-4FE5-B8FF-8882ADFA6917}"/>
    <cellStyle name="Calculation 19 4 7" xfId="14615" xr:uid="{E955015D-9BE4-44FA-9437-1113397BEF88}"/>
    <cellStyle name="Calculation 19 4 8" xfId="15568" xr:uid="{BAC27081-41C1-41C6-8AB1-112E72B1EDC5}"/>
    <cellStyle name="Calculation 19 4 9" xfId="16467" xr:uid="{37A4C78F-867D-4F11-8EFD-D107CF99AFA5}"/>
    <cellStyle name="Calculation 19 5" xfId="7786" xr:uid="{9710473D-9F2A-48DF-9853-EA660041A243}"/>
    <cellStyle name="Calculation 19 5 2" xfId="12812" xr:uid="{04B22A84-087A-4004-8280-5F5A59C44B74}"/>
    <cellStyle name="Calculation 19 5 3" xfId="10172" xr:uid="{0DC2C4BC-D45C-4EA9-9FE1-B960BC5A7C5A}"/>
    <cellStyle name="Calculation 19 5 4" xfId="12396" xr:uid="{87BA553A-DE78-49B5-A621-A3256F46F812}"/>
    <cellStyle name="Calculation 19 5 5" xfId="10491" xr:uid="{BFF8E6D5-0A7D-4D61-BA4A-1CC20FB316A0}"/>
    <cellStyle name="Calculation 19 5 6" xfId="12630" xr:uid="{26A7CCF5-026D-456A-9476-CC3E5F4D498B}"/>
    <cellStyle name="Calculation 19 5 7" xfId="10289" xr:uid="{F2AF503F-4D97-4818-AD72-B5C3268AE799}"/>
    <cellStyle name="Calculation 19 5 8" xfId="11770" xr:uid="{CEB64613-06E1-4433-90AE-40B3AA11E052}"/>
    <cellStyle name="Calculation 19 6" xfId="7907" xr:uid="{9BC5D185-4BDB-4E13-8B49-1845B5F6CB69}"/>
    <cellStyle name="Calculation 19 6 2" xfId="12899" xr:uid="{7918B354-2453-4783-9F93-E8A54F73EE15}"/>
    <cellStyle name="Calculation 19 6 3" xfId="10092" xr:uid="{B50DE1FB-D9F9-4ECA-A982-866639A7D2D4}"/>
    <cellStyle name="Calculation 19 6 4" xfId="12148" xr:uid="{6FB7CA59-6C35-449C-8F25-6BF914D6E107}"/>
    <cellStyle name="Calculation 19 6 5" xfId="10720" xr:uid="{393BEF01-5DDD-4B7E-AAD9-061627132592}"/>
    <cellStyle name="Calculation 19 6 6" xfId="12370" xr:uid="{00B1E82E-F812-4AA8-B9B1-C4004DFE7D6E}"/>
    <cellStyle name="Calculation 19 6 7" xfId="10514" xr:uid="{6A8C6998-3749-4657-9A11-17011FBF2861}"/>
    <cellStyle name="Calculation 19 6 8" xfId="11697" xr:uid="{46994648-9B8A-4586-A2D4-0DEE5E4FF76F}"/>
    <cellStyle name="Calculation 19 7" xfId="10197" xr:uid="{098C8552-D86F-435F-AA9A-6DD986CB6163}"/>
    <cellStyle name="Calculation 19 8" xfId="13060" xr:uid="{6B6900E1-0A5A-49EA-91E1-BF03BCCCB9C8}"/>
    <cellStyle name="Calculation 19 9" xfId="9953" xr:uid="{CCA5DF20-2614-4584-AECE-F11457B36512}"/>
    <cellStyle name="Calculation 2" xfId="825" xr:uid="{EDE6E475-8723-4887-9E96-F134167E4C0E}"/>
    <cellStyle name="Calculation 2 10" xfId="13165" xr:uid="{46B31E78-F5DC-4AA5-8659-5382D3813751}"/>
    <cellStyle name="Calculation 2 11" xfId="9880" xr:uid="{D1FCA5CA-2C0C-44F5-A1AD-01B0F46AC708}"/>
    <cellStyle name="Calculation 2 12" xfId="11892" xr:uid="{C140945E-314B-4D52-8ECC-4E720232447B}"/>
    <cellStyle name="Calculation 2 13" xfId="10931" xr:uid="{BC6E047E-83F5-4FB7-B11E-2E131937C299}"/>
    <cellStyle name="Calculation 2 2" xfId="826" xr:uid="{CE02EE1E-33DC-412D-B595-3A8C7C1A6F55}"/>
    <cellStyle name="Calculation 2 2 10" xfId="11591" xr:uid="{24C1A1BC-D92B-4FB9-8D38-C6860CF312D0}"/>
    <cellStyle name="Calculation 2 2 11" xfId="11176" xr:uid="{D1F67F8D-6D0E-4306-9C2E-B6A84C844AAF}"/>
    <cellStyle name="Calculation 2 2 12" xfId="12548" xr:uid="{9D2FA42A-CD55-4994-9DE4-4340CFA8D19B}"/>
    <cellStyle name="Calculation 2 2 13" xfId="10349" xr:uid="{4EF16D1A-7B8F-4827-A6C8-930B78BF22BD}"/>
    <cellStyle name="Calculation 2 2 2" xfId="6499" xr:uid="{D273489B-5CB4-44BA-BBE6-429E5AB43E75}"/>
    <cellStyle name="Calculation 2 2 3" xfId="6876" xr:uid="{9478AB65-0477-46CA-B72F-E75FAE2009CD}"/>
    <cellStyle name="Calculation 2 2 3 10" xfId="16452" xr:uid="{00A9440E-02F3-4231-B82C-D8A417DB49E6}"/>
    <cellStyle name="Calculation 2 2 3 11" xfId="17323" xr:uid="{F117308E-71C3-47D2-9268-46310B6F89D8}"/>
    <cellStyle name="Calculation 2 2 3 2" xfId="7234" xr:uid="{903F4742-B2EB-47D1-AE84-9ED0A9495F2B}"/>
    <cellStyle name="Calculation 2 2 3 2 10" xfId="17354" xr:uid="{5F816EF1-9759-457F-8F15-40A47362B341}"/>
    <cellStyle name="Calculation 2 2 3 2 2" xfId="8873" xr:uid="{FD45821A-9D79-4C85-A5F9-5BB880A00D00}"/>
    <cellStyle name="Calculation 2 2 3 2 2 2" xfId="13524" xr:uid="{C2FF27A0-FE99-42C4-859E-7E55C638DBCE}"/>
    <cellStyle name="Calculation 2 2 3 2 2 3" xfId="14528" xr:uid="{0F996F60-8FF4-4DCD-92D3-8AB3D6F93CFC}"/>
    <cellStyle name="Calculation 2 2 3 2 2 4" xfId="15486" xr:uid="{DFFC2A66-6F56-45E5-A920-DE592A8EAA38}"/>
    <cellStyle name="Calculation 2 2 3 2 2 5" xfId="16411" xr:uid="{AD833C60-37ED-49EB-AE06-39B183F7CBD6}"/>
    <cellStyle name="Calculation 2 2 3 2 2 6" xfId="17282" xr:uid="{250517CF-036E-48B9-827B-85DD36B0D8A6}"/>
    <cellStyle name="Calculation 2 2 3 2 2 7" xfId="18128" xr:uid="{79C2E07E-2946-495C-B058-69D54C4D1471}"/>
    <cellStyle name="Calculation 2 2 3 2 2 8" xfId="18892" xr:uid="{09B5B2B1-8B7E-4D0E-AECF-B13FF140E747}"/>
    <cellStyle name="Calculation 2 2 3 2 3" xfId="9719" xr:uid="{EB1CE8AA-4A10-450B-B91B-83C19A383812}"/>
    <cellStyle name="Calculation 2 2 3 2 3 2" xfId="14123" xr:uid="{8A462ED5-C20A-4C96-BE6F-2C42BACB7304}"/>
    <cellStyle name="Calculation 2 2 3 2 3 3" xfId="15083" xr:uid="{7AA5D62F-E39A-43EE-8C25-72220BC90252}"/>
    <cellStyle name="Calculation 2 2 3 2 3 4" xfId="16035" xr:uid="{45D4B376-234B-4DF4-B084-30A6631675D3}"/>
    <cellStyle name="Calculation 2 2 3 2 3 5" xfId="16909" xr:uid="{90FDF027-E3FB-451E-B933-E265403C37CA}"/>
    <cellStyle name="Calculation 2 2 3 2 3 6" xfId="17774" xr:uid="{5DBD63BC-756B-4F4B-A755-656A928499B9}"/>
    <cellStyle name="Calculation 2 2 3 2 3 7" xfId="18550" xr:uid="{07EE333C-2E3C-408D-83AD-5784E5C4A850}"/>
    <cellStyle name="Calculation 2 2 3 2 3 8" xfId="19307" xr:uid="{1923121A-2C97-4D28-A2CD-F336B6E7C1BE}"/>
    <cellStyle name="Calculation 2 2 3 2 4" xfId="12496" xr:uid="{E187895E-C175-4722-80C2-5C3695ABF05A}"/>
    <cellStyle name="Calculation 2 2 3 2 5" xfId="10395" xr:uid="{D686281E-9529-414B-9EEC-FE7ACE9E9AE1}"/>
    <cellStyle name="Calculation 2 2 3 2 6" xfId="13662" xr:uid="{55791978-CACC-46E6-9AD8-BAA95BE71465}"/>
    <cellStyle name="Calculation 2 2 3 2 7" xfId="14638" xr:uid="{BECBF213-DE0A-4DD3-9B35-383BE0A5080F}"/>
    <cellStyle name="Calculation 2 2 3 2 8" xfId="15590" xr:uid="{A87F8C15-FC30-4CBA-A2BF-F25602ED925F}"/>
    <cellStyle name="Calculation 2 2 3 2 9" xfId="16485" xr:uid="{C7795E05-16E3-43ED-A134-F3354805AC72}"/>
    <cellStyle name="Calculation 2 2 3 3" xfId="8516" xr:uid="{1A39C86C-EB76-4AC1-A3F7-C850CBCEB068}"/>
    <cellStyle name="Calculation 2 2 3 3 2" xfId="13255" xr:uid="{0989948A-7733-4A8B-BF3D-061B112643D4}"/>
    <cellStyle name="Calculation 2 2 3 3 3" xfId="14275" xr:uid="{4732EC95-712C-4B88-BF35-55C5E862BB60}"/>
    <cellStyle name="Calculation 2 2 3 3 4" xfId="15235" xr:uid="{EF9993A7-A2CB-4B27-B2D1-76DBE8334C5E}"/>
    <cellStyle name="Calculation 2 2 3 3 5" xfId="16184" xr:uid="{5483138C-70D5-427E-9D2F-8C1F6B0CD380}"/>
    <cellStyle name="Calculation 2 2 3 3 6" xfId="17057" xr:uid="{37C306EA-2ED1-448D-AFCB-1428BE56BB38}"/>
    <cellStyle name="Calculation 2 2 3 3 7" xfId="17922" xr:uid="{903B19AA-53A6-4A9A-89BD-21A40FB15852}"/>
    <cellStyle name="Calculation 2 2 3 3 8" xfId="18698" xr:uid="{B50D55AD-10B2-4A5F-B7A6-C3B58261AE78}"/>
    <cellStyle name="Calculation 2 2 3 4" xfId="9525" xr:uid="{E79E129B-F5D3-4768-87EB-94D2F84CBFF5}"/>
    <cellStyle name="Calculation 2 2 3 4 2" xfId="13929" xr:uid="{B5EC8C21-E9D8-4A5D-ADF5-7120F1E7257F}"/>
    <cellStyle name="Calculation 2 2 3 4 3" xfId="14889" xr:uid="{471239DA-4F40-4290-B407-2D5B2A4A216D}"/>
    <cellStyle name="Calculation 2 2 3 4 4" xfId="15841" xr:uid="{A14B7F7A-E60D-43A4-B70D-2395D96FAA0B}"/>
    <cellStyle name="Calculation 2 2 3 4 5" xfId="16715" xr:uid="{D83C7969-0A8B-464A-8C73-7F0A32C9F0BE}"/>
    <cellStyle name="Calculation 2 2 3 4 6" xfId="17580" xr:uid="{8F2BC8EE-A723-4005-AFA9-1D25EF9770DA}"/>
    <cellStyle name="Calculation 2 2 3 4 7" xfId="18356" xr:uid="{A31E85C1-F9E7-4BED-8A1D-9FC208519353}"/>
    <cellStyle name="Calculation 2 2 3 4 8" xfId="19113" xr:uid="{6F743D5D-BCC6-4382-A327-2F9A1F3AC455}"/>
    <cellStyle name="Calculation 2 2 3 5" xfId="12226" xr:uid="{7A366BFB-39EA-4C61-9575-DFD97A23ECA3}"/>
    <cellStyle name="Calculation 2 2 3 6" xfId="10649" xr:uid="{DDA7203F-9B47-4D10-AC22-9968DEB78FAC}"/>
    <cellStyle name="Calculation 2 2 3 7" xfId="13622" xr:uid="{2A9F1039-0033-4FAD-B5CA-BD4DFC4EB434}"/>
    <cellStyle name="Calculation 2 2 3 8" xfId="14600" xr:uid="{E8D27897-5DF8-4238-BC01-3EA5F3AF8FB7}"/>
    <cellStyle name="Calculation 2 2 3 9" xfId="15553" xr:uid="{6B8CE411-EAA6-4795-BE56-7EE357850DDF}"/>
    <cellStyle name="Calculation 2 2 4" xfId="6988" xr:uid="{CBFC8E03-53F4-43A5-9D84-C89F52C311B7}"/>
    <cellStyle name="Calculation 2 2 4 10" xfId="17335" xr:uid="{694C0D3D-40CA-4D51-A742-0B899269DD22}"/>
    <cellStyle name="Calculation 2 2 4 2" xfId="8627" xr:uid="{61D4380F-6BFC-4B70-900F-CD1066B16DB6}"/>
    <cellStyle name="Calculation 2 2 4 2 2" xfId="13348" xr:uid="{22F77DD7-565B-4850-9A41-3828D34AF411}"/>
    <cellStyle name="Calculation 2 2 4 2 3" xfId="14362" xr:uid="{77011010-E6D1-4B06-83F2-A49900ECBAAC}"/>
    <cellStyle name="Calculation 2 2 4 2 4" xfId="15322" xr:uid="{1CC2D2BD-299C-4BF1-BBA4-86AE142EDD3F}"/>
    <cellStyle name="Calculation 2 2 4 2 5" xfId="16266" xr:uid="{082C9AC2-35F5-42E5-AE40-BCBA1DF1E23D}"/>
    <cellStyle name="Calculation 2 2 4 2 6" xfId="17139" xr:uid="{5D90042C-013B-4B60-BB9B-DF81D40D328A}"/>
    <cellStyle name="Calculation 2 2 4 2 7" xfId="18004" xr:uid="{AE76596B-70DB-4EB4-9C39-133CD95D7F93}"/>
    <cellStyle name="Calculation 2 2 4 2 8" xfId="18779" xr:uid="{9C5926DF-F526-4913-A97F-980B91FFCCE8}"/>
    <cellStyle name="Calculation 2 2 4 3" xfId="9606" xr:uid="{8AFCDB60-280A-4592-AE0B-FA3C475E2CAB}"/>
    <cellStyle name="Calculation 2 2 4 3 2" xfId="14010" xr:uid="{6820E37F-064A-41E1-9887-7CEDDD543215}"/>
    <cellStyle name="Calculation 2 2 4 3 3" xfId="14970" xr:uid="{EEFF86D9-3D5D-445F-9045-E65AEEA26D75}"/>
    <cellStyle name="Calculation 2 2 4 3 4" xfId="15922" xr:uid="{56D3DDB3-912E-49E3-B6E7-B3D6557F1DBE}"/>
    <cellStyle name="Calculation 2 2 4 3 5" xfId="16796" xr:uid="{84239477-1A10-401A-A1D1-B8A02BCA2279}"/>
    <cellStyle name="Calculation 2 2 4 3 6" xfId="17661" xr:uid="{BF65510A-1308-402C-A986-3A852C3E3746}"/>
    <cellStyle name="Calculation 2 2 4 3 7" xfId="18437" xr:uid="{55CB15F4-ACC9-4B99-A86B-9B43787F9B20}"/>
    <cellStyle name="Calculation 2 2 4 3 8" xfId="19194" xr:uid="{7DF2BF98-9752-4E28-9C53-62004CE1A7A1}"/>
    <cellStyle name="Calculation 2 2 4 4" xfId="12321" xr:uid="{BAE4C2E9-8155-412F-BB56-C1062E4443B2}"/>
    <cellStyle name="Calculation 2 2 4 5" xfId="10559" xr:uid="{F6223D1B-D165-45D1-869D-4D4C9E3F32F7}"/>
    <cellStyle name="Calculation 2 2 4 6" xfId="13634" xr:uid="{4E67CB39-4AA6-4E41-8835-D8467E01982C}"/>
    <cellStyle name="Calculation 2 2 4 7" xfId="14612" xr:uid="{5594C8D5-2F4D-48C0-B6FE-6F7695D3E890}"/>
    <cellStyle name="Calculation 2 2 4 8" xfId="15565" xr:uid="{D3D8C75E-134F-4BAD-9321-454012DA40E9}"/>
    <cellStyle name="Calculation 2 2 4 9" xfId="16464" xr:uid="{AE2E1E67-D26C-4E24-85ED-294515B22236}"/>
    <cellStyle name="Calculation 2 2 5" xfId="7789" xr:uid="{AEC0B90F-9741-4B50-9F28-1DCC1EE64D0F}"/>
    <cellStyle name="Calculation 2 2 5 2" xfId="12815" xr:uid="{98825157-7044-4916-AE77-06E9D5DABE95}"/>
    <cellStyle name="Calculation 2 2 5 3" xfId="10169" xr:uid="{4603BF9E-0B03-449A-B080-30D0DDF302CD}"/>
    <cellStyle name="Calculation 2 2 5 4" xfId="11791" xr:uid="{5604BD18-AE00-4802-A1C1-ADFE8DB756A3}"/>
    <cellStyle name="Calculation 2 2 5 5" xfId="11023" xr:uid="{8AB01672-0B57-4195-A62C-3B4EFCDACD59}"/>
    <cellStyle name="Calculation 2 2 5 6" xfId="12573" xr:uid="{C3B97514-DDE6-4748-B5F5-83193E784F1A}"/>
    <cellStyle name="Calculation 2 2 5 7" xfId="10336" xr:uid="{CC6B5DCD-62FB-4525-BC60-E5B9A9EF52FB}"/>
    <cellStyle name="Calculation 2 2 5 8" xfId="11742" xr:uid="{1EF2A05C-759A-4B24-88F0-DBDDEFCBE935}"/>
    <cellStyle name="Calculation 2 2 6" xfId="7904" xr:uid="{B4F7E444-25FE-4A12-953C-14E992E5DF41}"/>
    <cellStyle name="Calculation 2 2 6 2" xfId="12896" xr:uid="{AAC03B2F-7116-4247-BCAD-A94C1139851A}"/>
    <cellStyle name="Calculation 2 2 6 3" xfId="10095" xr:uid="{3D56917A-07D4-486C-B479-7C433E65777F}"/>
    <cellStyle name="Calculation 2 2 6 4" xfId="12397" xr:uid="{4A496085-3127-4F8A-B1FD-5A33DBAD8EE9}"/>
    <cellStyle name="Calculation 2 2 6 5" xfId="10490" xr:uid="{3112A9B3-FE23-4059-A197-50D911D9A28A}"/>
    <cellStyle name="Calculation 2 2 6 6" xfId="11982" xr:uid="{D69071AB-581C-43C3-852C-1ACEAB3A0259}"/>
    <cellStyle name="Calculation 2 2 6 7" xfId="10856" xr:uid="{C0AE5504-AE50-4245-B072-CD6B42789942}"/>
    <cellStyle name="Calculation 2 2 6 8" xfId="11576" xr:uid="{8A7B85EE-FACC-40A0-8B10-EFDD39C40E3A}"/>
    <cellStyle name="Calculation 2 2 7" xfId="10200" xr:uid="{579AF3AB-4FA7-46F8-BBCB-64ED9A120CCE}"/>
    <cellStyle name="Calculation 2 2 8" xfId="11998" xr:uid="{16913A1C-A424-4BEE-AEC9-D7A0610A0912}"/>
    <cellStyle name="Calculation 2 2 9" xfId="10841" xr:uid="{854FB8BC-B505-4319-82F1-4F6AEF04A06D}"/>
    <cellStyle name="Calculation 2 3" xfId="6877" xr:uid="{749D8121-B9BF-48F3-A747-E4117D76DC24}"/>
    <cellStyle name="Calculation 2 3 10" xfId="10581" xr:uid="{8CE51E9D-D602-4A97-A96D-AB184CE2FB58}"/>
    <cellStyle name="Calculation 2 3 11" xfId="11694" xr:uid="{3A6D4326-10C7-4D00-A3B7-28B2ACE8BD37}"/>
    <cellStyle name="Calculation 2 3 2" xfId="7235" xr:uid="{226B0007-E92F-4936-8648-853D17E6E654}"/>
    <cellStyle name="Calculation 2 3 2 10" xfId="13614" xr:uid="{AF3522D3-47C0-4A61-80F2-DFC537716429}"/>
    <cellStyle name="Calculation 2 3 2 2" xfId="8874" xr:uid="{B9DFFBF3-136A-4F59-8FB4-0A22749A278C}"/>
    <cellStyle name="Calculation 2 3 2 2 2" xfId="13525" xr:uid="{217B7B94-0A9B-4796-BCEB-5487735B2BBF}"/>
    <cellStyle name="Calculation 2 3 2 2 3" xfId="14529" xr:uid="{84358E86-93E8-4B07-8C40-37A35EEBAD7B}"/>
    <cellStyle name="Calculation 2 3 2 2 4" xfId="15487" xr:uid="{FDDE4BAF-3871-4E5D-AE0E-2965C20037D6}"/>
    <cellStyle name="Calculation 2 3 2 2 5" xfId="16412" xr:uid="{9FA1A5B6-47A2-4B3D-8ABA-5DF50CBEDC2E}"/>
    <cellStyle name="Calculation 2 3 2 2 6" xfId="17283" xr:uid="{5B437BC3-919A-4173-AEC2-5858AB76BDC1}"/>
    <cellStyle name="Calculation 2 3 2 2 7" xfId="18129" xr:uid="{0E854F77-A3E6-4809-AD4D-4F5FCB4B4E21}"/>
    <cellStyle name="Calculation 2 3 2 2 8" xfId="18893" xr:uid="{74BF6D37-4B33-4DB2-9196-15782B444A32}"/>
    <cellStyle name="Calculation 2 3 2 3" xfId="9720" xr:uid="{14B11FD6-CC2F-446C-8943-0D64AFBD58E9}"/>
    <cellStyle name="Calculation 2 3 2 3 2" xfId="14124" xr:uid="{BC5DA11A-C07F-467D-9E15-A26F7C8B6AB9}"/>
    <cellStyle name="Calculation 2 3 2 3 3" xfId="15084" xr:uid="{C8F5529D-7CCC-4DAA-8C66-A2AE2A3DF86A}"/>
    <cellStyle name="Calculation 2 3 2 3 4" xfId="16036" xr:uid="{1F4CA11F-0990-464A-96DE-3E8CE2E05453}"/>
    <cellStyle name="Calculation 2 3 2 3 5" xfId="16910" xr:uid="{7B711429-98FB-45E4-B244-D22C062C6DD5}"/>
    <cellStyle name="Calculation 2 3 2 3 6" xfId="17775" xr:uid="{849D9798-599C-4A05-8871-F46AC8B94F61}"/>
    <cellStyle name="Calculation 2 3 2 3 7" xfId="18551" xr:uid="{20140512-6377-491D-AFC1-618D800ED735}"/>
    <cellStyle name="Calculation 2 3 2 3 8" xfId="19308" xr:uid="{57CF2177-53A8-42ED-AC99-4C484D189293}"/>
    <cellStyle name="Calculation 2 3 2 4" xfId="12497" xr:uid="{612554A8-129C-4796-821B-4246EA1CE774}"/>
    <cellStyle name="Calculation 2 3 2 5" xfId="10394" xr:uid="{E3A92140-0B4B-4E0E-B4F9-5C7F6E0C20F5}"/>
    <cellStyle name="Calculation 2 3 2 6" xfId="13152" xr:uid="{175C0E8C-B5FC-40EE-8635-EF90C1FEAB3E}"/>
    <cellStyle name="Calculation 2 3 2 7" xfId="9888" xr:uid="{DB771FD0-23F1-4DFA-A8B1-999447DDB4D9}"/>
    <cellStyle name="Calculation 2 3 2 8" xfId="12173" xr:uid="{E09633B6-B3B0-4281-86F3-D7786508A326}"/>
    <cellStyle name="Calculation 2 3 2 9" xfId="10700" xr:uid="{C53D6B84-16D4-4660-B902-B94D149010F9}"/>
    <cellStyle name="Calculation 2 3 3" xfId="8517" xr:uid="{3DFF0DA8-BEE4-4170-A7DD-EA78C34F2408}"/>
    <cellStyle name="Calculation 2 3 3 2" xfId="13256" xr:uid="{D561F00B-1809-416C-81BC-C690B13AECCC}"/>
    <cellStyle name="Calculation 2 3 3 3" xfId="14276" xr:uid="{D9939EB9-1213-474E-AB92-47825148927B}"/>
    <cellStyle name="Calculation 2 3 3 4" xfId="15236" xr:uid="{F4BF8226-847B-4A78-BDD7-FDC9152F0E88}"/>
    <cellStyle name="Calculation 2 3 3 5" xfId="16185" xr:uid="{DBCC5CBD-9571-45C5-BAC7-612D33E05AD2}"/>
    <cellStyle name="Calculation 2 3 3 6" xfId="17058" xr:uid="{6F24DB17-775F-490F-BA30-E48078C035D5}"/>
    <cellStyle name="Calculation 2 3 3 7" xfId="17923" xr:uid="{D7428391-6ECF-4F2B-961E-9252064DD195}"/>
    <cellStyle name="Calculation 2 3 3 8" xfId="18699" xr:uid="{E4B4DD16-5384-4FB9-B1C5-7E1B1DDDA7A9}"/>
    <cellStyle name="Calculation 2 3 4" xfId="9526" xr:uid="{B7056EFF-716A-4D48-B432-5635A18715D9}"/>
    <cellStyle name="Calculation 2 3 4 2" xfId="13930" xr:uid="{FD4DB988-43AB-4619-8F4B-D5001E1ABBBC}"/>
    <cellStyle name="Calculation 2 3 4 3" xfId="14890" xr:uid="{0C6BC399-291F-4ED4-8564-EBAB92F2ADD1}"/>
    <cellStyle name="Calculation 2 3 4 4" xfId="15842" xr:uid="{3F35CCD5-C5F1-4C45-9B7E-E783BE3B8FB7}"/>
    <cellStyle name="Calculation 2 3 4 5" xfId="16716" xr:uid="{DE3EF3E4-9F82-4AA7-BBD0-57E32F51B8B6}"/>
    <cellStyle name="Calculation 2 3 4 6" xfId="17581" xr:uid="{7FDE2565-5E0E-4302-8E5C-0EA79F091693}"/>
    <cellStyle name="Calculation 2 3 4 7" xfId="18357" xr:uid="{B615E8FB-304B-49EA-ACA8-376622B77E5E}"/>
    <cellStyle name="Calculation 2 3 4 8" xfId="19114" xr:uid="{9F23E2D8-81E3-4055-9809-73C288FDE59B}"/>
    <cellStyle name="Calculation 2 3 5" xfId="12227" xr:uid="{7B27AC0C-34EC-46FF-9DD3-5655799EB068}"/>
    <cellStyle name="Calculation 2 3 6" xfId="10648" xr:uid="{4124AA8A-A853-4F45-A392-599521B02204}"/>
    <cellStyle name="Calculation 2 3 7" xfId="13120" xr:uid="{573BF188-A01E-4131-AC0A-71AA8F7E510D}"/>
    <cellStyle name="Calculation 2 3 8" xfId="9916" xr:uid="{08978719-4C8E-4E57-AF17-B57452112709}"/>
    <cellStyle name="Calculation 2 3 9" xfId="12295" xr:uid="{CE65D70C-0489-44DF-8422-65A45851A323}"/>
    <cellStyle name="Calculation 2 4" xfId="6987" xr:uid="{7EC4CAF6-5F36-4B84-B135-383DA6AC9C6D}"/>
    <cellStyle name="Calculation 2 4 10" xfId="11668" xr:uid="{300FBED4-70D1-4D96-AC14-E9D5452E4213}"/>
    <cellStyle name="Calculation 2 4 2" xfId="8626" xr:uid="{2A230581-A7F3-4673-8ACE-275ADC686FEA}"/>
    <cellStyle name="Calculation 2 4 2 2" xfId="13347" xr:uid="{F91AFD24-D8AB-47AB-BEA1-F814E90E1B5A}"/>
    <cellStyle name="Calculation 2 4 2 3" xfId="14361" xr:uid="{67400FCC-F949-493D-90DA-E0E510B8A0F1}"/>
    <cellStyle name="Calculation 2 4 2 4" xfId="15321" xr:uid="{0B24D1E0-A2F0-4E31-B7FF-66186ED0FC59}"/>
    <cellStyle name="Calculation 2 4 2 5" xfId="16265" xr:uid="{5574ECDF-FEDA-44F9-BAFC-9C3715F40F9C}"/>
    <cellStyle name="Calculation 2 4 2 6" xfId="17138" xr:uid="{D7369452-16D1-46E6-AEC1-DDA1E6BAD28D}"/>
    <cellStyle name="Calculation 2 4 2 7" xfId="18003" xr:uid="{2BED8740-46A8-4051-8490-25AAD80FBBA1}"/>
    <cellStyle name="Calculation 2 4 2 8" xfId="18778" xr:uid="{E1A5F430-95A8-4ECA-93E4-C7A11247C29B}"/>
    <cellStyle name="Calculation 2 4 3" xfId="9605" xr:uid="{72CA1CC0-B628-49CB-8062-CB3C365E5F9C}"/>
    <cellStyle name="Calculation 2 4 3 2" xfId="14009" xr:uid="{8F37AA8E-2BCB-4BEF-BE86-19F22A874156}"/>
    <cellStyle name="Calculation 2 4 3 3" xfId="14969" xr:uid="{259A97C8-78CC-4050-AE4A-D5152A240A83}"/>
    <cellStyle name="Calculation 2 4 3 4" xfId="15921" xr:uid="{681F3A50-D26F-4778-982C-686A0A7C1699}"/>
    <cellStyle name="Calculation 2 4 3 5" xfId="16795" xr:uid="{F2718F62-23D8-471F-8847-130392CD8319}"/>
    <cellStyle name="Calculation 2 4 3 6" xfId="17660" xr:uid="{68BC7C01-6110-4DA6-AEF4-45B19D8849C3}"/>
    <cellStyle name="Calculation 2 4 3 7" xfId="18436" xr:uid="{E9542E36-5A55-4C0C-9D6E-906EE7129CFF}"/>
    <cellStyle name="Calculation 2 4 3 8" xfId="19193" xr:uid="{F163E666-CD0B-4932-8FCD-0ADFB83992C6}"/>
    <cellStyle name="Calculation 2 4 4" xfId="12320" xr:uid="{FCCB1CDC-0FC2-4236-9922-E95F19584103}"/>
    <cellStyle name="Calculation 2 4 5" xfId="10560" xr:uid="{943A3374-E6A3-42FE-867C-8EB81C5A57FF}"/>
    <cellStyle name="Calculation 2 4 6" xfId="12612" xr:uid="{3D0D644F-0BC5-49DC-B4AA-7411308975C4}"/>
    <cellStyle name="Calculation 2 4 7" xfId="10302" xr:uid="{7C54BC61-5ECD-42BA-976E-946E18BB9FBB}"/>
    <cellStyle name="Calculation 2 4 8" xfId="12128" xr:uid="{6F93EE00-60F0-403B-AA5B-254FAC147588}"/>
    <cellStyle name="Calculation 2 4 9" xfId="10737" xr:uid="{A7B0A613-F615-44BF-AF76-4DE93FD408D4}"/>
    <cellStyle name="Calculation 2 5" xfId="7788" xr:uid="{37980083-3100-480E-A91B-199532604D03}"/>
    <cellStyle name="Calculation 2 5 2" xfId="12814" xr:uid="{457E18DB-46A1-482E-BD50-52D187E89606}"/>
    <cellStyle name="Calculation 2 5 3" xfId="10170" xr:uid="{6C2FAE74-364E-4E6F-A5EA-93B4205727C9}"/>
    <cellStyle name="Calculation 2 5 4" xfId="12798" xr:uid="{50195241-C4FB-4B36-98C1-152DCAC79BBF}"/>
    <cellStyle name="Calculation 2 5 5" xfId="10182" xr:uid="{4DE19FBC-D0F1-4336-B537-DCF5407D7760}"/>
    <cellStyle name="Calculation 2 5 6" xfId="11787" xr:uid="{12989F2E-E27D-4072-B252-FEAC2455B334}"/>
    <cellStyle name="Calculation 2 5 7" xfId="11027" xr:uid="{8B9B27F8-F53F-4108-B6C3-127E7B3EC89D}"/>
    <cellStyle name="Calculation 2 5 8" xfId="12068" xr:uid="{DEC0107F-9C7A-4D59-A40B-B0EEDB96C5FF}"/>
    <cellStyle name="Calculation 2 6" xfId="7905" xr:uid="{B9B66856-4BC2-46B2-8AE9-AEC86D06C183}"/>
    <cellStyle name="Calculation 2 6 2" xfId="12897" xr:uid="{09DF0D95-9672-48C9-9CCF-4E02C8D317D3}"/>
    <cellStyle name="Calculation 2 6 3" xfId="10094" xr:uid="{55D4448C-2D27-4CE6-806B-BE3EEA5EA275}"/>
    <cellStyle name="Calculation 2 6 4" xfId="13428" xr:uid="{0B892492-D4D1-4847-AE8F-CB17D500489F}"/>
    <cellStyle name="Calculation 2 6 5" xfId="14435" xr:uid="{532BB1FC-B196-43F1-97F5-1B942976B0D2}"/>
    <cellStyle name="Calculation 2 6 6" xfId="15393" xr:uid="{B7CE146A-44E9-4FAF-B950-A7EE04DC27BE}"/>
    <cellStyle name="Calculation 2 6 7" xfId="16320" xr:uid="{8CBE66C3-F2E7-4FB2-8FE5-03D07E6918E1}"/>
    <cellStyle name="Calculation 2 6 8" xfId="17191" xr:uid="{B7A8F574-B14A-484C-8FD8-A5717D63F891}"/>
    <cellStyle name="Calculation 2 7" xfId="10199" xr:uid="{6D28A72F-E43E-4394-B6DF-5DF8FD957778}"/>
    <cellStyle name="Calculation 2 8" xfId="12672" xr:uid="{60105176-15CC-4D21-8A7F-6D7BDC472A76}"/>
    <cellStyle name="Calculation 2 9" xfId="10255" xr:uid="{E211906E-502F-4F22-BDBA-7565E0C6246D}"/>
    <cellStyle name="Calculation 3" xfId="827" xr:uid="{1AAC5BFF-3B0E-4031-AF6F-C2CD81A77020}"/>
    <cellStyle name="Calculation 3 10" xfId="14227" xr:uid="{9A61ADF8-778F-4445-894D-F43840861B8A}"/>
    <cellStyle name="Calculation 3 11" xfId="15187" xr:uid="{8F4FE964-0EB6-4697-881E-1CE8A3279B16}"/>
    <cellStyle name="Calculation 3 12" xfId="16137" xr:uid="{E4D05DAA-0F03-4AA9-9269-0A12E6407E2A}"/>
    <cellStyle name="Calculation 3 2" xfId="6875" xr:uid="{F4CA26D3-8352-4F2B-9842-CAAE4545CA6E}"/>
    <cellStyle name="Calculation 3 2 10" xfId="11049" xr:uid="{5741675B-E64E-48D2-847F-7679ACD98A3E}"/>
    <cellStyle name="Calculation 3 2 11" xfId="12364" xr:uid="{03164D01-D490-43D6-ACA0-2E6461FEE022}"/>
    <cellStyle name="Calculation 3 2 2" xfId="7236" xr:uid="{B933A8B3-2200-4E93-A2A9-6FC935ED1D59}"/>
    <cellStyle name="Calculation 3 2 2 10" xfId="13706" xr:uid="{54A4A922-DCD8-4294-B0B8-835307D43197}"/>
    <cellStyle name="Calculation 3 2 2 2" xfId="8875" xr:uid="{5AFBA17C-F422-4E12-9708-4F0072D57F56}"/>
    <cellStyle name="Calculation 3 2 2 2 2" xfId="13526" xr:uid="{81447048-803A-4FDC-975A-EE2C1B6F77AD}"/>
    <cellStyle name="Calculation 3 2 2 2 3" xfId="14530" xr:uid="{FDE865A6-6877-402B-960A-D5AB7E6119DD}"/>
    <cellStyle name="Calculation 3 2 2 2 4" xfId="15488" xr:uid="{F601AF54-DB7D-4D15-95AD-FF2995014241}"/>
    <cellStyle name="Calculation 3 2 2 2 5" xfId="16413" xr:uid="{4A395986-C260-4935-A00D-7D926C34F27E}"/>
    <cellStyle name="Calculation 3 2 2 2 6" xfId="17284" xr:uid="{80CA74DA-CB55-4E76-A451-3F5FCF7AC17A}"/>
    <cellStyle name="Calculation 3 2 2 2 7" xfId="18130" xr:uid="{85C600E0-8E84-4AA8-9797-E269EAC5A43F}"/>
    <cellStyle name="Calculation 3 2 2 2 8" xfId="18894" xr:uid="{C6440896-999A-40BB-8176-3FF292C998DF}"/>
    <cellStyle name="Calculation 3 2 2 3" xfId="9721" xr:uid="{B6956C2D-4C8F-43B2-BDFA-FB4CE6B07F04}"/>
    <cellStyle name="Calculation 3 2 2 3 2" xfId="14125" xr:uid="{DA442642-7B10-4E4F-A7DB-5CA3787B191B}"/>
    <cellStyle name="Calculation 3 2 2 3 3" xfId="15085" xr:uid="{E41412AB-0FFB-4E99-9BA4-3C499759D68C}"/>
    <cellStyle name="Calculation 3 2 2 3 4" xfId="16037" xr:uid="{C8F70641-C050-4B68-A2F7-C6CD78B4BD67}"/>
    <cellStyle name="Calculation 3 2 2 3 5" xfId="16911" xr:uid="{157CD469-7673-471F-BDA0-C32B02B6CE4D}"/>
    <cellStyle name="Calculation 3 2 2 3 6" xfId="17776" xr:uid="{27F198F1-8448-473D-B7F0-FAC058C749B2}"/>
    <cellStyle name="Calculation 3 2 2 3 7" xfId="18552" xr:uid="{BD49927C-E647-4C7A-A55E-468F13C595E7}"/>
    <cellStyle name="Calculation 3 2 2 3 8" xfId="19309" xr:uid="{0724C023-30D6-4035-BE27-D6DB5A065BDA}"/>
    <cellStyle name="Calculation 3 2 2 4" xfId="12498" xr:uid="{8EEE1CE0-138F-41B2-A346-5442919DCA80}"/>
    <cellStyle name="Calculation 3 2 2 5" xfId="10393" xr:uid="{2989EF80-852E-4D2A-B765-4F64617ED778}"/>
    <cellStyle name="Calculation 3 2 2 6" xfId="12121" xr:uid="{9E3A4527-E350-4543-9964-B7C2561AAB38}"/>
    <cellStyle name="Calculation 3 2 2 7" xfId="10741" xr:uid="{8C131779-0EE0-4722-94B0-A091DCB71E41}"/>
    <cellStyle name="Calculation 3 2 2 8" xfId="12911" xr:uid="{A6C40D1D-9141-42B1-AE9C-1CA0742499B8}"/>
    <cellStyle name="Calculation 3 2 2 9" xfId="10082" xr:uid="{84D90471-F520-43D6-BB32-ABA8D28ED747}"/>
    <cellStyle name="Calculation 3 2 3" xfId="8515" xr:uid="{06E7ED52-494E-40F3-903B-2B2B8BA6C768}"/>
    <cellStyle name="Calculation 3 2 3 2" xfId="13254" xr:uid="{57D0C66E-7D7A-487D-908C-741B17FC1C46}"/>
    <cellStyle name="Calculation 3 2 3 3" xfId="14274" xr:uid="{285AC301-A111-4D68-B6B3-B78838312B9A}"/>
    <cellStyle name="Calculation 3 2 3 4" xfId="15234" xr:uid="{BD99C331-F3DA-4A94-8F34-028C253C864A}"/>
    <cellStyle name="Calculation 3 2 3 5" xfId="16183" xr:uid="{0BE338FD-648D-417A-AA13-55C72B0CD394}"/>
    <cellStyle name="Calculation 3 2 3 6" xfId="17056" xr:uid="{7E007992-1A36-4750-85A0-071BDF08355D}"/>
    <cellStyle name="Calculation 3 2 3 7" xfId="17921" xr:uid="{394C42C5-A155-4AFD-8BDA-A79278F590E6}"/>
    <cellStyle name="Calculation 3 2 3 8" xfId="18697" xr:uid="{F49D5B02-BE8F-41DF-90BB-4D9AC81FDCD1}"/>
    <cellStyle name="Calculation 3 2 4" xfId="9524" xr:uid="{F9363220-032D-468C-9E8F-CC57C2427578}"/>
    <cellStyle name="Calculation 3 2 4 2" xfId="13928" xr:uid="{1F3A9E16-9438-43A7-B911-D1302F0197D0}"/>
    <cellStyle name="Calculation 3 2 4 3" xfId="14888" xr:uid="{1CBCBD7F-CAC3-4E4B-9EA5-D3816C1936A4}"/>
    <cellStyle name="Calculation 3 2 4 4" xfId="15840" xr:uid="{1C1AA188-0F74-45A6-94B7-BA8BDCEB04F8}"/>
    <cellStyle name="Calculation 3 2 4 5" xfId="16714" xr:uid="{47C2193A-DCBB-4D22-BAC3-EE36995BF8D8}"/>
    <cellStyle name="Calculation 3 2 4 6" xfId="17579" xr:uid="{33FE9019-52E2-4BC8-97F8-7FE5B2531539}"/>
    <cellStyle name="Calculation 3 2 4 7" xfId="18355" xr:uid="{D5D19351-7B30-4A73-BEBA-85D5E4D73782}"/>
    <cellStyle name="Calculation 3 2 4 8" xfId="19112" xr:uid="{35EF1E49-C700-4C43-B8FF-83AABE1906E0}"/>
    <cellStyle name="Calculation 3 2 5" xfId="12225" xr:uid="{637B3901-3262-4603-B089-37FF74C7BD94}"/>
    <cellStyle name="Calculation 3 2 6" xfId="10650" xr:uid="{6CF76D24-6B0C-4D75-B016-7BFB595F1C61}"/>
    <cellStyle name="Calculation 3 2 7" xfId="12600" xr:uid="{3AF4C77C-D3ED-4B4A-8D33-77A921FC420B}"/>
    <cellStyle name="Calculation 3 2 8" xfId="10314" xr:uid="{58D7A2E7-81DA-4BD7-960B-1C16309F6C0D}"/>
    <cellStyle name="Calculation 3 2 9" xfId="11758" xr:uid="{AE11A185-F567-4894-8C3A-88F23AA4C054}"/>
    <cellStyle name="Calculation 3 3" xfId="6989" xr:uid="{68454593-8C05-4F78-B5A5-A89196313DF0}"/>
    <cellStyle name="Calculation 3 3 10" xfId="11969" xr:uid="{02D612C1-5EB9-4B8E-B913-499D99E567C0}"/>
    <cellStyle name="Calculation 3 3 2" xfId="8628" xr:uid="{0989D1D7-A705-46C4-8D57-40BA6AE3EF0B}"/>
    <cellStyle name="Calculation 3 3 2 2" xfId="13349" xr:uid="{0F73A408-6E85-4E87-944C-5BE2AD8A2A4F}"/>
    <cellStyle name="Calculation 3 3 2 3" xfId="14363" xr:uid="{85F4FA57-57DD-4A13-95B9-ADD6A922D697}"/>
    <cellStyle name="Calculation 3 3 2 4" xfId="15323" xr:uid="{FB85958D-EF5E-42D9-BEA9-596F9389BC05}"/>
    <cellStyle name="Calculation 3 3 2 5" xfId="16267" xr:uid="{2C9FCEE5-879A-4708-AFAD-A7D9189698BE}"/>
    <cellStyle name="Calculation 3 3 2 6" xfId="17140" xr:uid="{E7FC101C-A240-467A-ADA9-A71D50E83FD4}"/>
    <cellStyle name="Calculation 3 3 2 7" xfId="18005" xr:uid="{CAF69D69-8C18-4794-9188-88D58D9DCE6C}"/>
    <cellStyle name="Calculation 3 3 2 8" xfId="18780" xr:uid="{3836F459-7207-43F0-90B0-4DBC81F0F945}"/>
    <cellStyle name="Calculation 3 3 3" xfId="9607" xr:uid="{962F75F0-BDE9-4496-B87E-76B93C408EE6}"/>
    <cellStyle name="Calculation 3 3 3 2" xfId="14011" xr:uid="{3622FED7-0FAB-4C68-B5A8-7720B1367552}"/>
    <cellStyle name="Calculation 3 3 3 3" xfId="14971" xr:uid="{B2520896-F6B6-4BC4-8E8D-53E3B78DDA06}"/>
    <cellStyle name="Calculation 3 3 3 4" xfId="15923" xr:uid="{42B8010E-34D3-484A-9524-EA247DEF38AE}"/>
    <cellStyle name="Calculation 3 3 3 5" xfId="16797" xr:uid="{F8AC67F8-0EAE-464C-8ACC-92499636956C}"/>
    <cellStyle name="Calculation 3 3 3 6" xfId="17662" xr:uid="{3BA4F4A4-C95E-47E4-9FD7-5BB71E453F41}"/>
    <cellStyle name="Calculation 3 3 3 7" xfId="18438" xr:uid="{389C0C7D-A0F6-4B85-A570-D979BC9CA800}"/>
    <cellStyle name="Calculation 3 3 3 8" xfId="19195" xr:uid="{0B837861-A4D2-4EDC-9E65-98D177C650DB}"/>
    <cellStyle name="Calculation 3 3 4" xfId="12322" xr:uid="{6F308080-BB51-4753-B01E-7729713F613B}"/>
    <cellStyle name="Calculation 3 3 5" xfId="10558" xr:uid="{8A2002D8-2E1D-4777-8C36-83473FBC64CC}"/>
    <cellStyle name="Calculation 3 3 6" xfId="12102" xr:uid="{11C058F8-AB98-4038-BF2B-CF7218D6C987}"/>
    <cellStyle name="Calculation 3 3 7" xfId="10760" xr:uid="{37D31AB1-556B-4A8F-81F5-A3CE9F0DF173}"/>
    <cellStyle name="Calculation 3 3 8" xfId="11664" xr:uid="{F0B979F2-BDA7-4168-BE2E-72F4D7F4A51C}"/>
    <cellStyle name="Calculation 3 3 9" xfId="11124" xr:uid="{AAA40515-4D16-4273-A842-D3BEF1E7F03D}"/>
    <cellStyle name="Calculation 3 4" xfId="7790" xr:uid="{85D857F7-AD19-483D-8A32-0FF9F13227A3}"/>
    <cellStyle name="Calculation 3 4 2" xfId="12816" xr:uid="{CDF58C4F-9D26-4FF1-98BA-7F7034BB4209}"/>
    <cellStyle name="Calculation 3 4 3" xfId="10168" xr:uid="{3DA559A8-022D-44E8-A59A-D6F6F6A7F2A1}"/>
    <cellStyle name="Calculation 3 4 4" xfId="11792" xr:uid="{A7770E8E-448F-4D84-A26D-9594B3E14329}"/>
    <cellStyle name="Calculation 3 4 5" xfId="11022" xr:uid="{71015128-B725-484F-958E-F49C7E152512}"/>
    <cellStyle name="Calculation 3 4 6" xfId="13600" xr:uid="{185B703F-1769-42BA-BBE5-92C2E57E31B7}"/>
    <cellStyle name="Calculation 3 4 7" xfId="14582" xr:uid="{1AFAB022-6949-4899-8CE8-F6C5BB09ADE5}"/>
    <cellStyle name="Calculation 3 4 8" xfId="15537" xr:uid="{AD1DD425-3DB2-4C08-82DA-AEC02E9E2CB2}"/>
    <cellStyle name="Calculation 3 5" xfId="7903" xr:uid="{4E749F26-D302-4253-A0B6-A164B3CD34EA}"/>
    <cellStyle name="Calculation 3 5 2" xfId="12895" xr:uid="{A7E32054-9928-418A-B042-FBC802D8525A}"/>
    <cellStyle name="Calculation 3 5 3" xfId="10096" xr:uid="{5A3999A1-5222-4AAC-9E20-68E619CD4E99}"/>
    <cellStyle name="Calculation 3 5 4" xfId="13063" xr:uid="{67B704B3-B6C8-45EA-BA86-EB40A6CA05B2}"/>
    <cellStyle name="Calculation 3 5 5" xfId="9950" xr:uid="{B36B10DE-F65D-42AE-8442-E1F5B945BF6C}"/>
    <cellStyle name="Calculation 3 5 6" xfId="13724" xr:uid="{A6FDEF5B-3BDA-43F4-8D76-6BA7183CE442}"/>
    <cellStyle name="Calculation 3 5 7" xfId="14687" xr:uid="{3A30F964-90C9-44F9-BAA5-874CD076171F}"/>
    <cellStyle name="Calculation 3 5 8" xfId="15639" xr:uid="{F1C3E4A7-CD15-4EE2-98CF-F0C1C5CCB493}"/>
    <cellStyle name="Calculation 3 6" xfId="10201" xr:uid="{86ABA930-1829-4BC3-BB33-B312823D8343}"/>
    <cellStyle name="Calculation 3 7" xfId="13170" xr:uid="{9D5D2418-906F-4C38-ABAC-4D55EB356C61}"/>
    <cellStyle name="Calculation 3 8" xfId="9875" xr:uid="{1031B214-2D51-40DB-AC3C-AA99FBDFC47A}"/>
    <cellStyle name="Calculation 3 9" xfId="13206" xr:uid="{8D6A87D1-8BD8-4AD6-9BCF-69F3AD4C1606}"/>
    <cellStyle name="Calculation 4" xfId="828" xr:uid="{96BE6040-2708-4594-8C47-08474D2100D6}"/>
    <cellStyle name="Calculation 4 10" xfId="16496" xr:uid="{0B7FFF7F-1DB3-4213-A5EE-DAF11107C5D6}"/>
    <cellStyle name="Calculation 4 11" xfId="17364" xr:uid="{26D97ECE-08FB-4444-827C-EDA22D3CC758}"/>
    <cellStyle name="Calculation 4 12" xfId="18162" xr:uid="{44055050-EA78-455E-9ECE-521312A3A1A8}"/>
    <cellStyle name="Calculation 4 2" xfId="6874" xr:uid="{BDBDD701-2F05-4806-A26F-AE2CD2B08256}"/>
    <cellStyle name="Calculation 4 2 10" xfId="11136" xr:uid="{BB038918-0AC7-4F4E-8D0C-9C21C9B0ED7B}"/>
    <cellStyle name="Calculation 4 2 11" xfId="13581" xr:uid="{01D46E68-25E4-4AB7-9270-8C6F3123335A}"/>
    <cellStyle name="Calculation 4 2 2" xfId="7237" xr:uid="{1B8F0A4E-0E8E-42EE-92C4-CAA8353FF686}"/>
    <cellStyle name="Calculation 4 2 2 10" xfId="15387" xr:uid="{2ED6B363-1F81-4970-A3C8-8529CB7691D7}"/>
    <cellStyle name="Calculation 4 2 2 2" xfId="8876" xr:uid="{AE074CC3-101C-4E3F-938C-2C21AC518AB3}"/>
    <cellStyle name="Calculation 4 2 2 2 2" xfId="13527" xr:uid="{861C82C5-D549-438E-B3CF-8DF52644598B}"/>
    <cellStyle name="Calculation 4 2 2 2 3" xfId="14531" xr:uid="{CD46E97E-1049-4205-9E05-6099D1F285B1}"/>
    <cellStyle name="Calculation 4 2 2 2 4" xfId="15489" xr:uid="{FFB906A2-736B-413D-AB72-6E202F381CAA}"/>
    <cellStyle name="Calculation 4 2 2 2 5" xfId="16414" xr:uid="{AF27F2B4-C16A-4022-84A6-419FC7DA94DE}"/>
    <cellStyle name="Calculation 4 2 2 2 6" xfId="17285" xr:uid="{D5BF9CEE-238D-48B5-AB59-F61E82A51086}"/>
    <cellStyle name="Calculation 4 2 2 2 7" xfId="18131" xr:uid="{4D046A4E-D938-4DE1-A78A-87C9F8F75764}"/>
    <cellStyle name="Calculation 4 2 2 2 8" xfId="18895" xr:uid="{1113A02A-F940-4741-A730-A39B82595A6D}"/>
    <cellStyle name="Calculation 4 2 2 3" xfId="9722" xr:uid="{EBB62964-41F0-498D-BB3D-FA517F2873B0}"/>
    <cellStyle name="Calculation 4 2 2 3 2" xfId="14126" xr:uid="{2DD91B28-F3BB-43DC-9C2A-6CACB6D42F46}"/>
    <cellStyle name="Calculation 4 2 2 3 3" xfId="15086" xr:uid="{F16DA9A0-6097-4E34-9787-8DCA99B3CD69}"/>
    <cellStyle name="Calculation 4 2 2 3 4" xfId="16038" xr:uid="{0155FFBB-D8BA-4500-8E06-514B9EBDE4C3}"/>
    <cellStyle name="Calculation 4 2 2 3 5" xfId="16912" xr:uid="{F8C58668-EA00-4EC0-8A4F-ED00BFA509B9}"/>
    <cellStyle name="Calculation 4 2 2 3 6" xfId="17777" xr:uid="{CCECB019-6315-433A-A622-018BF25181BB}"/>
    <cellStyle name="Calculation 4 2 2 3 7" xfId="18553" xr:uid="{E6345480-5E8A-44EB-8051-211296F70C8F}"/>
    <cellStyle name="Calculation 4 2 2 3 8" xfId="19310" xr:uid="{777BD10F-063B-4877-8781-0864405655FE}"/>
    <cellStyle name="Calculation 4 2 2 4" xfId="12499" xr:uid="{B009FC0B-11AC-4F39-BF3F-899871BCE0E8}"/>
    <cellStyle name="Calculation 4 2 2 5" xfId="10392" xr:uid="{CE91F9BE-7B63-4EE7-B2FE-C7A086EFFCD8}"/>
    <cellStyle name="Calculation 4 2 2 6" xfId="12644" xr:uid="{D0057608-345E-4FC6-9C7F-C515FDD524A5}"/>
    <cellStyle name="Calculation 4 2 2 7" xfId="10277" xr:uid="{F4777BDD-0DA9-4A4C-B869-8EB539BBAFCC}"/>
    <cellStyle name="Calculation 4 2 2 8" xfId="13421" xr:uid="{A3651073-7838-482A-B0EF-A298F8BA7710}"/>
    <cellStyle name="Calculation 4 2 2 9" xfId="14429" xr:uid="{383C0540-DCD1-4BCA-8194-94EEB8D9D20D}"/>
    <cellStyle name="Calculation 4 2 3" xfId="8514" xr:uid="{EF0D8511-5567-403C-B247-B364086FF7CF}"/>
    <cellStyle name="Calculation 4 2 3 2" xfId="13253" xr:uid="{988B78A6-6F4B-4FA6-ACE8-0C719D5865C4}"/>
    <cellStyle name="Calculation 4 2 3 3" xfId="14273" xr:uid="{488BED2A-EFD0-4A71-B93A-DD77DF49B974}"/>
    <cellStyle name="Calculation 4 2 3 4" xfId="15233" xr:uid="{95736D74-688A-420B-A61B-E2D5974E7FF1}"/>
    <cellStyle name="Calculation 4 2 3 5" xfId="16182" xr:uid="{5760DCC4-829B-4A5F-B771-7AE37E6063C1}"/>
    <cellStyle name="Calculation 4 2 3 6" xfId="17055" xr:uid="{623B98AA-B098-4D67-AEC4-2827ED522AD7}"/>
    <cellStyle name="Calculation 4 2 3 7" xfId="17920" xr:uid="{E5D03753-EFD1-4420-88FB-CF133D8829FB}"/>
    <cellStyle name="Calculation 4 2 3 8" xfId="18696" xr:uid="{995507F0-BF92-4D34-9F87-0E48AED35EB0}"/>
    <cellStyle name="Calculation 4 2 4" xfId="9523" xr:uid="{6D951176-75DB-4CC3-BDC7-676B4786188B}"/>
    <cellStyle name="Calculation 4 2 4 2" xfId="13927" xr:uid="{ECA6762D-D76A-45BA-874B-454CD0992793}"/>
    <cellStyle name="Calculation 4 2 4 3" xfId="14887" xr:uid="{51266ACE-83EA-4CC1-A448-ECDBEC98B82A}"/>
    <cellStyle name="Calculation 4 2 4 4" xfId="15839" xr:uid="{075ECC3A-D947-4B59-83A4-74793A1C40F1}"/>
    <cellStyle name="Calculation 4 2 4 5" xfId="16713" xr:uid="{CA1D3668-40FD-441F-8DC6-ED3080955052}"/>
    <cellStyle name="Calculation 4 2 4 6" xfId="17578" xr:uid="{4E8CF5D6-DBC1-4B67-974C-DFF421263DE4}"/>
    <cellStyle name="Calculation 4 2 4 7" xfId="18354" xr:uid="{F23EFFDE-7647-4F47-8478-2254716A5ED5}"/>
    <cellStyle name="Calculation 4 2 4 8" xfId="19111" xr:uid="{0336CF50-38AE-4380-A416-782FA954FC88}"/>
    <cellStyle name="Calculation 4 2 5" xfId="12224" xr:uid="{EF97BFAF-CD9F-4F9A-9C1B-73028D7E45B8}"/>
    <cellStyle name="Calculation 4 2 6" xfId="10651" xr:uid="{7E86E148-54DE-40D7-A7DB-5817CD538CC9}"/>
    <cellStyle name="Calculation 4 2 7" xfId="12087" xr:uid="{6328FD2C-FE78-4F38-BCC5-FECF74B5452A}"/>
    <cellStyle name="Calculation 4 2 8" xfId="10773" xr:uid="{CC2C2B51-F4DF-43AA-BE7B-723BFB274D12}"/>
    <cellStyle name="Calculation 4 2 9" xfId="11651" xr:uid="{62B94B51-5586-4EE5-B5D7-EF22E1AED47E}"/>
    <cellStyle name="Calculation 4 3" xfId="6990" xr:uid="{9B901595-4FC1-4B6D-9A3B-076E7536A6E0}"/>
    <cellStyle name="Calculation 4 3 10" xfId="11641" xr:uid="{D576029D-4B0A-47D3-86ED-50CB4ADBBA59}"/>
    <cellStyle name="Calculation 4 3 2" xfId="8629" xr:uid="{09D8618E-6FDB-4802-9877-B94DED52B957}"/>
    <cellStyle name="Calculation 4 3 2 2" xfId="13350" xr:uid="{706D990A-E0C9-47A5-89C8-FDD64FA92E79}"/>
    <cellStyle name="Calculation 4 3 2 3" xfId="14364" xr:uid="{9D8FA3C4-E7C1-4263-95AB-A6CDEE64FBD8}"/>
    <cellStyle name="Calculation 4 3 2 4" xfId="15324" xr:uid="{D10D2296-44EC-4758-BD5E-EA4EE76B7B9E}"/>
    <cellStyle name="Calculation 4 3 2 5" xfId="16268" xr:uid="{8CB7B88A-1BA4-49B8-A5B4-0D4FEA244DEA}"/>
    <cellStyle name="Calculation 4 3 2 6" xfId="17141" xr:uid="{433768C5-C2F2-4B20-88B3-03E05BA4FAE5}"/>
    <cellStyle name="Calculation 4 3 2 7" xfId="18006" xr:uid="{54E2C056-767A-4199-8728-8BFC89B1FDA7}"/>
    <cellStyle name="Calculation 4 3 2 8" xfId="18781" xr:uid="{3ACFDF76-0F47-4A5F-9FF9-76058D5EF05E}"/>
    <cellStyle name="Calculation 4 3 3" xfId="9608" xr:uid="{9EB46231-A38F-483A-B354-119432134709}"/>
    <cellStyle name="Calculation 4 3 3 2" xfId="14012" xr:uid="{6528F61D-C7D1-43CB-8620-AA245B0C8E67}"/>
    <cellStyle name="Calculation 4 3 3 3" xfId="14972" xr:uid="{921F7FCA-5151-467A-BEFF-97DEC50E70DD}"/>
    <cellStyle name="Calculation 4 3 3 4" xfId="15924" xr:uid="{467FCFBC-9D12-44AB-B81F-EDF4FD98FFE2}"/>
    <cellStyle name="Calculation 4 3 3 5" xfId="16798" xr:uid="{7C0CC516-A38C-426C-BAFB-0CC6B402FE4E}"/>
    <cellStyle name="Calculation 4 3 3 6" xfId="17663" xr:uid="{C5597735-6E01-4E3A-ACD7-120449B096A6}"/>
    <cellStyle name="Calculation 4 3 3 7" xfId="18439" xr:uid="{34A3F515-F438-4A20-A514-6D2D74C67748}"/>
    <cellStyle name="Calculation 4 3 3 8" xfId="19196" xr:uid="{21822416-3618-4B24-ACB2-F3DA0F1D9E74}"/>
    <cellStyle name="Calculation 4 3 4" xfId="12323" xr:uid="{2A160172-290C-404D-9F93-E7AAA02C1457}"/>
    <cellStyle name="Calculation 4 3 5" xfId="10557" xr:uid="{4CF10CA9-5102-489D-9745-0BB1E9C98995}"/>
    <cellStyle name="Calculation 4 3 6" xfId="12103" xr:uid="{09575834-E512-408E-8572-9EFEFD7B6DA4}"/>
    <cellStyle name="Calculation 4 3 7" xfId="10759" xr:uid="{863F614F-0878-432D-835C-F4B393F24930}"/>
    <cellStyle name="Calculation 4 3 8" xfId="12075" xr:uid="{1A343A44-78B1-4BB4-8173-9501CDF7B56C}"/>
    <cellStyle name="Calculation 4 3 9" xfId="10783" xr:uid="{780308E1-7DCE-40ED-9903-544C2BA300CD}"/>
    <cellStyle name="Calculation 4 4" xfId="7791" xr:uid="{A9B07AEF-7042-49FA-917C-E9382F31D10F}"/>
    <cellStyle name="Calculation 4 4 2" xfId="12817" xr:uid="{A1D6BB7A-8E18-4151-8B0F-3A3E3F41AA1A}"/>
    <cellStyle name="Calculation 4 4 3" xfId="10167" xr:uid="{AE380433-F967-4DBF-9DE9-E455C2265EF3}"/>
    <cellStyle name="Calculation 4 4 4" xfId="11793" xr:uid="{F714B265-FD7A-49CD-8437-C640FA955BE4}"/>
    <cellStyle name="Calculation 4 4 5" xfId="11021" xr:uid="{2F1FB274-493D-4498-9BA4-C401A69367B7}"/>
    <cellStyle name="Calculation 4 4 6" xfId="13033" xr:uid="{722D8AA0-1214-4879-B280-7D8011BD1EC9}"/>
    <cellStyle name="Calculation 4 4 7" xfId="9975" xr:uid="{0C986CB2-9B8B-496E-A548-11B33D072DA0}"/>
    <cellStyle name="Calculation 4 4 8" xfId="12701" xr:uid="{D2AAA9C9-1E8E-4B76-AB2B-5631B653219E}"/>
    <cellStyle name="Calculation 4 5" xfId="7902" xr:uid="{795BE841-4121-4AD9-9039-4333C318B348}"/>
    <cellStyle name="Calculation 4 5 2" xfId="12894" xr:uid="{3D481702-E1E6-4C4A-BAA9-AC38FF80CA52}"/>
    <cellStyle name="Calculation 4 5 3" xfId="10097" xr:uid="{FEEE7A18-B04E-45B7-A7B1-C2FC1E8A3F11}"/>
    <cellStyle name="Calculation 4 5 4" xfId="13703" xr:uid="{510EE081-410A-409A-9E1D-FAFCF730301E}"/>
    <cellStyle name="Calculation 4 5 5" xfId="14669" xr:uid="{4A9F0DD4-529C-4370-99BC-8453E51B2A03}"/>
    <cellStyle name="Calculation 4 5 6" xfId="15621" xr:uid="{64E29E42-A57A-419D-89BE-01615242DAC3}"/>
    <cellStyle name="Calculation 4 5 7" xfId="16506" xr:uid="{B39FD670-7BA0-46AC-AA52-7EFC893E0319}"/>
    <cellStyle name="Calculation 4 5 8" xfId="17374" xr:uid="{F3C853F9-BA1A-41CA-A072-59D0CF61A982}"/>
    <cellStyle name="Calculation 4 6" xfId="10202" xr:uid="{423DE20F-9E6C-4F66-B015-059F88F30EC2}"/>
    <cellStyle name="Calculation 4 7" xfId="13691" xr:uid="{0D44D5C5-82CB-4B82-82C3-BBF3EA5E6C42}"/>
    <cellStyle name="Calculation 4 8" xfId="14659" xr:uid="{72ED38F7-3B0F-42F6-94B8-3FE5FD45DC3C}"/>
    <cellStyle name="Calculation 4 9" xfId="15611" xr:uid="{E28F1A3D-104F-4CAF-9C2A-824EE28461BA}"/>
    <cellStyle name="Calculation 5" xfId="829" xr:uid="{111ADD0A-E155-495C-9F66-A20C4E322D2C}"/>
    <cellStyle name="Calculation 5 10" xfId="14650" xr:uid="{87AC046E-6056-4225-BDA8-9D62B86B4E44}"/>
    <cellStyle name="Calculation 5 11" xfId="15602" xr:uid="{D5346A5B-CF5A-436F-BF89-1EE92E76AA74}"/>
    <cellStyle name="Calculation 5 12" xfId="16491" xr:uid="{50E878BC-95E9-45FD-9B46-E9E42A60AB81}"/>
    <cellStyle name="Calculation 5 2" xfId="6873" xr:uid="{E61EBCC5-F289-44AE-9C5B-85EB9C4CFFA1}"/>
    <cellStyle name="Calculation 5 2 10" xfId="11291" xr:uid="{97C95EF4-1802-4CF1-A5AD-7E222AB2C3FF}"/>
    <cellStyle name="Calculation 5 2 11" xfId="11953" xr:uid="{799AA0BD-E108-4A58-AC33-0114983FCBBC}"/>
    <cellStyle name="Calculation 5 2 2" xfId="7238" xr:uid="{D5A2585B-D3D0-4ADF-8ACB-44765B5F018F}"/>
    <cellStyle name="Calculation 5 2 2 10" xfId="17355" xr:uid="{A37C7B18-9FBE-4EFC-BDAE-F9D27C93CF9C}"/>
    <cellStyle name="Calculation 5 2 2 2" xfId="8877" xr:uid="{0C7A9E74-B9F0-4D96-87FA-7AB0EA10C945}"/>
    <cellStyle name="Calculation 5 2 2 2 2" xfId="13528" xr:uid="{4F0E9E7C-0624-4E8C-80C0-27B69860F99B}"/>
    <cellStyle name="Calculation 5 2 2 2 3" xfId="14532" xr:uid="{C3632B4F-6A9C-4717-AEEE-D8C8CDDCF2CA}"/>
    <cellStyle name="Calculation 5 2 2 2 4" xfId="15490" xr:uid="{0397E29A-8954-4D6F-9C59-51352BD7D5F5}"/>
    <cellStyle name="Calculation 5 2 2 2 5" xfId="16415" xr:uid="{A2186C8F-95B5-426C-99DE-47946E79C283}"/>
    <cellStyle name="Calculation 5 2 2 2 6" xfId="17286" xr:uid="{E79AB2B6-5B3D-4606-9284-BC0A86463B41}"/>
    <cellStyle name="Calculation 5 2 2 2 7" xfId="18132" xr:uid="{3A908508-7CA3-4CCC-AD4A-1B07A396A8BC}"/>
    <cellStyle name="Calculation 5 2 2 2 8" xfId="18896" xr:uid="{9D2E5B45-77FC-44DE-9EA7-FC80BD37E430}"/>
    <cellStyle name="Calculation 5 2 2 3" xfId="9723" xr:uid="{8B9BF16C-5555-40B1-A0E2-B05E2DAF2673}"/>
    <cellStyle name="Calculation 5 2 2 3 2" xfId="14127" xr:uid="{CA44127E-8F9E-4E6C-BD8C-DCAC6B8F681D}"/>
    <cellStyle name="Calculation 5 2 2 3 3" xfId="15087" xr:uid="{A578F528-DAA0-4AFC-904D-7DB5ACE0AB53}"/>
    <cellStyle name="Calculation 5 2 2 3 4" xfId="16039" xr:uid="{5D548E33-A437-4028-BB06-17F744D693F8}"/>
    <cellStyle name="Calculation 5 2 2 3 5" xfId="16913" xr:uid="{FB5EE163-482E-467A-A206-D0D8058FB979}"/>
    <cellStyle name="Calculation 5 2 2 3 6" xfId="17778" xr:uid="{2EFAB52A-5260-421F-92E1-F0DE9A27C3C2}"/>
    <cellStyle name="Calculation 5 2 2 3 7" xfId="18554" xr:uid="{23280DE2-4143-4483-942F-075FB6313639}"/>
    <cellStyle name="Calculation 5 2 2 3 8" xfId="19311" xr:uid="{36753418-98CC-4301-8273-C872870CF4C0}"/>
    <cellStyle name="Calculation 5 2 2 4" xfId="12500" xr:uid="{B3B68112-B09B-45CA-B069-B2D5EFC08038}"/>
    <cellStyle name="Calculation 5 2 2 5" xfId="10391" xr:uid="{4C9D9E08-E38A-4EFF-B602-E94C34D55A74}"/>
    <cellStyle name="Calculation 5 2 2 6" xfId="13663" xr:uid="{AC86CF15-6BEB-4BDD-84F0-90240E1D770A}"/>
    <cellStyle name="Calculation 5 2 2 7" xfId="14639" xr:uid="{EEB8B680-B41E-4C3A-92BC-A3B9E1CDA7B0}"/>
    <cellStyle name="Calculation 5 2 2 8" xfId="15591" xr:uid="{E1BC6CAA-B463-4741-8AE3-DC1A0B2E3E98}"/>
    <cellStyle name="Calculation 5 2 2 9" xfId="16486" xr:uid="{E56213D7-ADCD-4C5E-9D62-0B35CED7859E}"/>
    <cellStyle name="Calculation 5 2 3" xfId="8513" xr:uid="{F7B11957-5849-40C8-B5B8-65FC5EBE6EF4}"/>
    <cellStyle name="Calculation 5 2 3 2" xfId="13252" xr:uid="{8E3FFF6A-B9E5-41CA-875B-7D5F537F5CC9}"/>
    <cellStyle name="Calculation 5 2 3 3" xfId="14272" xr:uid="{AC98FEF3-7E03-4FAD-A850-8CE8977449F5}"/>
    <cellStyle name="Calculation 5 2 3 4" xfId="15232" xr:uid="{6F7F1B19-A3BF-4FF6-90F7-382A352814F4}"/>
    <cellStyle name="Calculation 5 2 3 5" xfId="16181" xr:uid="{174E3423-F7C0-45FC-8483-0F24F25573E4}"/>
    <cellStyle name="Calculation 5 2 3 6" xfId="17054" xr:uid="{75228FA0-075B-4AEC-B34C-6C7C91422C2C}"/>
    <cellStyle name="Calculation 5 2 3 7" xfId="17919" xr:uid="{4D7F5F83-71CF-4EEA-B90B-8AB3D2143E64}"/>
    <cellStyle name="Calculation 5 2 3 8" xfId="18695" xr:uid="{866D4A1B-D702-4B7C-B256-D332F0CF922F}"/>
    <cellStyle name="Calculation 5 2 4" xfId="9522" xr:uid="{9F4DFA0B-7839-49AC-BAAE-997E4B25877B}"/>
    <cellStyle name="Calculation 5 2 4 2" xfId="13926" xr:uid="{AC113296-CBAA-4EA2-9714-B5DA0B50586D}"/>
    <cellStyle name="Calculation 5 2 4 3" xfId="14886" xr:uid="{BDFE3E3C-A667-4E7F-BE86-B471685C4A5E}"/>
    <cellStyle name="Calculation 5 2 4 4" xfId="15838" xr:uid="{1052C925-D09D-404A-8CEC-55A930AC4EF9}"/>
    <cellStyle name="Calculation 5 2 4 5" xfId="16712" xr:uid="{E63AADB2-C4A0-4670-95D8-E50BC76E07C9}"/>
    <cellStyle name="Calculation 5 2 4 6" xfId="17577" xr:uid="{BD757BA5-D1AA-46C4-9B8C-128F144FA4DA}"/>
    <cellStyle name="Calculation 5 2 4 7" xfId="18353" xr:uid="{826D0DEC-5C3F-41DE-9D2C-2F191886D851}"/>
    <cellStyle name="Calculation 5 2 4 8" xfId="19110" xr:uid="{1DFB1E6E-1AA5-4AF5-89BD-42AC386F172D}"/>
    <cellStyle name="Calculation 5 2 5" xfId="12223" xr:uid="{E557FFF0-FE22-4D9C-ABF2-410BA3435B58}"/>
    <cellStyle name="Calculation 5 2 6" xfId="10652" xr:uid="{F54002C3-88F0-4168-867A-3F09C2B763B8}"/>
    <cellStyle name="Calculation 5 2 7" xfId="11684" xr:uid="{DEB98347-FAC2-436B-8D3A-3A59AA6D1F74}"/>
    <cellStyle name="Calculation 5 2 8" xfId="11107" xr:uid="{F3BDA4CE-DE9E-4201-AECD-3485EF45DB2E}"/>
    <cellStyle name="Calculation 5 2 9" xfId="11447" xr:uid="{6553D056-10CF-4B5D-A58D-7ECFE839C470}"/>
    <cellStyle name="Calculation 5 3" xfId="6991" xr:uid="{214E8A68-EACF-4E8B-A03E-7A289F20D442}"/>
    <cellStyle name="Calculation 5 3 10" xfId="13678" xr:uid="{8B332937-A179-4938-B145-68B51645F224}"/>
    <cellStyle name="Calculation 5 3 2" xfId="8630" xr:uid="{02F2EF93-44B9-461D-B69A-A864862C456B}"/>
    <cellStyle name="Calculation 5 3 2 2" xfId="13351" xr:uid="{8DDC97FB-4594-42C3-932D-2E27AECFD2C2}"/>
    <cellStyle name="Calculation 5 3 2 3" xfId="14365" xr:uid="{D918CBD1-A391-4BF4-86AB-9BEACE8941B9}"/>
    <cellStyle name="Calculation 5 3 2 4" xfId="15325" xr:uid="{2E9B092B-1AFC-4FA1-80EF-A2E70C42F92E}"/>
    <cellStyle name="Calculation 5 3 2 5" xfId="16269" xr:uid="{B9C07218-4E89-42EF-9C71-46463D3109E6}"/>
    <cellStyle name="Calculation 5 3 2 6" xfId="17142" xr:uid="{634F6BD9-863A-4D0D-83A7-9364FC77FB9B}"/>
    <cellStyle name="Calculation 5 3 2 7" xfId="18007" xr:uid="{4DEED164-4227-493B-BDC9-82FC036CAB80}"/>
    <cellStyle name="Calculation 5 3 2 8" xfId="18782" xr:uid="{E5DBBE50-A5FA-4CE9-9745-94B6536F4AD9}"/>
    <cellStyle name="Calculation 5 3 3" xfId="9609" xr:uid="{57C0F651-4C6C-42E5-8E13-BCAA3865A237}"/>
    <cellStyle name="Calculation 5 3 3 2" xfId="14013" xr:uid="{30FDBB9C-40CD-4DBC-9953-95BB524A6DB9}"/>
    <cellStyle name="Calculation 5 3 3 3" xfId="14973" xr:uid="{BEA69CFA-8A5D-41DC-9361-7C9D678B27F3}"/>
    <cellStyle name="Calculation 5 3 3 4" xfId="15925" xr:uid="{1977D3CD-17F7-49B6-BC8D-E03AC50153BA}"/>
    <cellStyle name="Calculation 5 3 3 5" xfId="16799" xr:uid="{BB59ADDA-3DE0-4906-B8D3-10CDA5E6A9CC}"/>
    <cellStyle name="Calculation 5 3 3 6" xfId="17664" xr:uid="{BA9BEF19-7D3A-46B1-B5B5-28A228AE2B92}"/>
    <cellStyle name="Calculation 5 3 3 7" xfId="18440" xr:uid="{C6D189B4-CFD6-4BBA-9D05-BAA3084478F1}"/>
    <cellStyle name="Calculation 5 3 3 8" xfId="19197" xr:uid="{9C51107D-D68C-44E7-816A-C1EC2ADEC869}"/>
    <cellStyle name="Calculation 5 3 4" xfId="12324" xr:uid="{5D4B7F7F-B001-40CC-9869-BA1A97A85234}"/>
    <cellStyle name="Calculation 5 3 5" xfId="10556" xr:uid="{D87932E0-D7CD-43BD-AF21-BDE5C829F46F}"/>
    <cellStyle name="Calculation 5 3 6" xfId="12617" xr:uid="{9146CAA3-87A3-45A3-A05A-1F8E2921E3BC}"/>
    <cellStyle name="Calculation 5 3 7" xfId="10298" xr:uid="{1B66A821-7049-4C47-8B2B-BE62A9E550B7}"/>
    <cellStyle name="Calculation 5 3 8" xfId="12655" xr:uid="{41C2B4C8-997A-44CC-886E-3E4E567CD450}"/>
    <cellStyle name="Calculation 5 3 9" xfId="10269" xr:uid="{A3748677-BB4D-483E-BA88-B43352E0C338}"/>
    <cellStyle name="Calculation 5 4" xfId="7792" xr:uid="{4A020653-D3E4-4AA3-B173-338B22C9BE61}"/>
    <cellStyle name="Calculation 5 4 2" xfId="12818" xr:uid="{DC8D5263-E798-4170-A9F4-A49C1AE5EEE9}"/>
    <cellStyle name="Calculation 5 4 3" xfId="10166" xr:uid="{FF14D289-235A-4301-AD80-2517491573A9}"/>
    <cellStyle name="Calculation 5 4 4" xfId="11794" xr:uid="{1E64D688-D740-43A7-995D-2E57EA7DFF39}"/>
    <cellStyle name="Calculation 5 4 5" xfId="11020" xr:uid="{BCF9E0F0-3A1E-438F-A2BC-9509126B306C}"/>
    <cellStyle name="Calculation 5 4 6" xfId="12366" xr:uid="{4E2A58B5-7E18-43A6-9D4C-612D0C75A93A}"/>
    <cellStyle name="Calculation 5 4 7" xfId="10517" xr:uid="{1BB66D54-C17C-4126-8535-4E9A877AE9B4}"/>
    <cellStyle name="Calculation 5 4 8" xfId="12627" xr:uid="{6EB645F4-926C-4771-83E6-13A60EC3A6F3}"/>
    <cellStyle name="Calculation 5 5" xfId="7901" xr:uid="{D91996DF-BD0B-4DCF-BDA0-AB4BEBAF06C4}"/>
    <cellStyle name="Calculation 5 5 2" xfId="12893" xr:uid="{BB3D3B20-2789-40B6-88B9-7814A01DABD2}"/>
    <cellStyle name="Calculation 5 5 3" xfId="10098" xr:uid="{8763F6B8-8D32-491C-BA96-BDA2325E9611}"/>
    <cellStyle name="Calculation 5 5 4" xfId="12683" xr:uid="{8CCD6C0D-2822-4F11-AA39-CA7A4A6558A7}"/>
    <cellStyle name="Calculation 5 5 5" xfId="10246" xr:uid="{4171D3C9-41E0-4159-9DF6-930481CD11D4}"/>
    <cellStyle name="Calculation 5 5 6" xfId="11997" xr:uid="{A1329CD0-046A-4208-9B5D-A6B08DB71C50}"/>
    <cellStyle name="Calculation 5 5 7" xfId="10842" xr:uid="{B3EC54BC-7A54-4B52-B5B8-46181FD13A01}"/>
    <cellStyle name="Calculation 5 5 8" xfId="11590" xr:uid="{A2C1385A-F845-4A32-B627-E4923175DADD}"/>
    <cellStyle name="Calculation 5 6" xfId="10203" xr:uid="{D37D83DE-A68F-43AA-A122-853291A255E2}"/>
    <cellStyle name="Calculation 5 7" xfId="12671" xr:uid="{0ECFD6CA-0749-41F9-A2B1-DD6B4174FC35}"/>
    <cellStyle name="Calculation 5 8" xfId="10256" xr:uid="{3E75214B-6A18-49A0-BD92-88D6540D9EBE}"/>
    <cellStyle name="Calculation 5 9" xfId="13681" xr:uid="{B34DB7B3-4AC5-4A85-AC16-A07247B0024D}"/>
    <cellStyle name="Calculation 6" xfId="830" xr:uid="{5038593C-7180-4E2A-94D3-7DC8F68E0896}"/>
    <cellStyle name="Calculation 6 10" xfId="11121" xr:uid="{6E32D5AC-DBE5-41D1-943C-D5579CBB370E}"/>
    <cellStyle name="Calculation 6 11" xfId="11442" xr:uid="{DE2C7693-D0A7-462F-A2A6-9E91C31A28C8}"/>
    <cellStyle name="Calculation 6 12" xfId="11296" xr:uid="{0CA5B257-64FC-499B-A3E5-7968EB56A6D8}"/>
    <cellStyle name="Calculation 6 2" xfId="6872" xr:uid="{1D3CF1F0-9A02-4D11-929B-9566665ADB86}"/>
    <cellStyle name="Calculation 6 2 10" xfId="11292" xr:uid="{1CAFDC23-82F7-4B11-84EA-0F50600F52A3}"/>
    <cellStyle name="Calculation 6 2 11" xfId="9846" xr:uid="{89968B16-3423-4275-BF5C-031D5423AE27}"/>
    <cellStyle name="Calculation 6 2 2" xfId="7239" xr:uid="{2948B94A-F357-475F-A868-44BBACB494C7}"/>
    <cellStyle name="Calculation 6 2 2 10" xfId="11600" xr:uid="{E18F0B2F-B6A5-4820-9DDC-A5CD682643A6}"/>
    <cellStyle name="Calculation 6 2 2 2" xfId="8878" xr:uid="{C5715C8D-8688-42BC-AC0F-B489A6AFE954}"/>
    <cellStyle name="Calculation 6 2 2 2 2" xfId="13529" xr:uid="{5FC8F50D-C1BA-46BD-8F1C-E982F0498BA2}"/>
    <cellStyle name="Calculation 6 2 2 2 3" xfId="14533" xr:uid="{3E9FB4BB-3651-42E7-BD4F-9096C0AF11DE}"/>
    <cellStyle name="Calculation 6 2 2 2 4" xfId="15491" xr:uid="{EEA2D223-E7BC-4F57-8185-7AA4B4190119}"/>
    <cellStyle name="Calculation 6 2 2 2 5" xfId="16416" xr:uid="{7E6F50C2-72D8-4194-BF3F-D64D6CF2E3A2}"/>
    <cellStyle name="Calculation 6 2 2 2 6" xfId="17287" xr:uid="{D9C4C47B-A1C9-4C77-9CED-8B7C91EE550F}"/>
    <cellStyle name="Calculation 6 2 2 2 7" xfId="18133" xr:uid="{B669B1BF-75A7-4F34-9C71-826B8CFC8DD8}"/>
    <cellStyle name="Calculation 6 2 2 2 8" xfId="18897" xr:uid="{D12CC0E7-D5B6-426E-ADD2-FF99988983C4}"/>
    <cellStyle name="Calculation 6 2 2 3" xfId="9724" xr:uid="{6E60EC12-62D4-471B-90D2-DA47C3E3D4DD}"/>
    <cellStyle name="Calculation 6 2 2 3 2" xfId="14128" xr:uid="{ADE40282-8760-4A9D-9471-36A8A390C06F}"/>
    <cellStyle name="Calculation 6 2 2 3 3" xfId="15088" xr:uid="{478F3C2D-68D5-4561-9846-47903260C979}"/>
    <cellStyle name="Calculation 6 2 2 3 4" xfId="16040" xr:uid="{83868C27-71B5-42C8-96C9-0BE370144874}"/>
    <cellStyle name="Calculation 6 2 2 3 5" xfId="16914" xr:uid="{24B73C8E-6571-452A-84D8-0C5B1D6FA253}"/>
    <cellStyle name="Calculation 6 2 2 3 6" xfId="17779" xr:uid="{7F685037-A056-46C6-8FAF-4DE9B7B428A2}"/>
    <cellStyle name="Calculation 6 2 2 3 7" xfId="18555" xr:uid="{962A7A0D-4CBF-4FCA-9AFA-1315230FD8E4}"/>
    <cellStyle name="Calculation 6 2 2 3 8" xfId="19312" xr:uid="{E09339E5-C73B-4D75-AAEE-E007BD16FA0E}"/>
    <cellStyle name="Calculation 6 2 2 4" xfId="12501" xr:uid="{2D9FDB51-4E79-4B24-AC9B-E5DFA66F77A9}"/>
    <cellStyle name="Calculation 6 2 2 5" xfId="10390" xr:uid="{93AF6AE3-3AAC-4E50-8CBF-B4F9B3672FD8}"/>
    <cellStyle name="Calculation 6 2 2 6" xfId="13153" xr:uid="{253D285E-5ADE-47F0-BDA4-9B102BCAD969}"/>
    <cellStyle name="Calculation 6 2 2 7" xfId="9887" xr:uid="{65224C62-D273-4C76-ADF3-BCD915834592}"/>
    <cellStyle name="Calculation 6 2 2 8" xfId="12010" xr:uid="{15C18A51-B802-4D00-8681-3F1761AC65AC}"/>
    <cellStyle name="Calculation 6 2 2 9" xfId="10832" xr:uid="{ABE693AA-5A31-4868-BEFF-49AA771DCB2E}"/>
    <cellStyle name="Calculation 6 2 3" xfId="8512" xr:uid="{7CAFCABA-48B1-4DEF-82B5-0FA58199C92A}"/>
    <cellStyle name="Calculation 6 2 3 2" xfId="13251" xr:uid="{1A7FB6A8-2C66-442E-A3DC-AB69AAA7B2EC}"/>
    <cellStyle name="Calculation 6 2 3 3" xfId="14271" xr:uid="{294AA340-ED92-4A8C-B08B-98C1ABB9CF47}"/>
    <cellStyle name="Calculation 6 2 3 4" xfId="15231" xr:uid="{F7BF637A-9F13-4B8D-BE7A-442C9BA0C5DF}"/>
    <cellStyle name="Calculation 6 2 3 5" xfId="16180" xr:uid="{A758C43E-7569-4965-B98C-A5E94E62C89A}"/>
    <cellStyle name="Calculation 6 2 3 6" xfId="17053" xr:uid="{1FA36EA0-BAD1-48BC-A092-8D1F307ADC22}"/>
    <cellStyle name="Calculation 6 2 3 7" xfId="17918" xr:uid="{89ECBA65-A0B9-4378-9196-4FC1A1F7349A}"/>
    <cellStyle name="Calculation 6 2 3 8" xfId="18694" xr:uid="{B195613E-8E73-4381-A3D2-8784C4A1CCD3}"/>
    <cellStyle name="Calculation 6 2 4" xfId="9521" xr:uid="{26328196-E736-4BC8-9212-7DC6CD5DDBF2}"/>
    <cellStyle name="Calculation 6 2 4 2" xfId="13925" xr:uid="{1970ECC4-760C-466C-8F04-3EB06FD8E3A0}"/>
    <cellStyle name="Calculation 6 2 4 3" xfId="14885" xr:uid="{8B12FC71-66FA-4628-9E86-02ACBCAC61B7}"/>
    <cellStyle name="Calculation 6 2 4 4" xfId="15837" xr:uid="{E0A3592F-E904-4D13-8B69-91CE9C3C22C1}"/>
    <cellStyle name="Calculation 6 2 4 5" xfId="16711" xr:uid="{C7A8AD96-7E81-40F7-9145-68E514AFBEA3}"/>
    <cellStyle name="Calculation 6 2 4 6" xfId="17576" xr:uid="{DBF28C17-29CC-481E-944A-5EB0675C1CC2}"/>
    <cellStyle name="Calculation 6 2 4 7" xfId="18352" xr:uid="{70143679-E5F5-4D7C-B0B8-49EC2CFF3E9B}"/>
    <cellStyle name="Calculation 6 2 4 8" xfId="19109" xr:uid="{B0C80E62-388A-4B1A-AE00-30B585F98BD4}"/>
    <cellStyle name="Calculation 6 2 5" xfId="12222" xr:uid="{7EC35700-269D-439A-8932-F3AC473E95C4}"/>
    <cellStyle name="Calculation 6 2 6" xfId="10653" xr:uid="{6C553115-F57B-433A-B598-2BBD02B0A851}"/>
    <cellStyle name="Calculation 6 2 7" xfId="11683" xr:uid="{01062ED4-8763-4E34-9DE9-D2A731748A94}"/>
    <cellStyle name="Calculation 6 2 8" xfId="11108" xr:uid="{D6AFD7FB-A38C-425E-8257-41FCFF747932}"/>
    <cellStyle name="Calculation 6 2 9" xfId="11446" xr:uid="{03578D60-CFE4-42FF-BD33-639666A97DA0}"/>
    <cellStyle name="Calculation 6 3" xfId="6992" xr:uid="{E1BA14A6-E905-4D4C-BF72-09C8100EC686}"/>
    <cellStyle name="Calculation 6 3 10" xfId="17339" xr:uid="{BB1E847C-00CB-49A4-9063-0D2895BD887D}"/>
    <cellStyle name="Calculation 6 3 2" xfId="8631" xr:uid="{580B0307-1FC1-4FC5-91FB-9EF7E5A6B8DE}"/>
    <cellStyle name="Calculation 6 3 2 2" xfId="13352" xr:uid="{FCF34643-B881-4282-AE44-919DF7919890}"/>
    <cellStyle name="Calculation 6 3 2 3" xfId="14366" xr:uid="{B0907FF8-39DA-4487-AEFE-28BEB8F3B2A0}"/>
    <cellStyle name="Calculation 6 3 2 4" xfId="15326" xr:uid="{E2618DCB-BD84-47A0-9E30-2E05BA19CE6D}"/>
    <cellStyle name="Calculation 6 3 2 5" xfId="16270" xr:uid="{8690A451-A085-4F61-9523-21118DE24244}"/>
    <cellStyle name="Calculation 6 3 2 6" xfId="17143" xr:uid="{0DE7E1F3-6C84-4C08-95D3-F7C3F653711F}"/>
    <cellStyle name="Calculation 6 3 2 7" xfId="18008" xr:uid="{DC0889E3-4A39-45C0-A96B-1FD89BED1440}"/>
    <cellStyle name="Calculation 6 3 2 8" xfId="18783" xr:uid="{8F7E55F8-7538-45CC-91B0-E9DFB4C3C880}"/>
    <cellStyle name="Calculation 6 3 3" xfId="9610" xr:uid="{53A9525E-0DC5-4749-A784-D0D304870DED}"/>
    <cellStyle name="Calculation 6 3 3 2" xfId="14014" xr:uid="{43EDF298-F3C4-4EB4-810B-D97C7AAD2A90}"/>
    <cellStyle name="Calculation 6 3 3 3" xfId="14974" xr:uid="{0681D213-859D-4C83-AEC0-13D87EEFDDE6}"/>
    <cellStyle name="Calculation 6 3 3 4" xfId="15926" xr:uid="{4B06CE9B-72B5-4E7F-B289-F8321E40CDD4}"/>
    <cellStyle name="Calculation 6 3 3 5" xfId="16800" xr:uid="{7730BA16-9B7E-437D-86CC-7326F2CD658C}"/>
    <cellStyle name="Calculation 6 3 3 6" xfId="17665" xr:uid="{3C508E90-36BE-4F79-9F1E-D339E812CA2D}"/>
    <cellStyle name="Calculation 6 3 3 7" xfId="18441" xr:uid="{64C2B367-1502-4A74-A47E-B16784F7D768}"/>
    <cellStyle name="Calculation 6 3 3 8" xfId="19198" xr:uid="{B1942C20-6ABD-4048-AD8D-01FB17B9E6EC}"/>
    <cellStyle name="Calculation 6 3 4" xfId="12325" xr:uid="{EAA8ED28-D0DA-4F1D-B5DF-1FD085BE5D8D}"/>
    <cellStyle name="Calculation 6 3 5" xfId="10555" xr:uid="{5D957587-7F86-4192-84FA-EE362915BB9C}"/>
    <cellStyle name="Calculation 6 3 6" xfId="13638" xr:uid="{AC7C8AB1-28DA-48B8-B75F-1B0DC4F92427}"/>
    <cellStyle name="Calculation 6 3 7" xfId="14616" xr:uid="{9E66829B-DD65-4373-B036-55D881F033E6}"/>
    <cellStyle name="Calculation 6 3 8" xfId="15569" xr:uid="{2C2FB762-3DCE-4EBD-B8BC-D8BA1BC1E88D}"/>
    <cellStyle name="Calculation 6 3 9" xfId="16468" xr:uid="{9434BFC2-D15E-4BAC-89C0-FFB56922B7E2}"/>
    <cellStyle name="Calculation 6 4" xfId="7793" xr:uid="{7D18141A-EA44-41C0-A14C-FBBFC4900FD4}"/>
    <cellStyle name="Calculation 6 4 2" xfId="12819" xr:uid="{532EA017-9244-4D20-92D5-1D9C75D791F0}"/>
    <cellStyle name="Calculation 6 4 3" xfId="10165" xr:uid="{A4E78D4B-D965-46D3-A9F8-1767F74D2B1E}"/>
    <cellStyle name="Calculation 6 4 4" xfId="11795" xr:uid="{2B2A34E5-ABBD-4B89-A206-BC2EE571EB7B}"/>
    <cellStyle name="Calculation 6 4 5" xfId="11019" xr:uid="{69073B95-A6FC-4239-B330-37A7D272BE64}"/>
    <cellStyle name="Calculation 6 4 6" xfId="13397" xr:uid="{6BA3423A-0168-4814-A768-B00454F5276F}"/>
    <cellStyle name="Calculation 6 4 7" xfId="14406" xr:uid="{DE3CB0FB-4A9D-4EED-94B7-5199C38DA95C}"/>
    <cellStyle name="Calculation 6 4 8" xfId="15364" xr:uid="{EFBD49AB-6A15-47EE-AEBC-B71DAD421214}"/>
    <cellStyle name="Calculation 6 5" xfId="7900" xr:uid="{9B693F57-B517-4084-8C8D-AEE3CA057D39}"/>
    <cellStyle name="Calculation 6 5 2" xfId="12892" xr:uid="{FEA7C7D9-DBC3-44B7-A908-7719A4AEDFE3}"/>
    <cellStyle name="Calculation 6 5 3" xfId="10099" xr:uid="{BC15E584-E3BC-41C2-B57D-F0696C7DB7E1}"/>
    <cellStyle name="Calculation 6 5 4" xfId="12002" xr:uid="{0939F70D-5AF5-4824-B302-D67EA4A946E1}"/>
    <cellStyle name="Calculation 6 5 5" xfId="10838" xr:uid="{20B7813F-8778-45FF-80E9-FFC69D802BC0}"/>
    <cellStyle name="Calculation 6 5 6" xfId="11594" xr:uid="{F1D8EAD0-551F-4074-A736-C2DBBB5DA593}"/>
    <cellStyle name="Calculation 6 5 7" xfId="11173" xr:uid="{6022755B-ED6A-4974-916D-C6AC4EC9AD66}"/>
    <cellStyle name="Calculation 6 5 8" xfId="12874" xr:uid="{E2EBD03D-9656-4E7D-8478-982CE7E5D487}"/>
    <cellStyle name="Calculation 6 6" xfId="10204" xr:uid="{C17222BB-6AC9-406C-BF7E-01AA8787FA4C}"/>
    <cellStyle name="Calculation 6 7" xfId="12137" xr:uid="{1133E7F3-F935-45CA-9E64-0DCF698284D6}"/>
    <cellStyle name="Calculation 6 8" xfId="10728" xr:uid="{B1EB30D0-2DEC-46FB-AE45-7CEA5A1FCBD8}"/>
    <cellStyle name="Calculation 6 9" xfId="11669" xr:uid="{7AE1DA7D-FEEF-4796-974F-F9A28DE8F67D}"/>
    <cellStyle name="Calculation 7" xfId="831" xr:uid="{516A335E-EF4F-4E77-A560-1F286E4B1FC7}"/>
    <cellStyle name="Calculation 7 10" xfId="14730" xr:uid="{0E12D01F-3E6B-492F-AB32-E83CD85FADDB}"/>
    <cellStyle name="Calculation 7 11" xfId="15682" xr:uid="{76F76B30-75AA-4D42-8558-0F08C4784A6B}"/>
    <cellStyle name="Calculation 7 12" xfId="16562" xr:uid="{DC508486-0896-4289-8CFD-8E7B1F9268C9}"/>
    <cellStyle name="Calculation 7 2" xfId="6871" xr:uid="{843D4241-BA83-4052-A5F1-52B544D02750}"/>
    <cellStyle name="Calculation 7 2 10" xfId="11293" xr:uid="{BFF2A8DF-6681-4A96-804C-E1CCF625108B}"/>
    <cellStyle name="Calculation 7 2 11" xfId="12799" xr:uid="{A963EB23-AC12-45F3-B165-2AE2FA8B064D}"/>
    <cellStyle name="Calculation 7 2 2" xfId="7240" xr:uid="{2B5D9DB5-78AC-42A9-B0F9-BAB48970D52D}"/>
    <cellStyle name="Calculation 7 2 2 10" xfId="13575" xr:uid="{AE0DE6A3-9930-4941-A76D-8E674907EB9B}"/>
    <cellStyle name="Calculation 7 2 2 2" xfId="8879" xr:uid="{6048A4DA-9F64-4445-AD0B-524CDE6AB737}"/>
    <cellStyle name="Calculation 7 2 2 2 2" xfId="13530" xr:uid="{761F9A41-50C4-4095-BFBC-D9D9C74CC19C}"/>
    <cellStyle name="Calculation 7 2 2 2 3" xfId="14534" xr:uid="{BE570219-C539-43B8-A47C-F727BD8E2CED}"/>
    <cellStyle name="Calculation 7 2 2 2 4" xfId="15492" xr:uid="{E9FD3A13-112C-4925-B7E3-22C36BD89E84}"/>
    <cellStyle name="Calculation 7 2 2 2 5" xfId="16417" xr:uid="{82645640-27B4-475A-AA74-AFFABE777E96}"/>
    <cellStyle name="Calculation 7 2 2 2 6" xfId="17288" xr:uid="{26D685F7-5855-4EC3-8BA6-F54F6E99C927}"/>
    <cellStyle name="Calculation 7 2 2 2 7" xfId="18134" xr:uid="{8324AEE5-1B96-4A2D-9C4F-751F90F882DB}"/>
    <cellStyle name="Calculation 7 2 2 2 8" xfId="18898" xr:uid="{967A188B-2405-4BA6-9BB0-A4E3F7550A90}"/>
    <cellStyle name="Calculation 7 2 2 3" xfId="9725" xr:uid="{4E47F7DD-5162-46D8-9D3C-4BB105C10A9D}"/>
    <cellStyle name="Calculation 7 2 2 3 2" xfId="14129" xr:uid="{0AEE74CD-0904-4313-A35C-3C0C8BDFA0A9}"/>
    <cellStyle name="Calculation 7 2 2 3 3" xfId="15089" xr:uid="{F9066E6A-BF8A-4BAE-9078-F0BC5FB20171}"/>
    <cellStyle name="Calculation 7 2 2 3 4" xfId="16041" xr:uid="{21486438-459B-4CA3-B5DA-7BBEF824E406}"/>
    <cellStyle name="Calculation 7 2 2 3 5" xfId="16915" xr:uid="{3174CA2D-8BEA-4347-8549-BC818C31F93E}"/>
    <cellStyle name="Calculation 7 2 2 3 6" xfId="17780" xr:uid="{CDDBAB4E-13B9-4AA3-89B2-A1755381437C}"/>
    <cellStyle name="Calculation 7 2 2 3 7" xfId="18556" xr:uid="{D8509A42-0868-43C2-8C80-47BB36362716}"/>
    <cellStyle name="Calculation 7 2 2 3 8" xfId="19313" xr:uid="{1717682E-BF1E-4E38-8842-AE92DBD44F71}"/>
    <cellStyle name="Calculation 7 2 2 4" xfId="12502" xr:uid="{CEED6661-B6AC-4937-A986-F60DDAEA67C0}"/>
    <cellStyle name="Calculation 7 2 2 5" xfId="10389" xr:uid="{DE4C5A66-480C-4FB8-8A37-664AC8919F8F}"/>
    <cellStyle name="Calculation 7 2 2 6" xfId="11993" xr:uid="{4033B036-26E7-4B1B-9451-231BD79D7865}"/>
    <cellStyle name="Calculation 7 2 2 7" xfId="10846" xr:uid="{AF2546BE-506B-493A-86EC-6CFAFF396E10}"/>
    <cellStyle name="Calculation 7 2 2 8" xfId="11586" xr:uid="{B62685CE-A732-4398-BFDD-09829ABB0492}"/>
    <cellStyle name="Calculation 7 2 2 9" xfId="11178" xr:uid="{32891902-6887-43B8-880D-0AFAF9D1B305}"/>
    <cellStyle name="Calculation 7 2 3" xfId="8511" xr:uid="{E1E090E7-77F5-4843-A5FD-C5C92630EB2F}"/>
    <cellStyle name="Calculation 7 2 3 2" xfId="13250" xr:uid="{3E702A90-8A8D-4178-808F-9E467D7DF6D3}"/>
    <cellStyle name="Calculation 7 2 3 3" xfId="14270" xr:uid="{A6D484FC-861B-4447-8332-F00E8759F07D}"/>
    <cellStyle name="Calculation 7 2 3 4" xfId="15230" xr:uid="{1D9D3B03-3A74-4BB5-A760-E110B330F166}"/>
    <cellStyle name="Calculation 7 2 3 5" xfId="16179" xr:uid="{E8822CE1-30AA-4FCA-8524-4B3D03D8C3F3}"/>
    <cellStyle name="Calculation 7 2 3 6" xfId="17052" xr:uid="{CB7E246D-0EA1-4614-9F3B-CC73EE0BB1B6}"/>
    <cellStyle name="Calculation 7 2 3 7" xfId="17917" xr:uid="{C6724024-C538-473B-91B4-62D15D71DA2E}"/>
    <cellStyle name="Calculation 7 2 3 8" xfId="18693" xr:uid="{19A1007B-A2CB-4F77-A969-561AA5248D10}"/>
    <cellStyle name="Calculation 7 2 4" xfId="9520" xr:uid="{D12A39F7-D930-4A93-998F-52C2A40C5B54}"/>
    <cellStyle name="Calculation 7 2 4 2" xfId="13924" xr:uid="{EF37CDA3-436D-4212-8ABD-9A6D2D46F57F}"/>
    <cellStyle name="Calculation 7 2 4 3" xfId="14884" xr:uid="{4D89F342-EEE7-4D37-B6F5-AF5894ACBD41}"/>
    <cellStyle name="Calculation 7 2 4 4" xfId="15836" xr:uid="{56F85BDB-A7B3-4A22-9DCC-FD36BD594039}"/>
    <cellStyle name="Calculation 7 2 4 5" xfId="16710" xr:uid="{D558662E-C8E4-4EFC-8BEE-BCC38EE911D9}"/>
    <cellStyle name="Calculation 7 2 4 6" xfId="17575" xr:uid="{B5918AFA-83E5-47F6-BC5F-A64D6C40E123}"/>
    <cellStyle name="Calculation 7 2 4 7" xfId="18351" xr:uid="{85F4F16F-882C-49A9-861C-C0CCCBB52807}"/>
    <cellStyle name="Calculation 7 2 4 8" xfId="19108" xr:uid="{9370B4E9-7814-462F-808B-B37E682B337F}"/>
    <cellStyle name="Calculation 7 2 5" xfId="12221" xr:uid="{7F6F3A6F-4C48-4303-9B06-0FBC0C303735}"/>
    <cellStyle name="Calculation 7 2 6" xfId="10654" xr:uid="{F1339741-95D4-43CA-B6C6-B0EE3DADB791}"/>
    <cellStyle name="Calculation 7 2 7" xfId="11682" xr:uid="{157AE0F2-FBB3-40A4-A787-A9A467B40C45}"/>
    <cellStyle name="Calculation 7 2 8" xfId="11109" xr:uid="{E3B034ED-5712-412D-8297-E0548370033E}"/>
    <cellStyle name="Calculation 7 2 9" xfId="11445" xr:uid="{B1005FB2-3CFF-47DD-B1B4-BF19B6E23545}"/>
    <cellStyle name="Calculation 7 3" xfId="6993" xr:uid="{25B30802-F8C6-4C95-9D3D-65A2F459CADC}"/>
    <cellStyle name="Calculation 7 3 10" xfId="11735" xr:uid="{35880CA2-A2D7-4948-89E7-49C5693BF35D}"/>
    <cellStyle name="Calculation 7 3 2" xfId="8632" xr:uid="{996786EF-D05B-4312-B0E1-8E8C914C2755}"/>
    <cellStyle name="Calculation 7 3 2 2" xfId="13353" xr:uid="{E452A724-4801-48F8-8841-F36163B54950}"/>
    <cellStyle name="Calculation 7 3 2 3" xfId="14367" xr:uid="{84AFAD4B-0894-4A3C-ACCF-B123DB89D65C}"/>
    <cellStyle name="Calculation 7 3 2 4" xfId="15327" xr:uid="{9CB0B9BE-CE58-49FF-8C7A-20714F957424}"/>
    <cellStyle name="Calculation 7 3 2 5" xfId="16271" xr:uid="{69CA4C19-D63C-4B68-BC7F-32AFB13D29B1}"/>
    <cellStyle name="Calculation 7 3 2 6" xfId="17144" xr:uid="{59B36480-6ADC-4F59-BE5D-48C5DE4BB292}"/>
    <cellStyle name="Calculation 7 3 2 7" xfId="18009" xr:uid="{0BAC3441-9CAF-4E2E-A5C4-29FE0DA339ED}"/>
    <cellStyle name="Calculation 7 3 2 8" xfId="18784" xr:uid="{613020C3-5879-4C87-A716-E661F9DED657}"/>
    <cellStyle name="Calculation 7 3 3" xfId="9611" xr:uid="{1BF56543-71E5-414D-97D4-DB85DA991895}"/>
    <cellStyle name="Calculation 7 3 3 2" xfId="14015" xr:uid="{C1F7A61C-E5C1-448E-9F10-D449B2952ED1}"/>
    <cellStyle name="Calculation 7 3 3 3" xfId="14975" xr:uid="{C265AAB7-A5AF-4346-9F86-99BC4E7E18BF}"/>
    <cellStyle name="Calculation 7 3 3 4" xfId="15927" xr:uid="{1FDE5555-3B81-4127-A11B-E94360F2DCAE}"/>
    <cellStyle name="Calculation 7 3 3 5" xfId="16801" xr:uid="{F62B2F1B-0592-4E6A-92EB-FB711B66E82B}"/>
    <cellStyle name="Calculation 7 3 3 6" xfId="17666" xr:uid="{0394F15D-76BF-4023-9C21-7A7677117B39}"/>
    <cellStyle name="Calculation 7 3 3 7" xfId="18442" xr:uid="{0FD4189F-2B41-43BD-8B17-D354AA318DAA}"/>
    <cellStyle name="Calculation 7 3 3 8" xfId="19199" xr:uid="{A8425EAB-34B7-4EBB-AEC3-ED82CE9B863A}"/>
    <cellStyle name="Calculation 7 3 4" xfId="12326" xr:uid="{0B27B7FE-1677-4701-A14E-D783EB7CE53C}"/>
    <cellStyle name="Calculation 7 3 5" xfId="10554" xr:uid="{F1D91FE3-C5A2-4175-92E0-D72F00D566E7}"/>
    <cellStyle name="Calculation 7 3 6" xfId="13135" xr:uid="{36F13117-7224-4DB4-9145-EDC9F706E267}"/>
    <cellStyle name="Calculation 7 3 7" xfId="9902" xr:uid="{3CE806D4-93C4-4373-9DB0-2CF61D4F0F22}"/>
    <cellStyle name="Calculation 7 3 8" xfId="12481" xr:uid="{8B429C9E-39A2-43C0-AB0E-EF4C91FB8952}"/>
    <cellStyle name="Calculation 7 3 9" xfId="10409" xr:uid="{A8228B41-35C4-4339-8E4F-E3F11A47D9F7}"/>
    <cellStyle name="Calculation 7 4" xfId="7794" xr:uid="{C5A29CDF-993F-46EA-A794-6BD84C8DCBB6}"/>
    <cellStyle name="Calculation 7 4 2" xfId="12820" xr:uid="{5BB291D9-A2A3-44FA-8B61-5E5354CEE97B}"/>
    <cellStyle name="Calculation 7 4 3" xfId="10164" xr:uid="{EFD2B124-6457-43F6-B2D7-2FDCB990C49C}"/>
    <cellStyle name="Calculation 7 4 4" xfId="11796" xr:uid="{43497992-F1D3-4EE2-B76B-91D84EFC97A5}"/>
    <cellStyle name="Calculation 7 4 5" xfId="11018" xr:uid="{3585B6A0-F0BD-4E90-A5F4-A5E54227E7F5}"/>
    <cellStyle name="Calculation 7 4 6" xfId="12884" xr:uid="{42C07CC4-913A-4DEF-8EC8-56CB3F1E267F}"/>
    <cellStyle name="Calculation 7 4 7" xfId="10106" xr:uid="{C529BCF9-C5A7-491C-A639-DE88F1A0D4A2}"/>
    <cellStyle name="Calculation 7 4 8" xfId="12146" xr:uid="{58DD03B0-425D-4065-9EBC-39A94DDBC92D}"/>
    <cellStyle name="Calculation 7 5" xfId="7899" xr:uid="{6E585FE7-388D-468A-A54C-E47A06177196}"/>
    <cellStyle name="Calculation 7 5 2" xfId="12891" xr:uid="{800AE25D-4455-49B7-8587-F6B375187BA0}"/>
    <cellStyle name="Calculation 7 5 3" xfId="10100" xr:uid="{3FDAC22C-9E7C-4726-A90C-A7F35A25D5D7}"/>
    <cellStyle name="Calculation 7 5 4" xfId="13176" xr:uid="{8ABD3EB2-B99C-4411-9146-FA6AA680AD5C}"/>
    <cellStyle name="Calculation 7 5 5" xfId="9870" xr:uid="{19A6E919-A278-43F1-A3BB-F6B9678BA23D}"/>
    <cellStyle name="Calculation 7 5 6" xfId="13207" xr:uid="{DF3C20E1-8AB0-456F-B79D-7FAC8994F878}"/>
    <cellStyle name="Calculation 7 5 7" xfId="14228" xr:uid="{D2B0B22D-9B39-4851-B8B2-0577F770E5F1}"/>
    <cellStyle name="Calculation 7 5 8" xfId="15188" xr:uid="{E07E40E2-9058-4FA1-8F88-90BE71CE17E4}"/>
    <cellStyle name="Calculation 7 6" xfId="10205" xr:uid="{8FB95666-65C0-4E9C-93DA-FEB6EC79C705}"/>
    <cellStyle name="Calculation 7 7" xfId="13169" xr:uid="{6683972D-9174-4C94-B6FC-A1213D9B85AE}"/>
    <cellStyle name="Calculation 7 8" xfId="9876" xr:uid="{4ED18F6D-516C-4850-948F-F07A4A5D73D4}"/>
    <cellStyle name="Calculation 7 9" xfId="13768" xr:uid="{ECDACD0C-3225-4402-A58F-23A167FB2E4E}"/>
    <cellStyle name="Calculation 8" xfId="832" xr:uid="{F395714D-2A77-40DA-968E-A1A43F7E7FE4}"/>
    <cellStyle name="Calculation 8 10" xfId="16495" xr:uid="{DD221F75-9B69-4456-9374-425306997674}"/>
    <cellStyle name="Calculation 8 11" xfId="17363" xr:uid="{087BF2E8-34E3-4421-A236-179CD6272220}"/>
    <cellStyle name="Calculation 8 12" xfId="18161" xr:uid="{9AEAB5FE-2667-490A-BD39-897819C65B02}"/>
    <cellStyle name="Calculation 8 2" xfId="6870" xr:uid="{77E31B6B-4ADE-41BB-AE70-F9484EB115E4}"/>
    <cellStyle name="Calculation 8 2 10" xfId="11294" xr:uid="{724D633D-101D-4370-B5D7-3D53375449A8}"/>
    <cellStyle name="Calculation 8 2 11" xfId="13332" xr:uid="{CCE64CE2-70D7-4A17-87EB-571A76263E06}"/>
    <cellStyle name="Calculation 8 2 2" xfId="7241" xr:uid="{C8CFDA83-C6B5-4B86-A244-AB4F35E532C1}"/>
    <cellStyle name="Calculation 8 2 2 10" xfId="13184" xr:uid="{70A23FD3-00EC-42E3-B581-E660A89B483E}"/>
    <cellStyle name="Calculation 8 2 2 2" xfId="8880" xr:uid="{4FC6EC89-081E-43FA-8AA3-08B6C186626C}"/>
    <cellStyle name="Calculation 8 2 2 2 2" xfId="13531" xr:uid="{4D2E92D6-7848-49A0-AACD-4EB5339A7DBB}"/>
    <cellStyle name="Calculation 8 2 2 2 3" xfId="14535" xr:uid="{E665E1AF-BB06-4F10-991E-434B84928A24}"/>
    <cellStyle name="Calculation 8 2 2 2 4" xfId="15493" xr:uid="{6125C4BA-4EF5-4795-983C-D9458AD388B1}"/>
    <cellStyle name="Calculation 8 2 2 2 5" xfId="16418" xr:uid="{4EC69731-5B2A-4182-8E68-0D3748E43FCC}"/>
    <cellStyle name="Calculation 8 2 2 2 6" xfId="17289" xr:uid="{3C2B42B5-64EE-4A64-907E-2A3965D7DA24}"/>
    <cellStyle name="Calculation 8 2 2 2 7" xfId="18135" xr:uid="{62AB8266-4113-4B67-8C47-C018B7AD85D3}"/>
    <cellStyle name="Calculation 8 2 2 2 8" xfId="18899" xr:uid="{E33F09D4-A7BD-4C9A-A3F1-4862330DFDF1}"/>
    <cellStyle name="Calculation 8 2 2 3" xfId="9726" xr:uid="{78AE217E-809F-4DA9-B0D9-2B410F2E9742}"/>
    <cellStyle name="Calculation 8 2 2 3 2" xfId="14130" xr:uid="{5E1F018A-C1D1-4F56-85FF-AA15FC4D892F}"/>
    <cellStyle name="Calculation 8 2 2 3 3" xfId="15090" xr:uid="{6AA11B15-A590-4F07-8650-76BB37ABF91B}"/>
    <cellStyle name="Calculation 8 2 2 3 4" xfId="16042" xr:uid="{50BA89E2-44D6-461A-8C7B-B6780651A692}"/>
    <cellStyle name="Calculation 8 2 2 3 5" xfId="16916" xr:uid="{5BF82546-F1F5-4E13-856B-63A9039F4AFF}"/>
    <cellStyle name="Calculation 8 2 2 3 6" xfId="17781" xr:uid="{1E45B68C-27D7-458B-9AA8-A1437E3FC478}"/>
    <cellStyle name="Calculation 8 2 2 3 7" xfId="18557" xr:uid="{45C7FE84-00D3-428C-A088-D056199B00F7}"/>
    <cellStyle name="Calculation 8 2 2 3 8" xfId="19314" xr:uid="{187D59F0-6907-48AB-AB07-CF489FBF48CE}"/>
    <cellStyle name="Calculation 8 2 2 4" xfId="12503" xr:uid="{89E94D0D-3986-4378-8A98-A45E892934DE}"/>
    <cellStyle name="Calculation 8 2 2 5" xfId="10388" xr:uid="{26309AD2-B57B-429F-96D3-87EC68851127}"/>
    <cellStyle name="Calculation 8 2 2 6" xfId="12645" xr:uid="{58AF0D8D-EE39-4338-A0E8-DD5882C81895}"/>
    <cellStyle name="Calculation 8 2 2 7" xfId="10276" xr:uid="{728A5BF6-6865-4C82-BE35-4B6C9904FC83}"/>
    <cellStyle name="Calculation 8 2 2 8" xfId="12932" xr:uid="{7B983185-8B3A-4331-A4D8-ABEAA0070ACC}"/>
    <cellStyle name="Calculation 8 2 2 9" xfId="10063" xr:uid="{FAC2F26B-D62A-4C14-926D-6DE65826553A}"/>
    <cellStyle name="Calculation 8 2 3" xfId="8510" xr:uid="{F8290A9D-604C-41AA-A754-1A656D249480}"/>
    <cellStyle name="Calculation 8 2 3 2" xfId="13249" xr:uid="{B12F918C-6D29-4335-B0F6-52D8AEFC363F}"/>
    <cellStyle name="Calculation 8 2 3 3" xfId="14269" xr:uid="{0D4F6BFB-11FB-4CDF-A63E-B3424061944F}"/>
    <cellStyle name="Calculation 8 2 3 4" xfId="15229" xr:uid="{DFFC4013-F71E-4EDF-93CC-1A28D8DF3A02}"/>
    <cellStyle name="Calculation 8 2 3 5" xfId="16178" xr:uid="{AA1FEC11-2681-4496-BA44-FCE94AE05E11}"/>
    <cellStyle name="Calculation 8 2 3 6" xfId="17051" xr:uid="{A6679E34-5685-445D-A8E6-1648914BC6C1}"/>
    <cellStyle name="Calculation 8 2 3 7" xfId="17916" xr:uid="{320B8D41-B6AD-4686-A073-A0EB14844BB8}"/>
    <cellStyle name="Calculation 8 2 3 8" xfId="18692" xr:uid="{D41EFD5A-89E1-4CCB-9810-14A46A717403}"/>
    <cellStyle name="Calculation 8 2 4" xfId="9519" xr:uid="{97E28CB3-572A-43DA-AEEF-746061088B09}"/>
    <cellStyle name="Calculation 8 2 4 2" xfId="13923" xr:uid="{4987431D-DD9E-4279-BACD-D367196D4553}"/>
    <cellStyle name="Calculation 8 2 4 3" xfId="14883" xr:uid="{B664020D-7F4A-4B90-809B-1CE79219F45E}"/>
    <cellStyle name="Calculation 8 2 4 4" xfId="15835" xr:uid="{538E08FE-4B79-4ADF-81DF-DFCAF1D4BA32}"/>
    <cellStyle name="Calculation 8 2 4 5" xfId="16709" xr:uid="{5AAAE05C-3B1E-4AFD-82B8-076C29F1A3D4}"/>
    <cellStyle name="Calculation 8 2 4 6" xfId="17574" xr:uid="{0EF7CA7F-CAB2-4B8A-A254-FFCB143720A2}"/>
    <cellStyle name="Calculation 8 2 4 7" xfId="18350" xr:uid="{BF3BD8A2-8A0D-426F-B8CB-AE8C729F7E36}"/>
    <cellStyle name="Calculation 8 2 4 8" xfId="19107" xr:uid="{66964D7E-85C1-43CA-A5B5-49DDD8E883AD}"/>
    <cellStyle name="Calculation 8 2 5" xfId="12220" xr:uid="{C7E57F9B-1E94-4F24-B48D-36D22810B133}"/>
    <cellStyle name="Calculation 8 2 6" xfId="10655" xr:uid="{E27771FA-9912-4228-875E-172B1B47EBF1}"/>
    <cellStyle name="Calculation 8 2 7" xfId="11681" xr:uid="{3EED446B-919D-4421-AC48-DEE60344EB0A}"/>
    <cellStyle name="Calculation 8 2 8" xfId="11110" xr:uid="{6EDC85DC-D485-4513-8FD9-FA5A47252DD4}"/>
    <cellStyle name="Calculation 8 2 9" xfId="11444" xr:uid="{A1842FC3-CCFD-4D43-8F52-23772DEF8D2E}"/>
    <cellStyle name="Calculation 8 3" xfId="6994" xr:uid="{096C5F0B-03A8-46F4-B6ED-01972936EA0D}"/>
    <cellStyle name="Calculation 8 3 10" xfId="12558" xr:uid="{2019EF67-23DA-4C1E-B70E-94C5202B3775}"/>
    <cellStyle name="Calculation 8 3 2" xfId="8633" xr:uid="{388D96C8-F885-45F0-998D-98BF777992F7}"/>
    <cellStyle name="Calculation 8 3 2 2" xfId="13354" xr:uid="{119D5E52-5C36-44FB-BD88-2569A1147B52}"/>
    <cellStyle name="Calculation 8 3 2 3" xfId="14368" xr:uid="{68A2EDB6-70AD-457C-B2BA-B635850553BC}"/>
    <cellStyle name="Calculation 8 3 2 4" xfId="15328" xr:uid="{C6EE5705-F820-4FE4-AECB-CCC9520D22ED}"/>
    <cellStyle name="Calculation 8 3 2 5" xfId="16272" xr:uid="{AAD4B45D-B0E7-4B22-A98F-4F26BDE786C3}"/>
    <cellStyle name="Calculation 8 3 2 6" xfId="17145" xr:uid="{740997EA-396E-48DD-83F8-52CF97E55323}"/>
    <cellStyle name="Calculation 8 3 2 7" xfId="18010" xr:uid="{0E8DF505-CDE3-4D87-907A-34E9BD7AC9B9}"/>
    <cellStyle name="Calculation 8 3 2 8" xfId="18785" xr:uid="{87C2FFF6-D170-404A-A29A-BEBA547B299F}"/>
    <cellStyle name="Calculation 8 3 3" xfId="9612" xr:uid="{8E769294-A089-4C46-A043-60BBEDB8942A}"/>
    <cellStyle name="Calculation 8 3 3 2" xfId="14016" xr:uid="{6FB97C4B-52A1-45F0-83D9-30119D891B5D}"/>
    <cellStyle name="Calculation 8 3 3 3" xfId="14976" xr:uid="{C766971F-FD4D-4ED6-AC13-329B190DD8F4}"/>
    <cellStyle name="Calculation 8 3 3 4" xfId="15928" xr:uid="{377A9293-081F-4D4F-8AC4-EE1BD507C08D}"/>
    <cellStyle name="Calculation 8 3 3 5" xfId="16802" xr:uid="{8F105D8F-6BDC-4727-AB6F-93D5E7EABEB2}"/>
    <cellStyle name="Calculation 8 3 3 6" xfId="17667" xr:uid="{DC98321D-6716-4556-8982-C06BBC96415B}"/>
    <cellStyle name="Calculation 8 3 3 7" xfId="18443" xr:uid="{108C1828-F904-4736-9E3A-45E5C7DB7CC8}"/>
    <cellStyle name="Calculation 8 3 3 8" xfId="19200" xr:uid="{8936B488-A0DE-4CD0-B9B7-4517A3DF7686}"/>
    <cellStyle name="Calculation 8 3 4" xfId="12327" xr:uid="{E062CAD7-4108-4E8A-BD35-A6FDCBDAC864}"/>
    <cellStyle name="Calculation 8 3 5" xfId="10553" xr:uid="{839BFA36-C6A4-4BE9-8C33-4AE1FB3E278F}"/>
    <cellStyle name="Calculation 8 3 6" xfId="12104" xr:uid="{05E25E5E-7E15-47E7-9B90-B12AD17EAF66}"/>
    <cellStyle name="Calculation 8 3 7" xfId="10758" xr:uid="{AE3FAAC7-193D-4085-9A10-A059180A5C4F}"/>
    <cellStyle name="Calculation 8 3 8" xfId="11665" xr:uid="{54FEE8A3-65E5-4876-9C8A-8B4EFABA2063}"/>
    <cellStyle name="Calculation 8 3 9" xfId="11123" xr:uid="{54FADEDE-5BBF-402D-A16A-A29D2B9D55E9}"/>
    <cellStyle name="Calculation 8 4" xfId="7795" xr:uid="{47525A8C-8DA4-4F54-BCB5-2969ACB36F8F}"/>
    <cellStyle name="Calculation 8 4 2" xfId="12821" xr:uid="{B52FFCD7-56D4-4FC0-8C89-723BB4F73E36}"/>
    <cellStyle name="Calculation 8 4 3" xfId="10163" xr:uid="{BB1C99D2-DD4E-4CDA-983E-10CA21FD3348}"/>
    <cellStyle name="Calculation 8 4 4" xfId="12138" xr:uid="{F5318E18-58E2-452C-ADFF-94656572CAFA}"/>
    <cellStyle name="Calculation 8 4 5" xfId="10727" xr:uid="{6F577630-E485-440C-BAAB-C5EE6CB954C7}"/>
    <cellStyle name="Calculation 8 4 6" xfId="11670" xr:uid="{30402788-D0ED-4065-B559-63ABE060DDD2}"/>
    <cellStyle name="Calculation 8 4 7" xfId="11120" xr:uid="{AF701282-D8E6-4210-B8F9-096E22338A15}"/>
    <cellStyle name="Calculation 8 4 8" xfId="12057" xr:uid="{6546760B-862A-43A3-B338-001857BFADBB}"/>
    <cellStyle name="Calculation 8 5" xfId="7898" xr:uid="{69E137AD-7E67-472F-909E-06BC0CAC7562}"/>
    <cellStyle name="Calculation 8 5 2" xfId="12890" xr:uid="{465D8A6A-6E2E-4583-BCE9-DA0450D79127}"/>
    <cellStyle name="Calculation 8 5 3" xfId="10101" xr:uid="{A196E099-8BD6-49E0-90FF-DD1BC41EAA8F}"/>
    <cellStyle name="Calculation 8 5 4" xfId="13702" xr:uid="{FA5D565A-67D4-49BA-B881-ABA7912E331A}"/>
    <cellStyle name="Calculation 8 5 5" xfId="14668" xr:uid="{04C4549E-D0F3-4C59-A110-5E0EAE778A0C}"/>
    <cellStyle name="Calculation 8 5 6" xfId="15620" xr:uid="{FB6C6CD6-B27C-441C-9498-8CC663A6FC21}"/>
    <cellStyle name="Calculation 8 5 7" xfId="16505" xr:uid="{C369B7CC-CFC0-4985-8A10-4157BE6F3443}"/>
    <cellStyle name="Calculation 8 5 8" xfId="17373" xr:uid="{532FEA74-F00E-48BC-81A6-38CF0271B343}"/>
    <cellStyle name="Calculation 8 6" xfId="10206" xr:uid="{A07A5B30-BB1B-47C2-839A-2E8E5B637A1A}"/>
    <cellStyle name="Calculation 8 7" xfId="13690" xr:uid="{32C9C9A9-077F-41EC-B70F-E27D1A7066B9}"/>
    <cellStyle name="Calculation 8 8" xfId="14658" xr:uid="{27155471-7B21-4B95-BC8C-D48F16BAAAEF}"/>
    <cellStyle name="Calculation 8 9" xfId="15610" xr:uid="{09F9DF68-885D-42DD-AEB7-062CD7B75586}"/>
    <cellStyle name="Calculation 9" xfId="833" xr:uid="{B4DA8749-B36A-4BEE-809C-29A64583122B}"/>
    <cellStyle name="Calculation 9 10" xfId="10264" xr:uid="{E5D4C564-F00D-4372-820E-1D8988C5C689}"/>
    <cellStyle name="Calculation 9 11" xfId="13055" xr:uid="{1512ABC9-AC11-4CD6-BB64-58A0E95B4F36}"/>
    <cellStyle name="Calculation 9 12" xfId="9958" xr:uid="{712187FC-7094-4717-A52A-6FAE4CEF86A5}"/>
    <cellStyle name="Calculation 9 2" xfId="6869" xr:uid="{2F55AEB4-CFDD-422F-9D71-D591B5C53DDA}"/>
    <cellStyle name="Calculation 9 2 10" xfId="11295" xr:uid="{1A3260C4-223E-443B-A092-CBB808A7DC98}"/>
    <cellStyle name="Calculation 9 2 11" xfId="12303" xr:uid="{2742E536-9A49-4DC2-9105-275E38465BCC}"/>
    <cellStyle name="Calculation 9 2 2" xfId="7242" xr:uid="{6A8B566D-A432-4F61-96B2-D503ECCD46A6}"/>
    <cellStyle name="Calculation 9 2 2 10" xfId="17356" xr:uid="{77D80E3D-B4BA-4734-AF04-DD39C34D885D}"/>
    <cellStyle name="Calculation 9 2 2 2" xfId="8881" xr:uid="{FBD973CB-FCE6-45A8-8316-AC65B4B55AF2}"/>
    <cellStyle name="Calculation 9 2 2 2 2" xfId="13532" xr:uid="{F82934CD-CF37-4EF5-954B-99F6908027BB}"/>
    <cellStyle name="Calculation 9 2 2 2 3" xfId="14536" xr:uid="{1B13F106-9C85-4141-995B-43BAF7F3DEFA}"/>
    <cellStyle name="Calculation 9 2 2 2 4" xfId="15494" xr:uid="{AF9689AF-6C81-40B5-8CB0-F7C90FA007AE}"/>
    <cellStyle name="Calculation 9 2 2 2 5" xfId="16419" xr:uid="{2CACA62B-A8B6-45EE-8018-BA7CEF0A6302}"/>
    <cellStyle name="Calculation 9 2 2 2 6" xfId="17290" xr:uid="{F22B4CC7-80C4-41A0-AC1B-7C26DA457B9B}"/>
    <cellStyle name="Calculation 9 2 2 2 7" xfId="18136" xr:uid="{C812E013-75DD-4C99-B56D-38DE24AEF26C}"/>
    <cellStyle name="Calculation 9 2 2 2 8" xfId="18900" xr:uid="{20903C37-A8D6-4B4A-A073-7D7C0AC0CF6B}"/>
    <cellStyle name="Calculation 9 2 2 3" xfId="9727" xr:uid="{C533183C-65A3-44B7-8C8C-B99D9C828D92}"/>
    <cellStyle name="Calculation 9 2 2 3 2" xfId="14131" xr:uid="{B95B047E-4B6F-404A-AA4D-6E097AE5B434}"/>
    <cellStyle name="Calculation 9 2 2 3 3" xfId="15091" xr:uid="{8EDBF245-6B88-4168-A78D-EB5A2A336194}"/>
    <cellStyle name="Calculation 9 2 2 3 4" xfId="16043" xr:uid="{0F00A81A-1D36-4CB9-9E2C-B8EB284D44F5}"/>
    <cellStyle name="Calculation 9 2 2 3 5" xfId="16917" xr:uid="{2DA69079-4F39-4116-9B9B-FBE7E85B55E0}"/>
    <cellStyle name="Calculation 9 2 2 3 6" xfId="17782" xr:uid="{98B91592-3DA2-4C26-B0A1-6AD0D1EB5F74}"/>
    <cellStyle name="Calculation 9 2 2 3 7" xfId="18558" xr:uid="{F9CBFB0B-4DC0-4BC3-A459-F024A950FBDC}"/>
    <cellStyle name="Calculation 9 2 2 3 8" xfId="19315" xr:uid="{325B39DA-2737-480B-9ED3-1EFFEA7BD8F6}"/>
    <cellStyle name="Calculation 9 2 2 4" xfId="12504" xr:uid="{586323FA-38D6-4AE7-A288-705578500217}"/>
    <cellStyle name="Calculation 9 2 2 5" xfId="10387" xr:uid="{B062FC24-B950-4ACE-B2D8-B0838D149184}"/>
    <cellStyle name="Calculation 9 2 2 6" xfId="13664" xr:uid="{D2FF35AF-56B4-4C22-8280-044995FCF307}"/>
    <cellStyle name="Calculation 9 2 2 7" xfId="14640" xr:uid="{CE11EE19-CF8A-4DBA-A4DB-58CB3C907241}"/>
    <cellStyle name="Calculation 9 2 2 8" xfId="15592" xr:uid="{87FA200D-62FD-471B-89C8-C19D34884AD3}"/>
    <cellStyle name="Calculation 9 2 2 9" xfId="16487" xr:uid="{2DDB5926-EC74-4CAE-B654-07B05D05CE2B}"/>
    <cellStyle name="Calculation 9 2 3" xfId="8509" xr:uid="{DDF66AE5-0069-4AF8-9CC7-0475F0704112}"/>
    <cellStyle name="Calculation 9 2 3 2" xfId="13248" xr:uid="{770F2975-5005-4F75-B99B-3B99FCA43F5D}"/>
    <cellStyle name="Calculation 9 2 3 3" xfId="14268" xr:uid="{DC4E1972-55A3-4E5E-BF58-EA2D7F7ABF7D}"/>
    <cellStyle name="Calculation 9 2 3 4" xfId="15228" xr:uid="{F50B2855-05E7-4D08-B8CB-D640AAAD35A7}"/>
    <cellStyle name="Calculation 9 2 3 5" xfId="16177" xr:uid="{17EAC447-92FB-423E-9F3D-03691631678D}"/>
    <cellStyle name="Calculation 9 2 3 6" xfId="17050" xr:uid="{61FF4893-2F18-4568-BAAC-93BF4288B2DD}"/>
    <cellStyle name="Calculation 9 2 3 7" xfId="17915" xr:uid="{FFC46B1A-B1DC-4A89-86AA-23483881FAF6}"/>
    <cellStyle name="Calculation 9 2 3 8" xfId="18691" xr:uid="{D0ABB085-93CA-4321-B2D3-274F657961A8}"/>
    <cellStyle name="Calculation 9 2 4" xfId="9518" xr:uid="{C7F98758-8F7A-45A7-A5E9-DEB32AD9F94A}"/>
    <cellStyle name="Calculation 9 2 4 2" xfId="13922" xr:uid="{1A59F0AB-2821-4426-86C7-139147A69CE5}"/>
    <cellStyle name="Calculation 9 2 4 3" xfId="14882" xr:uid="{1784806F-23DD-4858-BF91-855013818D8F}"/>
    <cellStyle name="Calculation 9 2 4 4" xfId="15834" xr:uid="{CDFD2D34-43CF-43EE-AD6A-FE02110332C2}"/>
    <cellStyle name="Calculation 9 2 4 5" xfId="16708" xr:uid="{92D13F11-D4DA-414F-BBF7-87185D9CC7F0}"/>
    <cellStyle name="Calculation 9 2 4 6" xfId="17573" xr:uid="{E706E8E3-0435-4CF8-AADE-576F065A7E27}"/>
    <cellStyle name="Calculation 9 2 4 7" xfId="18349" xr:uid="{6456ED07-DFFF-474C-A8DB-81E913B357A9}"/>
    <cellStyle name="Calculation 9 2 4 8" xfId="19106" xr:uid="{04172EC4-48A8-47A6-9EBF-673B288B9984}"/>
    <cellStyle name="Calculation 9 2 5" xfId="12219" xr:uid="{2D178AF1-32E6-4BE1-B45B-762E08E6A655}"/>
    <cellStyle name="Calculation 9 2 6" xfId="10656" xr:uid="{66B4368D-7579-4173-923A-5C29D7DDAF5F}"/>
    <cellStyle name="Calculation 9 2 7" xfId="11680" xr:uid="{AB2A2877-3570-494E-BE21-F1549D4912E1}"/>
    <cellStyle name="Calculation 9 2 8" xfId="11111" xr:uid="{59F96821-E6D5-437E-B2CD-D10DD1B50891}"/>
    <cellStyle name="Calculation 9 2 9" xfId="11443" xr:uid="{519B0E52-A4EA-483D-B597-3B520BBE2773}"/>
    <cellStyle name="Calculation 9 3" xfId="6995" xr:uid="{1021DDB2-3BC3-40C3-B805-0E0084F413C1}"/>
    <cellStyle name="Calculation 9 3 10" xfId="15597" xr:uid="{75FEBD34-D7A9-48CE-A0EA-9F0F9A93692A}"/>
    <cellStyle name="Calculation 9 3 2" xfId="8634" xr:uid="{A2977FBB-188A-4B86-A312-6758DE307B48}"/>
    <cellStyle name="Calculation 9 3 2 2" xfId="13355" xr:uid="{B1831016-B5EA-4531-B71F-4318874E3385}"/>
    <cellStyle name="Calculation 9 3 2 3" xfId="14369" xr:uid="{D8B1D72A-9BEF-4EC5-9B62-F21762EE899C}"/>
    <cellStyle name="Calculation 9 3 2 4" xfId="15329" xr:uid="{12F2B767-0622-4865-83C6-37382298C6B8}"/>
    <cellStyle name="Calculation 9 3 2 5" xfId="16273" xr:uid="{184CD4B2-35C2-4F2B-83D9-2A703036ABD1}"/>
    <cellStyle name="Calculation 9 3 2 6" xfId="17146" xr:uid="{C0B39E02-9314-4304-BEB2-8033387F8AC8}"/>
    <cellStyle name="Calculation 9 3 2 7" xfId="18011" xr:uid="{A5260DF6-FE01-41F5-9066-3BB546B91F54}"/>
    <cellStyle name="Calculation 9 3 2 8" xfId="18786" xr:uid="{1EB765F7-DE16-43B7-851F-07B24999BE84}"/>
    <cellStyle name="Calculation 9 3 3" xfId="9613" xr:uid="{7AA640FC-F78E-4A41-B93B-652276920823}"/>
    <cellStyle name="Calculation 9 3 3 2" xfId="14017" xr:uid="{0848824A-B447-445F-89C9-45B88BC2B127}"/>
    <cellStyle name="Calculation 9 3 3 3" xfId="14977" xr:uid="{6CAB6126-20BA-49D7-BAC5-F93FD67BEEE8}"/>
    <cellStyle name="Calculation 9 3 3 4" xfId="15929" xr:uid="{0D053ACE-BDE1-4CF1-A530-E56FD5F7ABC9}"/>
    <cellStyle name="Calculation 9 3 3 5" xfId="16803" xr:uid="{29ECEDCE-8026-4864-AA97-9AF21B4F45EC}"/>
    <cellStyle name="Calculation 9 3 3 6" xfId="17668" xr:uid="{51B39504-BF6D-4EBA-8DC5-9882D98A8FAF}"/>
    <cellStyle name="Calculation 9 3 3 7" xfId="18444" xr:uid="{98C10CEF-6ACD-4CA5-B6EB-760DE839E217}"/>
    <cellStyle name="Calculation 9 3 3 8" xfId="19201" xr:uid="{023C1EA2-7442-407B-9D8E-238EB2DF2D0E}"/>
    <cellStyle name="Calculation 9 3 4" xfId="12328" xr:uid="{B5783AB3-3957-45C6-8BB1-A074F0026A25}"/>
    <cellStyle name="Calculation 9 3 5" xfId="10552" xr:uid="{2676830A-F732-477E-AC98-9406DB25169A}"/>
    <cellStyle name="Calculation 9 3 6" xfId="12618" xr:uid="{21F0D151-9738-48A6-8798-643C031F0B80}"/>
    <cellStyle name="Calculation 9 3 7" xfId="10297" xr:uid="{8BFD0FE3-AE02-4F81-A666-D34DCA553F14}"/>
    <cellStyle name="Calculation 9 3 8" xfId="13674" xr:uid="{0B8D2120-6F68-4B22-ACAA-214637678263}"/>
    <cellStyle name="Calculation 9 3 9" xfId="14645" xr:uid="{6947BD9C-7F10-4CCD-A5D0-BE6364B2C3BF}"/>
    <cellStyle name="Calculation 9 4" xfId="7796" xr:uid="{110FC7EE-4F9A-45D5-A6CB-0A67137602F6}"/>
    <cellStyle name="Calculation 9 4 2" xfId="12822" xr:uid="{CC9F6766-068D-452A-959B-E0A501977CC7}"/>
    <cellStyle name="Calculation 9 4 3" xfId="10162" xr:uid="{1BB1F1D0-4DEB-4EBB-B8FA-1EC25DF4DFA7}"/>
    <cellStyle name="Calculation 9 4 4" xfId="12305" xr:uid="{CFE9CD25-483D-4F7B-BC34-635F2A77705D}"/>
    <cellStyle name="Calculation 9 4 5" xfId="10574" xr:uid="{9D048E8F-3844-4EFE-87C4-B11EDBD100AA}"/>
    <cellStyle name="Calculation 9 4 6" xfId="12098" xr:uid="{8C05BC97-15AC-43B6-8500-5F6FECFF4835}"/>
    <cellStyle name="Calculation 9 4 7" xfId="10764" xr:uid="{3EEF7968-A14D-46AA-8CE6-6FEC293C4721}"/>
    <cellStyle name="Calculation 9 4 8" xfId="11660" xr:uid="{EB96F0CA-4953-48BF-8B94-1B15039D9F0A}"/>
    <cellStyle name="Calculation 9 5" xfId="7897" xr:uid="{1B6489E4-08B9-497F-B219-8660E2209917}"/>
    <cellStyle name="Calculation 9 5 2" xfId="12889" xr:uid="{71BB0F60-F885-4C3F-82EE-5EE33A74AE3F}"/>
    <cellStyle name="Calculation 9 5 3" xfId="10102" xr:uid="{69F44FBE-FABB-4452-A03E-C6369B7859B5}"/>
    <cellStyle name="Calculation 9 5 4" xfId="12682" xr:uid="{02BF8726-38A9-464B-BF79-6FD011BBD4FC}"/>
    <cellStyle name="Calculation 9 5 5" xfId="10247" xr:uid="{1179C327-FF10-49C2-A412-9D96A8A57BB2}"/>
    <cellStyle name="Calculation 9 5 6" xfId="13166" xr:uid="{CEC91B27-57D0-4169-BA29-6C2E4F6222C1}"/>
    <cellStyle name="Calculation 9 5 7" xfId="9879" xr:uid="{4C73BD74-B398-471F-927C-E66F362D3EAC}"/>
    <cellStyle name="Calculation 9 5 8" xfId="11893" xr:uid="{3A490D42-7E68-4826-A569-B06D32033ED8}"/>
    <cellStyle name="Calculation 9 6" xfId="10207" xr:uid="{C20AEDFB-3C6A-4E64-A22D-97B7F486DB49}"/>
    <cellStyle name="Calculation 9 7" xfId="12670" xr:uid="{26D27296-20C3-423C-B40A-AD4BDD5C15F3}"/>
    <cellStyle name="Calculation 9 8" xfId="10257" xr:uid="{3A2D0A88-452D-4FA3-8196-5DFB23BEAF71}"/>
    <cellStyle name="Calculation 9 9" xfId="12662" xr:uid="{69DE8CCB-6C95-445E-8ABC-64555E41C787}"/>
    <cellStyle name="Check Cell 10" xfId="834" xr:uid="{21FC4649-E997-4792-9960-14418CA06F43}"/>
    <cellStyle name="Check Cell 11" xfId="835" xr:uid="{38B56C6E-72C7-490D-A7A5-522F74A3D9CC}"/>
    <cellStyle name="Check Cell 12" xfId="836" xr:uid="{5DC1AE22-D591-4F5D-BE96-4428EB02F9C2}"/>
    <cellStyle name="Check Cell 13" xfId="837" xr:uid="{9438C5F4-B053-4D37-BCBE-2B99131B4446}"/>
    <cellStyle name="Check Cell 14" xfId="838" xr:uid="{1B2603A1-EFAD-4DE6-9178-3CE561E6E395}"/>
    <cellStyle name="Check Cell 15" xfId="839" xr:uid="{70929313-0F8B-4554-B669-4B3321F72D77}"/>
    <cellStyle name="Check Cell 16" xfId="840" xr:uid="{8AAC6A49-1947-46B7-86E9-BDE5A325B546}"/>
    <cellStyle name="Check Cell 17" xfId="841" xr:uid="{E2A333FE-7589-49A9-997F-9BD72F2E6AC9}"/>
    <cellStyle name="Check Cell 18" xfId="842" xr:uid="{FDC11AFD-177A-4BD6-83EE-204FD136B269}"/>
    <cellStyle name="Check Cell 18 2" xfId="843" xr:uid="{41747047-8E2F-4EEF-A58F-52466CEB417A}"/>
    <cellStyle name="Check Cell 19" xfId="844" xr:uid="{E5D24E95-91C9-4A88-80AA-956B003C07E2}"/>
    <cellStyle name="Check Cell 19 2" xfId="845" xr:uid="{7EC646F2-4C82-4A43-A805-A88CBB1F1FDD}"/>
    <cellStyle name="Check Cell 2" xfId="846" xr:uid="{F85B12E3-B986-4176-8B08-E430818B7767}"/>
    <cellStyle name="Check Cell 2 2" xfId="847" xr:uid="{FAC060CB-4DD7-403F-8F09-56E088004B7B}"/>
    <cellStyle name="Check Cell 2 2 2" xfId="6500" xr:uid="{8DCB829D-A05D-4E01-9965-5F367DCF985F}"/>
    <cellStyle name="Check Cell 3" xfId="848" xr:uid="{EADEC434-DE47-48DE-840E-C9F0DF4BB0E3}"/>
    <cellStyle name="Check Cell 4" xfId="849" xr:uid="{8B268316-BD67-43CC-BFAF-9D732DF9274B}"/>
    <cellStyle name="Check Cell 5" xfId="850" xr:uid="{88A84D7C-BC0C-4110-B65B-B5A4E0BD2AD3}"/>
    <cellStyle name="Check Cell 6" xfId="851" xr:uid="{F8531FFA-FDD0-4F9A-BB60-7F02A94BC0C2}"/>
    <cellStyle name="Check Cell 7" xfId="852" xr:uid="{C4EC9B4D-8C87-49A9-B8C4-29FDB00BF9FD}"/>
    <cellStyle name="Check Cell 8" xfId="853" xr:uid="{CA984F5B-5EC8-4708-A4A5-79309B296E68}"/>
    <cellStyle name="Check Cell 9" xfId="854" xr:uid="{1396CE06-62FD-4D5F-A29A-136D026775B5}"/>
    <cellStyle name="Comma" xfId="5" builtinId="3"/>
    <cellStyle name="Comma 10" xfId="145" xr:uid="{2FB3AE8E-5D14-47F1-BD6D-8BFFE4F4DF26}"/>
    <cellStyle name="Comma 10 2" xfId="19532" xr:uid="{B90FFC5A-BD41-4097-B0FB-412A80EF29B5}"/>
    <cellStyle name="Comma 10 2 2" xfId="19961" xr:uid="{2A9714B6-96FC-40D7-A8C3-03D9DA0A3A77}"/>
    <cellStyle name="Comma 10 3" xfId="19629" xr:uid="{A94F47E2-203A-4A39-84E2-016E376FD1EC}"/>
    <cellStyle name="Comma 10 3 2" xfId="20057" xr:uid="{C3565654-4C2C-467A-92BC-E484ACE6EE3A}"/>
    <cellStyle name="Comma 10 4" xfId="19737" xr:uid="{71C83284-16A6-46C0-ACF5-E954A0EFB1B1}"/>
    <cellStyle name="Comma 11" xfId="19420" xr:uid="{07EBB064-C48B-45C0-800C-5646F21CEF6A}"/>
    <cellStyle name="Comma 11 2" xfId="19605" xr:uid="{A624491D-12E3-469B-B044-4F1FFC4FC6FF}"/>
    <cellStyle name="Comma 11 2 2" xfId="20034" xr:uid="{3B344C2B-BE12-4041-B545-5519BE90126E}"/>
    <cellStyle name="Comma 11 3" xfId="19702" xr:uid="{540B2B0B-C9E0-45DE-889C-C3E07726354A}"/>
    <cellStyle name="Comma 11 3 2" xfId="20130" xr:uid="{5D5023E0-D2F3-4077-BD67-47EC4D4FA975}"/>
    <cellStyle name="Comma 11 4" xfId="19861" xr:uid="{C0975672-3C36-4311-900D-9CB63DD0E63F}"/>
    <cellStyle name="Comma 12" xfId="19421" xr:uid="{9C1396C8-E384-486A-A007-C876E1E389EC}"/>
    <cellStyle name="Comma 12 2" xfId="19862" xr:uid="{B081EEC1-AC12-45F3-AC03-DFDA5DD4ABD8}"/>
    <cellStyle name="Comma 12 3" xfId="20206" xr:uid="{984C7E68-06D8-4043-8067-3889D283AB90}"/>
    <cellStyle name="Comma 13" xfId="19507" xr:uid="{3D88BC79-0B1E-4BE8-AAF1-251928846FAF}"/>
    <cellStyle name="Comma 13 2" xfId="19938" xr:uid="{28705698-DD99-450E-A0CB-3E2E8493AD7D}"/>
    <cellStyle name="Comma 13 3" xfId="20211" xr:uid="{BA4C56E3-2E06-4568-ACF7-9FC14DCA0DAE}"/>
    <cellStyle name="Comma 14" xfId="19517" xr:uid="{B9687E93-9E37-40C7-BFBE-69A76466B8D7}"/>
    <cellStyle name="Comma 14 2" xfId="19946" xr:uid="{E3F36635-66AA-4CBB-9CDD-FCA19BE62C1D}"/>
    <cellStyle name="Comma 15" xfId="19614" xr:uid="{84FC206C-1349-42EA-9537-34843252827C}"/>
    <cellStyle name="Comma 15 2" xfId="20042" xr:uid="{B108A3C2-40A0-4DE6-B304-D47040699AC3}"/>
    <cellStyle name="Comma 16" xfId="74" xr:uid="{848BEC68-93FD-4850-B8C0-F2DA92FCA890}"/>
    <cellStyle name="Comma 17" xfId="19719" xr:uid="{BCCF3344-D615-47B5-B235-E6C16CB81C99}"/>
    <cellStyle name="Comma 2" xfId="37" xr:uid="{B9A41B64-8860-481D-95C5-8E5993626042}"/>
    <cellStyle name="Comma 2 2" xfId="56" xr:uid="{9746A2A2-2629-4D24-A34D-0BB79511CE33}"/>
    <cellStyle name="Comma 2 2 10" xfId="20141" xr:uid="{B29250CD-94A4-4277-9FC3-10DF05540779}"/>
    <cellStyle name="Comma 2 2 2" xfId="127" xr:uid="{A5473AFB-DAEF-4560-949F-C4F34A6A72A4}"/>
    <cellStyle name="Comma 2 2 2 2" xfId="7207" xr:uid="{9BCE1262-B7F0-47FB-A9B2-935046390E2C}"/>
    <cellStyle name="Comma 2 2 2 2 2" xfId="8846" xr:uid="{C07FAC61-2CF4-47F1-A1A0-7C5DE9325752}"/>
    <cellStyle name="Comma 2 2 2 2 2 2" xfId="19492" xr:uid="{BF59E092-C134-4F84-8CDF-1BD2D92E25C4}"/>
    <cellStyle name="Comma 2 2 2 2 2 2 2" xfId="19932" xr:uid="{71D02E04-A341-485C-9812-F0E532472A7C}"/>
    <cellStyle name="Comma 2 2 2 2 2 3" xfId="19599" xr:uid="{CDEAA898-AADC-4550-A6FB-E9EF3EE946D4}"/>
    <cellStyle name="Comma 2 2 2 2 2 3 2" xfId="20028" xr:uid="{BE09E972-49C1-4DF9-9521-E0FEF100E12D}"/>
    <cellStyle name="Comma 2 2 2 2 2 4" xfId="19696" xr:uid="{4747F80A-B284-4520-91F1-01FEC541BDEB}"/>
    <cellStyle name="Comma 2 2 2 2 2 4 2" xfId="20124" xr:uid="{17E30B3F-79D1-4FCD-A33C-D93D0B654A27}"/>
    <cellStyle name="Comma 2 2 2 2 2 5" xfId="19855" xr:uid="{4132D74E-73D4-496D-B3E9-A994885BE109}"/>
    <cellStyle name="Comma 2 2 2 2 3" xfId="19455" xr:uid="{8622969B-CFCE-4F0C-9A79-3F2CE5AED151}"/>
    <cellStyle name="Comma 2 2 2 2 3 2" xfId="19895" xr:uid="{FDBC8AEA-17BE-4B1C-B83E-F7E817C8D46A}"/>
    <cellStyle name="Comma 2 2 2 2 4" xfId="19564" xr:uid="{68CEFC41-7F46-4074-BF8A-A06676BF4816}"/>
    <cellStyle name="Comma 2 2 2 2 4 2" xfId="19993" xr:uid="{FD32FA0C-9C26-474E-813A-9A41B190ACEA}"/>
    <cellStyle name="Comma 2 2 2 2 5" xfId="19661" xr:uid="{E131AC2A-7716-4509-86FF-7CE2F203E2AC}"/>
    <cellStyle name="Comma 2 2 2 2 5 2" xfId="20089" xr:uid="{DAE6F15A-3BA4-4B98-B302-EE9B4D6A7CBC}"/>
    <cellStyle name="Comma 2 2 2 2 6" xfId="19820" xr:uid="{E4FD9FFF-BCFE-4E55-BCC3-B5186BDA6B2F}"/>
    <cellStyle name="Comma 2 2 2 3" xfId="8175" xr:uid="{5EE7F14E-86A8-4B18-B4DA-1DF3A4B1E1AB}"/>
    <cellStyle name="Comma 2 2 2 3 2" xfId="19474" xr:uid="{D59B4475-C79C-4A45-AA00-D97FDEB79E14}"/>
    <cellStyle name="Comma 2 2 2 3 2 2" xfId="19914" xr:uid="{08FADEC9-8A1B-428C-84F4-D16703F8F246}"/>
    <cellStyle name="Comma 2 2 2 3 3" xfId="19582" xr:uid="{9E935FA4-7BBB-41D9-87FA-4A1A474026CC}"/>
    <cellStyle name="Comma 2 2 2 3 3 2" xfId="20011" xr:uid="{351AE982-BCA4-463C-BA44-E7E092660216}"/>
    <cellStyle name="Comma 2 2 2 3 4" xfId="19679" xr:uid="{D7566FBF-B3BF-42C0-9E4F-9506519D53DF}"/>
    <cellStyle name="Comma 2 2 2 3 4 2" xfId="20107" xr:uid="{684F7197-B7D1-4118-9EE5-C1A78E4B35A2}"/>
    <cellStyle name="Comma 2 2 2 3 5" xfId="19838" xr:uid="{E8623248-F20D-43E2-B4BB-F09C232A3071}"/>
    <cellStyle name="Comma 2 2 2 4" xfId="6502" xr:uid="{898F1F1C-3612-4373-96C8-7B2C1E234D38}"/>
    <cellStyle name="Comma 2 2 2 4 2" xfId="19549" xr:uid="{DAEEA42D-4392-4531-83E8-EF943625DC9C}"/>
    <cellStyle name="Comma 2 2 2 4 2 2" xfId="19978" xr:uid="{D8D55274-4D9C-40E9-BFED-2274B3B9BF28}"/>
    <cellStyle name="Comma 2 2 2 4 3" xfId="19646" xr:uid="{8730667E-06FD-43FE-90D3-B93B9ABCA8E8}"/>
    <cellStyle name="Comma 2 2 2 4 3 2" xfId="20074" xr:uid="{44286550-446F-4A2E-89DE-0B77A2F503FD}"/>
    <cellStyle name="Comma 2 2 2 4 4" xfId="19803" xr:uid="{318A4F77-F81D-412B-AB8F-EA2BAEA47D0A}"/>
    <cellStyle name="Comma 2 2 2 5" xfId="19437" xr:uid="{381CD1C5-606F-4FE0-B401-27CD12967A68}"/>
    <cellStyle name="Comma 2 2 2 5 2" xfId="19877" xr:uid="{32622A44-2B49-4419-BE0D-605FDEBDB845}"/>
    <cellStyle name="Comma 2 2 2 6" xfId="19526" xr:uid="{196D978C-37E5-4706-A56D-80FABAD3C29B}"/>
    <cellStyle name="Comma 2 2 2 6 2" xfId="19955" xr:uid="{DEB2D73A-8869-42D2-91C5-30B1D8511DC3}"/>
    <cellStyle name="Comma 2 2 2 6 3" xfId="20214" xr:uid="{E12B7B8E-6770-46F9-B897-BF4DCCEDDDA6}"/>
    <cellStyle name="Comma 2 2 2 7" xfId="19623" xr:uid="{1587735E-375F-4B9B-9D3C-3CC85B92A52B}"/>
    <cellStyle name="Comma 2 2 2 7 2" xfId="20051" xr:uid="{8B025BC9-61F7-4C02-A199-0D54E422A934}"/>
    <cellStyle name="Comma 2 2 2 7 3" xfId="20222" xr:uid="{A721967F-609B-4005-82A3-DB77218126EA}"/>
    <cellStyle name="Comma 2 2 2 8" xfId="19731" xr:uid="{9AB47CD6-1216-4559-9493-E6B9A813E131}"/>
    <cellStyle name="Comma 2 2 2 9" xfId="20149" xr:uid="{58E2FC0B-6061-472A-88C9-2392099F16D1}"/>
    <cellStyle name="Comma 2 2 3" xfId="6996" xr:uid="{9D003D67-C5D6-4CFC-A0B1-64C6D2D035D0}"/>
    <cellStyle name="Comma 2 2 3 2" xfId="8635" xr:uid="{37EE5F3D-9FE4-4920-9707-23867F7C9F74}"/>
    <cellStyle name="Comma 2 2 3 2 2" xfId="19481" xr:uid="{CB75316F-E296-4212-B152-8521DBF69552}"/>
    <cellStyle name="Comma 2 2 3 2 2 2" xfId="19921" xr:uid="{2E05F705-5E1C-47CC-9590-F00561238C17}"/>
    <cellStyle name="Comma 2 2 3 2 3" xfId="19588" xr:uid="{1B153673-8828-45DC-B08F-CAAC484EEBCF}"/>
    <cellStyle name="Comma 2 2 3 2 3 2" xfId="20017" xr:uid="{320CC4BB-2E78-408E-AEEE-EDDE59DE9DD6}"/>
    <cellStyle name="Comma 2 2 3 2 4" xfId="19685" xr:uid="{E4926B3F-F8D4-498C-8D15-6873C3B4679C}"/>
    <cellStyle name="Comma 2 2 3 2 4 2" xfId="20113" xr:uid="{CE830889-EF80-48D4-9C7B-E3A00B3741C5}"/>
    <cellStyle name="Comma 2 2 3 2 5" xfId="19844" xr:uid="{6E2682F4-5CE8-49C9-ACD0-1A274316B69E}"/>
    <cellStyle name="Comma 2 2 3 3" xfId="19444" xr:uid="{3D7A2815-308F-4703-B573-7E657772AABF}"/>
    <cellStyle name="Comma 2 2 3 3 2" xfId="19884" xr:uid="{51CF5389-71F8-4250-8400-57A5D954F286}"/>
    <cellStyle name="Comma 2 2 3 4" xfId="19554" xr:uid="{728641A5-44A4-472C-8A9D-DFF6BC362BED}"/>
    <cellStyle name="Comma 2 2 3 4 2" xfId="19983" xr:uid="{1AB16F6B-192C-41A3-BF97-14C83D27B1AC}"/>
    <cellStyle name="Comma 2 2 3 5" xfId="19651" xr:uid="{1B3CBA41-A92B-419A-8F72-E7E7C230B8D9}"/>
    <cellStyle name="Comma 2 2 3 5 2" xfId="20079" xr:uid="{F409BC98-70D0-4C8D-B9F3-DD221C6877F4}"/>
    <cellStyle name="Comma 2 2 3 6" xfId="19810" xr:uid="{4F9ABF5F-ED24-4443-B959-59F4061A1DE9}"/>
    <cellStyle name="Comma 2 2 4" xfId="7774" xr:uid="{F396FE54-51BD-47D7-972D-8745B884A05D}"/>
    <cellStyle name="Comma 2 2 4 2" xfId="19462" xr:uid="{84E2B96D-FB32-41F9-A967-4398235E488C}"/>
    <cellStyle name="Comma 2 2 4 2 2" xfId="19902" xr:uid="{BF54641B-ECC4-4E87-B168-F43DD4DAD8C4}"/>
    <cellStyle name="Comma 2 2 4 3" xfId="19570" xr:uid="{A69FD96C-60A0-43A8-A180-1964E07EF493}"/>
    <cellStyle name="Comma 2 2 4 3 2" xfId="19999" xr:uid="{8E47076F-B743-47DF-AC4E-9C990D854D88}"/>
    <cellStyle name="Comma 2 2 4 4" xfId="19667" xr:uid="{412EFA61-27B1-443A-9C01-B4C167CEC20A}"/>
    <cellStyle name="Comma 2 2 4 4 2" xfId="20095" xr:uid="{60603B2B-DED2-4053-9160-6381EDD8ED8A}"/>
    <cellStyle name="Comma 2 2 4 5" xfId="19826" xr:uid="{E861DE15-3FD3-473F-A09D-DB336032BD93}"/>
    <cellStyle name="Comma 2 2 5" xfId="144" xr:uid="{84C143AA-1906-411D-82B0-9EAAB8A4D9BE}"/>
    <cellStyle name="Comma 2 2 5 2" xfId="19531" xr:uid="{F0D00F33-1323-4398-97D2-8A1D2856BC8B}"/>
    <cellStyle name="Comma 2 2 5 2 2" xfId="19960" xr:uid="{A04B6DE5-090D-4131-8440-FE8C6E2877E8}"/>
    <cellStyle name="Comma 2 2 5 3" xfId="19628" xr:uid="{BFE7B04D-8332-46F8-8360-BE8B52991D2D}"/>
    <cellStyle name="Comma 2 2 5 3 2" xfId="20056" xr:uid="{90E2628E-DEBD-4644-9140-AAF0FDC69744}"/>
    <cellStyle name="Comma 2 2 5 4" xfId="19736" xr:uid="{7C61DC52-542D-4B2C-9F63-9EFA5FE921DA}"/>
    <cellStyle name="Comma 2 2 6" xfId="19423" xr:uid="{DB0BD323-3874-443E-A1CB-74F4FE70C524}"/>
    <cellStyle name="Comma 2 2 6 2" xfId="19864" xr:uid="{5EF324C9-399C-4FF8-8F4E-5B6BAE30B441}"/>
    <cellStyle name="Comma 2 2 7" xfId="19512" xr:uid="{51E0FF4F-DA3E-496E-BFCC-F584C7D63020}"/>
    <cellStyle name="Comma 2 2 7 2" xfId="19941" xr:uid="{4049A6E9-E4AB-4ED8-B820-F032E3BFAC21}"/>
    <cellStyle name="Comma 2 2 7 3" xfId="20212" xr:uid="{432FD9F2-B39F-44FD-8C1A-BF53EB1B290E}"/>
    <cellStyle name="Comma 2 2 8" xfId="19609" xr:uid="{A3C6085C-D26D-48EC-82FF-6642EA34EAD9}"/>
    <cellStyle name="Comma 2 2 8 2" xfId="20037" xr:uid="{77AD79CF-8549-4445-B86F-D751D90259FF}"/>
    <cellStyle name="Comma 2 2 8 3" xfId="20220" xr:uid="{7932F747-AB50-4A1F-872F-A628738B2F25}"/>
    <cellStyle name="Comma 2 2 9" xfId="19711" xr:uid="{97B75DCD-1405-42B7-B980-A97206D32AE8}"/>
    <cellStyle name="Comma 2 3" xfId="61" xr:uid="{89D64155-F1D1-4716-94C7-CC608ACC8E6B}"/>
    <cellStyle name="Comma 2 3 2" xfId="132" xr:uid="{FE2583D7-84D7-4B82-ACB1-F712368F8B07}"/>
    <cellStyle name="Comma 2 3 2 2" xfId="8847" xr:uid="{7A9D3D20-5320-4E4C-AB31-8AFA71E2A93B}"/>
    <cellStyle name="Comma 2 3 2 2 2" xfId="19493" xr:uid="{DD9DF878-E03F-4929-AE8B-7374194EE7FB}"/>
    <cellStyle name="Comma 2 3 2 2 2 2" xfId="19933" xr:uid="{8501C982-7E9A-4658-B223-DDF4C0E56317}"/>
    <cellStyle name="Comma 2 3 2 2 3" xfId="19600" xr:uid="{799710CA-E091-4067-9CB5-918F3387FB34}"/>
    <cellStyle name="Comma 2 3 2 2 3 2" xfId="20029" xr:uid="{74E53988-A5FB-42DD-A5A4-17EC0E96FC65}"/>
    <cellStyle name="Comma 2 3 2 2 4" xfId="19697" xr:uid="{AF37B436-50A4-4465-8029-62D4CD8086FF}"/>
    <cellStyle name="Comma 2 3 2 2 4 2" xfId="20125" xr:uid="{92194166-3A11-4782-9508-EA81FF300B09}"/>
    <cellStyle name="Comma 2 3 2 2 5" xfId="19856" xr:uid="{D9B57554-77C0-40AC-935C-9F042F0F57D4}"/>
    <cellStyle name="Comma 2 3 2 3" xfId="7208" xr:uid="{B43D5675-D375-4EB0-AEC4-EB9EDAF6F2AD}"/>
    <cellStyle name="Comma 2 3 2 3 2" xfId="19565" xr:uid="{5D03B93D-A184-4147-880C-4FA126706091}"/>
    <cellStyle name="Comma 2 3 2 3 2 2" xfId="19994" xr:uid="{1D60B2F3-2795-4D83-93A4-1AFFF07B8764}"/>
    <cellStyle name="Comma 2 3 2 3 3" xfId="19662" xr:uid="{8B4C847A-5F63-4482-8C77-8D76B1E22307}"/>
    <cellStyle name="Comma 2 3 2 3 3 2" xfId="20090" xr:uid="{DB1D627D-61CD-4435-B5D9-225303F11034}"/>
    <cellStyle name="Comma 2 3 2 3 4" xfId="19821" xr:uid="{0CBC706A-2D6B-4903-8AF9-50A71B083FF3}"/>
    <cellStyle name="Comma 2 3 2 4" xfId="19456" xr:uid="{122F6991-A46D-4E8F-B13C-B7F8166C2545}"/>
    <cellStyle name="Comma 2 3 2 4 2" xfId="19896" xr:uid="{8B366281-F041-4EC6-90B2-D974430B2005}"/>
    <cellStyle name="Comma 2 3 2 5" xfId="19529" xr:uid="{677B092A-FCB2-431E-B4DE-883D959F282B}"/>
    <cellStyle name="Comma 2 3 2 5 2" xfId="19958" xr:uid="{5060C697-6516-4A33-BAB2-4376301F59A6}"/>
    <cellStyle name="Comma 2 3 2 6" xfId="19626" xr:uid="{B08F7CC8-A277-4E82-AFDE-02213A7C76FD}"/>
    <cellStyle name="Comma 2 3 2 6 2" xfId="20054" xr:uid="{63615A36-F82D-422F-9382-D8DEA833C6B9}"/>
    <cellStyle name="Comma 2 3 2 7" xfId="19734" xr:uid="{409D96E3-57DC-4302-B282-62437A4C6A19}"/>
    <cellStyle name="Comma 2 3 3" xfId="8174" xr:uid="{5716EBB4-BEE6-47AB-AA95-D90F5F510854}"/>
    <cellStyle name="Comma 2 3 3 2" xfId="19473" xr:uid="{93509AC6-0425-4A11-9523-505B67819ECE}"/>
    <cellStyle name="Comma 2 3 3 2 2" xfId="19913" xr:uid="{4CE5ED9F-B9F3-41C4-882E-8FC27BB8DD6B}"/>
    <cellStyle name="Comma 2 3 3 3" xfId="19581" xr:uid="{3FC5B057-D16B-4127-B0B3-180E742FC382}"/>
    <cellStyle name="Comma 2 3 3 3 2" xfId="20010" xr:uid="{3CC0F429-659B-4A25-B481-227688D93B32}"/>
    <cellStyle name="Comma 2 3 3 4" xfId="19678" xr:uid="{6D91E0CC-349C-4D0D-8659-07DA73F62895}"/>
    <cellStyle name="Comma 2 3 3 4 2" xfId="20106" xr:uid="{2CC7398D-4670-411A-BB7F-8B69C4D5114A}"/>
    <cellStyle name="Comma 2 3 3 5" xfId="19837" xr:uid="{D0586300-A826-4E42-97F7-28D7A44A04EA}"/>
    <cellStyle name="Comma 2 3 4" xfId="6501" xr:uid="{D6346A02-CF00-44CC-BF26-AEFCC446123C}"/>
    <cellStyle name="Comma 2 3 4 2" xfId="19548" xr:uid="{3DF78395-F449-4E17-9D45-FEA1F4E6DEA6}"/>
    <cellStyle name="Comma 2 3 4 2 2" xfId="19977" xr:uid="{F672D529-3496-4FDD-AAE2-995D02352C04}"/>
    <cellStyle name="Comma 2 3 4 3" xfId="19645" xr:uid="{72200ADD-0785-47D0-8574-711880B0C4CE}"/>
    <cellStyle name="Comma 2 3 4 3 2" xfId="20073" xr:uid="{AFA78FD6-BF26-4A56-8DAE-67184890AE41}"/>
    <cellStyle name="Comma 2 3 4 4" xfId="19802" xr:uid="{9471AF9E-981C-4032-8575-5081FAA17733}"/>
    <cellStyle name="Comma 2 3 5" xfId="19436" xr:uid="{F7E8A02E-A493-4CF8-9128-C53A58B75A6E}"/>
    <cellStyle name="Comma 2 3 5 2" xfId="19876" xr:uid="{652AC658-815E-464C-9BC3-06C880B6709F}"/>
    <cellStyle name="Comma 2 3 6" xfId="19515" xr:uid="{7DD9A810-03D8-422E-B3AF-069DF0BA7C35}"/>
    <cellStyle name="Comma 2 3 6 2" xfId="19944" xr:uid="{CFCDF1F2-95D5-4DFF-8802-FD8C04283525}"/>
    <cellStyle name="Comma 2 3 7" xfId="19612" xr:uid="{26D4016F-37A2-4618-9B42-AD6F397FD8DD}"/>
    <cellStyle name="Comma 2 3 7 2" xfId="20040" xr:uid="{E9E72C94-1C68-410D-96DD-7899FA65172D}"/>
    <cellStyle name="Comma 2 3 8" xfId="19714" xr:uid="{36D66318-2A92-4B7F-AF24-7AEF8D6AE530}"/>
    <cellStyle name="Comma 2 4" xfId="86" xr:uid="{BD0F197E-A80D-4548-8F15-1DFA3362A137}"/>
    <cellStyle name="Comma 2 4 2" xfId="158" xr:uid="{10D30D72-10AD-4044-9243-69786E6CF960}"/>
    <cellStyle name="Comma 2 4 2 2" xfId="19479" xr:uid="{1737FE81-AB56-4168-ADAC-EA77549BAA0B}"/>
    <cellStyle name="Comma 2 4 2 2 2" xfId="19919" xr:uid="{66CAF4B0-9B23-45C6-A796-083B4A1B5DEE}"/>
    <cellStyle name="Comma 2 4 2 3" xfId="19538" xr:uid="{8C42F4DD-2F2B-468A-B855-DC4539D8278E}"/>
    <cellStyle name="Comma 2 4 2 3 2" xfId="19967" xr:uid="{36EAE2F0-E707-47C2-94B5-1A49FDA0DF7A}"/>
    <cellStyle name="Comma 2 4 2 4" xfId="19635" xr:uid="{44244C07-B386-4728-87DD-C1FF6C118542}"/>
    <cellStyle name="Comma 2 4 2 4 2" xfId="20063" xr:uid="{532C0700-95E2-4780-8778-3E68254F73BC}"/>
    <cellStyle name="Comma 2 4 2 5" xfId="19743" xr:uid="{1BDCE9CD-1E13-4A8B-B17A-DA67D44C6E23}"/>
    <cellStyle name="Comma 2 4 3" xfId="19442" xr:uid="{83D1716F-01DE-4A2A-A158-4608C65707F0}"/>
    <cellStyle name="Comma 2 4 3 2" xfId="19882" xr:uid="{1305C757-5099-48EA-807A-D5A2A554DC05}"/>
    <cellStyle name="Comma 2 4 4" xfId="19522" xr:uid="{8DBF2357-9C09-4C5A-AE39-8E4D8B3C8F3C}"/>
    <cellStyle name="Comma 2 4 4 2" xfId="19951" xr:uid="{B1045D62-56ED-4DE9-B66B-0C9A767CD08A}"/>
    <cellStyle name="Comma 2 4 5" xfId="19619" xr:uid="{50E1CC0F-1FA1-4BC0-B197-E62118423C27}"/>
    <cellStyle name="Comma 2 4 5 2" xfId="20047" xr:uid="{651F9974-2DB4-45D8-8F0F-3FE985D0197F}"/>
    <cellStyle name="Comma 2 4 6" xfId="19726" xr:uid="{93CC0733-4052-4B62-A4CC-D3B8F9DC3266}"/>
    <cellStyle name="Comma 2 5" xfId="109" xr:uid="{6F26A2A5-D68A-42DF-8251-912857C5B8FC}"/>
    <cellStyle name="Comma 2 5 2" xfId="19461" xr:uid="{61673472-C00E-4FBF-B6DA-9D6C584A3EDC}"/>
    <cellStyle name="Comma 2 5 2 2" xfId="19901" xr:uid="{FA2ED18E-C8ED-4AF2-8C08-C117E65C3AA4}"/>
    <cellStyle name="Comma 2 5 3" xfId="19525" xr:uid="{669E7D26-D979-4661-A42B-EE0BC2A81766}"/>
    <cellStyle name="Comma 2 5 3 2" xfId="19954" xr:uid="{214F8666-BCE4-480F-9CB5-377B6FF7964F}"/>
    <cellStyle name="Comma 2 5 4" xfId="19622" xr:uid="{A0D8AAED-5816-44E1-81CE-366A448F3AD8}"/>
    <cellStyle name="Comma 2 5 4 2" xfId="20050" xr:uid="{A94CC585-B932-4774-AEA8-7CDFC8D45909}"/>
    <cellStyle name="Comma 2 5 5" xfId="19729" xr:uid="{37F7CA9B-0925-4AE6-8F2A-AF2F9288542C}"/>
    <cellStyle name="Comma 2 6" xfId="19422" xr:uid="{2F5DBC3F-D25C-4574-A551-E73632E0B672}"/>
    <cellStyle name="Comma 2 6 2" xfId="19863" xr:uid="{850FC581-6D87-4BF6-A762-C9B585E48E6C}"/>
    <cellStyle name="Comma 2 7" xfId="19511" xr:uid="{C0B68AA6-85B6-4AD5-B18C-31B002632EE0}"/>
    <cellStyle name="Comma 2 7 2" xfId="19940" xr:uid="{0880D441-0314-4F86-9948-49B613781B26}"/>
    <cellStyle name="Comma 2 8" xfId="19608" xr:uid="{E8C09754-17EB-4002-BBCA-28C1CC01508F}"/>
    <cellStyle name="Comma 2 8 2" xfId="20036" xr:uid="{CF879A08-4092-41E7-838B-C28CBB1AF11F}"/>
    <cellStyle name="Comma 2 9" xfId="19708" xr:uid="{25424DA0-5567-417D-A0F7-0AC72B7A8B43}"/>
    <cellStyle name="Comma 3" xfId="29" xr:uid="{D0914021-55A5-4903-A37D-1D4B525160B7}"/>
    <cellStyle name="Comma 3 10" xfId="19707" xr:uid="{30B344B0-71C0-4999-A469-78CCAB12CE33}"/>
    <cellStyle name="Comma 3 2" xfId="60" xr:uid="{07B0E94E-309E-418E-AA6E-7E4D6104878E}"/>
    <cellStyle name="Comma 3 2 2" xfId="131" xr:uid="{F0937E6E-9841-44FD-9B95-E763C00F20C9}"/>
    <cellStyle name="Comma 3 2 2 2" xfId="7243" xr:uid="{842728E3-DA89-40C1-AC15-78282EBE68FD}"/>
    <cellStyle name="Comma 3 2 2 2 2" xfId="8882" xr:uid="{1B615F8F-9F63-4EAF-B3C0-E6676AB9E694}"/>
    <cellStyle name="Comma 3 2 2 2 2 2" xfId="19495" xr:uid="{44EFE38C-FA9C-43D5-9699-7F658045DF95}"/>
    <cellStyle name="Comma 3 2 2 2 2 2 2" xfId="19935" xr:uid="{3EAD3D13-CD6F-4D12-AA7C-1E33FE4EC2A5}"/>
    <cellStyle name="Comma 3 2 2 2 2 3" xfId="19602" xr:uid="{470B1E65-3EE1-4CA0-9A6F-45084D4B6854}"/>
    <cellStyle name="Comma 3 2 2 2 2 3 2" xfId="20031" xr:uid="{29AD8700-9657-4BD6-86D2-5029E3D46DEA}"/>
    <cellStyle name="Comma 3 2 2 2 2 4" xfId="19699" xr:uid="{0C965402-6448-4AF0-B1DE-67C1D03C2964}"/>
    <cellStyle name="Comma 3 2 2 2 2 4 2" xfId="20127" xr:uid="{AC742E80-DB22-4E43-AE12-E7A26B58E38C}"/>
    <cellStyle name="Comma 3 2 2 2 2 5" xfId="19858" xr:uid="{61A5E2D6-F773-4A69-81AD-D34B5213401C}"/>
    <cellStyle name="Comma 3 2 2 2 3" xfId="19458" xr:uid="{0C0707F3-84E7-4925-BF51-42F742049B0E}"/>
    <cellStyle name="Comma 3 2 2 2 3 2" xfId="19898" xr:uid="{A6333A83-7092-4CCC-8990-2BE33A4C0410}"/>
    <cellStyle name="Comma 3 2 2 2 4" xfId="19567" xr:uid="{3F66F6AA-8F40-4C8E-BECE-47D4D5620DF3}"/>
    <cellStyle name="Comma 3 2 2 2 4 2" xfId="19996" xr:uid="{89AC5D81-F125-40DB-BF8B-8B3D2606CCDB}"/>
    <cellStyle name="Comma 3 2 2 2 5" xfId="19664" xr:uid="{EDA388E3-C10D-4308-BA7B-15B81EEF8722}"/>
    <cellStyle name="Comma 3 2 2 2 5 2" xfId="20092" xr:uid="{7FCC71C9-0E18-42B3-8633-BB65F82462EC}"/>
    <cellStyle name="Comma 3 2 2 2 6" xfId="19823" xr:uid="{34BD3672-0A42-4D69-8D9F-1AAF7FA90439}"/>
    <cellStyle name="Comma 3 2 2 3" xfId="8183" xr:uid="{01DA07C8-5337-4099-B91F-DB1A4E63A028}"/>
    <cellStyle name="Comma 3 2 2 3 2" xfId="19476" xr:uid="{EF89890D-EF86-4AF6-88C0-9D51B35AC088}"/>
    <cellStyle name="Comma 3 2 2 3 2 2" xfId="19916" xr:uid="{8595E0AB-2115-41BB-9B1F-01332D489490}"/>
    <cellStyle name="Comma 3 2 2 3 3" xfId="19584" xr:uid="{DBDD5F2F-6DB4-4BE2-AF74-5ADD83AED2C1}"/>
    <cellStyle name="Comma 3 2 2 3 3 2" xfId="20013" xr:uid="{6F58604E-5218-421A-9A6D-6DD74B8DF959}"/>
    <cellStyle name="Comma 3 2 2 3 4" xfId="19681" xr:uid="{CAAC219F-A696-41A4-BF1D-E48E790691D8}"/>
    <cellStyle name="Comma 3 2 2 3 4 2" xfId="20109" xr:uid="{DAC8FA70-0F4C-4ADD-892F-8699765B1077}"/>
    <cellStyle name="Comma 3 2 2 3 5" xfId="19840" xr:uid="{4D5C36A4-3131-44E0-9EB6-8B80443EDF8B}"/>
    <cellStyle name="Comma 3 2 2 4" xfId="19439" xr:uid="{00103933-6278-4DC5-8CA2-D7966A4C39AF}"/>
    <cellStyle name="Comma 3 2 2 4 2" xfId="19879" xr:uid="{4200F2F9-EDAC-4CAD-AD42-117CE324DDE1}"/>
    <cellStyle name="Comma 3 2 2 5" xfId="19528" xr:uid="{ECF2BDA8-6E09-4BFB-B5B7-CA047BB612C6}"/>
    <cellStyle name="Comma 3 2 2 5 2" xfId="19957" xr:uid="{4A0CD031-BEBC-4882-8ED2-170E50B060B2}"/>
    <cellStyle name="Comma 3 2 2 6" xfId="19625" xr:uid="{BC9DC055-F520-4551-8218-D755D7129F39}"/>
    <cellStyle name="Comma 3 2 2 6 2" xfId="20053" xr:uid="{4686F18D-2E25-44BA-B011-FF96C5F50C7F}"/>
    <cellStyle name="Comma 3 2 2 7" xfId="19733" xr:uid="{8480935E-61C2-4FF7-9304-44BB42B932A5}"/>
    <cellStyle name="Comma 3 2 3" xfId="6998" xr:uid="{DCB61110-F41D-4400-B0CF-EA193DCEB9C3}"/>
    <cellStyle name="Comma 3 2 3 2" xfId="8637" xr:uid="{3299DD36-05A7-4FC7-8268-C0793A9B203E}"/>
    <cellStyle name="Comma 3 2 3 2 2" xfId="19483" xr:uid="{439EAB77-8766-47EE-8A15-DDD9A648A11E}"/>
    <cellStyle name="Comma 3 2 3 2 2 2" xfId="19923" xr:uid="{764ABB78-A9C9-4D39-8D48-600050A22240}"/>
    <cellStyle name="Comma 3 2 3 2 3" xfId="19590" xr:uid="{682B4084-3092-40C0-9DE1-3E73920004A2}"/>
    <cellStyle name="Comma 3 2 3 2 3 2" xfId="20019" xr:uid="{EA9856BB-C2E2-4A55-9936-111451E78519}"/>
    <cellStyle name="Comma 3 2 3 2 4" xfId="19687" xr:uid="{FB1EBC5A-4D0A-4D39-AD51-BC0CF2214EC2}"/>
    <cellStyle name="Comma 3 2 3 2 4 2" xfId="20115" xr:uid="{1D3ACFBC-5C08-4516-8191-BCF390150D5C}"/>
    <cellStyle name="Comma 3 2 3 2 5" xfId="19846" xr:uid="{B039CDD5-223A-4D7A-8D8C-F9038F552553}"/>
    <cellStyle name="Comma 3 2 3 3" xfId="19446" xr:uid="{D20D4CB4-379D-4A96-AF8D-DD919AB4AF5F}"/>
    <cellStyle name="Comma 3 2 3 3 2" xfId="19886" xr:uid="{796163F4-CD1C-4D62-89BA-60DD424AE0C9}"/>
    <cellStyle name="Comma 3 2 3 4" xfId="19556" xr:uid="{C34C6C8A-643C-4E6D-9C70-510DEEF2D20A}"/>
    <cellStyle name="Comma 3 2 3 4 2" xfId="19985" xr:uid="{8CF649FB-98F0-45BF-95D3-08280397CFA5}"/>
    <cellStyle name="Comma 3 2 3 5" xfId="19653" xr:uid="{6F8A343C-1F87-4AC5-BB73-87C53DADE2E7}"/>
    <cellStyle name="Comma 3 2 3 5 2" xfId="20081" xr:uid="{729D954A-2653-433D-9DD0-5467BE6C6326}"/>
    <cellStyle name="Comma 3 2 3 6" xfId="19812" xr:uid="{4DCC2E1E-2DA3-4F44-9ACC-9EF14C2183C8}"/>
    <cellStyle name="Comma 3 2 4" xfId="7798" xr:uid="{AC4EF3B1-33EF-499C-ADF1-3D2AE2A15607}"/>
    <cellStyle name="Comma 3 2 4 2" xfId="19464" xr:uid="{41B534D1-E04D-4143-85B6-8929E88FBBEE}"/>
    <cellStyle name="Comma 3 2 4 2 2" xfId="19904" xr:uid="{96646FC3-BDF8-4942-B7BA-F1F7CDD32061}"/>
    <cellStyle name="Comma 3 2 4 3" xfId="19572" xr:uid="{51B86547-89E5-4D45-AE2D-4812F7279324}"/>
    <cellStyle name="Comma 3 2 4 3 2" xfId="20001" xr:uid="{9769DC4B-190C-45F9-91E3-E1B84BEAF154}"/>
    <cellStyle name="Comma 3 2 4 4" xfId="19669" xr:uid="{690C7CF5-D47D-4266-B485-D5A41C1F4257}"/>
    <cellStyle name="Comma 3 2 4 4 2" xfId="20097" xr:uid="{1825BFFE-FD0E-46F8-BC9E-DD75DDA2096E}"/>
    <cellStyle name="Comma 3 2 4 5" xfId="19828" xr:uid="{9F8E2F14-8824-45B5-926A-33EE5F969BE2}"/>
    <cellStyle name="Comma 3 2 5" xfId="19426" xr:uid="{361E07CF-DA7A-4868-A989-B92E04B83B7C}"/>
    <cellStyle name="Comma 3 2 5 2" xfId="19867" xr:uid="{E46B301B-9721-4E13-AAAD-525D0B468487}"/>
    <cellStyle name="Comma 3 2 6" xfId="19514" xr:uid="{BE88064B-2A72-4DB5-9D69-4262DCA70FE5}"/>
    <cellStyle name="Comma 3 2 6 2" xfId="19943" xr:uid="{595FB845-FDB1-46DD-AC33-5E27475B6F7D}"/>
    <cellStyle name="Comma 3 2 7" xfId="19611" xr:uid="{0160617F-F0E2-44E0-8904-E95287904B55}"/>
    <cellStyle name="Comma 3 2 7 2" xfId="20039" xr:uid="{92509C35-86C5-4EED-A083-BF7E33426290}"/>
    <cellStyle name="Comma 3 2 8" xfId="19713" xr:uid="{56B73D24-7598-4C9C-B918-ACCA27CFE893}"/>
    <cellStyle name="Comma 3 3" xfId="85" xr:uid="{C4028358-5BC6-4610-B11F-74376E05FABB}"/>
    <cellStyle name="Comma 3 3 2" xfId="157" xr:uid="{DCA4033B-CE6E-45DB-ABC8-09A5FB053D9D}"/>
    <cellStyle name="Comma 3 3 2 2" xfId="8638" xr:uid="{84F534B2-1E63-49A7-A54B-7050B85E8009}"/>
    <cellStyle name="Comma 3 3 2 2 2" xfId="19484" xr:uid="{B3C7C4A7-4033-499E-AF16-539AF1200E88}"/>
    <cellStyle name="Comma 3 3 2 2 2 2" xfId="19924" xr:uid="{9E1DF2F9-D504-4815-9F5A-B31D430D2A76}"/>
    <cellStyle name="Comma 3 3 2 2 3" xfId="19591" xr:uid="{C3AA2B02-AE77-430C-86E7-5668B9C5F10F}"/>
    <cellStyle name="Comma 3 3 2 2 3 2" xfId="20020" xr:uid="{E4DCFED4-8D06-4D63-9C2B-866FF2C7CAE4}"/>
    <cellStyle name="Comma 3 3 2 2 4" xfId="19688" xr:uid="{29E32117-0102-4941-9EC1-588095FCF702}"/>
    <cellStyle name="Comma 3 3 2 2 4 2" xfId="20116" xr:uid="{5B5D876D-8101-46C9-B1FD-A8BA3F517736}"/>
    <cellStyle name="Comma 3 3 2 2 5" xfId="19847" xr:uid="{533B31AC-5905-43F5-B42D-A47726C70AB1}"/>
    <cellStyle name="Comma 3 3 2 3" xfId="19447" xr:uid="{33042922-2414-4B35-92F0-0BAC3B73B287}"/>
    <cellStyle name="Comma 3 3 2 3 2" xfId="19887" xr:uid="{BA6A05F2-A50C-44C1-8007-D6A85F880693}"/>
    <cellStyle name="Comma 3 3 2 4" xfId="19537" xr:uid="{BD26E97B-2D5A-41A3-9CDB-898BCD7C14E8}"/>
    <cellStyle name="Comma 3 3 2 4 2" xfId="19966" xr:uid="{B3CE8C51-4CB4-438D-B374-AAAB90EC142A}"/>
    <cellStyle name="Comma 3 3 2 5" xfId="19634" xr:uid="{5D9EEDE6-314A-4C74-A3DA-63440587C62A}"/>
    <cellStyle name="Comma 3 3 2 5 2" xfId="20062" xr:uid="{EF36453D-E853-430C-BA3B-1632F7308719}"/>
    <cellStyle name="Comma 3 3 2 6" xfId="19742" xr:uid="{3A0A1441-33CC-4922-A802-2491F29A71C7}"/>
    <cellStyle name="Comma 3 3 3" xfId="7799" xr:uid="{952D2A04-6FF0-4E06-A164-C8725A988B19}"/>
    <cellStyle name="Comma 3 3 3 2" xfId="19465" xr:uid="{331FFA08-557D-425D-9F9A-0B6D190DA63D}"/>
    <cellStyle name="Comma 3 3 3 2 2" xfId="19905" xr:uid="{5FEB42FA-7531-495E-A382-8ADF654BCEE2}"/>
    <cellStyle name="Comma 3 3 3 3" xfId="19573" xr:uid="{80261B77-EEF7-45AE-B949-F2B2170029EB}"/>
    <cellStyle name="Comma 3 3 3 3 2" xfId="20002" xr:uid="{7B09126F-F893-4F91-8B6A-D08E8A6259A0}"/>
    <cellStyle name="Comma 3 3 3 4" xfId="19670" xr:uid="{FE1EE60D-25FF-4058-B8C3-DC3E8DE9051E}"/>
    <cellStyle name="Comma 3 3 3 4 2" xfId="20098" xr:uid="{DD3422B5-78C5-499C-A43A-79B98777D431}"/>
    <cellStyle name="Comma 3 3 3 5" xfId="19829" xr:uid="{0C6C7A75-F089-42E3-87C7-2DAE9E3D5959}"/>
    <cellStyle name="Comma 3 3 4" xfId="19427" xr:uid="{1E74325B-9FCF-4A50-A9C6-898DA0A5FFFF}"/>
    <cellStyle name="Comma 3 3 4 2" xfId="19868" xr:uid="{214D3127-AF82-4B67-A990-34A942792E1E}"/>
    <cellStyle name="Comma 3 3 5" xfId="19521" xr:uid="{F8F1ED88-3472-4E4C-AECA-1232A8528B1F}"/>
    <cellStyle name="Comma 3 3 5 2" xfId="19950" xr:uid="{29813D25-4164-4201-8EA6-3636F546DE58}"/>
    <cellStyle name="Comma 3 3 6" xfId="19618" xr:uid="{13AA8C85-D50F-4C7A-81E7-A0F1D12A381B}"/>
    <cellStyle name="Comma 3 3 6 2" xfId="20046" xr:uid="{F0985317-C4CB-476A-A02C-3D6B22734CE1}"/>
    <cellStyle name="Comma 3 3 7" xfId="19725" xr:uid="{A23C17A3-C6F4-4FC1-A7CE-7D6EC875FAA6}"/>
    <cellStyle name="Comma 3 4" xfId="101" xr:uid="{1964442E-B689-441E-892F-A88A4F56F7BB}"/>
    <cellStyle name="Comma 3 4 2" xfId="6530" xr:uid="{DC79A3BC-A844-4FC8-8EDF-9B569DF6B4D2}"/>
    <cellStyle name="Comma 3 4 3" xfId="19524" xr:uid="{8E92184B-8A71-41A2-BE1B-941D935B0AD2}"/>
    <cellStyle name="Comma 3 4 3 2" xfId="19953" xr:uid="{2B0B98CC-FF59-4DE0-AE1F-BC081D7C5F6D}"/>
    <cellStyle name="Comma 3 4 4" xfId="19621" xr:uid="{B6EAAECE-9CC1-4178-B926-22F3E28E783C}"/>
    <cellStyle name="Comma 3 4 4 2" xfId="20049" xr:uid="{27605F42-1DE5-4A9F-96A1-0700DAD079AD}"/>
    <cellStyle name="Comma 3 4 5" xfId="19728" xr:uid="{38C40729-E05F-4B63-B0E9-57CFD7F798C4}"/>
    <cellStyle name="Comma 3 5" xfId="6997" xr:uid="{085D7DDE-0174-435A-B992-71081C562E9D}"/>
    <cellStyle name="Comma 3 5 2" xfId="8636" xr:uid="{10060905-CC8B-432C-8F05-255693AA4F53}"/>
    <cellStyle name="Comma 3 5 2 2" xfId="19482" xr:uid="{446E5FBE-9965-4384-AC18-CED37F8F4856}"/>
    <cellStyle name="Comma 3 5 2 2 2" xfId="19922" xr:uid="{FF137BCE-54C6-4B99-B3B6-85AE6CBE8825}"/>
    <cellStyle name="Comma 3 5 2 3" xfId="19589" xr:uid="{AF774A65-48DE-4E8D-A0FA-9B05D7A91B37}"/>
    <cellStyle name="Comma 3 5 2 3 2" xfId="20018" xr:uid="{BCDB5A26-DDD6-4C83-8FB0-FEF40F3B5938}"/>
    <cellStyle name="Comma 3 5 2 4" xfId="19686" xr:uid="{A79E505F-3710-4B35-BFD8-E886AAB5D111}"/>
    <cellStyle name="Comma 3 5 2 4 2" xfId="20114" xr:uid="{3DBD71FA-5A34-443E-A58F-3D3DAD2B3D30}"/>
    <cellStyle name="Comma 3 5 2 5" xfId="19845" xr:uid="{1F9A1465-3ED3-455D-9955-5C88ED02EEFA}"/>
    <cellStyle name="Comma 3 5 3" xfId="19445" xr:uid="{CFCB8B26-62E4-4E2E-B1F6-001881880D14}"/>
    <cellStyle name="Comma 3 5 3 2" xfId="19885" xr:uid="{AD56EAE7-7318-4041-A000-51E9315571A8}"/>
    <cellStyle name="Comma 3 5 4" xfId="19555" xr:uid="{28409CCC-6AD5-411F-AB8F-822E1FA41111}"/>
    <cellStyle name="Comma 3 5 4 2" xfId="19984" xr:uid="{FD8BD0C3-F159-44F2-94B7-B4B089104DE3}"/>
    <cellStyle name="Comma 3 5 5" xfId="19652" xr:uid="{4249D85D-CC11-4213-8AA9-115910B8CF5C}"/>
    <cellStyle name="Comma 3 5 5 2" xfId="20080" xr:uid="{86AEE367-BBE4-45B5-A060-8A06DED5D07F}"/>
    <cellStyle name="Comma 3 5 6" xfId="19811" xr:uid="{64C752CB-6810-4451-9756-47BFF768F867}"/>
    <cellStyle name="Comma 3 6" xfId="7797" xr:uid="{51E191C2-DA43-4521-99CE-EB5DF8D92652}"/>
    <cellStyle name="Comma 3 6 2" xfId="19463" xr:uid="{13066550-8B17-40D3-B7E0-E728A3B45CF0}"/>
    <cellStyle name="Comma 3 6 2 2" xfId="19903" xr:uid="{3240819A-28CF-4C76-9E86-5A702D5A947B}"/>
    <cellStyle name="Comma 3 6 3" xfId="19571" xr:uid="{194D5A24-AFAE-49BC-8CA1-1BA084C3D9FC}"/>
    <cellStyle name="Comma 3 6 3 2" xfId="20000" xr:uid="{4A73B56F-3C2D-4B39-94EE-2EB0EA7BBA1B}"/>
    <cellStyle name="Comma 3 6 4" xfId="19668" xr:uid="{7D893982-EAC5-4455-9FCD-9BB517803621}"/>
    <cellStyle name="Comma 3 6 4 2" xfId="20096" xr:uid="{B4D1BA36-2D07-4749-8B23-1A7877DE4594}"/>
    <cellStyle name="Comma 3 6 5" xfId="19827" xr:uid="{54838595-5C91-4B71-AA46-F361A9D21859}"/>
    <cellStyle name="Comma 3 7" xfId="19425" xr:uid="{0632E39F-D98B-4781-9ECE-FCBABDE2DF25}"/>
    <cellStyle name="Comma 3 7 2" xfId="19866" xr:uid="{918D03BD-9433-43AC-94C7-A71CA06E8DFE}"/>
    <cellStyle name="Comma 3 8" xfId="19510" xr:uid="{D89B63C5-AAC6-4967-BB59-1F7CAA2E1799}"/>
    <cellStyle name="Comma 3 8 2" xfId="19939" xr:uid="{FAC2F384-4E1C-46C0-9655-CF7039F873E1}"/>
    <cellStyle name="Comma 3 9" xfId="19607" xr:uid="{14CCA8F7-B52A-4E31-8010-05C3B5CEC399}"/>
    <cellStyle name="Comma 3 9 2" xfId="20035" xr:uid="{158BE62A-9799-4A6B-B87C-67799E54DB60}"/>
    <cellStyle name="Comma 4" xfId="58" xr:uid="{36FDCD07-D2DD-4EAB-86D1-620D73A2B77A}"/>
    <cellStyle name="Comma 4 2" xfId="129" xr:uid="{0F1CFE38-90BB-4338-85FE-AA73C88FF83A}"/>
    <cellStyle name="Comma 4 2 2" xfId="7000" xr:uid="{2154A892-E478-4A91-931F-C99F7EE8CA6C}"/>
    <cellStyle name="Comma 4 2 2 2" xfId="8640" xr:uid="{64FFCB71-7F67-4121-AE98-2365C2FCD8DB}"/>
    <cellStyle name="Comma 4 2 2 2 2" xfId="19486" xr:uid="{69EA7D3B-1895-4FB3-84D9-B7FBFD931239}"/>
    <cellStyle name="Comma 4 2 2 2 2 2" xfId="19926" xr:uid="{3C08E4C6-C452-4FB7-AA74-AE94C5F95EE7}"/>
    <cellStyle name="Comma 4 2 2 2 3" xfId="19593" xr:uid="{F8332F16-A6B2-4392-B054-506AC528E929}"/>
    <cellStyle name="Comma 4 2 2 2 3 2" xfId="20022" xr:uid="{C71BDD43-9F50-4746-B0CF-8A1DE9D888DE}"/>
    <cellStyle name="Comma 4 2 2 2 4" xfId="19690" xr:uid="{EAFE1BDA-9BFB-4596-A5AE-E47C469A37E3}"/>
    <cellStyle name="Comma 4 2 2 2 4 2" xfId="20118" xr:uid="{311448C8-F0E0-44F4-8307-1E7720E419E3}"/>
    <cellStyle name="Comma 4 2 2 2 5" xfId="19849" xr:uid="{4BB8BBE6-4F9D-4F73-A7D6-53EE74D4C343}"/>
    <cellStyle name="Comma 4 2 2 3" xfId="19449" xr:uid="{CE036E54-8BE0-4D6F-BA16-861A7DA067E3}"/>
    <cellStyle name="Comma 4 2 2 3 2" xfId="19889" xr:uid="{F04D8959-78A9-4D1B-9B21-C60EF9469ED3}"/>
    <cellStyle name="Comma 4 2 2 4" xfId="19558" xr:uid="{5C6C2975-CCFC-4A5B-A690-2B0DDA2B7001}"/>
    <cellStyle name="Comma 4 2 2 4 2" xfId="19987" xr:uid="{CE14E86F-4593-4D47-BBC1-0626B1EBAB15}"/>
    <cellStyle name="Comma 4 2 2 5" xfId="19655" xr:uid="{846DFA64-DB80-4A2F-BA5B-7E73DDD56448}"/>
    <cellStyle name="Comma 4 2 2 5 2" xfId="20083" xr:uid="{F760BFDD-854F-4A78-9653-43BA3FD42341}"/>
    <cellStyle name="Comma 4 2 2 6" xfId="19814" xr:uid="{185423AB-C81C-4B81-8C99-CDC98A2E1740}"/>
    <cellStyle name="Comma 4 2 3" xfId="7801" xr:uid="{E1286F8D-EC33-4E93-8E63-FC1E32AF0242}"/>
    <cellStyle name="Comma 4 2 3 2" xfId="19467" xr:uid="{E65F64F2-0380-4D4E-AC8F-07AC65CE2BFC}"/>
    <cellStyle name="Comma 4 2 3 2 2" xfId="19907" xr:uid="{34CAA15F-3FD9-4B0F-ACAA-3470A1A7755D}"/>
    <cellStyle name="Comma 4 2 3 3" xfId="19575" xr:uid="{7A81F214-C3AB-42B1-A354-07EDAD874641}"/>
    <cellStyle name="Comma 4 2 3 3 2" xfId="20004" xr:uid="{924643BD-07FD-4FC1-8BBA-A5EAA64AA210}"/>
    <cellStyle name="Comma 4 2 3 4" xfId="19672" xr:uid="{4FEB9C7E-403F-4734-BBB9-19EAFE7D3663}"/>
    <cellStyle name="Comma 4 2 3 4 2" xfId="20100" xr:uid="{B6F99312-A7C7-49EA-88E9-29A3A3D2F03E}"/>
    <cellStyle name="Comma 4 2 3 5" xfId="19831" xr:uid="{CA21BE26-DD87-42BF-B7A3-FA3598519BC5}"/>
    <cellStyle name="Comma 4 2 4" xfId="856" xr:uid="{40ADDC12-B21F-469D-9021-0A80D3BB2CDE}"/>
    <cellStyle name="Comma 4 2 4 2" xfId="19542" xr:uid="{33AB83B2-521B-46C7-B58E-E576499D7035}"/>
    <cellStyle name="Comma 4 2 4 2 2" xfId="19971" xr:uid="{40CA0A33-285B-4C7D-82C9-8564613F333F}"/>
    <cellStyle name="Comma 4 2 4 3" xfId="19639" xr:uid="{9B5C3D8A-12F6-42B2-A81B-81E407B20C1D}"/>
    <cellStyle name="Comma 4 2 4 3 2" xfId="20067" xr:uid="{D2BFFA95-3EF4-4619-A582-0E47E798DDE2}"/>
    <cellStyle name="Comma 4 2 4 4" xfId="19747" xr:uid="{EEDDE276-DF7C-4965-A4D1-18B722705DCE}"/>
    <cellStyle name="Comma 4 2 5" xfId="19429" xr:uid="{A099D3BB-8BF9-4908-9362-FEF966707ADD}"/>
    <cellStyle name="Comma 4 2 5 2" xfId="19870" xr:uid="{458CA77C-DF60-42D1-A8D6-7EA951FF7FE3}"/>
    <cellStyle name="Comma 4 2 6" xfId="19527" xr:uid="{41862CB4-C514-473F-B6DE-CB4848D1CE88}"/>
    <cellStyle name="Comma 4 2 6 2" xfId="19956" xr:uid="{76CAFD99-956B-431B-86B6-F8C2C7771B62}"/>
    <cellStyle name="Comma 4 2 7" xfId="19624" xr:uid="{E52EB17F-1F40-4C5A-B2B5-6434ECB58F8B}"/>
    <cellStyle name="Comma 4 2 7 2" xfId="20052" xr:uid="{D11D68BD-44FD-44C5-B9DF-F91D724D45F3}"/>
    <cellStyle name="Comma 4 2 8" xfId="19732" xr:uid="{8D4A480B-0FB3-4B70-8B8B-0A37D2081A94}"/>
    <cellStyle name="Comma 4 3" xfId="6999" xr:uid="{50811169-0D82-4C81-97CD-CC756503AD67}"/>
    <cellStyle name="Comma 4 3 2" xfId="8639" xr:uid="{67E772B2-03B3-4180-827E-AAE1564F9EA2}"/>
    <cellStyle name="Comma 4 3 2 2" xfId="19485" xr:uid="{5112412D-4D5A-41CA-89D8-E2385BAB36FE}"/>
    <cellStyle name="Comma 4 3 2 2 2" xfId="19925" xr:uid="{FC765335-90BE-4151-936F-2CA91689B6FC}"/>
    <cellStyle name="Comma 4 3 2 3" xfId="19592" xr:uid="{B83C34F1-04B4-4EBF-9F12-6F4D232BFC74}"/>
    <cellStyle name="Comma 4 3 2 3 2" xfId="20021" xr:uid="{A31AB473-4131-40D5-A4D6-C2B4A34EE603}"/>
    <cellStyle name="Comma 4 3 2 4" xfId="19689" xr:uid="{9D58DC44-180F-4909-84BA-E016CDA8FB2F}"/>
    <cellStyle name="Comma 4 3 2 4 2" xfId="20117" xr:uid="{D55818BC-4DF0-4AEA-919A-DC34E18C9818}"/>
    <cellStyle name="Comma 4 3 2 5" xfId="19848" xr:uid="{CBF3246D-97D3-4239-AF85-38B414065D93}"/>
    <cellStyle name="Comma 4 3 3" xfId="19448" xr:uid="{50481439-0B9D-4580-A39C-07FF9B5DCFAD}"/>
    <cellStyle name="Comma 4 3 3 2" xfId="19888" xr:uid="{3A2076D0-0A74-4FE5-8743-644DEEC5F2E1}"/>
    <cellStyle name="Comma 4 3 4" xfId="19557" xr:uid="{5702EB54-A81C-4FC4-A0FC-DADF2CDB6179}"/>
    <cellStyle name="Comma 4 3 4 2" xfId="19986" xr:uid="{817707D2-A273-48D1-881E-752B9EE56A5D}"/>
    <cellStyle name="Comma 4 3 5" xfId="19654" xr:uid="{F62EDDE3-73B2-4B52-84FE-B442CE6726A1}"/>
    <cellStyle name="Comma 4 3 5 2" xfId="20082" xr:uid="{A7A68D64-402B-43EC-871B-D3B5220A2FC3}"/>
    <cellStyle name="Comma 4 3 6" xfId="19813" xr:uid="{6013FFDB-0136-46C7-8BE8-BECEAC711E2E}"/>
    <cellStyle name="Comma 4 4" xfId="7800" xr:uid="{642D6C53-7D23-4810-B8B0-AC40F80257A8}"/>
    <cellStyle name="Comma 4 4 2" xfId="19466" xr:uid="{D0CC0960-BC9A-4995-95F9-848BDFA477AC}"/>
    <cellStyle name="Comma 4 4 2 2" xfId="19906" xr:uid="{0389BD92-ABD2-4FFC-99C6-6F21FCEB608F}"/>
    <cellStyle name="Comma 4 4 3" xfId="19574" xr:uid="{3AF5E220-F0BE-484F-B181-4CE6EE82ECDC}"/>
    <cellStyle name="Comma 4 4 3 2" xfId="20003" xr:uid="{65F0E3DB-464E-4EE5-B378-031F8AEC3B6E}"/>
    <cellStyle name="Comma 4 4 4" xfId="19671" xr:uid="{C0C29AB0-867C-47FC-9D8B-33A776B57F87}"/>
    <cellStyle name="Comma 4 4 4 2" xfId="20099" xr:uid="{B5FD6C21-DB67-4A68-9396-5246883D269F}"/>
    <cellStyle name="Comma 4 4 5" xfId="19830" xr:uid="{9B195F17-CC65-42F9-9DDC-55C2AAEBDC90}"/>
    <cellStyle name="Comma 4 5" xfId="855" xr:uid="{DA995784-FFE4-4FFF-B494-499DE4D4E56E}"/>
    <cellStyle name="Comma 4 5 2" xfId="19541" xr:uid="{406D781F-334F-46F0-B1C5-D2BDE2DBDD94}"/>
    <cellStyle name="Comma 4 5 2 2" xfId="19970" xr:uid="{83AA9615-AE9D-4426-AEDD-725802E03614}"/>
    <cellStyle name="Comma 4 5 3" xfId="19638" xr:uid="{C8FA3D18-9A11-4BC3-8B68-608638E0722E}"/>
    <cellStyle name="Comma 4 5 3 2" xfId="20066" xr:uid="{C5295B09-F9C6-4DEE-A293-7BBD37CD25E2}"/>
    <cellStyle name="Comma 4 5 4" xfId="19746" xr:uid="{735FAD0D-7CAB-464B-B91D-9EBD40690DF7}"/>
    <cellStyle name="Comma 4 6" xfId="19428" xr:uid="{0F2EED84-25B5-49C7-8D61-9A2587B149EA}"/>
    <cellStyle name="Comma 4 6 2" xfId="19869" xr:uid="{3543065B-5BD3-4713-95C0-A742A836FB27}"/>
    <cellStyle name="Comma 4 7" xfId="19513" xr:uid="{B29AAFFF-051D-4074-A0D6-85673E7E8B04}"/>
    <cellStyle name="Comma 4 7 2" xfId="19942" xr:uid="{88F5643F-9764-4FFF-9C14-CCAE1996FFA6}"/>
    <cellStyle name="Comma 4 8" xfId="19610" xr:uid="{B44CC092-0D2E-4FA6-B23B-A0C90CA7ED4B}"/>
    <cellStyle name="Comma 4 8 2" xfId="20038" xr:uid="{650B76E3-DC11-41DF-BFF6-45FCE3B849E8}"/>
    <cellStyle name="Comma 4 9" xfId="19712" xr:uid="{827E9EBB-5E8F-4682-A94D-A4000F99EEBB}"/>
    <cellStyle name="Comma 5" xfId="68" xr:uid="{640E9199-B945-4A0D-9BF3-5D7DCACA695E}"/>
    <cellStyle name="Comma 5 10" xfId="19717" xr:uid="{9242A97B-141A-40FD-AD80-7B232FA4C631}"/>
    <cellStyle name="Comma 5 2" xfId="139" xr:uid="{704E2132-4A88-4192-8B0E-051417699E86}"/>
    <cellStyle name="Comma 5 2 2" xfId="7002" xr:uid="{BC0A8757-DFEB-44D8-88D7-D2650E2B8663}"/>
    <cellStyle name="Comma 5 2 2 2" xfId="8642" xr:uid="{8DB9F7FF-D780-4B84-A275-DF4C44024DD3}"/>
    <cellStyle name="Comma 5 2 2 2 2" xfId="19488" xr:uid="{CD8CE828-C374-41E3-92F0-26C49DEA3DE9}"/>
    <cellStyle name="Comma 5 2 2 2 2 2" xfId="19928" xr:uid="{717AB4B2-A878-411A-97DB-25A88B5ABC0E}"/>
    <cellStyle name="Comma 5 2 2 2 3" xfId="19595" xr:uid="{F713AAE3-3AF4-4C2E-BBFC-222A58D5DF34}"/>
    <cellStyle name="Comma 5 2 2 2 3 2" xfId="20024" xr:uid="{876B5049-84E0-46F7-B3B1-94FC51D8621E}"/>
    <cellStyle name="Comma 5 2 2 2 4" xfId="19692" xr:uid="{EB1A251F-6577-4C2D-8337-4128FAA32C3C}"/>
    <cellStyle name="Comma 5 2 2 2 4 2" xfId="20120" xr:uid="{1DC8EE5E-7212-45CA-B322-2AC2FC3FAB62}"/>
    <cellStyle name="Comma 5 2 2 2 5" xfId="19851" xr:uid="{4FF444F8-7D0E-4D00-AE67-0BCE11EFA681}"/>
    <cellStyle name="Comma 5 2 2 3" xfId="19451" xr:uid="{7AB30A3F-A2FC-4E56-BFCE-A269F50E0900}"/>
    <cellStyle name="Comma 5 2 2 3 2" xfId="19891" xr:uid="{94203A11-72A1-48C4-9522-6423373B4251}"/>
    <cellStyle name="Comma 5 2 2 4" xfId="19560" xr:uid="{B3E14F6A-D924-4307-AFC1-CE31095C8F77}"/>
    <cellStyle name="Comma 5 2 2 4 2" xfId="19989" xr:uid="{5F548FDA-8A1E-4870-A3D8-B0B7191B637F}"/>
    <cellStyle name="Comma 5 2 2 5" xfId="19657" xr:uid="{4924C648-71BC-4F3C-AA6C-DA24F356D917}"/>
    <cellStyle name="Comma 5 2 2 5 2" xfId="20085" xr:uid="{3DAF72D2-FF24-4490-B201-CC6D09A7C4F8}"/>
    <cellStyle name="Comma 5 2 2 6" xfId="19816" xr:uid="{A90DA5F6-2891-472D-AE3A-FFA33BD52B8B}"/>
    <cellStyle name="Comma 5 2 3" xfId="7803" xr:uid="{62449D44-F2AC-47BB-B4B8-BF17E32E98E4}"/>
    <cellStyle name="Comma 5 2 3 2" xfId="19469" xr:uid="{C826339D-D4FC-4F02-A555-13CDE283C2EF}"/>
    <cellStyle name="Comma 5 2 3 2 2" xfId="19909" xr:uid="{341A5EB0-3636-4A4D-871B-87D812D46A1E}"/>
    <cellStyle name="Comma 5 2 3 3" xfId="19577" xr:uid="{6E5681E9-DB8E-43FE-A905-F4B3343D3827}"/>
    <cellStyle name="Comma 5 2 3 3 2" xfId="20006" xr:uid="{67A77488-ADAF-412F-A683-1DA3542588EE}"/>
    <cellStyle name="Comma 5 2 3 4" xfId="19674" xr:uid="{27AAD0E9-139F-4747-A750-724C2866A5E1}"/>
    <cellStyle name="Comma 5 2 3 4 2" xfId="20102" xr:uid="{FDE7BA6E-FC46-416B-9470-9BB31E088CDD}"/>
    <cellStyle name="Comma 5 2 3 5" xfId="19833" xr:uid="{2752913E-2A62-4A73-98C7-A4A96B4EEBCA}"/>
    <cellStyle name="Comma 5 2 4" xfId="858" xr:uid="{4A46FF59-A1C9-46EE-A180-225F9187399A}"/>
    <cellStyle name="Comma 5 2 4 2" xfId="19544" xr:uid="{6B662144-5CFD-416C-A3B0-ACEB9EA3C10B}"/>
    <cellStyle name="Comma 5 2 4 2 2" xfId="19973" xr:uid="{27F9441C-AEBE-4264-9C0D-5830351B6643}"/>
    <cellStyle name="Comma 5 2 4 3" xfId="19641" xr:uid="{76BA70F0-A6BF-46C4-A0E0-0D298EE14F38}"/>
    <cellStyle name="Comma 5 2 4 3 2" xfId="20069" xr:uid="{4F25E253-48B3-4354-8532-9641914132B8}"/>
    <cellStyle name="Comma 5 2 4 4" xfId="19749" xr:uid="{D7640632-148F-44CA-8071-4E6A3424F749}"/>
    <cellStyle name="Comma 5 2 5" xfId="19431" xr:uid="{4CD1C072-E6BA-4314-8F4F-02DCA89E8AEC}"/>
    <cellStyle name="Comma 5 2 5 2" xfId="19872" xr:uid="{DCC539A9-3A8D-4323-B3FE-7DFDAB3DEC94}"/>
    <cellStyle name="Comma 5 2 6" xfId="19530" xr:uid="{54023378-FDDB-480C-A379-2D6853D46B05}"/>
    <cellStyle name="Comma 5 2 6 2" xfId="19959" xr:uid="{3EC4CB98-C1C8-4062-847F-871440A6F9E9}"/>
    <cellStyle name="Comma 5 2 7" xfId="19627" xr:uid="{489547BF-CAA9-4E88-A394-A75D69FE3ABE}"/>
    <cellStyle name="Comma 5 2 7 2" xfId="20055" xr:uid="{1B84DB7A-84E4-4202-83CD-7252A9B45646}"/>
    <cellStyle name="Comma 5 2 8" xfId="19735" xr:uid="{AEFB1C2A-F891-49F8-96C7-744DF64D8B9C}"/>
    <cellStyle name="Comma 5 3" xfId="6532" xr:uid="{82D0E4A0-762E-4397-82E7-5DA0A257E2AC}"/>
    <cellStyle name="Comma 5 3 2" xfId="7244" xr:uid="{5F53706C-9A0F-4B65-8F21-1312E9B22503}"/>
    <cellStyle name="Comma 5 3 2 2" xfId="8883" xr:uid="{C72B1622-1AA4-40A5-B54A-017095257BD0}"/>
    <cellStyle name="Comma 5 3 2 2 2" xfId="19496" xr:uid="{A1A77F27-8D6A-463B-855D-3D960B309FF8}"/>
    <cellStyle name="Comma 5 3 2 2 2 2" xfId="19936" xr:uid="{7C258960-8C17-4ADE-BDA2-EB9B48ABCBD3}"/>
    <cellStyle name="Comma 5 3 2 2 3" xfId="19603" xr:uid="{D7CA6F8D-8A55-43AE-81FA-79327ED95768}"/>
    <cellStyle name="Comma 5 3 2 2 3 2" xfId="20032" xr:uid="{E688F38F-F919-4D48-ADFF-B7F13C7ECFE2}"/>
    <cellStyle name="Comma 5 3 2 2 4" xfId="19700" xr:uid="{AAB04E30-F14F-43CC-8CFE-0C9C18E79FD7}"/>
    <cellStyle name="Comma 5 3 2 2 4 2" xfId="20128" xr:uid="{76474A9D-C7B8-4F7D-9FD1-53AD975A5B0B}"/>
    <cellStyle name="Comma 5 3 2 2 5" xfId="19859" xr:uid="{65E25AEA-9BEC-4C04-A04E-D1D982BB5933}"/>
    <cellStyle name="Comma 5 3 2 3" xfId="19459" xr:uid="{A9A1ADF3-86BB-49C2-B56D-112DA08D26EA}"/>
    <cellStyle name="Comma 5 3 2 3 2" xfId="19899" xr:uid="{B27008EE-CBC9-4174-B574-3305B3E9D6AC}"/>
    <cellStyle name="Comma 5 3 2 4" xfId="19568" xr:uid="{B4366EF2-0BD6-4272-B564-DD2F64A5B6CA}"/>
    <cellStyle name="Comma 5 3 2 4 2" xfId="19997" xr:uid="{22C4B371-A11F-48F5-B220-FBEEBB326474}"/>
    <cellStyle name="Comma 5 3 2 5" xfId="19665" xr:uid="{55211AB3-6699-4663-A4C2-629B0A26B288}"/>
    <cellStyle name="Comma 5 3 2 5 2" xfId="20093" xr:uid="{91C685C7-7D30-4E8D-94AD-43B8E161DF85}"/>
    <cellStyle name="Comma 5 3 2 6" xfId="19824" xr:uid="{184715F3-4BCF-4AC8-B9ED-B6A2C0F89561}"/>
    <cellStyle name="Comma 5 3 3" xfId="8184" xr:uid="{E7DD368A-E388-47C8-AD62-BB883D503B94}"/>
    <cellStyle name="Comma 5 3 3 2" xfId="19477" xr:uid="{EF908ED1-A810-4171-B303-2E1E1F4FFB85}"/>
    <cellStyle name="Comma 5 3 3 2 2" xfId="19917" xr:uid="{DF0E1718-E97D-4BD1-A5BA-C0D29AD31A10}"/>
    <cellStyle name="Comma 5 3 3 3" xfId="19585" xr:uid="{7C0AC5B4-AA24-49D6-A3D4-17E2981A84CB}"/>
    <cellStyle name="Comma 5 3 3 3 2" xfId="20014" xr:uid="{6A7F2E3B-24AD-4540-8691-76EE0CD028C6}"/>
    <cellStyle name="Comma 5 3 3 4" xfId="19682" xr:uid="{B3D452B5-C130-4765-AD3F-633B59EC076B}"/>
    <cellStyle name="Comma 5 3 3 4 2" xfId="20110" xr:uid="{70A36913-9241-49E3-BE5C-41F7591CBEB1}"/>
    <cellStyle name="Comma 5 3 3 5" xfId="19841" xr:uid="{DC091217-18B9-4263-B9E9-856CB7FA3A45}"/>
    <cellStyle name="Comma 5 3 4" xfId="19440" xr:uid="{71FAE586-5EBA-47A7-8B28-8B2CE80360A4}"/>
    <cellStyle name="Comma 5 3 4 2" xfId="19880" xr:uid="{16BEB3AE-66FF-4D90-9F73-8199C34FAA2A}"/>
    <cellStyle name="Comma 5 3 5" xfId="19551" xr:uid="{B04911FA-282D-4585-8FE5-7B44D3D96CDF}"/>
    <cellStyle name="Comma 5 3 5 2" xfId="19980" xr:uid="{E8E04517-452C-42A6-B484-7D45D15CB71F}"/>
    <cellStyle name="Comma 5 3 6" xfId="19648" xr:uid="{072DB889-884E-47F1-AFD7-95C3063258E2}"/>
    <cellStyle name="Comma 5 3 6 2" xfId="20076" xr:uid="{E7EE3863-FF9D-40FE-95C2-4CD00F249215}"/>
    <cellStyle name="Comma 5 3 7" xfId="19807" xr:uid="{2C37C3A6-0D0D-4AE2-B241-942507A003BE}"/>
    <cellStyle name="Comma 5 4" xfId="7001" xr:uid="{B961B9BD-7BE8-45C9-B67E-8647E63EC943}"/>
    <cellStyle name="Comma 5 4 2" xfId="8641" xr:uid="{8796A53E-9BC9-4137-85B0-286CEDF2B302}"/>
    <cellStyle name="Comma 5 4 2 2" xfId="19487" xr:uid="{EDF7B6BE-D91E-4CA6-8CC4-FA94A45C5BC7}"/>
    <cellStyle name="Comma 5 4 2 2 2" xfId="19927" xr:uid="{C474FC26-644A-42C5-885C-5DEEA8646E68}"/>
    <cellStyle name="Comma 5 4 2 3" xfId="19594" xr:uid="{1CAAC027-DAD9-435E-BFCE-4ADC522D3757}"/>
    <cellStyle name="Comma 5 4 2 3 2" xfId="20023" xr:uid="{247DF033-48DA-44E4-B624-1A318EB4CEF1}"/>
    <cellStyle name="Comma 5 4 2 4" xfId="19691" xr:uid="{3A94D4E1-EDE3-4145-88D4-EB66E1E78575}"/>
    <cellStyle name="Comma 5 4 2 4 2" xfId="20119" xr:uid="{25D1F939-AC5A-4AA8-A3AD-DB2E34C77F00}"/>
    <cellStyle name="Comma 5 4 2 5" xfId="19850" xr:uid="{A2D8D616-3D49-4047-B062-62590E2FCB01}"/>
    <cellStyle name="Comma 5 4 3" xfId="19450" xr:uid="{7D33867D-6DAB-411D-A433-1FBF3F64D2C7}"/>
    <cellStyle name="Comma 5 4 3 2" xfId="19890" xr:uid="{771C9129-3BBD-48A6-B88E-A97344C4DB45}"/>
    <cellStyle name="Comma 5 4 4" xfId="19559" xr:uid="{BAB7019E-701F-462B-8965-B5BA4B672827}"/>
    <cellStyle name="Comma 5 4 4 2" xfId="19988" xr:uid="{B9F7D427-DDA7-487B-A2AA-002661346756}"/>
    <cellStyle name="Comma 5 4 5" xfId="19656" xr:uid="{1FFB0931-DF13-4568-9886-E8CBDBD160DE}"/>
    <cellStyle name="Comma 5 4 5 2" xfId="20084" xr:uid="{FB356BE4-F54F-4B21-8A05-79380F49216D}"/>
    <cellStyle name="Comma 5 4 6" xfId="19815" xr:uid="{C3B806B2-8E39-4E7C-9555-D58E6DCE4036}"/>
    <cellStyle name="Comma 5 5" xfId="7802" xr:uid="{1C1F214D-D8F2-49DE-8712-BFA2DB1AD2C3}"/>
    <cellStyle name="Comma 5 5 2" xfId="19468" xr:uid="{74F07602-8D17-4ABD-B84E-D32002E2C837}"/>
    <cellStyle name="Comma 5 5 2 2" xfId="19908" xr:uid="{E417A4A7-189A-4B2C-AAF4-A5E891B30DCF}"/>
    <cellStyle name="Comma 5 5 3" xfId="19576" xr:uid="{FE5E63E0-3C17-4012-9C6C-6A3880FF19C1}"/>
    <cellStyle name="Comma 5 5 3 2" xfId="20005" xr:uid="{9FC778E9-7FAE-437C-BD6F-1E88759463C7}"/>
    <cellStyle name="Comma 5 5 4" xfId="19673" xr:uid="{49388B7B-F3FE-4A36-9382-ED7DFE55B9AA}"/>
    <cellStyle name="Comma 5 5 4 2" xfId="20101" xr:uid="{97399147-1B33-4A5E-A050-94BA2D08775F}"/>
    <cellStyle name="Comma 5 5 5" xfId="19832" xr:uid="{3AE47F1E-7C22-4ACC-919C-F4917D862421}"/>
    <cellStyle name="Comma 5 6" xfId="857" xr:uid="{5C618715-EEFF-4255-8841-5DDC9D3A9ACA}"/>
    <cellStyle name="Comma 5 6 2" xfId="19543" xr:uid="{C1225C3A-9BE7-41C3-A791-8320E5BA3029}"/>
    <cellStyle name="Comma 5 6 2 2" xfId="19972" xr:uid="{0EB6C95C-5248-40BA-8ED6-66CA86D7FDD8}"/>
    <cellStyle name="Comma 5 6 3" xfId="19640" xr:uid="{FB75B91F-FE09-41D9-8761-B2A5A5DD7195}"/>
    <cellStyle name="Comma 5 6 3 2" xfId="20068" xr:uid="{E9F5FA5A-0A31-4CC2-B3AE-11E5F624CFDC}"/>
    <cellStyle name="Comma 5 6 4" xfId="19748" xr:uid="{DE1C12B5-806A-4FA9-A308-E8A72EDE1847}"/>
    <cellStyle name="Comma 5 7" xfId="19430" xr:uid="{B83002BC-24FE-4E5C-A932-00CD361AB45E}"/>
    <cellStyle name="Comma 5 7 2" xfId="19871" xr:uid="{13CB86F2-436D-418C-A679-C849DCCF0CD2}"/>
    <cellStyle name="Comma 5 8" xfId="19516" xr:uid="{21629259-8F74-455F-8F15-751FA5CAFD63}"/>
    <cellStyle name="Comma 5 8 2" xfId="19945" xr:uid="{369BDA17-CA6F-4B63-A31B-0325F5A2E676}"/>
    <cellStyle name="Comma 5 9" xfId="19613" xr:uid="{1797C0DB-C829-473A-8757-3F175D0FE72B}"/>
    <cellStyle name="Comma 5 9 2" xfId="20041" xr:uid="{F093F5E4-1976-4637-9C97-2FEFA96BD36F}"/>
    <cellStyle name="Comma 6" xfId="75" xr:uid="{2F13A2EB-E511-457F-8118-125C5555B41B}"/>
    <cellStyle name="Comma 6 2" xfId="146" xr:uid="{0E64EDE4-E7BE-48DF-953E-84F740B56441}"/>
    <cellStyle name="Comma 6 2 2" xfId="7209" xr:uid="{56F12953-F887-4CB9-BDC8-272CC642EB80}"/>
    <cellStyle name="Comma 6 2 2 2" xfId="8848" xr:uid="{6B216898-9071-406C-BBE7-72403700F35B}"/>
    <cellStyle name="Comma 6 2 2 2 2" xfId="19494" xr:uid="{B5CE30D6-4D39-4942-9BA0-72E16AA6995E}"/>
    <cellStyle name="Comma 6 2 2 2 2 2" xfId="19934" xr:uid="{79EAE68B-5461-49C1-8040-F1615E6C7F97}"/>
    <cellStyle name="Comma 6 2 2 2 3" xfId="19601" xr:uid="{B2E3CF8A-8DEE-41AD-93EA-13B836CB61EE}"/>
    <cellStyle name="Comma 6 2 2 2 3 2" xfId="20030" xr:uid="{35999EC7-F010-4AF5-8530-1A285737ADBE}"/>
    <cellStyle name="Comma 6 2 2 2 4" xfId="19698" xr:uid="{5F21EFF9-0E60-4074-851F-03BFC12671EF}"/>
    <cellStyle name="Comma 6 2 2 2 4 2" xfId="20126" xr:uid="{1AD070B0-77D6-4817-A4FC-E23879B1D35E}"/>
    <cellStyle name="Comma 6 2 2 2 5" xfId="19857" xr:uid="{FCC8C585-0FAD-4E20-8E3C-CC39BF37E916}"/>
    <cellStyle name="Comma 6 2 2 3" xfId="19457" xr:uid="{DE47DB27-F4CB-413A-AE18-1E7E99EEB1EE}"/>
    <cellStyle name="Comma 6 2 2 3 2" xfId="19897" xr:uid="{DC075517-54B9-45E5-8B66-28DF8E0609B8}"/>
    <cellStyle name="Comma 6 2 2 4" xfId="19566" xr:uid="{638BF9AA-7E5B-4C8B-BCD5-3D144B49012B}"/>
    <cellStyle name="Comma 6 2 2 4 2" xfId="19995" xr:uid="{9EEE7B70-D898-4D95-B828-FE705E346F5F}"/>
    <cellStyle name="Comma 6 2 2 5" xfId="19663" xr:uid="{30FED8B6-3204-4BC3-AFF7-C3CD15FF388C}"/>
    <cellStyle name="Comma 6 2 2 5 2" xfId="20091" xr:uid="{93FD6BD5-E8CA-4001-8F81-4DE8A3B2E038}"/>
    <cellStyle name="Comma 6 2 2 6" xfId="19822" xr:uid="{F91194BD-81A2-49A0-BB04-C8CAE5FD9CC3}"/>
    <cellStyle name="Comma 6 2 3" xfId="8176" xr:uid="{203F2D9D-93A1-4EC9-AF64-88461F1AA0E4}"/>
    <cellStyle name="Comma 6 2 3 2" xfId="19475" xr:uid="{5CF57B38-DBE4-4413-879A-6C5DC1D00128}"/>
    <cellStyle name="Comma 6 2 3 2 2" xfId="19915" xr:uid="{B86BB1B6-7480-4030-9810-DD80770AE702}"/>
    <cellStyle name="Comma 6 2 3 3" xfId="19583" xr:uid="{4B69D275-13BD-49A9-A112-AAF6BEDABB87}"/>
    <cellStyle name="Comma 6 2 3 3 2" xfId="20012" xr:uid="{402AF1B9-8042-49DB-83C1-B7993BDF0FEF}"/>
    <cellStyle name="Comma 6 2 3 4" xfId="19680" xr:uid="{536EF8F2-D6AF-4BFE-8179-619BB6C3C33F}"/>
    <cellStyle name="Comma 6 2 3 4 2" xfId="20108" xr:uid="{9AC46BF4-D435-4A5D-84C0-5DEED62A496B}"/>
    <cellStyle name="Comma 6 2 3 5" xfId="19839" xr:uid="{AA25DA18-36FC-4A9D-B49B-6AE217882FB4}"/>
    <cellStyle name="Comma 6 2 4" xfId="6503" xr:uid="{0595D016-DEC8-445C-AF6B-4F36F79D568B}"/>
    <cellStyle name="Comma 6 2 4 2" xfId="19550" xr:uid="{A9E62BCC-B9AD-4720-ACFE-16E7B249A958}"/>
    <cellStyle name="Comma 6 2 4 2 2" xfId="19979" xr:uid="{585B9157-142B-4A33-8955-C4ECD4C8B6B9}"/>
    <cellStyle name="Comma 6 2 4 3" xfId="19647" xr:uid="{F77269CF-D433-4E36-AD33-076F3C3AE5EA}"/>
    <cellStyle name="Comma 6 2 4 3 2" xfId="20075" xr:uid="{26CA3B6E-4885-4D36-99B8-31B71A2A6CD4}"/>
    <cellStyle name="Comma 6 2 4 4" xfId="19804" xr:uid="{EB45D3D3-67FB-400D-85AF-1C0A60BAA759}"/>
    <cellStyle name="Comma 6 2 5" xfId="19438" xr:uid="{014591DE-4F6D-41EC-A141-1E51B96DD1A9}"/>
    <cellStyle name="Comma 6 2 5 2" xfId="19878" xr:uid="{36E8E25A-7F05-4397-8B4E-F447E5E5E11D}"/>
    <cellStyle name="Comma 6 2 6" xfId="19533" xr:uid="{C2E195DE-971C-48B0-AD75-F209640A9796}"/>
    <cellStyle name="Comma 6 2 6 2" xfId="19962" xr:uid="{236C1004-4A80-40E6-9F53-3BB6E1E4913B}"/>
    <cellStyle name="Comma 6 2 7" xfId="19630" xr:uid="{173ACBE8-1070-44C0-B955-5DCAA2E38CAF}"/>
    <cellStyle name="Comma 6 2 7 2" xfId="20058" xr:uid="{26081C77-5CF9-4D44-9B40-292995B3EE83}"/>
    <cellStyle name="Comma 6 2 8" xfId="19738" xr:uid="{A13F9A72-974B-4BBC-A4E9-41B8A5889F43}"/>
    <cellStyle name="Comma 6 3" xfId="7003" xr:uid="{D38319C2-A6E1-4401-BC7C-B8072CF80CCC}"/>
    <cellStyle name="Comma 6 3 2" xfId="8643" xr:uid="{8F48BACC-A6E6-477C-B0B5-FB572E20A4A6}"/>
    <cellStyle name="Comma 6 3 2 2" xfId="19489" xr:uid="{8F7CD6D6-4026-464E-8368-4736D3723613}"/>
    <cellStyle name="Comma 6 3 2 2 2" xfId="19929" xr:uid="{516B5F38-1DDA-4799-96D5-12F56F2E8F5F}"/>
    <cellStyle name="Comma 6 3 2 3" xfId="19596" xr:uid="{146C4ACF-B946-4314-8762-1BE740D73B69}"/>
    <cellStyle name="Comma 6 3 2 3 2" xfId="20025" xr:uid="{75F9E2F4-EA00-4AE0-A004-896A3767A519}"/>
    <cellStyle name="Comma 6 3 2 4" xfId="19693" xr:uid="{15EB7A51-FA69-4277-9B75-37F6A29686C0}"/>
    <cellStyle name="Comma 6 3 2 4 2" xfId="20121" xr:uid="{607FF934-2480-4724-BE39-629E5009699C}"/>
    <cellStyle name="Comma 6 3 2 5" xfId="19852" xr:uid="{E4CEA5F8-0B47-4EF8-8EE4-A004CEAD9314}"/>
    <cellStyle name="Comma 6 3 3" xfId="19452" xr:uid="{212A80D4-36C5-4AB2-983B-3A5995B5D926}"/>
    <cellStyle name="Comma 6 3 3 2" xfId="19892" xr:uid="{31C7A7C1-6BA3-4B90-AACF-FC495B56A72D}"/>
    <cellStyle name="Comma 6 3 4" xfId="19561" xr:uid="{1615057A-64A5-47FF-97C2-BC228F1211B8}"/>
    <cellStyle name="Comma 6 3 4 2" xfId="19990" xr:uid="{62AB1AF8-FE51-417A-AE7D-2F68C87AA5DB}"/>
    <cellStyle name="Comma 6 3 5" xfId="19658" xr:uid="{562AE809-C521-4F37-97EE-9922D2CE015E}"/>
    <cellStyle name="Comma 6 3 5 2" xfId="20086" xr:uid="{3D41A851-DF51-48D5-8A8A-C9A2405702A7}"/>
    <cellStyle name="Comma 6 3 6" xfId="19817" xr:uid="{FA43ECB0-FC5C-48B7-AC26-116B60659AC7}"/>
    <cellStyle name="Comma 6 4" xfId="7804" xr:uid="{2DBAD012-9BA5-42C0-8236-6262AC6BEDA9}"/>
    <cellStyle name="Comma 6 4 2" xfId="19470" xr:uid="{525D911D-A0EB-4EFF-9365-79D2034BB0C3}"/>
    <cellStyle name="Comma 6 4 2 2" xfId="19910" xr:uid="{CA9569DA-A2CE-4322-9952-FB8C92DA33A4}"/>
    <cellStyle name="Comma 6 4 3" xfId="19578" xr:uid="{CCB4E1D2-DDAA-4EBC-B494-E7A46C7322E3}"/>
    <cellStyle name="Comma 6 4 3 2" xfId="20007" xr:uid="{DF7E8450-47CC-46A9-ACB0-3C8CDFE100CF}"/>
    <cellStyle name="Comma 6 4 4" xfId="19675" xr:uid="{7C09F097-0926-45A4-927A-F9B7C546C3AC}"/>
    <cellStyle name="Comma 6 4 4 2" xfId="20103" xr:uid="{6FCD5CBA-CD61-4D0F-95BA-9F0E19683D68}"/>
    <cellStyle name="Comma 6 4 5" xfId="19834" xr:uid="{71B0B7B7-FA9E-42CA-B36E-98490E0AD2CE}"/>
    <cellStyle name="Comma 6 5" xfId="859" xr:uid="{4012D5F3-C280-4FDC-9711-5DF4EF529823}"/>
    <cellStyle name="Comma 6 5 2" xfId="19545" xr:uid="{DC9476CF-59A2-4153-ABCC-A2D0EE66441B}"/>
    <cellStyle name="Comma 6 5 2 2" xfId="19974" xr:uid="{8A82925D-539C-48DB-A6A1-41C24DB18A03}"/>
    <cellStyle name="Comma 6 5 3" xfId="19642" xr:uid="{8670463B-A297-417D-BA13-DB03CF666385}"/>
    <cellStyle name="Comma 6 5 3 2" xfId="20070" xr:uid="{5D0DE1D8-778C-448A-8486-41ECA85DE46A}"/>
    <cellStyle name="Comma 6 5 4" xfId="19750" xr:uid="{229476C1-B172-4238-ABFC-60F32D91E2BB}"/>
    <cellStyle name="Comma 6 6" xfId="19432" xr:uid="{9DAE1B52-368B-4363-9348-D16D397D5F1B}"/>
    <cellStyle name="Comma 6 6 2" xfId="19873" xr:uid="{903C12B0-F957-449F-B043-7A368B91DB36}"/>
    <cellStyle name="Comma 6 7" xfId="19518" xr:uid="{D9D88698-EC10-4F95-B65E-7685D6444B20}"/>
    <cellStyle name="Comma 6 7 2" xfId="19947" xr:uid="{22DE2394-F095-4DBA-A029-A3D4F650C90C}"/>
    <cellStyle name="Comma 6 8" xfId="19615" xr:uid="{73F3172C-DA31-4A43-B2CB-ECBEF3E7C6C4}"/>
    <cellStyle name="Comma 6 8 2" xfId="20043" xr:uid="{82B4F8BA-0AD6-45AE-83EF-D020BA9EE546}"/>
    <cellStyle name="Comma 6 9" xfId="19720" xr:uid="{7F799E17-D742-4036-8618-A672B841069E}"/>
    <cellStyle name="Comma 7" xfId="77" xr:uid="{6745CA48-750D-4779-A88F-299D75F74ABC}"/>
    <cellStyle name="Comma 7 2" xfId="148" xr:uid="{6DB6F13B-8623-4D04-9C77-BB2DE8ABAF70}"/>
    <cellStyle name="Comma 7 2 2" xfId="7005" xr:uid="{2494C5E4-CA1A-427C-8300-3024F83D8C13}"/>
    <cellStyle name="Comma 7 2 2 2" xfId="8645" xr:uid="{5296979A-593D-49C8-9874-C15834BF1CEA}"/>
    <cellStyle name="Comma 7 2 2 2 2" xfId="19491" xr:uid="{543E01B6-DC16-4E7F-A2F4-591DBC3FBE11}"/>
    <cellStyle name="Comma 7 2 2 2 2 2" xfId="19931" xr:uid="{BE426DD3-9FF1-4CB5-95A5-B122057CB188}"/>
    <cellStyle name="Comma 7 2 2 2 3" xfId="19598" xr:uid="{A0B0B70C-EE4D-44FE-B37A-9F412B09142F}"/>
    <cellStyle name="Comma 7 2 2 2 3 2" xfId="20027" xr:uid="{1FBF30FA-18E9-4D83-92CE-FE132AF219E9}"/>
    <cellStyle name="Comma 7 2 2 2 4" xfId="19695" xr:uid="{3C6C892D-A5BB-44F5-87FE-6DB763B883EF}"/>
    <cellStyle name="Comma 7 2 2 2 4 2" xfId="20123" xr:uid="{FB2DFB9E-4E68-4196-BDE2-02494DAAA3FB}"/>
    <cellStyle name="Comma 7 2 2 2 5" xfId="19854" xr:uid="{155E164D-6335-4DC2-A48A-C510EF67BD48}"/>
    <cellStyle name="Comma 7 2 2 3" xfId="19454" xr:uid="{F7F94022-5DB1-49CF-A78A-809A544D2874}"/>
    <cellStyle name="Comma 7 2 2 3 2" xfId="19894" xr:uid="{8CD2174F-42E4-40FD-9F45-86EC3411673B}"/>
    <cellStyle name="Comma 7 2 2 4" xfId="19563" xr:uid="{50EEF899-5704-4395-B4D9-B12FC42004D3}"/>
    <cellStyle name="Comma 7 2 2 4 2" xfId="19992" xr:uid="{DAD3355C-FE1C-4229-AF05-CCF394DA4482}"/>
    <cellStyle name="Comma 7 2 2 5" xfId="19660" xr:uid="{F27DEC4D-7F3F-41C1-975A-FEA51C9916F3}"/>
    <cellStyle name="Comma 7 2 2 5 2" xfId="20088" xr:uid="{C87B3480-CC2F-45A4-9F8A-F7A54B84EE30}"/>
    <cellStyle name="Comma 7 2 2 6" xfId="19819" xr:uid="{68943111-2877-4425-8BA6-93590F56E966}"/>
    <cellStyle name="Comma 7 2 3" xfId="7806" xr:uid="{D605BA62-B791-4FA4-9610-15FFAD18307B}"/>
    <cellStyle name="Comma 7 2 3 2" xfId="19472" xr:uid="{7009076E-88B7-4C98-B9F4-2DE42CDDFE7C}"/>
    <cellStyle name="Comma 7 2 3 2 2" xfId="19912" xr:uid="{73D429D0-9217-4925-88C4-D8948FF18C1B}"/>
    <cellStyle name="Comma 7 2 3 3" xfId="19580" xr:uid="{E5B0DF23-B2E9-4F89-9ADD-E9FD10E36617}"/>
    <cellStyle name="Comma 7 2 3 3 2" xfId="20009" xr:uid="{6EA07218-5AFD-4F26-B93A-2736E90EE323}"/>
    <cellStyle name="Comma 7 2 3 4" xfId="19677" xr:uid="{5EED680F-EF2A-47C0-B58F-C3FE3604A085}"/>
    <cellStyle name="Comma 7 2 3 4 2" xfId="20105" xr:uid="{30769A90-2D76-454E-9EFE-D10A233C62F4}"/>
    <cellStyle name="Comma 7 2 3 5" xfId="19836" xr:uid="{D7D9D7C4-EA9F-48F7-9892-535E6B27CEA7}"/>
    <cellStyle name="Comma 7 2 4" xfId="861" xr:uid="{AF502287-41E6-45E7-82EC-C131B12BBE3D}"/>
    <cellStyle name="Comma 7 2 4 2" xfId="19547" xr:uid="{E4C7FF70-6EA1-4F23-9739-728FCCFB0CC8}"/>
    <cellStyle name="Comma 7 2 4 2 2" xfId="19976" xr:uid="{DAF6C6A3-042F-4474-B31E-4358232ADDE7}"/>
    <cellStyle name="Comma 7 2 4 3" xfId="19644" xr:uid="{0D3753FF-9CCD-4683-AB0E-7BA16E0B95B2}"/>
    <cellStyle name="Comma 7 2 4 3 2" xfId="20072" xr:uid="{88C00142-045F-4650-92C0-CB2A8FB52C97}"/>
    <cellStyle name="Comma 7 2 4 4" xfId="19752" xr:uid="{78560CCA-6E8F-4A9D-B020-FDAC431E6024}"/>
    <cellStyle name="Comma 7 2 5" xfId="19434" xr:uid="{9E4720F2-058B-49BB-A117-9411A49B8D17}"/>
    <cellStyle name="Comma 7 2 5 2" xfId="19875" xr:uid="{E463709B-3D03-4C8D-9E1D-FAEF1BA83A9E}"/>
    <cellStyle name="Comma 7 2 6" xfId="19534" xr:uid="{6D563D45-D5D3-44CB-A654-34EF863C2089}"/>
    <cellStyle name="Comma 7 2 6 2" xfId="19963" xr:uid="{8F0E48DC-62B9-4185-B9FA-5257E393591D}"/>
    <cellStyle name="Comma 7 2 7" xfId="19631" xr:uid="{55A7BCD3-8283-4723-95B1-50927FB750A1}"/>
    <cellStyle name="Comma 7 2 7 2" xfId="20059" xr:uid="{DE910636-A625-4B9D-80A3-745CD105DF26}"/>
    <cellStyle name="Comma 7 2 8" xfId="19739" xr:uid="{8A90A724-BC1B-4D11-8F37-C74BF459A410}"/>
    <cellStyle name="Comma 7 3" xfId="7004" xr:uid="{357AD9E4-71BB-47FB-AACE-7F443788C0E8}"/>
    <cellStyle name="Comma 7 3 2" xfId="8644" xr:uid="{2FB5E8D9-CDB0-483C-B15C-AE11DF603ADA}"/>
    <cellStyle name="Comma 7 3 2 2" xfId="19490" xr:uid="{6EB7BE22-C30C-4724-8204-40C5BECCC704}"/>
    <cellStyle name="Comma 7 3 2 2 2" xfId="19930" xr:uid="{4D7D46A6-A800-4607-881B-09099AED7C6C}"/>
    <cellStyle name="Comma 7 3 2 3" xfId="19597" xr:uid="{E0678707-2DC6-4517-A3F9-95E3C764F3D9}"/>
    <cellStyle name="Comma 7 3 2 3 2" xfId="20026" xr:uid="{A21F1443-2CFA-4E62-B8C2-0867340283F8}"/>
    <cellStyle name="Comma 7 3 2 4" xfId="19694" xr:uid="{3A4B20A6-0306-4EA1-BCB2-3B8C1336EA70}"/>
    <cellStyle name="Comma 7 3 2 4 2" xfId="20122" xr:uid="{BC06BA3F-8F5A-4BA9-B64B-BFF97BE92690}"/>
    <cellStyle name="Comma 7 3 2 5" xfId="19853" xr:uid="{DCFCADF6-2B5E-4CC4-BADB-3395705AB3EC}"/>
    <cellStyle name="Comma 7 3 3" xfId="19453" xr:uid="{5A063B1D-0746-489B-B23B-86A392AD3718}"/>
    <cellStyle name="Comma 7 3 3 2" xfId="19893" xr:uid="{41D95E16-C306-407D-A1CF-E87AD48D38A8}"/>
    <cellStyle name="Comma 7 3 4" xfId="19562" xr:uid="{DE78F8D0-0CB8-475F-A31F-C61631291E58}"/>
    <cellStyle name="Comma 7 3 4 2" xfId="19991" xr:uid="{F5B80557-BAE1-471A-A2DB-F80E91E4D6EC}"/>
    <cellStyle name="Comma 7 3 5" xfId="19659" xr:uid="{B269D5CF-AEEE-4491-ACB3-3FDAC3783D75}"/>
    <cellStyle name="Comma 7 3 5 2" xfId="20087" xr:uid="{895179AA-CBBA-433F-A739-1700C8C6488E}"/>
    <cellStyle name="Comma 7 3 6" xfId="19818" xr:uid="{37AE58C6-D856-446E-ADED-7460C2614374}"/>
    <cellStyle name="Comma 7 4" xfId="7805" xr:uid="{EE56CC4C-8410-4282-BFF9-9E947D349CCB}"/>
    <cellStyle name="Comma 7 4 2" xfId="19471" xr:uid="{5307D070-3DD6-4FD4-ACF5-E38809CAB154}"/>
    <cellStyle name="Comma 7 4 2 2" xfId="19911" xr:uid="{DF34BB6D-7CF9-43C5-B8D1-70BE83643009}"/>
    <cellStyle name="Comma 7 4 3" xfId="19579" xr:uid="{88CB4A69-0842-46B0-B680-6AA554EBF210}"/>
    <cellStyle name="Comma 7 4 3 2" xfId="20008" xr:uid="{F646AC40-5254-4E6F-AE98-139E3B635335}"/>
    <cellStyle name="Comma 7 4 4" xfId="19676" xr:uid="{E4453829-0B9D-4DAB-ABD4-E8D9C9C9152F}"/>
    <cellStyle name="Comma 7 4 4 2" xfId="20104" xr:uid="{B6A6A559-D496-40D4-9850-6397F861B131}"/>
    <cellStyle name="Comma 7 4 5" xfId="19835" xr:uid="{8266382A-F5F9-4D9E-98BD-8AD89F79B355}"/>
    <cellStyle name="Comma 7 5" xfId="860" xr:uid="{62904F49-C45E-4FA7-A759-66D2D91B93E4}"/>
    <cellStyle name="Comma 7 5 2" xfId="19546" xr:uid="{768C41D8-EE62-45DD-A686-24EF69C6C9CD}"/>
    <cellStyle name="Comma 7 5 2 2" xfId="19975" xr:uid="{DE4DF6FD-F8B7-4805-BAB8-A2BD3774F148}"/>
    <cellStyle name="Comma 7 5 3" xfId="19643" xr:uid="{AB853D69-B65F-4C16-8AAF-B21B3EF50D85}"/>
    <cellStyle name="Comma 7 5 3 2" xfId="20071" xr:uid="{CC567793-0FB6-44EC-9B73-0E3AA3F33D5A}"/>
    <cellStyle name="Comma 7 5 4" xfId="19751" xr:uid="{30A1E2F6-F263-482C-8B24-43C1F51181FB}"/>
    <cellStyle name="Comma 7 6" xfId="19433" xr:uid="{C076F5D6-1BE5-459A-9AD3-890B338BF60F}"/>
    <cellStyle name="Comma 7 6 2" xfId="19874" xr:uid="{97465BAD-B244-47A2-9F41-A44AA3A047C4}"/>
    <cellStyle name="Comma 7 7" xfId="19519" xr:uid="{45BDB836-1633-4EF6-AA46-2249D626B333}"/>
    <cellStyle name="Comma 7 7 2" xfId="19948" xr:uid="{89B252D0-709C-4186-90DD-DAB91114E025}"/>
    <cellStyle name="Comma 7 8" xfId="19616" xr:uid="{29BDD4D2-17FF-4A92-8892-4D9917B67D30}"/>
    <cellStyle name="Comma 7 8 2" xfId="20044" xr:uid="{3A9C48F1-7DE0-4468-8A5B-4BDF404B5C9C}"/>
    <cellStyle name="Comma 7 9" xfId="19722" xr:uid="{79600C9E-4C2C-43CA-9353-671A795C02F4}"/>
    <cellStyle name="Comma 8" xfId="84" xr:uid="{CE33B1C9-0E2B-4A67-9B7E-D39E41919FF1}"/>
    <cellStyle name="Comma 8 2" xfId="156" xr:uid="{80E884F2-F6CC-4330-AFFB-FFDCE083933D}"/>
    <cellStyle name="Comma 8 2 2" xfId="8884" xr:uid="{640661CE-662D-420C-A380-A61878A579D8}"/>
    <cellStyle name="Comma 8 2 2 2" xfId="19497" xr:uid="{FB0F540A-3A02-4E36-BD13-929B0ACA9EDC}"/>
    <cellStyle name="Comma 8 2 2 2 2" xfId="19937" xr:uid="{F15132E2-F39D-4455-BA45-3F4CCA399AFA}"/>
    <cellStyle name="Comma 8 2 2 2 3" xfId="20210" xr:uid="{55F1833D-CE83-47F3-AE6B-07554A6954E2}"/>
    <cellStyle name="Comma 8 2 2 3" xfId="19604" xr:uid="{A19F0805-7233-4530-B661-74DF990F88CE}"/>
    <cellStyle name="Comma 8 2 2 3 2" xfId="20033" xr:uid="{1B587665-43F3-42EC-A339-A6E045D5ADE0}"/>
    <cellStyle name="Comma 8 2 2 3 3" xfId="20219" xr:uid="{77035925-E05F-4B90-9135-625EB1D86B96}"/>
    <cellStyle name="Comma 8 2 2 4" xfId="19701" xr:uid="{513526BC-95ED-4053-826B-FFDDCBEFB21D}"/>
    <cellStyle name="Comma 8 2 2 4 2" xfId="20129" xr:uid="{844C0E05-F4B7-45B1-92A7-FEDB631FB67C}"/>
    <cellStyle name="Comma 8 2 2 4 3" xfId="20227" xr:uid="{A53ED3B4-84C7-4B17-B387-8230F32F18FC}"/>
    <cellStyle name="Comma 8 2 2 5" xfId="19860" xr:uid="{86A24DF9-2A4B-45B9-8BD4-5CA5106AAE77}"/>
    <cellStyle name="Comma 8 2 2 6" xfId="20205" xr:uid="{FF6064DE-0488-4E6A-BB86-D456929B4E2F}"/>
    <cellStyle name="Comma 8 2 3" xfId="7245" xr:uid="{34085EF2-7CFC-4DE7-9A6F-D1156CAF8B72}"/>
    <cellStyle name="Comma 8 2 3 2" xfId="19569" xr:uid="{442487C1-422D-4852-B4AE-E3DDC9F5D0E1}"/>
    <cellStyle name="Comma 8 2 3 2 2" xfId="19998" xr:uid="{97DFE76D-83B2-4964-BF8C-494C407BD523}"/>
    <cellStyle name="Comma 8 2 3 2 3" xfId="20217" xr:uid="{715EB054-FE92-4C23-B958-03D330B3CB4D}"/>
    <cellStyle name="Comma 8 2 3 3" xfId="19666" xr:uid="{401F7091-4270-45AB-AD42-E08B1B74681F}"/>
    <cellStyle name="Comma 8 2 3 3 2" xfId="20094" xr:uid="{126A65F5-2B34-415E-9316-CA59F32BC8E5}"/>
    <cellStyle name="Comma 8 2 3 3 3" xfId="20225" xr:uid="{EE8B388F-C205-4FD6-A773-475CFC5147DD}"/>
    <cellStyle name="Comma 8 2 3 4" xfId="19825" xr:uid="{2941B666-F269-4872-B578-2E2A45008425}"/>
    <cellStyle name="Comma 8 2 3 5" xfId="20203" xr:uid="{668B8AA1-6748-4509-83EC-D9D27EEAA0C0}"/>
    <cellStyle name="Comma 8 2 4" xfId="19460" xr:uid="{327A7217-CA39-44C4-9A69-229C87DD48ED}"/>
    <cellStyle name="Comma 8 2 4 2" xfId="19900" xr:uid="{EEBDD58A-1F92-4E49-8B09-F180F60E2E4F}"/>
    <cellStyle name="Comma 8 2 4 3" xfId="20208" xr:uid="{BDF544DC-4912-4240-9ED7-E0325B62399E}"/>
    <cellStyle name="Comma 8 2 5" xfId="19536" xr:uid="{30D7A10B-7FFA-4BEE-B218-62E413F504A6}"/>
    <cellStyle name="Comma 8 2 5 2" xfId="19965" xr:uid="{F8ECA417-BAB4-43BA-A6F2-39745A8D896C}"/>
    <cellStyle name="Comma 8 2 6" xfId="19633" xr:uid="{8F1E399E-90C5-402E-8E50-8F569BC73436}"/>
    <cellStyle name="Comma 8 2 6 2" xfId="20061" xr:uid="{00E47EF1-E1BC-4A84-9BB0-AC543C1DDDF5}"/>
    <cellStyle name="Comma 8 2 7" xfId="19741" xr:uid="{827BABA6-9D1E-460C-A429-8187C7D31615}"/>
    <cellStyle name="Comma 8 3" xfId="8185" xr:uid="{E760658D-3783-4827-832D-BFB8F482AF46}"/>
    <cellStyle name="Comma 8 3 2" xfId="19478" xr:uid="{B2CFE484-34C7-4D7B-8C4A-50732D795F9A}"/>
    <cellStyle name="Comma 8 3 2 2" xfId="19918" xr:uid="{5822E85D-9B9A-472E-89FA-AE5172A85227}"/>
    <cellStyle name="Comma 8 3 2 3" xfId="20209" xr:uid="{9E344627-5A31-4C8D-90D0-5ACB37C5908D}"/>
    <cellStyle name="Comma 8 3 3" xfId="19586" xr:uid="{C5A049E0-242A-4B1B-A81B-4522B5B9EDB2}"/>
    <cellStyle name="Comma 8 3 3 2" xfId="20015" xr:uid="{0AEB48D4-8673-4EA3-8B87-8F3FCA60D1D9}"/>
    <cellStyle name="Comma 8 3 3 3" xfId="20218" xr:uid="{9FB21863-F3C7-4582-BCD5-B9662910D86F}"/>
    <cellStyle name="Comma 8 3 4" xfId="19683" xr:uid="{1F9517AB-E887-45C5-95D8-4993A8B87B66}"/>
    <cellStyle name="Comma 8 3 4 2" xfId="20111" xr:uid="{505DF875-06B4-4F59-BA29-45631BABB501}"/>
    <cellStyle name="Comma 8 3 4 3" xfId="20226" xr:uid="{984F58BD-AF78-4C50-BF34-BB9F883F6180}"/>
    <cellStyle name="Comma 8 3 5" xfId="19842" xr:uid="{BA1157EC-7EAA-4578-ACEA-9975B253936C}"/>
    <cellStyle name="Comma 8 3 6" xfId="20204" xr:uid="{E49F5321-21F7-47FE-BD46-B7EB78A8DF56}"/>
    <cellStyle name="Comma 8 4" xfId="6533" xr:uid="{2E860E24-99B3-4AEA-AD9E-3B5AC758F1F1}"/>
    <cellStyle name="Comma 8 4 2" xfId="19552" xr:uid="{FFA005A2-1543-47DF-89D5-717DA8ECD335}"/>
    <cellStyle name="Comma 8 4 2 2" xfId="19981" xr:uid="{3B6BA7C8-282A-42F2-8222-E40C5F61B545}"/>
    <cellStyle name="Comma 8 4 2 3" xfId="20216" xr:uid="{2D768F69-93CB-41CA-970A-1D40DFD51A40}"/>
    <cellStyle name="Comma 8 4 3" xfId="19649" xr:uid="{A8058627-F57F-449B-A898-5B6D29B84023}"/>
    <cellStyle name="Comma 8 4 3 2" xfId="20077" xr:uid="{8A622897-C6AB-4A48-9F54-7B3C9CFFDB09}"/>
    <cellStyle name="Comma 8 4 3 3" xfId="20224" xr:uid="{D671A96B-25DE-43DB-8383-B46D14DA590E}"/>
    <cellStyle name="Comma 8 4 4" xfId="19808" xr:uid="{C18A8A00-785C-43F6-BD62-0A2948A7D4A9}"/>
    <cellStyle name="Comma 8 4 5" xfId="20202" xr:uid="{EF62C33A-2A0E-4D37-9103-562CB8356137}"/>
    <cellStyle name="Comma 8 5" xfId="19441" xr:uid="{253858A1-22AE-4A07-816B-4A3A0F073FCB}"/>
    <cellStyle name="Comma 8 5 2" xfId="19881" xr:uid="{53E88BCD-2860-4D36-B420-F25F0C494B36}"/>
    <cellStyle name="Comma 8 5 3" xfId="20207" xr:uid="{23CB20B7-FA6B-47B5-BB8D-A9CED8AAE778}"/>
    <cellStyle name="Comma 8 6" xfId="19520" xr:uid="{4BE8590D-8FBE-4190-9FB9-4FC9CE5CF82E}"/>
    <cellStyle name="Comma 8 6 2" xfId="19949" xr:uid="{720DC7D7-F83B-4EA8-A192-2EFA445D2E7F}"/>
    <cellStyle name="Comma 8 7" xfId="19617" xr:uid="{36287D57-53D4-45C2-B685-226B20FA3604}"/>
    <cellStyle name="Comma 8 7 2" xfId="20045" xr:uid="{A74C5970-96CC-42FC-B26B-9ACBCB122B2C}"/>
    <cellStyle name="Comma 8 8" xfId="19724" xr:uid="{B3D24C8F-06F6-4111-81B3-5EBD8D12C994}"/>
    <cellStyle name="Comma 9" xfId="87" xr:uid="{3D0D38F9-3081-4913-B26F-621858330979}"/>
    <cellStyle name="Comma 9 2" xfId="159" xr:uid="{97402D1B-AEE1-42FB-BDC9-CBBE3EB9E125}"/>
    <cellStyle name="Comma 9 2 2" xfId="19539" xr:uid="{E7674F9E-EFDD-40AF-8DD2-04C1057613D6}"/>
    <cellStyle name="Comma 9 2 2 2" xfId="19968" xr:uid="{6AE232B1-9673-44E7-BA9F-05195FC76967}"/>
    <cellStyle name="Comma 9 2 2 3" xfId="20215" xr:uid="{FF2D3F82-3FC3-47C1-89CE-B5F013650535}"/>
    <cellStyle name="Comma 9 2 3" xfId="19636" xr:uid="{88027465-F8D5-474B-B4B5-88395535E74C}"/>
    <cellStyle name="Comma 9 2 3 2" xfId="20064" xr:uid="{7AD9D1F4-AFCD-4F0D-9404-495D8642299E}"/>
    <cellStyle name="Comma 9 2 3 3" xfId="20223" xr:uid="{9079E156-6C84-4DB1-8789-2FBF7480FD0D}"/>
    <cellStyle name="Comma 9 2 4" xfId="19744" xr:uid="{F3E7F110-385B-466A-A696-BB22E0656D8A}"/>
    <cellStyle name="Comma 9 2 5" xfId="20150" xr:uid="{84FCCFF7-FD40-4107-8FBD-45CB95A9635C}"/>
    <cellStyle name="Comma 9 3" xfId="19523" xr:uid="{C8CFF1FF-EBA3-4C23-8814-1473184D8976}"/>
    <cellStyle name="Comma 9 3 2" xfId="19952" xr:uid="{3D617B39-BB1E-42F6-8193-11592C0C8537}"/>
    <cellStyle name="Comma 9 3 3" xfId="20213" xr:uid="{A678B83D-E1EA-4B9D-BBEF-13B22997AEAD}"/>
    <cellStyle name="Comma 9 4" xfId="19620" xr:uid="{17068F1C-8445-4B58-BD53-894E6BD08122}"/>
    <cellStyle name="Comma 9 4 2" xfId="20048" xr:uid="{E06DF798-2538-4B6C-B955-A17F8C3F1CD3}"/>
    <cellStyle name="Comma 9 4 3" xfId="20221" xr:uid="{F07A7736-3D8D-4C83-B2FB-F2788D93BC12}"/>
    <cellStyle name="Comma 9 5" xfId="19727" xr:uid="{81293D1C-BB96-4F5E-9792-DD5B32A80249}"/>
    <cellStyle name="Comma 9 6" xfId="20147" xr:uid="{BEE8524E-91A2-4DAD-81A5-0501E77722A6}"/>
    <cellStyle name="Currency 2" xfId="53" xr:uid="{F2976333-D50B-4792-BDB8-1F0C264BE6DC}"/>
    <cellStyle name="Currency 2 2" xfId="6534" xr:uid="{AE4C7B7B-3346-4CD5-865F-598999997E1C}"/>
    <cellStyle name="Currency 2 2 2" xfId="7246" xr:uid="{5B4684FB-1716-4CA4-A78B-87E7F879E386}"/>
    <cellStyle name="Currency 2 2 2 2" xfId="8885" xr:uid="{279A76F1-C184-467A-BD02-EAEC6A2EE1DB}"/>
    <cellStyle name="Currency 2 2 3" xfId="8186" xr:uid="{0F536A66-7296-445B-9561-4459AABCDD01}"/>
    <cellStyle name="Currency 2 3" xfId="6529" xr:uid="{6FBD617E-6690-42C3-9650-0304D42330CA}"/>
    <cellStyle name="Currency 2 4" xfId="7807" xr:uid="{061ECBE0-FFF9-44F9-8594-D637DE5BFFE6}"/>
    <cellStyle name="Currency 2 5" xfId="862" xr:uid="{3C38D3A0-6265-4CD5-A8BC-E98C01ADDCB8}"/>
    <cellStyle name="Currency 3" xfId="149" xr:uid="{75C447A7-DC82-4CC3-8616-AB0E7BC6B89C}"/>
    <cellStyle name="Currency 3 2" xfId="6969" xr:uid="{BE4B4713-D8D2-416F-8947-3E2EBB1417FF}"/>
    <cellStyle name="Currency 3 2 2" xfId="8608" xr:uid="{C7478AB7-3C48-4D73-8CA1-94F33C104B06}"/>
    <cellStyle name="Currency 3 3" xfId="7808" xr:uid="{99046410-0B66-47F7-96D9-00603FF3CE60}"/>
    <cellStyle name="Currency 3 4" xfId="863" xr:uid="{3F002C88-FF7C-411D-A720-A6260DC3E654}"/>
    <cellStyle name="Currency 3 5" xfId="19535" xr:uid="{EA8B62D9-6BF4-4BDC-83B1-542BB184CE30}"/>
    <cellStyle name="Currency 3 5 2" xfId="19964" xr:uid="{E49E10AF-44CF-48A5-AD0D-E218FC7C9AF5}"/>
    <cellStyle name="Currency 3 6" xfId="19632" xr:uid="{9A22D575-874A-46CA-9D3B-B3A683082A24}"/>
    <cellStyle name="Currency 3 6 2" xfId="20060" xr:uid="{CE88C979-B17C-4A08-95E3-C7DC05A0651C}"/>
    <cellStyle name="Currency 3 7" xfId="19740" xr:uid="{39F42489-6B5B-4506-B59D-23CDF633A81B}"/>
    <cellStyle name="exo" xfId="6535" xr:uid="{59029203-72A6-4720-95E6-FE5606A1F992}"/>
    <cellStyle name="Explanatory Text 10" xfId="864" xr:uid="{C00E7FCB-8376-4803-A95B-C6CF11C4126A}"/>
    <cellStyle name="Explanatory Text 11" xfId="865" xr:uid="{25C089D6-B70D-459B-82F2-52085133AA54}"/>
    <cellStyle name="Explanatory Text 12" xfId="866" xr:uid="{1F56A829-870C-456F-9CF3-385173B4C156}"/>
    <cellStyle name="Explanatory Text 13" xfId="867" xr:uid="{9BDE184F-33EE-4115-B558-396D411A2F37}"/>
    <cellStyle name="Explanatory Text 14" xfId="868" xr:uid="{4976335E-C643-4C0C-B399-E4B643105F7D}"/>
    <cellStyle name="Explanatory Text 15" xfId="869" xr:uid="{D2C63D3F-2F23-4392-862A-80E42E3B41AA}"/>
    <cellStyle name="Explanatory Text 16" xfId="870" xr:uid="{3A1B2342-6984-49E8-A543-82A4F9F3BB5B}"/>
    <cellStyle name="Explanatory Text 17" xfId="871" xr:uid="{C5537891-5CF7-4248-A1CF-E429339FEFC8}"/>
    <cellStyle name="Explanatory Text 18" xfId="872" xr:uid="{6F4A7E48-B85A-418A-9BB1-51EE10ECA0D6}"/>
    <cellStyle name="Explanatory Text 18 2" xfId="873" xr:uid="{C0D2A54E-934C-499E-850F-0D85D277E66E}"/>
    <cellStyle name="Explanatory Text 19" xfId="874" xr:uid="{8125D2F9-49D1-470F-B6AE-FA2AAA774A48}"/>
    <cellStyle name="Explanatory Text 19 2" xfId="875" xr:uid="{B1AF9892-A304-4BBC-AE42-21E179EA22CC}"/>
    <cellStyle name="Explanatory Text 2" xfId="876" xr:uid="{8B723E2D-564C-4694-8521-5A2D3D303CA4}"/>
    <cellStyle name="Explanatory Text 2 2" xfId="877" xr:uid="{D71F76D2-51F9-4FF4-ADD2-82092951B912}"/>
    <cellStyle name="Explanatory Text 2 2 2" xfId="6504" xr:uid="{86963A01-71F4-4345-A5EF-83E443FCC309}"/>
    <cellStyle name="Explanatory Text 3" xfId="878" xr:uid="{3C3584A8-74DD-4393-9104-2ED7D6A1C963}"/>
    <cellStyle name="Explanatory Text 4" xfId="879" xr:uid="{E9F8740E-B869-492F-A0F0-96BC2CAC83D0}"/>
    <cellStyle name="Explanatory Text 5" xfId="880" xr:uid="{20880B94-B7B8-411F-B05D-DD1842FA05F6}"/>
    <cellStyle name="Explanatory Text 6" xfId="881" xr:uid="{8F171929-4591-4224-8C50-847E51DD32B0}"/>
    <cellStyle name="Explanatory Text 7" xfId="882" xr:uid="{37B0057B-D401-4094-8A94-9FDE8FA3449B}"/>
    <cellStyle name="Explanatory Text 8" xfId="883" xr:uid="{948A3C9B-2936-41E6-A71F-B56D5BD76C72}"/>
    <cellStyle name="Explanatory Text 9" xfId="884" xr:uid="{4D4D5586-73BA-478A-9BD1-7F1C45D8AAFD}"/>
    <cellStyle name="Good 10" xfId="885" xr:uid="{A77A8FA5-D8DB-494C-B325-836D42EB5AE2}"/>
    <cellStyle name="Good 11" xfId="886" xr:uid="{35B443C2-B3B1-4A5D-92A4-ACA05A999D84}"/>
    <cellStyle name="Good 12" xfId="887" xr:uid="{3A4FD48B-22A1-49DA-BDEA-B6C49A1588AD}"/>
    <cellStyle name="Good 13" xfId="888" xr:uid="{FE3EBE69-EA23-4637-A07B-58FFCF770441}"/>
    <cellStyle name="Good 14" xfId="889" xr:uid="{57DF9832-500F-4816-A165-98A788980306}"/>
    <cellStyle name="Good 15" xfId="890" xr:uid="{57BC670A-E06D-4BC4-A83A-E1B009AAF46B}"/>
    <cellStyle name="Good 16" xfId="891" xr:uid="{8C7FA7E2-87AF-41A0-8558-94E7FDF321B0}"/>
    <cellStyle name="Good 17" xfId="892" xr:uid="{3AEDA21B-83DF-4E66-A3B7-C5D619CFCCD5}"/>
    <cellStyle name="Good 18" xfId="893" xr:uid="{AC8FDFE1-A195-4C98-94A2-62CABE2FDF3C}"/>
    <cellStyle name="Good 18 2" xfId="894" xr:uid="{5865C5A7-6C34-4C97-8601-B505DDA9E3CC}"/>
    <cellStyle name="Good 19" xfId="895" xr:uid="{0EA4A8C3-0788-4445-BAC5-6C7D28A516E4}"/>
    <cellStyle name="Good 19 2" xfId="896" xr:uid="{E9D4844A-9D5B-47E5-8186-41B6A30A0286}"/>
    <cellStyle name="Good 2" xfId="897" xr:uid="{A77C6DC8-36D0-42F5-9500-1AD8E4135728}"/>
    <cellStyle name="Good 2 2" xfId="898" xr:uid="{2D8F4D70-125A-4469-BC6F-F717CF6D730A}"/>
    <cellStyle name="Good 2 2 2" xfId="6505" xr:uid="{24FB82A0-AEAF-4DDE-8112-9E60C201E5A1}"/>
    <cellStyle name="Good 3" xfId="899" xr:uid="{AD610C98-9A22-48E8-9F94-9409880F11A3}"/>
    <cellStyle name="Good 4" xfId="900" xr:uid="{1399EC85-3961-4ABD-95AB-DDD9CFDDF4CB}"/>
    <cellStyle name="Good 5" xfId="901" xr:uid="{BB2ADAAB-B273-4CC4-B951-CF5E039EE768}"/>
    <cellStyle name="Good 6" xfId="902" xr:uid="{9F65D99B-F557-4DE9-8EA2-4E3A089FBE35}"/>
    <cellStyle name="Good 7" xfId="903" xr:uid="{3CF621AE-12CA-4F58-B27E-20191D43E847}"/>
    <cellStyle name="Good 8" xfId="904" xr:uid="{85ACB59F-0C18-4B88-BA89-E9948D95174A}"/>
    <cellStyle name="Good 9" xfId="905" xr:uid="{0207C0F7-CD46-481F-B952-78743D4D69A1}"/>
    <cellStyle name="Heading 1 10" xfId="906" xr:uid="{A4711FC6-991B-498E-A340-A5EAA5CF38D9}"/>
    <cellStyle name="Heading 1 11" xfId="907" xr:uid="{7464EB62-B862-427F-8E0A-27A49BD47C35}"/>
    <cellStyle name="Heading 1 12" xfId="908" xr:uid="{7C62A6E5-C496-4303-B579-FE1E4AD610F3}"/>
    <cellStyle name="Heading 1 13" xfId="909" xr:uid="{D65D2028-EB34-48A4-96E0-BA8321E2A662}"/>
    <cellStyle name="Heading 1 14" xfId="910" xr:uid="{96475361-AB4E-4A11-99E3-92024DBA0127}"/>
    <cellStyle name="Heading 1 15" xfId="911" xr:uid="{8659B0E4-BB1E-433E-9D36-5EB6875C01C8}"/>
    <cellStyle name="Heading 1 16" xfId="912" xr:uid="{B12678A9-288D-4B94-AB3B-1B4FDCFB7122}"/>
    <cellStyle name="Heading 1 17" xfId="913" xr:uid="{992028DC-2CF3-4FE4-A154-630FC75AA027}"/>
    <cellStyle name="Heading 1 18" xfId="914" xr:uid="{1023F8A1-DC0B-4FF0-86F8-45770994A5D1}"/>
    <cellStyle name="Heading 1 18 2" xfId="915" xr:uid="{B5A3B40B-41C7-4ECC-9E39-BBFD006433CF}"/>
    <cellStyle name="Heading 1 19" xfId="916" xr:uid="{5A874BFA-217F-4AD9-8C4A-A76232CF4CF7}"/>
    <cellStyle name="Heading 1 19 2" xfId="917" xr:uid="{B4E6EDDE-F22B-4970-8A15-C6E857950667}"/>
    <cellStyle name="Heading 1 2" xfId="918" xr:uid="{1E505692-FF79-44ED-B8C5-C43EE963D7C1}"/>
    <cellStyle name="Heading 1 2 2" xfId="919" xr:uid="{72BC14E4-2231-4763-9008-206EE8B66157}"/>
    <cellStyle name="Heading 1 2 2 2" xfId="6506" xr:uid="{19BFAD40-6752-436A-B488-A03A0F1C3A19}"/>
    <cellStyle name="Heading 1 3" xfId="920" xr:uid="{8B1A3C1B-830C-4847-AE5F-87A559373863}"/>
    <cellStyle name="Heading 1 4" xfId="921" xr:uid="{C7E49D49-B8A4-4948-8161-662DA30BD604}"/>
    <cellStyle name="Heading 1 5" xfId="922" xr:uid="{E727F915-F6B2-456B-9B43-3D4CBD650989}"/>
    <cellStyle name="Heading 1 6" xfId="923" xr:uid="{BFA7FCDE-11E5-4CD0-BA90-2F196308AB02}"/>
    <cellStyle name="Heading 1 7" xfId="924" xr:uid="{FE3BE952-0A0F-46D8-BDE4-467AFB36F711}"/>
    <cellStyle name="Heading 1 8" xfId="925" xr:uid="{826C92DE-F8EA-44ED-BC83-4913C67091E7}"/>
    <cellStyle name="Heading 1 9" xfId="926" xr:uid="{48F910DD-F3A7-41EA-B446-DF50A60171F3}"/>
    <cellStyle name="Heading 2 10" xfId="927" xr:uid="{97D3048F-161A-4D4A-A4E9-D59619518CF0}"/>
    <cellStyle name="Heading 2 11" xfId="928" xr:uid="{5E7296A1-689B-4B5F-808A-46DD7A1BE801}"/>
    <cellStyle name="Heading 2 12" xfId="929" xr:uid="{1F39B646-19EB-4CEC-AB2F-6BE16F1FFF0B}"/>
    <cellStyle name="Heading 2 13" xfId="930" xr:uid="{F9FFF3C1-DC6B-43DD-88DA-FD7C0C609A49}"/>
    <cellStyle name="Heading 2 14" xfId="931" xr:uid="{3FC2E3ED-38B7-42AF-AA6A-E349F3CA128E}"/>
    <cellStyle name="Heading 2 15" xfId="932" xr:uid="{7AFEC27F-BFA5-40AC-AC59-D4F4CA6F3699}"/>
    <cellStyle name="Heading 2 16" xfId="933" xr:uid="{EED20211-66EC-40E5-BEA4-91D28541C37B}"/>
    <cellStyle name="Heading 2 17" xfId="934" xr:uid="{DD194836-F075-402A-9A0B-E51C51E31E5A}"/>
    <cellStyle name="Heading 2 18" xfId="935" xr:uid="{B2D0174A-DBC7-4899-8B0B-F8DAE3C95735}"/>
    <cellStyle name="Heading 2 18 2" xfId="936" xr:uid="{9F393B1D-459F-45B4-90F5-E6089A01DEDB}"/>
    <cellStyle name="Heading 2 19" xfId="937" xr:uid="{3EDE0F7D-B4B6-495B-AB41-46ACC29A67F2}"/>
    <cellStyle name="Heading 2 19 2" xfId="938" xr:uid="{2CE48D16-24C1-44F9-AF24-295C93570795}"/>
    <cellStyle name="Heading 2 2" xfId="939" xr:uid="{0488A0D7-BCB6-4CCD-BAEE-30C67240EF30}"/>
    <cellStyle name="Heading 2 2 2" xfId="940" xr:uid="{E08B7CD3-3EEE-40AC-B789-7D8E1EC719F6}"/>
    <cellStyle name="Heading 2 2 2 2" xfId="6507" xr:uid="{2FF21842-B9B3-417B-B613-D6689D6E0257}"/>
    <cellStyle name="Heading 2 3" xfId="941" xr:uid="{B78C9278-A2ED-46CC-BEB8-C6E4F9E52C75}"/>
    <cellStyle name="Heading 2 4" xfId="942" xr:uid="{58920E4C-8B2E-4079-911A-69F2EBA28669}"/>
    <cellStyle name="Heading 2 5" xfId="943" xr:uid="{9EC62838-D217-4113-A9F3-A67271C4FC12}"/>
    <cellStyle name="Heading 2 6" xfId="944" xr:uid="{2C0F5E08-1807-41A0-BFC1-204C24A75A00}"/>
    <cellStyle name="Heading 2 7" xfId="945" xr:uid="{B2409C7B-489E-424A-9121-6891789269F1}"/>
    <cellStyle name="Heading 2 8" xfId="946" xr:uid="{AE029219-BC3C-4B62-BDCA-A9A9396219B3}"/>
    <cellStyle name="Heading 2 9" xfId="947" xr:uid="{37B756CE-63A2-4A92-A2F7-990577848E95}"/>
    <cellStyle name="Heading 3 10" xfId="948" xr:uid="{EDAF4998-3FBD-4EBB-B6A1-63431E44199C}"/>
    <cellStyle name="Heading 3 10 10" xfId="949" xr:uid="{887F36E9-BC43-4A11-9088-1FD960CDFFCA}"/>
    <cellStyle name="Heading 3 10 10 2" xfId="950" xr:uid="{C408523F-B467-41AB-B1A4-1AA28038830F}"/>
    <cellStyle name="Heading 3 10 10 2 2" xfId="951" xr:uid="{5646818D-4B29-4B4F-8F66-FE0930AC4D4C}"/>
    <cellStyle name="Heading 3 10 10 3" xfId="952" xr:uid="{709099D4-824C-4997-AF02-3A25E7D64874}"/>
    <cellStyle name="Heading 3 10 10 3 2" xfId="953" xr:uid="{B42EC31F-D9C9-4989-9EE2-FADB927C73FB}"/>
    <cellStyle name="Heading 3 10 10 4" xfId="954" xr:uid="{B882A07B-82EA-4C7E-9E50-8194B3930D69}"/>
    <cellStyle name="Heading 3 10 10 4 2" xfId="955" xr:uid="{1D45958B-E444-4D9D-881A-CB6BFE131362}"/>
    <cellStyle name="Heading 3 10 11" xfId="956" xr:uid="{C7AEB704-620E-472B-9C2F-C54994AAF361}"/>
    <cellStyle name="Heading 3 10 11 2" xfId="957" xr:uid="{4E35F555-81A4-4B4B-A4A6-0A3600E84B84}"/>
    <cellStyle name="Heading 3 10 11 2 2" xfId="958" xr:uid="{971CF667-7313-46CD-AEFF-3AE1DC61DF4D}"/>
    <cellStyle name="Heading 3 10 11 3" xfId="959" xr:uid="{D7F6BA9A-61D2-43C8-AD66-5C1551E9634C}"/>
    <cellStyle name="Heading 3 10 11 3 2" xfId="960" xr:uid="{0BA3416F-5071-4973-A95E-7B3D9D165342}"/>
    <cellStyle name="Heading 3 10 11 4" xfId="961" xr:uid="{BADC86F0-74E6-45BD-9AA9-0C957EDE2DCB}"/>
    <cellStyle name="Heading 3 10 11 4 2" xfId="962" xr:uid="{793C4C7C-9D48-4DBA-BA9A-58FF36D6D387}"/>
    <cellStyle name="Heading 3 10 12" xfId="963" xr:uid="{67583B6E-DA5A-4ED0-8538-17CCDD5301AE}"/>
    <cellStyle name="Heading 3 10 12 2" xfId="964" xr:uid="{0767AE77-4656-429A-9B51-3F2FAF30CC1E}"/>
    <cellStyle name="Heading 3 10 12 2 2" xfId="965" xr:uid="{4422BDD6-11A8-4A6C-B58C-BCEAB14DC641}"/>
    <cellStyle name="Heading 3 10 12 3" xfId="966" xr:uid="{FE5580B8-DCAA-4306-8F0F-00BAE3BE65E5}"/>
    <cellStyle name="Heading 3 10 12 3 2" xfId="967" xr:uid="{F3B32168-D8DD-456E-8FC3-19CA71F510F4}"/>
    <cellStyle name="Heading 3 10 12 4" xfId="968" xr:uid="{3CC71518-675B-4B73-942B-EA1922BF6797}"/>
    <cellStyle name="Heading 3 10 12 4 2" xfId="969" xr:uid="{DDA60BDD-1899-4773-9ED1-F62AF5BCF90A}"/>
    <cellStyle name="Heading 3 10 13" xfId="970" xr:uid="{FCD465DB-4879-4398-96EA-67E1A3D8A094}"/>
    <cellStyle name="Heading 3 10 13 2" xfId="971" xr:uid="{1E9F3A4A-0830-47AB-A373-CF862F2E04C4}"/>
    <cellStyle name="Heading 3 10 13 2 2" xfId="972" xr:uid="{5DDF2F35-E66C-48ED-865C-BBB1D224B380}"/>
    <cellStyle name="Heading 3 10 13 3" xfId="973" xr:uid="{5327C719-B9BC-471A-835A-EB99781170F1}"/>
    <cellStyle name="Heading 3 10 13 3 2" xfId="974" xr:uid="{691DA5AE-5345-4FFB-AF9D-AC36D6EC859A}"/>
    <cellStyle name="Heading 3 10 13 4" xfId="975" xr:uid="{37B3BAFD-5855-4628-851A-65D95C9E10BA}"/>
    <cellStyle name="Heading 3 10 13 4 2" xfId="976" xr:uid="{A8F2ECF5-1951-42B5-B557-B50F42C6EDF3}"/>
    <cellStyle name="Heading 3 10 14" xfId="977" xr:uid="{472E8619-22FA-4D54-BA44-0553924892CE}"/>
    <cellStyle name="Heading 3 10 14 2" xfId="978" xr:uid="{5737D044-5996-4DEF-ACAC-CC370FEC3975}"/>
    <cellStyle name="Heading 3 10 14 2 2" xfId="979" xr:uid="{380C5F7C-785F-4815-A2AE-ABB7745E08E2}"/>
    <cellStyle name="Heading 3 10 14 3" xfId="980" xr:uid="{52FD79B2-397E-4F2B-9ECB-6211BD8D788B}"/>
    <cellStyle name="Heading 3 10 14 3 2" xfId="981" xr:uid="{6704D7EF-26D3-43FE-9119-97C7F49037DD}"/>
    <cellStyle name="Heading 3 10 14 4" xfId="982" xr:uid="{03472BE3-67B9-44CA-8EA1-F791F96B9672}"/>
    <cellStyle name="Heading 3 10 14 4 2" xfId="983" xr:uid="{79042D0F-DD7D-4D42-A6C8-3C3CAC9981AB}"/>
    <cellStyle name="Heading 3 10 15" xfId="984" xr:uid="{EF21C63F-3F6D-41AF-9864-CD106CB81923}"/>
    <cellStyle name="Heading 3 10 15 2" xfId="985" xr:uid="{F99CCD34-A5A9-49A9-B9B1-4E242D4B506C}"/>
    <cellStyle name="Heading 3 10 15 2 2" xfId="986" xr:uid="{20B58C29-D644-4249-8DBC-B2671D1A7697}"/>
    <cellStyle name="Heading 3 10 15 3" xfId="987" xr:uid="{203D7B59-1A45-49BE-B492-C64B383A0A44}"/>
    <cellStyle name="Heading 3 10 15 3 2" xfId="988" xr:uid="{F165B9F8-892A-42BC-B487-804628FEFDAF}"/>
    <cellStyle name="Heading 3 10 15 4" xfId="989" xr:uid="{D5E7BB59-11DE-4471-90AB-1082CF83C0ED}"/>
    <cellStyle name="Heading 3 10 15 4 2" xfId="990" xr:uid="{F47F3E2B-4A47-4C7C-8614-4A40E839CA12}"/>
    <cellStyle name="Heading 3 10 16" xfId="991" xr:uid="{F3D3627F-53FE-4161-8453-DEEA6D66326F}"/>
    <cellStyle name="Heading 3 10 16 2" xfId="992" xr:uid="{16120D3B-B1E9-4478-BD09-0B980C8268FA}"/>
    <cellStyle name="Heading 3 10 17" xfId="993" xr:uid="{1DE0D0E7-D15E-44A5-BDFB-EBAB65D67EEC}"/>
    <cellStyle name="Heading 3 10 17 2" xfId="994" xr:uid="{E274678E-FD6A-4B36-8FC8-83880BE4411E}"/>
    <cellStyle name="Heading 3 10 18" xfId="995" xr:uid="{7149ED70-8650-4EB3-B54C-A03037D409CA}"/>
    <cellStyle name="Heading 3 10 18 2" xfId="996" xr:uid="{F16BD366-A186-49A3-8FA3-9B1DF392D407}"/>
    <cellStyle name="Heading 3 10 19" xfId="997" xr:uid="{AEA6FB13-94BA-49FC-9791-A0A97D541B40}"/>
    <cellStyle name="Heading 3 10 2" xfId="998" xr:uid="{B83034EC-5097-41AC-97AA-8C90BE0C2AB5}"/>
    <cellStyle name="Heading 3 10 2 2" xfId="999" xr:uid="{D9360584-6666-4B86-B593-C028B9EB02DC}"/>
    <cellStyle name="Heading 3 10 2 2 2" xfId="1000" xr:uid="{3DF7070F-7089-490B-9EF4-C19F8F9C7F60}"/>
    <cellStyle name="Heading 3 10 2 3" xfId="1001" xr:uid="{2D2571EB-2511-4335-9B46-92B860AA28B1}"/>
    <cellStyle name="Heading 3 10 2 3 2" xfId="1002" xr:uid="{ABFC0FE9-F4A9-4EF2-9182-2920831CD018}"/>
    <cellStyle name="Heading 3 10 2 4" xfId="1003" xr:uid="{51DC6180-7CFB-4BBB-826C-4F61CAAB1501}"/>
    <cellStyle name="Heading 3 10 2 4 2" xfId="1004" xr:uid="{6E217795-7955-4C34-97F6-AF45A85F4819}"/>
    <cellStyle name="Heading 3 10 20" xfId="1005" xr:uid="{2E3BA41B-2391-4E82-A057-260A362FDF5A}"/>
    <cellStyle name="Heading 3 10 21" xfId="1006" xr:uid="{3CE216B6-6D6A-4004-BF4D-1A45572A7CA0}"/>
    <cellStyle name="Heading 3 10 22" xfId="1007" xr:uid="{BE6E4707-E063-4D25-A772-EF662C8E0ACD}"/>
    <cellStyle name="Heading 3 10 23" xfId="1008" xr:uid="{5CE57709-8AEE-4D8A-9CA6-14D192BC6E76}"/>
    <cellStyle name="Heading 3 10 24" xfId="1009" xr:uid="{D3EA90FB-9B7A-47A3-8A0C-231EABDDB136}"/>
    <cellStyle name="Heading 3 10 25" xfId="1010" xr:uid="{7E385A0E-FB13-49E7-890D-6AC5D7340B12}"/>
    <cellStyle name="Heading 3 10 3" xfId="1011" xr:uid="{C4E912E5-3C6A-4FC6-AE9F-808993417CC7}"/>
    <cellStyle name="Heading 3 10 3 2" xfId="1012" xr:uid="{B3E9D36D-E04C-49B7-B4E2-72E9AB017D76}"/>
    <cellStyle name="Heading 3 10 3 2 2" xfId="1013" xr:uid="{A60A615D-2EF9-44B2-8F92-24A9B8683F15}"/>
    <cellStyle name="Heading 3 10 3 3" xfId="1014" xr:uid="{D857EB6D-2717-4417-B783-E8C0A198F70C}"/>
    <cellStyle name="Heading 3 10 3 3 2" xfId="1015" xr:uid="{E7082FD2-BFE1-412D-95DA-6B994DCB0568}"/>
    <cellStyle name="Heading 3 10 3 4" xfId="1016" xr:uid="{AEE9FECD-CADB-4343-B35D-B9555F1227B9}"/>
    <cellStyle name="Heading 3 10 3 4 2" xfId="1017" xr:uid="{13E38FE2-C128-4B7B-938A-18CD4402B7B2}"/>
    <cellStyle name="Heading 3 10 4" xfId="1018" xr:uid="{EA945FE8-498D-493B-87A3-938C4C121EF2}"/>
    <cellStyle name="Heading 3 10 4 2" xfId="1019" xr:uid="{74006BB1-2ECA-4C7F-9EAF-FDEB25FFFA01}"/>
    <cellStyle name="Heading 3 10 4 2 2" xfId="1020" xr:uid="{C91903FA-9DB5-4B1A-AC91-907CEFE84B55}"/>
    <cellStyle name="Heading 3 10 4 3" xfId="1021" xr:uid="{D48A864E-C707-40FE-B75F-68FF667549AE}"/>
    <cellStyle name="Heading 3 10 4 3 2" xfId="1022" xr:uid="{56199285-5D7D-426E-B01D-FA2CA9444ED6}"/>
    <cellStyle name="Heading 3 10 4 4" xfId="1023" xr:uid="{D9BA9763-FF5C-423B-A0FB-AB938D0C2169}"/>
    <cellStyle name="Heading 3 10 4 4 2" xfId="1024" xr:uid="{8B530616-D095-417D-AC15-1912AFE5D775}"/>
    <cellStyle name="Heading 3 10 5" xfId="1025" xr:uid="{EFE28189-A546-418E-A9E1-DB4EF129E90B}"/>
    <cellStyle name="Heading 3 10 5 2" xfId="1026" xr:uid="{F3A7D1C9-02A9-4FAF-9F52-A25B11E5EBF6}"/>
    <cellStyle name="Heading 3 10 5 2 2" xfId="1027" xr:uid="{7466FE76-61B1-4587-B17A-04124262BCE5}"/>
    <cellStyle name="Heading 3 10 5 3" xfId="1028" xr:uid="{EAC5C08B-92AC-4DCF-927A-26EFD1F3D87B}"/>
    <cellStyle name="Heading 3 10 5 3 2" xfId="1029" xr:uid="{4B95970D-3B82-417E-A320-8F27EBF1AB45}"/>
    <cellStyle name="Heading 3 10 5 4" xfId="1030" xr:uid="{5710188E-DB73-4F89-9A40-A6D9E4A05A35}"/>
    <cellStyle name="Heading 3 10 5 4 2" xfId="1031" xr:uid="{39283E73-7CC7-44C0-BE75-7889726FE44E}"/>
    <cellStyle name="Heading 3 10 6" xfId="1032" xr:uid="{2B1D5D36-FDFD-46D1-AF3E-0E68EE0CE5ED}"/>
    <cellStyle name="Heading 3 10 6 2" xfId="1033" xr:uid="{AB8DDE9F-792C-4B69-9262-5DC302D6A3C6}"/>
    <cellStyle name="Heading 3 10 6 2 2" xfId="1034" xr:uid="{28D59DC7-2219-4497-A988-E887124CA604}"/>
    <cellStyle name="Heading 3 10 6 3" xfId="1035" xr:uid="{80D1DCC8-F915-4DAC-A85E-3D75456D5B66}"/>
    <cellStyle name="Heading 3 10 6 3 2" xfId="1036" xr:uid="{D5BCF725-E5F5-4953-9170-2AB39ED01A20}"/>
    <cellStyle name="Heading 3 10 6 4" xfId="1037" xr:uid="{6FB33EA3-9BB8-4E34-B37B-FC3DBAB94F5C}"/>
    <cellStyle name="Heading 3 10 6 4 2" xfId="1038" xr:uid="{ECA7910F-492D-4DA5-9D92-8802CD17D403}"/>
    <cellStyle name="Heading 3 10 7" xfId="1039" xr:uid="{5C95B483-9F84-4BEE-BA33-8D24AA427390}"/>
    <cellStyle name="Heading 3 10 7 2" xfId="1040" xr:uid="{3CA40059-45A6-41D1-857D-A6B6509F0EB2}"/>
    <cellStyle name="Heading 3 10 7 2 2" xfId="1041" xr:uid="{C82DA55F-07F4-485F-843B-0F8D644E3D5E}"/>
    <cellStyle name="Heading 3 10 7 3" xfId="1042" xr:uid="{F2B602D3-BF2A-4480-9999-38676A16467F}"/>
    <cellStyle name="Heading 3 10 7 3 2" xfId="1043" xr:uid="{5BD7FBDE-060F-469C-9BB3-C2984C048BCA}"/>
    <cellStyle name="Heading 3 10 7 4" xfId="1044" xr:uid="{456BDDDA-E5C0-4AD2-8CDD-88839D1D8732}"/>
    <cellStyle name="Heading 3 10 7 4 2" xfId="1045" xr:uid="{B60C1DD5-1907-420E-A7CC-04F8643B46EB}"/>
    <cellStyle name="Heading 3 10 8" xfId="1046" xr:uid="{8A43053B-69AE-4438-80B2-AFE9B7D04E66}"/>
    <cellStyle name="Heading 3 10 8 2" xfId="1047" xr:uid="{63284477-B281-4809-83C6-C7D6FA431ACA}"/>
    <cellStyle name="Heading 3 10 8 2 2" xfId="1048" xr:uid="{7F96EDA4-AE34-4F88-9394-B8AB166CB763}"/>
    <cellStyle name="Heading 3 10 8 3" xfId="1049" xr:uid="{FBB3DFC8-2C07-45A4-A2F5-E05728371ED9}"/>
    <cellStyle name="Heading 3 10 8 3 2" xfId="1050" xr:uid="{B88223FB-3FE9-48C0-A082-DA391BB4B28C}"/>
    <cellStyle name="Heading 3 10 8 4" xfId="1051" xr:uid="{9DA621A6-8645-4CC0-8F67-AF3FEE1E9200}"/>
    <cellStyle name="Heading 3 10 8 4 2" xfId="1052" xr:uid="{83DAED23-87BC-4608-93BA-23C76AF4A230}"/>
    <cellStyle name="Heading 3 10 9" xfId="1053" xr:uid="{FCC54D96-B612-40C4-A3D8-C04F8AD0254F}"/>
    <cellStyle name="Heading 3 10 9 2" xfId="1054" xr:uid="{2209E9B2-18A3-414B-A820-17CDB9A2C855}"/>
    <cellStyle name="Heading 3 10 9 2 2" xfId="1055" xr:uid="{72EBF080-4A15-4B2E-AD4F-24CB93127C43}"/>
    <cellStyle name="Heading 3 10 9 3" xfId="1056" xr:uid="{131FF4ED-4DDD-46D3-90F5-FDF2E5211E3E}"/>
    <cellStyle name="Heading 3 10 9 3 2" xfId="1057" xr:uid="{7DAB04FE-8EEC-48F0-899C-ED51FB24E82B}"/>
    <cellStyle name="Heading 3 10 9 4" xfId="1058" xr:uid="{8092C11D-F7E6-4B3E-B498-8430ED8ED0CA}"/>
    <cellStyle name="Heading 3 10 9 4 2" xfId="1059" xr:uid="{0E2192E9-A993-45ED-B81A-33D6E5E715FF}"/>
    <cellStyle name="Heading 3 11" xfId="1060" xr:uid="{741E2EF5-186D-4F6E-939E-F11614E2A597}"/>
    <cellStyle name="Heading 3 11 10" xfId="1061" xr:uid="{CD1575F4-85CD-474E-A4C0-8BE42573D9DA}"/>
    <cellStyle name="Heading 3 11 10 2" xfId="1062" xr:uid="{70AEAE4D-35C4-411E-8513-D81465922659}"/>
    <cellStyle name="Heading 3 11 10 2 2" xfId="1063" xr:uid="{7F1F1284-39C0-4CD6-9C33-18039A3BFC2D}"/>
    <cellStyle name="Heading 3 11 10 3" xfId="1064" xr:uid="{C602A3ED-07F8-4FB9-9875-DD4DBF29B54F}"/>
    <cellStyle name="Heading 3 11 10 3 2" xfId="1065" xr:uid="{17AA495D-92FB-4066-8F6D-063C65C077C8}"/>
    <cellStyle name="Heading 3 11 10 4" xfId="1066" xr:uid="{E58779EA-17F0-4ECA-99CF-270D5EEF3DAD}"/>
    <cellStyle name="Heading 3 11 10 4 2" xfId="1067" xr:uid="{FCE6D76D-7300-452D-9FBE-24ECDE9174B6}"/>
    <cellStyle name="Heading 3 11 11" xfId="1068" xr:uid="{92849E06-228E-4C5B-84F2-E4344E4E0FD8}"/>
    <cellStyle name="Heading 3 11 11 2" xfId="1069" xr:uid="{BA1487A0-05AE-4487-8F04-7FF688479B54}"/>
    <cellStyle name="Heading 3 11 11 2 2" xfId="1070" xr:uid="{86267C5F-7EA3-482B-B577-671DE5E75196}"/>
    <cellStyle name="Heading 3 11 11 3" xfId="1071" xr:uid="{E5E4F79D-4F4D-4B0D-BEBF-59CADC6A5737}"/>
    <cellStyle name="Heading 3 11 11 3 2" xfId="1072" xr:uid="{2458D5DF-2F6D-47D3-A703-83E57363EAE0}"/>
    <cellStyle name="Heading 3 11 11 4" xfId="1073" xr:uid="{757E0115-CA51-41EA-9A9B-C0F04C4479CA}"/>
    <cellStyle name="Heading 3 11 11 4 2" xfId="1074" xr:uid="{32200F9C-8550-4805-82EB-266021B1654A}"/>
    <cellStyle name="Heading 3 11 12" xfId="1075" xr:uid="{B7C36129-E863-4678-ADDE-BFCF13984F98}"/>
    <cellStyle name="Heading 3 11 12 2" xfId="1076" xr:uid="{D684A8B0-0BC2-4784-B24D-B2F27F7B9A98}"/>
    <cellStyle name="Heading 3 11 12 2 2" xfId="1077" xr:uid="{63B4254E-3C0B-41F8-88D6-CB68135CB8DA}"/>
    <cellStyle name="Heading 3 11 12 3" xfId="1078" xr:uid="{D9C2AED2-CE0B-4C62-B036-DAE22F7771CE}"/>
    <cellStyle name="Heading 3 11 12 3 2" xfId="1079" xr:uid="{3BE7E8FB-6051-4B44-AE20-0ED36C0EA235}"/>
    <cellStyle name="Heading 3 11 12 4" xfId="1080" xr:uid="{87D934D0-FCF4-45CA-87AB-3C14340C681E}"/>
    <cellStyle name="Heading 3 11 12 4 2" xfId="1081" xr:uid="{A4B360EB-B97F-4529-BCD4-C715D13E2B93}"/>
    <cellStyle name="Heading 3 11 13" xfId="1082" xr:uid="{18710F9A-A360-42E2-99E5-277C05CD0937}"/>
    <cellStyle name="Heading 3 11 13 2" xfId="1083" xr:uid="{27D21691-4D2C-46E6-9616-117E9BA90F74}"/>
    <cellStyle name="Heading 3 11 13 2 2" xfId="1084" xr:uid="{5B6DFA53-2044-4A42-A994-3B9439AFDC7D}"/>
    <cellStyle name="Heading 3 11 13 3" xfId="1085" xr:uid="{3B24D992-54E5-48BA-8F14-1FCC23229CD6}"/>
    <cellStyle name="Heading 3 11 13 3 2" xfId="1086" xr:uid="{1D5EFC13-42B9-4046-853B-B80E8689C321}"/>
    <cellStyle name="Heading 3 11 13 4" xfId="1087" xr:uid="{6B905724-37A1-4075-BF68-4FED4F8ABB46}"/>
    <cellStyle name="Heading 3 11 13 4 2" xfId="1088" xr:uid="{7AB04298-8241-4F5B-8407-F211B828DADB}"/>
    <cellStyle name="Heading 3 11 14" xfId="1089" xr:uid="{3C9584A2-0BB9-45B3-8E8C-D6A64A6CABF2}"/>
    <cellStyle name="Heading 3 11 14 2" xfId="1090" xr:uid="{177ABF46-54FA-42E7-ABD7-C6C99F084F32}"/>
    <cellStyle name="Heading 3 11 14 2 2" xfId="1091" xr:uid="{1C6AC669-8BBF-43E2-9119-F34F4647EEA7}"/>
    <cellStyle name="Heading 3 11 14 3" xfId="1092" xr:uid="{CE9DBDC8-D98F-4D3C-91C2-ED0CDC47ADEC}"/>
    <cellStyle name="Heading 3 11 14 3 2" xfId="1093" xr:uid="{841B9045-4651-4D2F-9460-3EEAB4CA4AAA}"/>
    <cellStyle name="Heading 3 11 14 4" xfId="1094" xr:uid="{8E1303A6-61A9-4971-9080-40FF0AB9F49B}"/>
    <cellStyle name="Heading 3 11 14 4 2" xfId="1095" xr:uid="{735D8928-8BAE-4446-AD76-957B97B1D0FC}"/>
    <cellStyle name="Heading 3 11 15" xfId="1096" xr:uid="{65208EA6-9521-4055-9C6C-D49E0B74B758}"/>
    <cellStyle name="Heading 3 11 15 2" xfId="1097" xr:uid="{E33E3988-107E-44E4-9F52-D3362B1E0303}"/>
    <cellStyle name="Heading 3 11 15 2 2" xfId="1098" xr:uid="{41538152-C6A9-4DD6-84B4-B015BFEBB236}"/>
    <cellStyle name="Heading 3 11 15 3" xfId="1099" xr:uid="{4E1EA410-CD9A-49BE-B477-BD3FC6848D3A}"/>
    <cellStyle name="Heading 3 11 15 3 2" xfId="1100" xr:uid="{404D1625-220A-4A7E-9249-4FB41DF05F3A}"/>
    <cellStyle name="Heading 3 11 15 4" xfId="1101" xr:uid="{CD5896FE-19F8-450C-82B9-66B3C5756847}"/>
    <cellStyle name="Heading 3 11 15 4 2" xfId="1102" xr:uid="{7B20F88D-5659-41CF-8BCA-44E5A6895D9A}"/>
    <cellStyle name="Heading 3 11 16" xfId="1103" xr:uid="{A34D2F6E-A9C7-4EDD-BE63-856B38D3E402}"/>
    <cellStyle name="Heading 3 11 16 2" xfId="1104" xr:uid="{7F1B06E3-57FA-472B-A6C7-07331C75666D}"/>
    <cellStyle name="Heading 3 11 17" xfId="1105" xr:uid="{AA0C85E0-1596-40DA-B0FF-4D06BF46879B}"/>
    <cellStyle name="Heading 3 11 17 2" xfId="1106" xr:uid="{C9FF7A14-BF0D-4773-A038-6C7E05A78C7C}"/>
    <cellStyle name="Heading 3 11 18" xfId="1107" xr:uid="{5680C99A-7FDC-4239-95F2-1CAB7F8D66D9}"/>
    <cellStyle name="Heading 3 11 18 2" xfId="1108" xr:uid="{CDDAC940-B8FA-487E-9FCE-5238E1EDAA60}"/>
    <cellStyle name="Heading 3 11 19" xfId="1109" xr:uid="{9EA4C423-F6E8-4615-A1C2-63BD92F3D7F9}"/>
    <cellStyle name="Heading 3 11 2" xfId="1110" xr:uid="{F6FC035E-B4D5-4C6B-A193-4BACE523FFD3}"/>
    <cellStyle name="Heading 3 11 2 2" xfId="1111" xr:uid="{5C42DB3B-0FF3-4B41-8266-144A70A6AA95}"/>
    <cellStyle name="Heading 3 11 2 2 2" xfId="1112" xr:uid="{50F6AC36-3F69-46C0-8EB5-22C594F07705}"/>
    <cellStyle name="Heading 3 11 2 3" xfId="1113" xr:uid="{29AFAFA4-356E-4577-950A-100C0359D9D4}"/>
    <cellStyle name="Heading 3 11 2 3 2" xfId="1114" xr:uid="{75FE4063-771C-4096-9F53-4AE5A717D3F9}"/>
    <cellStyle name="Heading 3 11 2 4" xfId="1115" xr:uid="{6FA33507-04B9-4E2B-9CA6-901D4786CC49}"/>
    <cellStyle name="Heading 3 11 2 4 2" xfId="1116" xr:uid="{01FE9354-2E81-44E2-B94E-6E2E112C1B3B}"/>
    <cellStyle name="Heading 3 11 20" xfId="1117" xr:uid="{06ED61AE-45D0-4514-B267-78D4AA9D98A1}"/>
    <cellStyle name="Heading 3 11 21" xfId="1118" xr:uid="{81F7B1A2-3CD1-4C2D-933B-2C9B79641229}"/>
    <cellStyle name="Heading 3 11 22" xfId="1119" xr:uid="{D97851D8-6D52-4A56-8159-21041BF9A0B5}"/>
    <cellStyle name="Heading 3 11 23" xfId="1120" xr:uid="{438BE8C5-7F04-4074-A7C2-1C4C868C1648}"/>
    <cellStyle name="Heading 3 11 24" xfId="1121" xr:uid="{6B728FAE-EDF1-4AEB-B84D-CF866D3958DB}"/>
    <cellStyle name="Heading 3 11 25" xfId="1122" xr:uid="{9CF303F2-49C1-45D9-B0DD-71F99E4AAA22}"/>
    <cellStyle name="Heading 3 11 3" xfId="1123" xr:uid="{81A8F0AB-CEC6-4EA7-9990-F7AF9DAC64D7}"/>
    <cellStyle name="Heading 3 11 3 2" xfId="1124" xr:uid="{B9284176-02BD-41A8-BBEE-267954F8D7D2}"/>
    <cellStyle name="Heading 3 11 3 2 2" xfId="1125" xr:uid="{129879BB-A73C-40F3-90CE-40DE8781A03F}"/>
    <cellStyle name="Heading 3 11 3 3" xfId="1126" xr:uid="{B2749B2B-69E9-4F96-85E4-09F4C3014228}"/>
    <cellStyle name="Heading 3 11 3 3 2" xfId="1127" xr:uid="{B086DD3E-DDB6-4FDD-827F-65292ECFCF6A}"/>
    <cellStyle name="Heading 3 11 3 4" xfId="1128" xr:uid="{5AE40D0E-4BCB-42B0-ACA3-B9208ECA8424}"/>
    <cellStyle name="Heading 3 11 3 4 2" xfId="1129" xr:uid="{6B90C7D2-F7E1-4CF0-AE30-1C416A611AE9}"/>
    <cellStyle name="Heading 3 11 4" xfId="1130" xr:uid="{BBEB0656-6EC4-4AEA-BBFE-8DF66156F9C4}"/>
    <cellStyle name="Heading 3 11 4 2" xfId="1131" xr:uid="{0FB42821-75C9-4807-B77C-8B01A73C878D}"/>
    <cellStyle name="Heading 3 11 4 2 2" xfId="1132" xr:uid="{2F09A080-019B-4622-9D4D-2080FAF2EA75}"/>
    <cellStyle name="Heading 3 11 4 3" xfId="1133" xr:uid="{1D9E4322-D540-4C80-9468-AD487A4CCF67}"/>
    <cellStyle name="Heading 3 11 4 3 2" xfId="1134" xr:uid="{E26BBA20-4348-45C4-AD0F-F3DADF82AF13}"/>
    <cellStyle name="Heading 3 11 4 4" xfId="1135" xr:uid="{31821F9C-BFD0-4669-BF07-93A11F69A2D6}"/>
    <cellStyle name="Heading 3 11 4 4 2" xfId="1136" xr:uid="{B105477E-26E0-4DFA-99E3-1443381FB8D1}"/>
    <cellStyle name="Heading 3 11 5" xfId="1137" xr:uid="{0F2F817E-7A9C-4B0A-94B4-2ED9E8AE844A}"/>
    <cellStyle name="Heading 3 11 5 2" xfId="1138" xr:uid="{3AFA9E1F-335D-49EC-BD76-1A3CC3172808}"/>
    <cellStyle name="Heading 3 11 5 2 2" xfId="1139" xr:uid="{9D961E52-3D48-4DA5-847C-3DEB73F6D935}"/>
    <cellStyle name="Heading 3 11 5 3" xfId="1140" xr:uid="{45346797-FB52-40C2-833D-15DE4823B31D}"/>
    <cellStyle name="Heading 3 11 5 3 2" xfId="1141" xr:uid="{A9EC206B-ADCC-4F00-A5F0-DF041639C5AF}"/>
    <cellStyle name="Heading 3 11 5 4" xfId="1142" xr:uid="{FBAF0C50-C483-429D-B615-E0F9B19ED4E8}"/>
    <cellStyle name="Heading 3 11 5 4 2" xfId="1143" xr:uid="{C5545EAB-0190-4B39-987F-DEDA0131E7C4}"/>
    <cellStyle name="Heading 3 11 6" xfId="1144" xr:uid="{2FA49069-325C-49AF-90EA-083322F219F3}"/>
    <cellStyle name="Heading 3 11 6 2" xfId="1145" xr:uid="{BFCEBACF-9D55-4DDC-9817-51CD8464CA3D}"/>
    <cellStyle name="Heading 3 11 6 2 2" xfId="1146" xr:uid="{6FFD264D-BD2E-4962-98C0-600A357A069F}"/>
    <cellStyle name="Heading 3 11 6 3" xfId="1147" xr:uid="{CF4A2CE7-782B-4E4D-925D-7100146898CA}"/>
    <cellStyle name="Heading 3 11 6 3 2" xfId="1148" xr:uid="{CE6123A5-CF77-4A1E-86A0-5CEB681F7554}"/>
    <cellStyle name="Heading 3 11 6 4" xfId="1149" xr:uid="{91C58606-29D1-4157-A3A0-3EEA8E20E048}"/>
    <cellStyle name="Heading 3 11 6 4 2" xfId="1150" xr:uid="{9927A0BB-E792-4AE6-8C12-9BBA032090BF}"/>
    <cellStyle name="Heading 3 11 7" xfId="1151" xr:uid="{DE8CB7DB-D463-4383-AD93-B012D3C65536}"/>
    <cellStyle name="Heading 3 11 7 2" xfId="1152" xr:uid="{88DDA3D6-BF52-4D58-9915-86AEDDCF0884}"/>
    <cellStyle name="Heading 3 11 7 2 2" xfId="1153" xr:uid="{F177C0F0-4F4A-4B0C-8612-4EBE2F445858}"/>
    <cellStyle name="Heading 3 11 7 3" xfId="1154" xr:uid="{8174A7C1-5993-4500-B158-B14A1E4C86AC}"/>
    <cellStyle name="Heading 3 11 7 3 2" xfId="1155" xr:uid="{18117684-3DDC-4138-AE82-6CF8814EEF03}"/>
    <cellStyle name="Heading 3 11 7 4" xfId="1156" xr:uid="{DEC08BCF-E1B3-46B8-98FC-3F9262752EB6}"/>
    <cellStyle name="Heading 3 11 7 4 2" xfId="1157" xr:uid="{F9E26E5F-51A0-4A1A-B058-B0D372E0C6CD}"/>
    <cellStyle name="Heading 3 11 8" xfId="1158" xr:uid="{0471A55E-BBD9-4002-9624-867130F84E6E}"/>
    <cellStyle name="Heading 3 11 8 2" xfId="1159" xr:uid="{61D384DD-FFC4-495B-B124-CC1E2529D2E0}"/>
    <cellStyle name="Heading 3 11 8 2 2" xfId="1160" xr:uid="{1841BF64-CBA5-4953-986F-226159958A9C}"/>
    <cellStyle name="Heading 3 11 8 3" xfId="1161" xr:uid="{A20DDDFC-D321-4FCA-9964-058998B13B61}"/>
    <cellStyle name="Heading 3 11 8 3 2" xfId="1162" xr:uid="{4D954B43-67EB-48EE-A584-7367DBFE6F0A}"/>
    <cellStyle name="Heading 3 11 8 4" xfId="1163" xr:uid="{56FC58FD-9B86-4F1F-9A66-8A7EB1AB7017}"/>
    <cellStyle name="Heading 3 11 8 4 2" xfId="1164" xr:uid="{876F27BD-8E31-4F6F-B467-F77D0EB2C489}"/>
    <cellStyle name="Heading 3 11 9" xfId="1165" xr:uid="{64CCDE8B-3738-4112-8979-29948E1AED8B}"/>
    <cellStyle name="Heading 3 11 9 2" xfId="1166" xr:uid="{02673CA4-CA21-4530-93DD-8D0E6DA43419}"/>
    <cellStyle name="Heading 3 11 9 2 2" xfId="1167" xr:uid="{B4E3E185-B1FF-459C-90ED-616ECCBC417E}"/>
    <cellStyle name="Heading 3 11 9 3" xfId="1168" xr:uid="{489F67E4-F853-4D80-A9B2-B266063FB8B0}"/>
    <cellStyle name="Heading 3 11 9 3 2" xfId="1169" xr:uid="{D451422C-5970-49EB-83AB-90E1E3FC0719}"/>
    <cellStyle name="Heading 3 11 9 4" xfId="1170" xr:uid="{B28AC86A-84C8-4BB3-A68F-DF04A07424D4}"/>
    <cellStyle name="Heading 3 11 9 4 2" xfId="1171" xr:uid="{2EF79635-F116-40EE-B7CA-7F82A3AA8AD1}"/>
    <cellStyle name="Heading 3 12" xfId="1172" xr:uid="{F588322B-E098-46E9-A3FB-165F6E0164F2}"/>
    <cellStyle name="Heading 3 12 10" xfId="1173" xr:uid="{A5CD7EF1-3E9F-4CC9-A1B8-164F0D05249F}"/>
    <cellStyle name="Heading 3 12 10 2" xfId="1174" xr:uid="{CFCDD10B-B276-4252-949F-E904C6EE3B0E}"/>
    <cellStyle name="Heading 3 12 10 2 2" xfId="1175" xr:uid="{56820E0C-962D-40B2-830F-019BD0A16947}"/>
    <cellStyle name="Heading 3 12 10 3" xfId="1176" xr:uid="{BE8196A8-304E-46DF-BCF7-6FB73AE5D4E4}"/>
    <cellStyle name="Heading 3 12 10 3 2" xfId="1177" xr:uid="{6B50D353-A0EC-478F-9A06-474B2D4395BD}"/>
    <cellStyle name="Heading 3 12 10 4" xfId="1178" xr:uid="{E29935D8-284D-4AAA-BDB2-5CD10FC2F2D5}"/>
    <cellStyle name="Heading 3 12 10 4 2" xfId="1179" xr:uid="{21782131-83A1-43B5-B12C-268D19A0BD78}"/>
    <cellStyle name="Heading 3 12 11" xfId="1180" xr:uid="{7C881835-039C-4308-9E59-A614E98D813F}"/>
    <cellStyle name="Heading 3 12 11 2" xfId="1181" xr:uid="{160A8BC5-2AEA-4665-9413-997AE79CCC96}"/>
    <cellStyle name="Heading 3 12 11 2 2" xfId="1182" xr:uid="{F955401D-9C14-45E1-9596-F6075AEED442}"/>
    <cellStyle name="Heading 3 12 11 3" xfId="1183" xr:uid="{E8A779CD-4E7B-46E7-AA7D-E7606D8FF559}"/>
    <cellStyle name="Heading 3 12 11 3 2" xfId="1184" xr:uid="{6E36CE09-37C3-4222-9DB6-35167FD8275B}"/>
    <cellStyle name="Heading 3 12 11 4" xfId="1185" xr:uid="{9299F3D6-2F7A-4279-BEB3-691F92105A07}"/>
    <cellStyle name="Heading 3 12 11 4 2" xfId="1186" xr:uid="{3A3B32D6-9900-44C7-B0A3-E28C3D5BEAE6}"/>
    <cellStyle name="Heading 3 12 12" xfId="1187" xr:uid="{ADF814BA-4772-492A-951C-307C705F6532}"/>
    <cellStyle name="Heading 3 12 12 2" xfId="1188" xr:uid="{366BD082-3BF7-4984-AE70-4809B3988164}"/>
    <cellStyle name="Heading 3 12 12 2 2" xfId="1189" xr:uid="{92E986DE-082D-4A36-B862-64678DC46A90}"/>
    <cellStyle name="Heading 3 12 12 3" xfId="1190" xr:uid="{3261963C-FE2C-4D46-8EB4-BC254723B080}"/>
    <cellStyle name="Heading 3 12 12 3 2" xfId="1191" xr:uid="{E2D5D55E-7292-44B9-AED7-C0D85F227299}"/>
    <cellStyle name="Heading 3 12 12 4" xfId="1192" xr:uid="{0328E7E3-A1AF-417C-8C95-8BBC84B2466B}"/>
    <cellStyle name="Heading 3 12 12 4 2" xfId="1193" xr:uid="{9B47DF41-E5C9-4E83-A5C3-B2791EFBD908}"/>
    <cellStyle name="Heading 3 12 13" xfId="1194" xr:uid="{BCFCAD61-65A6-437D-A440-2841024E1455}"/>
    <cellStyle name="Heading 3 12 13 2" xfId="1195" xr:uid="{3D26422E-2EFD-442E-85CD-8E56522082EE}"/>
    <cellStyle name="Heading 3 12 13 2 2" xfId="1196" xr:uid="{2AE113F5-7563-4E0C-9789-DA23D818869D}"/>
    <cellStyle name="Heading 3 12 13 3" xfId="1197" xr:uid="{66DABEEA-4DA8-461A-A4DE-6C2C6485C88C}"/>
    <cellStyle name="Heading 3 12 13 3 2" xfId="1198" xr:uid="{6252BA8D-5F99-4CD0-9611-A63239AADAD7}"/>
    <cellStyle name="Heading 3 12 13 4" xfId="1199" xr:uid="{293C4736-351A-4CC4-9729-DB14DA7CFA1F}"/>
    <cellStyle name="Heading 3 12 13 4 2" xfId="1200" xr:uid="{EF59FB21-C65A-42F4-BE3D-AD1F0FAF53CD}"/>
    <cellStyle name="Heading 3 12 14" xfId="1201" xr:uid="{86424759-97FB-4E3A-AD0B-0A41F4ADBF04}"/>
    <cellStyle name="Heading 3 12 14 2" xfId="1202" xr:uid="{29338FB0-6FCB-4880-8B14-C2942F8A1FE6}"/>
    <cellStyle name="Heading 3 12 14 2 2" xfId="1203" xr:uid="{7E2A4F55-127F-4AB4-93A0-B76B25F2CCB8}"/>
    <cellStyle name="Heading 3 12 14 3" xfId="1204" xr:uid="{DF7D5DE6-05EC-406F-BC9D-3F97860AA921}"/>
    <cellStyle name="Heading 3 12 14 3 2" xfId="1205" xr:uid="{C0AED030-C5CF-4889-939E-99F4D0DB11EA}"/>
    <cellStyle name="Heading 3 12 14 4" xfId="1206" xr:uid="{19AD44F0-9655-4407-B6AE-8B21A7B39B90}"/>
    <cellStyle name="Heading 3 12 14 4 2" xfId="1207" xr:uid="{10F1DC0E-DF5D-4D3B-99C4-F4ECC122C893}"/>
    <cellStyle name="Heading 3 12 15" xfId="1208" xr:uid="{518BA66B-6E36-4893-802B-3C5956F42975}"/>
    <cellStyle name="Heading 3 12 15 2" xfId="1209" xr:uid="{98F6FD33-1EF7-4F0A-8985-516A537A774E}"/>
    <cellStyle name="Heading 3 12 15 2 2" xfId="1210" xr:uid="{C67AE8FE-248D-4C06-9535-7FD89B1D7BC5}"/>
    <cellStyle name="Heading 3 12 15 3" xfId="1211" xr:uid="{22F055E1-BEFC-4220-92FD-3CE91FEFF4BE}"/>
    <cellStyle name="Heading 3 12 15 3 2" xfId="1212" xr:uid="{73578B93-4459-460E-8453-168F884C36EF}"/>
    <cellStyle name="Heading 3 12 15 4" xfId="1213" xr:uid="{A93D0003-4A36-4A80-ABF8-5D59B9F1A930}"/>
    <cellStyle name="Heading 3 12 15 4 2" xfId="1214" xr:uid="{5984A503-E23D-4A43-B855-4F5679852086}"/>
    <cellStyle name="Heading 3 12 16" xfId="1215" xr:uid="{9E566DA6-C30E-4B28-A7BA-C73A561EF0B2}"/>
    <cellStyle name="Heading 3 12 16 2" xfId="1216" xr:uid="{8C651931-474D-4D06-9BA0-D1E89CBA2192}"/>
    <cellStyle name="Heading 3 12 17" xfId="1217" xr:uid="{FF86E757-F4A0-43E0-8C96-3DEF65B715B2}"/>
    <cellStyle name="Heading 3 12 17 2" xfId="1218" xr:uid="{86907235-523F-4089-A974-6D504C93F3D0}"/>
    <cellStyle name="Heading 3 12 18" xfId="1219" xr:uid="{41A105A1-788E-42C1-A3A4-F6A96AB6E558}"/>
    <cellStyle name="Heading 3 12 18 2" xfId="1220" xr:uid="{F1B6FC21-C7F2-4CC4-9B5C-626D81563767}"/>
    <cellStyle name="Heading 3 12 19" xfId="1221" xr:uid="{2C8119E8-284D-41DE-8860-9317D1EAF5D5}"/>
    <cellStyle name="Heading 3 12 2" xfId="1222" xr:uid="{0411D947-2D35-4ECF-AB9E-173EB52D190A}"/>
    <cellStyle name="Heading 3 12 2 2" xfId="1223" xr:uid="{D4CC4FA4-DCE5-4E47-AB6A-BE1D5CF64E3A}"/>
    <cellStyle name="Heading 3 12 2 2 2" xfId="1224" xr:uid="{E38A033B-6AF2-4B24-B1D6-998E618FA557}"/>
    <cellStyle name="Heading 3 12 2 3" xfId="1225" xr:uid="{05603535-4C48-4E56-83C8-E8CE60254343}"/>
    <cellStyle name="Heading 3 12 2 3 2" xfId="1226" xr:uid="{D69D0F52-EE2C-41FD-964E-8085180D4C71}"/>
    <cellStyle name="Heading 3 12 2 4" xfId="1227" xr:uid="{96FE610D-BD03-489B-9F55-1164707B16FF}"/>
    <cellStyle name="Heading 3 12 2 4 2" xfId="1228" xr:uid="{03383032-FB82-4296-91E1-41A4290841ED}"/>
    <cellStyle name="Heading 3 12 20" xfId="1229" xr:uid="{5CC55299-A834-47C3-B89A-974392E91BBC}"/>
    <cellStyle name="Heading 3 12 21" xfId="1230" xr:uid="{65B7AD7B-241B-4551-8F53-184D87CECEB1}"/>
    <cellStyle name="Heading 3 12 22" xfId="1231" xr:uid="{2FE3DC13-4345-43D1-8E9D-C820E7624080}"/>
    <cellStyle name="Heading 3 12 23" xfId="1232" xr:uid="{9F8A790F-1327-4FCE-8A3A-C0F7AF76622E}"/>
    <cellStyle name="Heading 3 12 24" xfId="1233" xr:uid="{D9C64F4D-0992-4161-B2AE-A7937C0CD9C5}"/>
    <cellStyle name="Heading 3 12 25" xfId="1234" xr:uid="{AD23DBD9-FD43-4B6E-B484-0EBEFAF8CDDA}"/>
    <cellStyle name="Heading 3 12 3" xfId="1235" xr:uid="{ADD6BEFE-45A3-4F76-9E96-4D49428F86DC}"/>
    <cellStyle name="Heading 3 12 3 2" xfId="1236" xr:uid="{64AA1F3B-1663-4D02-9D73-806E90A58EFD}"/>
    <cellStyle name="Heading 3 12 3 2 2" xfId="1237" xr:uid="{D4A901B2-3CB7-4765-BC2C-06AA557B8A0A}"/>
    <cellStyle name="Heading 3 12 3 3" xfId="1238" xr:uid="{46B217B2-F89A-412D-A60E-C9FDA1B0E594}"/>
    <cellStyle name="Heading 3 12 3 3 2" xfId="1239" xr:uid="{BA5B4AF7-5F88-4E85-BA5B-F136D7CBF436}"/>
    <cellStyle name="Heading 3 12 3 4" xfId="1240" xr:uid="{4CB13E65-7BD9-4DBE-98D3-B8E74284C61F}"/>
    <cellStyle name="Heading 3 12 3 4 2" xfId="1241" xr:uid="{35FF27D0-0F7A-474B-81C0-05F590AE98D0}"/>
    <cellStyle name="Heading 3 12 4" xfId="1242" xr:uid="{B16B6511-D51A-4A04-9462-BFA93806ECF9}"/>
    <cellStyle name="Heading 3 12 4 2" xfId="1243" xr:uid="{2ED68545-9A11-4914-AAF2-71690882A1DC}"/>
    <cellStyle name="Heading 3 12 4 2 2" xfId="1244" xr:uid="{8568B9E7-4B4C-42ED-BDA4-F09F052E68A4}"/>
    <cellStyle name="Heading 3 12 4 3" xfId="1245" xr:uid="{7F419A99-11D2-4773-AFC3-71E383E7BEF7}"/>
    <cellStyle name="Heading 3 12 4 3 2" xfId="1246" xr:uid="{6783EDEE-1594-4FF2-962E-B7D01E337E8D}"/>
    <cellStyle name="Heading 3 12 4 4" xfId="1247" xr:uid="{BD361929-8E1A-4415-BCFE-892AF007682D}"/>
    <cellStyle name="Heading 3 12 4 4 2" xfId="1248" xr:uid="{20889045-BA5E-4500-9EAE-B7945088ACC4}"/>
    <cellStyle name="Heading 3 12 5" xfId="1249" xr:uid="{1E7465AD-D66D-4E1E-B306-3E09CDF8AEDB}"/>
    <cellStyle name="Heading 3 12 5 2" xfId="1250" xr:uid="{899780C5-4033-462D-9E75-CF4141FBCE48}"/>
    <cellStyle name="Heading 3 12 5 2 2" xfId="1251" xr:uid="{72008571-B884-4A58-A343-909295551BCA}"/>
    <cellStyle name="Heading 3 12 5 3" xfId="1252" xr:uid="{A90FF7FF-366F-469A-A65A-4BC9373A41D3}"/>
    <cellStyle name="Heading 3 12 5 3 2" xfId="1253" xr:uid="{4A8908AD-3BDA-44D6-9577-06507C412784}"/>
    <cellStyle name="Heading 3 12 5 4" xfId="1254" xr:uid="{956245CB-8974-471A-AB02-3C4D8F4CF8E0}"/>
    <cellStyle name="Heading 3 12 5 4 2" xfId="1255" xr:uid="{1221C2FA-114A-46F5-B142-D381A0599FD4}"/>
    <cellStyle name="Heading 3 12 6" xfId="1256" xr:uid="{305C170E-7C28-46F4-B7C8-3D599441995D}"/>
    <cellStyle name="Heading 3 12 6 2" xfId="1257" xr:uid="{C95B30DB-B307-4E40-A016-BC5C1482EE5B}"/>
    <cellStyle name="Heading 3 12 6 2 2" xfId="1258" xr:uid="{0A60EA86-0CDD-4C5F-A9F0-0E851A02D37E}"/>
    <cellStyle name="Heading 3 12 6 3" xfId="1259" xr:uid="{BB6EA1B9-110C-485A-B24C-0B3E54DEAF85}"/>
    <cellStyle name="Heading 3 12 6 3 2" xfId="1260" xr:uid="{9E64E39B-3437-42DF-9EF3-3135AC1AF260}"/>
    <cellStyle name="Heading 3 12 6 4" xfId="1261" xr:uid="{E333E8D5-58A8-41FA-86DB-B96065B196B4}"/>
    <cellStyle name="Heading 3 12 6 4 2" xfId="1262" xr:uid="{120E984A-2588-4733-851B-3234B6026A52}"/>
    <cellStyle name="Heading 3 12 7" xfId="1263" xr:uid="{B107F0A8-4B61-4BE5-805A-94E44629248E}"/>
    <cellStyle name="Heading 3 12 7 2" xfId="1264" xr:uid="{54ADA419-B72A-47D2-9E6D-FBDF1E9A904E}"/>
    <cellStyle name="Heading 3 12 7 2 2" xfId="1265" xr:uid="{94702AB0-97E2-4193-B328-638275EB07F4}"/>
    <cellStyle name="Heading 3 12 7 3" xfId="1266" xr:uid="{92B76CC3-C174-4BDF-BD51-B688BCC6A06D}"/>
    <cellStyle name="Heading 3 12 7 3 2" xfId="1267" xr:uid="{3C75B538-DC76-4C73-A1D9-C7182996C909}"/>
    <cellStyle name="Heading 3 12 7 4" xfId="1268" xr:uid="{D45640FD-7ED5-455A-8014-9F161EDF48DF}"/>
    <cellStyle name="Heading 3 12 7 4 2" xfId="1269" xr:uid="{DD1DDBD3-7B91-4E7C-89E9-2C5B82254FE3}"/>
    <cellStyle name="Heading 3 12 8" xfId="1270" xr:uid="{90543F6B-09F9-452D-96B6-F6FDDD4628B5}"/>
    <cellStyle name="Heading 3 12 8 2" xfId="1271" xr:uid="{B752347E-8575-41AB-AEE7-E3A8BF73E0E2}"/>
    <cellStyle name="Heading 3 12 8 2 2" xfId="1272" xr:uid="{30D1D4DC-D20E-4A4A-A399-F9AA6EF3F188}"/>
    <cellStyle name="Heading 3 12 8 3" xfId="1273" xr:uid="{11FDD08F-C42E-49A8-AF2A-1F3556626BBF}"/>
    <cellStyle name="Heading 3 12 8 3 2" xfId="1274" xr:uid="{C5A33379-9D61-455B-9449-6BE15F4F34C8}"/>
    <cellStyle name="Heading 3 12 8 4" xfId="1275" xr:uid="{17A1DE1D-2B0F-412E-BCAC-98E9A3F7CB39}"/>
    <cellStyle name="Heading 3 12 8 4 2" xfId="1276" xr:uid="{14CBE6BB-3DCA-4F00-A163-49A4231BC0EF}"/>
    <cellStyle name="Heading 3 12 9" xfId="1277" xr:uid="{4A43F6A1-8F9A-43A1-8E2C-B5A44D556102}"/>
    <cellStyle name="Heading 3 12 9 2" xfId="1278" xr:uid="{3EBF8B60-28CE-46F1-9B21-075A80EB27EA}"/>
    <cellStyle name="Heading 3 12 9 2 2" xfId="1279" xr:uid="{3BD1F85B-2117-4794-AF0D-91FD05A675DD}"/>
    <cellStyle name="Heading 3 12 9 3" xfId="1280" xr:uid="{C2F08632-32B6-42C7-938E-450F5679F724}"/>
    <cellStyle name="Heading 3 12 9 3 2" xfId="1281" xr:uid="{DFE93870-AE98-4D43-9D07-31D11B36CC46}"/>
    <cellStyle name="Heading 3 12 9 4" xfId="1282" xr:uid="{F61779FA-0E58-4878-AC6D-03D2EBA633D5}"/>
    <cellStyle name="Heading 3 12 9 4 2" xfId="1283" xr:uid="{8B2E8888-3ADF-4CCA-96A0-54F798AF6860}"/>
    <cellStyle name="Heading 3 13" xfId="1284" xr:uid="{6D78A976-BA01-452D-8D3F-F89098AA62C5}"/>
    <cellStyle name="Heading 3 13 10" xfId="1285" xr:uid="{F511BE51-2E32-474B-A029-2F796272048C}"/>
    <cellStyle name="Heading 3 13 10 2" xfId="1286" xr:uid="{56638843-D47F-42BC-8C87-E9A6F36F3796}"/>
    <cellStyle name="Heading 3 13 10 2 2" xfId="1287" xr:uid="{D246C78F-D953-4DE5-9A16-9A68ED55D4BB}"/>
    <cellStyle name="Heading 3 13 10 3" xfId="1288" xr:uid="{8DECC8E8-3402-4CDF-871B-AC3E39BA87A8}"/>
    <cellStyle name="Heading 3 13 10 3 2" xfId="1289" xr:uid="{7AD54899-8876-4256-A2E6-41687278CC63}"/>
    <cellStyle name="Heading 3 13 10 4" xfId="1290" xr:uid="{B34408E2-F90C-403F-986A-46F504D5597C}"/>
    <cellStyle name="Heading 3 13 10 4 2" xfId="1291" xr:uid="{88589A7F-8A1C-4039-A6E2-1F6F408CB5B7}"/>
    <cellStyle name="Heading 3 13 11" xfId="1292" xr:uid="{E3DAB75C-F48F-4F5F-9AF7-5AF6D9E89B4B}"/>
    <cellStyle name="Heading 3 13 11 2" xfId="1293" xr:uid="{5BE80FFE-0F29-4CCD-8C0C-EFB26DBC8ED4}"/>
    <cellStyle name="Heading 3 13 11 2 2" xfId="1294" xr:uid="{C8038CA7-9D5B-4DE5-AC35-9BC66BC24779}"/>
    <cellStyle name="Heading 3 13 11 3" xfId="1295" xr:uid="{642D5D74-21A3-4910-B9F5-FA9C94675E55}"/>
    <cellStyle name="Heading 3 13 11 3 2" xfId="1296" xr:uid="{0B956BFF-8CD1-4EF8-AE0A-8150D4991963}"/>
    <cellStyle name="Heading 3 13 11 4" xfId="1297" xr:uid="{6EA08395-A7F6-4E81-B662-4BF86B66FE0D}"/>
    <cellStyle name="Heading 3 13 11 4 2" xfId="1298" xr:uid="{0C19DF61-A375-431D-B4C3-F0349F15C533}"/>
    <cellStyle name="Heading 3 13 12" xfId="1299" xr:uid="{A6229D64-C13B-4153-AF8A-33D090270F71}"/>
    <cellStyle name="Heading 3 13 12 2" xfId="1300" xr:uid="{D104E670-7095-4D9B-8D4C-90500C47FFBB}"/>
    <cellStyle name="Heading 3 13 12 2 2" xfId="1301" xr:uid="{CB5D9143-F514-412B-BECA-C19C81DE71B0}"/>
    <cellStyle name="Heading 3 13 12 3" xfId="1302" xr:uid="{BED1FD0C-AF2E-4E6A-8602-71AB3C461F98}"/>
    <cellStyle name="Heading 3 13 12 3 2" xfId="1303" xr:uid="{4F83771A-9167-4492-A288-0ACC4B840279}"/>
    <cellStyle name="Heading 3 13 12 4" xfId="1304" xr:uid="{A48FD597-86A5-47FE-B6E1-2F46C3584A8D}"/>
    <cellStyle name="Heading 3 13 12 4 2" xfId="1305" xr:uid="{9A58CAA6-8360-49F8-BDF2-F94D03C18426}"/>
    <cellStyle name="Heading 3 13 13" xfId="1306" xr:uid="{6A6D36CD-8D8D-4CB6-B3F1-AB6E33758F94}"/>
    <cellStyle name="Heading 3 13 13 2" xfId="1307" xr:uid="{7C0E0F95-606C-4CC8-BFF4-64ACF120345D}"/>
    <cellStyle name="Heading 3 13 13 2 2" xfId="1308" xr:uid="{087E55DD-AC4B-4A65-81FD-77F745ABC3CC}"/>
    <cellStyle name="Heading 3 13 13 3" xfId="1309" xr:uid="{F397D6F4-B065-4D13-A9F7-08E9F27E4628}"/>
    <cellStyle name="Heading 3 13 13 3 2" xfId="1310" xr:uid="{5BBF6A2F-5332-46FE-A707-D9AC9CD7EF17}"/>
    <cellStyle name="Heading 3 13 13 4" xfId="1311" xr:uid="{D57239D7-16E8-45F4-BD36-9D7BDB12F1D8}"/>
    <cellStyle name="Heading 3 13 13 4 2" xfId="1312" xr:uid="{D22B19A7-EE72-47A5-8520-37B9CD1FB9B2}"/>
    <cellStyle name="Heading 3 13 14" xfId="1313" xr:uid="{2884740E-4E45-4082-8F6F-26B2DEAE28D6}"/>
    <cellStyle name="Heading 3 13 14 2" xfId="1314" xr:uid="{BD51647D-ED23-408B-BCC7-5388CCA63873}"/>
    <cellStyle name="Heading 3 13 14 2 2" xfId="1315" xr:uid="{E0E7EEF0-0DEF-4BD5-BF88-1F697D8C3C52}"/>
    <cellStyle name="Heading 3 13 14 3" xfId="1316" xr:uid="{F01333F5-56C2-4468-809A-C04A77EFE097}"/>
    <cellStyle name="Heading 3 13 14 3 2" xfId="1317" xr:uid="{529A8DEA-B243-4D60-AA69-67629484697C}"/>
    <cellStyle name="Heading 3 13 14 4" xfId="1318" xr:uid="{F3BBEBF5-2EDE-49E1-BBD1-A6962868E568}"/>
    <cellStyle name="Heading 3 13 14 4 2" xfId="1319" xr:uid="{D26C9616-7A84-43E2-A96B-93F4776C5E6E}"/>
    <cellStyle name="Heading 3 13 15" xfId="1320" xr:uid="{78A30355-CEA4-403A-91B7-4B4DF303F4FC}"/>
    <cellStyle name="Heading 3 13 15 2" xfId="1321" xr:uid="{92A0AEC1-A8D1-45B7-B7AD-23D64981AF8E}"/>
    <cellStyle name="Heading 3 13 15 2 2" xfId="1322" xr:uid="{D37E26AE-B1ED-4A5C-8ADF-2AD1AA77DF0A}"/>
    <cellStyle name="Heading 3 13 15 3" xfId="1323" xr:uid="{8A407E16-B33D-4B94-BD90-8339A811444F}"/>
    <cellStyle name="Heading 3 13 15 3 2" xfId="1324" xr:uid="{9FBDDAF2-8388-4590-BD9D-E1CA42F0195A}"/>
    <cellStyle name="Heading 3 13 15 4" xfId="1325" xr:uid="{7EFD47DE-6744-4416-9D68-ACAD2F39F823}"/>
    <cellStyle name="Heading 3 13 15 4 2" xfId="1326" xr:uid="{EAB8184D-9F6A-424A-85BC-EEE0D1A6819A}"/>
    <cellStyle name="Heading 3 13 16" xfId="1327" xr:uid="{6A3E8742-3006-4B95-B54D-1D20641B5571}"/>
    <cellStyle name="Heading 3 13 16 2" xfId="1328" xr:uid="{9D1A55AB-28C3-45B2-A0A3-D7354FF2E7BA}"/>
    <cellStyle name="Heading 3 13 17" xfId="1329" xr:uid="{75EB6FBC-EECC-4B19-B04D-9F8CA16D5757}"/>
    <cellStyle name="Heading 3 13 17 2" xfId="1330" xr:uid="{E9E44410-C79A-4DA1-A205-9623DEF8227B}"/>
    <cellStyle name="Heading 3 13 18" xfId="1331" xr:uid="{7E2532BA-DD4C-4C3C-B601-6C36A24B53B7}"/>
    <cellStyle name="Heading 3 13 18 2" xfId="1332" xr:uid="{F2C91D4A-6A9A-4FD6-A8B5-9CB0C4FEE3DC}"/>
    <cellStyle name="Heading 3 13 19" xfId="1333" xr:uid="{DA67E0F1-0B68-4EED-A552-A529B429750D}"/>
    <cellStyle name="Heading 3 13 2" xfId="1334" xr:uid="{16016EA6-44A3-4D9D-89E1-7BEFEFDD00BC}"/>
    <cellStyle name="Heading 3 13 2 2" xfId="1335" xr:uid="{273E0EE9-053A-49F5-9C98-1A55E7D62171}"/>
    <cellStyle name="Heading 3 13 2 2 2" xfId="1336" xr:uid="{2B690BC1-679E-41F4-8D49-AE316BCD6CD0}"/>
    <cellStyle name="Heading 3 13 2 3" xfId="1337" xr:uid="{32675714-35BF-4FBF-B622-EABD7A69104B}"/>
    <cellStyle name="Heading 3 13 2 3 2" xfId="1338" xr:uid="{683A4FBB-49B9-444F-B8C6-9D4459CB1865}"/>
    <cellStyle name="Heading 3 13 2 4" xfId="1339" xr:uid="{9415146A-2973-40A4-BCE9-846BF36C5F40}"/>
    <cellStyle name="Heading 3 13 2 4 2" xfId="1340" xr:uid="{D03A8FD1-C02F-4061-B608-3755851DE450}"/>
    <cellStyle name="Heading 3 13 20" xfId="1341" xr:uid="{CB0FAABE-187A-4E9D-8756-000BD973DF46}"/>
    <cellStyle name="Heading 3 13 21" xfId="1342" xr:uid="{5B315DC1-C437-4582-BB2A-FC2AE39C7E18}"/>
    <cellStyle name="Heading 3 13 22" xfId="1343" xr:uid="{265E5B7E-0402-479E-B73E-6E6CE0379C01}"/>
    <cellStyle name="Heading 3 13 23" xfId="1344" xr:uid="{391FB49E-B73D-4B17-8F75-2C892A5EE9AB}"/>
    <cellStyle name="Heading 3 13 24" xfId="1345" xr:uid="{AF94707C-656F-431C-9158-06E9C4916759}"/>
    <cellStyle name="Heading 3 13 25" xfId="1346" xr:uid="{D3ACE270-BA26-4282-91D2-AA3020D52575}"/>
    <cellStyle name="Heading 3 13 3" xfId="1347" xr:uid="{82CF5ABE-33D8-4520-926C-E4FF98735D19}"/>
    <cellStyle name="Heading 3 13 3 2" xfId="1348" xr:uid="{EF340C76-A00A-4AEF-9381-D82979F42292}"/>
    <cellStyle name="Heading 3 13 3 2 2" xfId="1349" xr:uid="{13F56F38-3066-4158-A865-AAD545C72C1F}"/>
    <cellStyle name="Heading 3 13 3 3" xfId="1350" xr:uid="{33259103-B075-4639-8B51-6E95F0289C65}"/>
    <cellStyle name="Heading 3 13 3 3 2" xfId="1351" xr:uid="{08B49007-FA4A-4E7A-B1F4-93B212DC4305}"/>
    <cellStyle name="Heading 3 13 3 4" xfId="1352" xr:uid="{0C74E791-7F19-4C14-9EFD-018BF3DA9FA9}"/>
    <cellStyle name="Heading 3 13 3 4 2" xfId="1353" xr:uid="{1642F3E0-7560-4471-8596-D594D02E8813}"/>
    <cellStyle name="Heading 3 13 4" xfId="1354" xr:uid="{62D589CC-06F2-4B2E-8745-954F547C083A}"/>
    <cellStyle name="Heading 3 13 4 2" xfId="1355" xr:uid="{50213A5E-649A-45CD-A737-40BE52F9620A}"/>
    <cellStyle name="Heading 3 13 4 2 2" xfId="1356" xr:uid="{45609A05-C58C-4616-B444-08262A9F8648}"/>
    <cellStyle name="Heading 3 13 4 3" xfId="1357" xr:uid="{19F0C818-C9BA-42D2-A3BB-4E1B000ABFDA}"/>
    <cellStyle name="Heading 3 13 4 3 2" xfId="1358" xr:uid="{CAA90C62-3CED-4C00-8353-084DC25EA660}"/>
    <cellStyle name="Heading 3 13 4 4" xfId="1359" xr:uid="{81CD050D-687A-4B99-8C3A-CFAE66089092}"/>
    <cellStyle name="Heading 3 13 4 4 2" xfId="1360" xr:uid="{7D71773F-716D-45B1-ADA6-40917CECC00E}"/>
    <cellStyle name="Heading 3 13 5" xfId="1361" xr:uid="{B6D4481A-DC64-43CA-8549-E8C6D35726CB}"/>
    <cellStyle name="Heading 3 13 5 2" xfId="1362" xr:uid="{1707573B-39E9-4F7D-94D0-8347CB284848}"/>
    <cellStyle name="Heading 3 13 5 2 2" xfId="1363" xr:uid="{AD70DF78-AE92-4069-A5E8-68C415060093}"/>
    <cellStyle name="Heading 3 13 5 3" xfId="1364" xr:uid="{83F81B59-9B9F-4B04-88E6-69A43FB18411}"/>
    <cellStyle name="Heading 3 13 5 3 2" xfId="1365" xr:uid="{0B72BD8D-14ED-4E26-8FEA-11C8A60A7B63}"/>
    <cellStyle name="Heading 3 13 5 4" xfId="1366" xr:uid="{B445BC72-5AAC-48F9-9056-E588DCF65C59}"/>
    <cellStyle name="Heading 3 13 5 4 2" xfId="1367" xr:uid="{EDD1F57A-D012-4ED9-AE5F-8D4FE1B2C110}"/>
    <cellStyle name="Heading 3 13 6" xfId="1368" xr:uid="{8932B227-53BF-4540-BB3E-6CBFACE4BB8D}"/>
    <cellStyle name="Heading 3 13 6 2" xfId="1369" xr:uid="{A306CF25-3067-47A7-A1CF-29C8660613FE}"/>
    <cellStyle name="Heading 3 13 6 2 2" xfId="1370" xr:uid="{8666502C-82A8-41E8-88DB-58661120C498}"/>
    <cellStyle name="Heading 3 13 6 3" xfId="1371" xr:uid="{EAAFF508-A6B3-46DC-B3B9-7F9735CDBD3B}"/>
    <cellStyle name="Heading 3 13 6 3 2" xfId="1372" xr:uid="{9B2C6523-1DB3-4155-9106-C99A725ECA45}"/>
    <cellStyle name="Heading 3 13 6 4" xfId="1373" xr:uid="{2B9C5EC5-8535-43E6-8E77-F4384A943CFE}"/>
    <cellStyle name="Heading 3 13 6 4 2" xfId="1374" xr:uid="{195BDDCD-38C1-4755-ACEB-B9F16BDD4C5E}"/>
    <cellStyle name="Heading 3 13 7" xfId="1375" xr:uid="{48F239A9-1952-410C-B1E1-B7300E3B4425}"/>
    <cellStyle name="Heading 3 13 7 2" xfId="1376" xr:uid="{78743DD7-79E2-4793-9BAF-768FD0F2761A}"/>
    <cellStyle name="Heading 3 13 7 2 2" xfId="1377" xr:uid="{079A5484-0FD7-46ED-BD13-3EA42D0D3D3C}"/>
    <cellStyle name="Heading 3 13 7 3" xfId="1378" xr:uid="{005D44C1-BCB9-4A48-870E-1A677BFAF4C0}"/>
    <cellStyle name="Heading 3 13 7 3 2" xfId="1379" xr:uid="{1CFBA4C1-0631-40CB-A6C4-2F1E4E8C91E5}"/>
    <cellStyle name="Heading 3 13 7 4" xfId="1380" xr:uid="{46212114-7E90-4DAE-9D2D-8B1A554D4527}"/>
    <cellStyle name="Heading 3 13 7 4 2" xfId="1381" xr:uid="{178FEA9C-EAA0-4347-BFF4-633A481B0CF3}"/>
    <cellStyle name="Heading 3 13 8" xfId="1382" xr:uid="{8C0B0264-553E-4414-9101-FD85910907E9}"/>
    <cellStyle name="Heading 3 13 8 2" xfId="1383" xr:uid="{CE065ED6-2B98-431F-B711-8806F61692F8}"/>
    <cellStyle name="Heading 3 13 8 2 2" xfId="1384" xr:uid="{2F1BCB59-9507-4AAB-97EE-AB3696763BDE}"/>
    <cellStyle name="Heading 3 13 8 3" xfId="1385" xr:uid="{784848FD-AF61-4DBF-8776-10C783375485}"/>
    <cellStyle name="Heading 3 13 8 3 2" xfId="1386" xr:uid="{992D07C5-6FC2-4750-B5A0-D77D7DC6EF36}"/>
    <cellStyle name="Heading 3 13 8 4" xfId="1387" xr:uid="{3DE3325C-4915-48C9-A9BA-4B557D3D8A05}"/>
    <cellStyle name="Heading 3 13 8 4 2" xfId="1388" xr:uid="{804E65CB-62D8-4066-BAFC-5ED671205A94}"/>
    <cellStyle name="Heading 3 13 9" xfId="1389" xr:uid="{9D4BAE19-2DC5-445D-8B31-33957F423D79}"/>
    <cellStyle name="Heading 3 13 9 2" xfId="1390" xr:uid="{481972BE-04B4-4A5F-83D2-F0C81CB13887}"/>
    <cellStyle name="Heading 3 13 9 2 2" xfId="1391" xr:uid="{CD9A45C6-1496-49D7-B3A3-D5DC819486F1}"/>
    <cellStyle name="Heading 3 13 9 3" xfId="1392" xr:uid="{DB6D6D81-17C5-43B8-87F4-65D90CABAB31}"/>
    <cellStyle name="Heading 3 13 9 3 2" xfId="1393" xr:uid="{79CF47EF-C9A9-451F-BBED-3092333A8F7F}"/>
    <cellStyle name="Heading 3 13 9 4" xfId="1394" xr:uid="{CF79274E-8D7E-4935-8514-8298FEB8B378}"/>
    <cellStyle name="Heading 3 13 9 4 2" xfId="1395" xr:uid="{C97855DD-2E1F-4FCA-A6C0-EF906C695BB5}"/>
    <cellStyle name="Heading 3 14" xfId="1396" xr:uid="{B28D9796-491C-4D07-89F3-33767BDBBECC}"/>
    <cellStyle name="Heading 3 14 10" xfId="1397" xr:uid="{7495CA8E-C978-45DC-BF23-40F524250EB0}"/>
    <cellStyle name="Heading 3 14 10 2" xfId="1398" xr:uid="{AEFC8216-2575-49F6-AAE8-E0B46E3FC4CF}"/>
    <cellStyle name="Heading 3 14 10 2 2" xfId="1399" xr:uid="{3ECB679E-6A8C-4B99-8F71-34850848C168}"/>
    <cellStyle name="Heading 3 14 10 3" xfId="1400" xr:uid="{1BB78A33-D5AE-46DE-8471-50FC25BF3BE6}"/>
    <cellStyle name="Heading 3 14 10 3 2" xfId="1401" xr:uid="{12B38031-4A13-4001-9339-BDD868DC90BA}"/>
    <cellStyle name="Heading 3 14 10 4" xfId="1402" xr:uid="{BD15FB77-3E50-4CC6-BCF1-7B6BE4311883}"/>
    <cellStyle name="Heading 3 14 10 4 2" xfId="1403" xr:uid="{E43B46A7-E8AB-427A-AED2-60832B9D076A}"/>
    <cellStyle name="Heading 3 14 11" xfId="1404" xr:uid="{115F1D4B-5447-4DF6-B253-E96E8D2A2812}"/>
    <cellStyle name="Heading 3 14 11 2" xfId="1405" xr:uid="{66D45C57-77B9-406B-AF2E-E7F45A95E0E3}"/>
    <cellStyle name="Heading 3 14 11 2 2" xfId="1406" xr:uid="{D1FB5143-B5F4-4E32-9156-63BEE890CA08}"/>
    <cellStyle name="Heading 3 14 11 3" xfId="1407" xr:uid="{358F96B8-2D02-492C-BD47-32B82FDFE663}"/>
    <cellStyle name="Heading 3 14 11 3 2" xfId="1408" xr:uid="{09740881-EF9B-44C2-AF81-1EBFEC9CAF76}"/>
    <cellStyle name="Heading 3 14 11 4" xfId="1409" xr:uid="{82B1D3AC-17FE-4DA2-9620-B508DA963664}"/>
    <cellStyle name="Heading 3 14 11 4 2" xfId="1410" xr:uid="{6A2A52E4-568D-4B5B-8AB3-C94E711B3242}"/>
    <cellStyle name="Heading 3 14 12" xfId="1411" xr:uid="{A7E9DD0E-FF6D-4C2A-80B8-E71FD768FB78}"/>
    <cellStyle name="Heading 3 14 12 2" xfId="1412" xr:uid="{C2C299CC-B43D-44C0-B20B-793324786A61}"/>
    <cellStyle name="Heading 3 14 12 2 2" xfId="1413" xr:uid="{7EC9A0B5-B951-4516-AE9C-DA923BE0A66D}"/>
    <cellStyle name="Heading 3 14 12 3" xfId="1414" xr:uid="{DB77A124-E412-4035-8075-06A0D0684EA3}"/>
    <cellStyle name="Heading 3 14 12 3 2" xfId="1415" xr:uid="{8A8BA47F-4D79-4ABB-BBFF-A96E19A0F697}"/>
    <cellStyle name="Heading 3 14 12 4" xfId="1416" xr:uid="{B864D1F4-2F89-454B-B7DC-6F3F667A18FB}"/>
    <cellStyle name="Heading 3 14 12 4 2" xfId="1417" xr:uid="{E6C9875A-D118-4287-863D-B0240F2C42EA}"/>
    <cellStyle name="Heading 3 14 13" xfId="1418" xr:uid="{5716BB99-00CE-4C56-83E6-58B78BF8FDC3}"/>
    <cellStyle name="Heading 3 14 13 2" xfId="1419" xr:uid="{529B5B7C-DADB-4AFD-AC85-FDEA14EE80D0}"/>
    <cellStyle name="Heading 3 14 13 2 2" xfId="1420" xr:uid="{1190E476-E236-4F8A-9C00-D613E543808B}"/>
    <cellStyle name="Heading 3 14 13 3" xfId="1421" xr:uid="{3B956AC7-EFF2-4D3D-93E8-D0F8D6FD643A}"/>
    <cellStyle name="Heading 3 14 13 3 2" xfId="1422" xr:uid="{6E318E79-89E2-4B2E-80B8-3266EE6B1492}"/>
    <cellStyle name="Heading 3 14 13 4" xfId="1423" xr:uid="{2DF15573-82D0-4F3D-AB3C-1C7E424C8630}"/>
    <cellStyle name="Heading 3 14 13 4 2" xfId="1424" xr:uid="{9BBE08B6-EBD5-4471-86FC-6C591CD8BE79}"/>
    <cellStyle name="Heading 3 14 14" xfId="1425" xr:uid="{38055730-D656-4ADC-93B0-C41722E05625}"/>
    <cellStyle name="Heading 3 14 14 2" xfId="1426" xr:uid="{FD75FC60-C5E5-4E91-90E0-349BD6B6BE4A}"/>
    <cellStyle name="Heading 3 14 14 2 2" xfId="1427" xr:uid="{CF7B8CC9-6611-43BA-AA06-650A0236B8B7}"/>
    <cellStyle name="Heading 3 14 14 3" xfId="1428" xr:uid="{E2743A5D-7790-4BAE-94AF-97EF93FA21ED}"/>
    <cellStyle name="Heading 3 14 14 3 2" xfId="1429" xr:uid="{27516DCD-6CA4-4CBE-B1C0-6A4508C184E9}"/>
    <cellStyle name="Heading 3 14 14 4" xfId="1430" xr:uid="{A2CBA3F9-EF7A-46EC-ADB4-1B7DD9FC7BE6}"/>
    <cellStyle name="Heading 3 14 14 4 2" xfId="1431" xr:uid="{07B06E7E-8FD5-4E11-8C36-D9C3436BE86C}"/>
    <cellStyle name="Heading 3 14 15" xfId="1432" xr:uid="{E395C9B5-AB1C-408A-89FE-F45EB457B80E}"/>
    <cellStyle name="Heading 3 14 15 2" xfId="1433" xr:uid="{71C51D05-EE8B-4B47-8C22-29F29E31F71A}"/>
    <cellStyle name="Heading 3 14 15 2 2" xfId="1434" xr:uid="{9D859515-1965-4EA2-948C-4EB7986B7E4C}"/>
    <cellStyle name="Heading 3 14 15 3" xfId="1435" xr:uid="{B468389A-EB0D-4662-B71A-E264CE5C13F7}"/>
    <cellStyle name="Heading 3 14 15 3 2" xfId="1436" xr:uid="{41FB2E43-348B-4024-9DD9-FCF5516C90E2}"/>
    <cellStyle name="Heading 3 14 15 4" xfId="1437" xr:uid="{8C313153-274A-42EF-A1CD-6B4A9AF5C16D}"/>
    <cellStyle name="Heading 3 14 15 4 2" xfId="1438" xr:uid="{D4DD0F0E-5321-4C97-A829-02876A1F44B8}"/>
    <cellStyle name="Heading 3 14 16" xfId="1439" xr:uid="{BF08D306-8EFE-4D15-B32B-0F098F9F0574}"/>
    <cellStyle name="Heading 3 14 16 2" xfId="1440" xr:uid="{F2421DAC-CCBF-4B1F-8825-33C0C0EFC5FA}"/>
    <cellStyle name="Heading 3 14 17" xfId="1441" xr:uid="{95F8E06E-69DC-44B4-8F57-0C82139E5F15}"/>
    <cellStyle name="Heading 3 14 17 2" xfId="1442" xr:uid="{0EDE18F3-3302-42D9-878A-E6D96609AEE0}"/>
    <cellStyle name="Heading 3 14 18" xfId="1443" xr:uid="{E53DE5AE-4847-4156-B348-C4281594881F}"/>
    <cellStyle name="Heading 3 14 18 2" xfId="1444" xr:uid="{0436B3E0-C90E-4722-95E7-EBDB3932DA33}"/>
    <cellStyle name="Heading 3 14 19" xfId="1445" xr:uid="{ACA4F87D-63EF-41AD-BA44-CC3FA6C9D7BD}"/>
    <cellStyle name="Heading 3 14 2" xfId="1446" xr:uid="{ED0C0E82-536C-412F-8D86-BB5F1747A36B}"/>
    <cellStyle name="Heading 3 14 2 2" xfId="1447" xr:uid="{31CD5E42-7DFE-427E-92A4-68676A65A5AE}"/>
    <cellStyle name="Heading 3 14 2 2 2" xfId="1448" xr:uid="{A97CC6BE-ED08-4ABE-8121-6CED54D656A1}"/>
    <cellStyle name="Heading 3 14 2 3" xfId="1449" xr:uid="{3025AAB4-1343-4C9B-BDF6-74B44D62568F}"/>
    <cellStyle name="Heading 3 14 2 3 2" xfId="1450" xr:uid="{D86AFD8E-DDA9-4CED-B036-E36890CF4CE7}"/>
    <cellStyle name="Heading 3 14 2 4" xfId="1451" xr:uid="{4E72E2F6-9F69-401A-A276-F89E89CCDBAA}"/>
    <cellStyle name="Heading 3 14 2 4 2" xfId="1452" xr:uid="{4277539C-6F49-4639-9608-042AC61D96D5}"/>
    <cellStyle name="Heading 3 14 20" xfId="1453" xr:uid="{DABE6B2B-B703-47CA-8C9D-8F33B97A8745}"/>
    <cellStyle name="Heading 3 14 21" xfId="1454" xr:uid="{BF9169C0-CCB2-4742-838D-F10ADC2B7878}"/>
    <cellStyle name="Heading 3 14 22" xfId="1455" xr:uid="{4AFA93ED-5012-4E46-9FDF-F4EC366CC427}"/>
    <cellStyle name="Heading 3 14 23" xfId="1456" xr:uid="{3D8D31F5-D425-4311-AE26-9DB060B5AE30}"/>
    <cellStyle name="Heading 3 14 24" xfId="1457" xr:uid="{75DA02F2-53EB-4A0C-9D75-EAAC7DE8A98C}"/>
    <cellStyle name="Heading 3 14 25" xfId="1458" xr:uid="{1C66F391-62CF-4BFE-9291-5897B929C86B}"/>
    <cellStyle name="Heading 3 14 3" xfId="1459" xr:uid="{A1F3C150-EA3C-478F-BFE1-E4B416B9123D}"/>
    <cellStyle name="Heading 3 14 3 2" xfId="1460" xr:uid="{795C4697-C220-45C5-AF8A-546936CCC13A}"/>
    <cellStyle name="Heading 3 14 3 2 2" xfId="1461" xr:uid="{4E9CF03B-4220-4550-8313-331C3EF55845}"/>
    <cellStyle name="Heading 3 14 3 3" xfId="1462" xr:uid="{96C68087-0968-4FCE-B42A-4C8200B40DDB}"/>
    <cellStyle name="Heading 3 14 3 3 2" xfId="1463" xr:uid="{218E6DA7-9C5F-4036-8BF4-972B9D17EEA7}"/>
    <cellStyle name="Heading 3 14 3 4" xfId="1464" xr:uid="{2AD07A12-08C7-4665-ABF8-A7D4CD8D2DA8}"/>
    <cellStyle name="Heading 3 14 3 4 2" xfId="1465" xr:uid="{5D468451-68D1-4C78-9508-965EB5F3F69C}"/>
    <cellStyle name="Heading 3 14 4" xfId="1466" xr:uid="{B673B19C-893C-4D62-A371-281241044EC8}"/>
    <cellStyle name="Heading 3 14 4 2" xfId="1467" xr:uid="{933D93CD-338A-4AB1-B857-46A053267879}"/>
    <cellStyle name="Heading 3 14 4 2 2" xfId="1468" xr:uid="{3F15EA0E-4F50-4DC1-88D5-C53FE9990722}"/>
    <cellStyle name="Heading 3 14 4 3" xfId="1469" xr:uid="{D87BD995-4560-4CBD-BF01-E299D9C85028}"/>
    <cellStyle name="Heading 3 14 4 3 2" xfId="1470" xr:uid="{300EB77A-72C9-4348-8631-85BE281D3D76}"/>
    <cellStyle name="Heading 3 14 4 4" xfId="1471" xr:uid="{1867156B-265F-4A6B-A576-57F520518F74}"/>
    <cellStyle name="Heading 3 14 4 4 2" xfId="1472" xr:uid="{2FE70D58-D3C7-4C9F-9FD3-0C93B369809E}"/>
    <cellStyle name="Heading 3 14 5" xfId="1473" xr:uid="{47B78EB4-9715-4D5C-A248-1FBEF4CCF1FA}"/>
    <cellStyle name="Heading 3 14 5 2" xfId="1474" xr:uid="{8B0ECF6C-39E2-496F-B9BB-558E9541E352}"/>
    <cellStyle name="Heading 3 14 5 2 2" xfId="1475" xr:uid="{8A8660C4-2C9A-4583-B9BC-6FE8F274B067}"/>
    <cellStyle name="Heading 3 14 5 3" xfId="1476" xr:uid="{ECE1E78F-09CC-46F2-958A-790E0FA147F3}"/>
    <cellStyle name="Heading 3 14 5 3 2" xfId="1477" xr:uid="{D66C2FBD-233E-41F2-95B7-447AD2ACABBE}"/>
    <cellStyle name="Heading 3 14 5 4" xfId="1478" xr:uid="{04009FFD-ACE1-43F6-9CF3-40D431BB8888}"/>
    <cellStyle name="Heading 3 14 5 4 2" xfId="1479" xr:uid="{5A310906-E314-4F19-B129-E830BBD68B19}"/>
    <cellStyle name="Heading 3 14 6" xfId="1480" xr:uid="{9F353C16-1329-4EA4-BC24-143BEDFFDC8E}"/>
    <cellStyle name="Heading 3 14 6 2" xfId="1481" xr:uid="{19F3F829-4602-4223-AF61-69FA6F978451}"/>
    <cellStyle name="Heading 3 14 6 2 2" xfId="1482" xr:uid="{ED8AC12D-D8FA-4A00-A726-491517D10D69}"/>
    <cellStyle name="Heading 3 14 6 3" xfId="1483" xr:uid="{F52CBFC8-310A-440D-B59F-AF06F05C1D71}"/>
    <cellStyle name="Heading 3 14 6 3 2" xfId="1484" xr:uid="{88A9EA9B-7EE2-4CA7-928B-0A097636FE0E}"/>
    <cellStyle name="Heading 3 14 6 4" xfId="1485" xr:uid="{8D51C2BE-FC47-4B40-B76F-E4A54A83C705}"/>
    <cellStyle name="Heading 3 14 6 4 2" xfId="1486" xr:uid="{3BBC851A-BB06-4498-BF04-6DB13D276E49}"/>
    <cellStyle name="Heading 3 14 7" xfId="1487" xr:uid="{33F04AAA-DE2F-466E-9EE8-7FB5FFACF668}"/>
    <cellStyle name="Heading 3 14 7 2" xfId="1488" xr:uid="{FC92591C-EA90-456C-9BE5-C7821A250312}"/>
    <cellStyle name="Heading 3 14 7 2 2" xfId="1489" xr:uid="{F5B7187D-6E3B-4FA6-91AF-7565E947A2C3}"/>
    <cellStyle name="Heading 3 14 7 3" xfId="1490" xr:uid="{A14A1DB1-91AE-48D2-A315-2FB4D551908D}"/>
    <cellStyle name="Heading 3 14 7 3 2" xfId="1491" xr:uid="{9C671322-5BE2-4C0C-BC47-786576887708}"/>
    <cellStyle name="Heading 3 14 7 4" xfId="1492" xr:uid="{CE43D6B9-752D-41B4-8064-A0250AEB918B}"/>
    <cellStyle name="Heading 3 14 7 4 2" xfId="1493" xr:uid="{4AE08ABC-EA92-42D4-B108-F5197E972C0B}"/>
    <cellStyle name="Heading 3 14 8" xfId="1494" xr:uid="{46E3F48F-5FF9-41D7-BC25-FA6C5E6B91B3}"/>
    <cellStyle name="Heading 3 14 8 2" xfId="1495" xr:uid="{1EF575A7-0703-4440-B453-E2407FE9AA17}"/>
    <cellStyle name="Heading 3 14 8 2 2" xfId="1496" xr:uid="{F99177FA-CE09-47B9-AFFF-09A686DA99EF}"/>
    <cellStyle name="Heading 3 14 8 3" xfId="1497" xr:uid="{5766F38B-BDD9-4F1E-B636-84DA6F4A077D}"/>
    <cellStyle name="Heading 3 14 8 3 2" xfId="1498" xr:uid="{106BA7B0-DFE3-46C6-9B0F-BAC27C8BEEFF}"/>
    <cellStyle name="Heading 3 14 8 4" xfId="1499" xr:uid="{C6AC50AE-C788-4AE7-97A6-704B44BBC99F}"/>
    <cellStyle name="Heading 3 14 8 4 2" xfId="1500" xr:uid="{A8F4A9AC-FF52-4B93-8423-1E2EED524B2E}"/>
    <cellStyle name="Heading 3 14 9" xfId="1501" xr:uid="{A2AE25D9-B92C-4C9C-A795-FF9FA77441B9}"/>
    <cellStyle name="Heading 3 14 9 2" xfId="1502" xr:uid="{037BA7AA-ED9C-4DEA-A395-838A2B4453EF}"/>
    <cellStyle name="Heading 3 14 9 2 2" xfId="1503" xr:uid="{E07A7451-C0B4-40D0-9591-66B7B19AC218}"/>
    <cellStyle name="Heading 3 14 9 3" xfId="1504" xr:uid="{2B1609B9-80C6-4EBF-8ADE-82D0EB02599A}"/>
    <cellStyle name="Heading 3 14 9 3 2" xfId="1505" xr:uid="{9F17CC3A-C44C-4B22-9655-9AF1CFF67EC6}"/>
    <cellStyle name="Heading 3 14 9 4" xfId="1506" xr:uid="{682CE065-69A1-46BE-8504-2AAA5CD363B2}"/>
    <cellStyle name="Heading 3 14 9 4 2" xfId="1507" xr:uid="{7C8A76EF-D0AB-4666-B0F6-FF29845088E4}"/>
    <cellStyle name="Heading 3 15" xfId="1508" xr:uid="{1F6100D2-6784-4D0D-8205-701792CE546A}"/>
    <cellStyle name="Heading 3 15 10" xfId="1509" xr:uid="{96CB9032-1153-449A-8566-56EB8DAE96A0}"/>
    <cellStyle name="Heading 3 15 10 2" xfId="1510" xr:uid="{C3E8851C-DA0A-4FE6-B8EF-58DA4A5F48DC}"/>
    <cellStyle name="Heading 3 15 10 2 2" xfId="1511" xr:uid="{FEDDE3D3-5AF1-4A34-A78F-5FF5E8FA77C9}"/>
    <cellStyle name="Heading 3 15 10 3" xfId="1512" xr:uid="{5394DBF8-1BB9-4762-944B-37E4FBBC6AFB}"/>
    <cellStyle name="Heading 3 15 10 3 2" xfId="1513" xr:uid="{0B306368-9574-4405-BEAC-A571349BF45D}"/>
    <cellStyle name="Heading 3 15 10 4" xfId="1514" xr:uid="{AC0D36EE-E81A-4924-A521-829198A344AB}"/>
    <cellStyle name="Heading 3 15 10 4 2" xfId="1515" xr:uid="{0F0FC3F3-F04B-46A0-AE0E-BC2959649332}"/>
    <cellStyle name="Heading 3 15 11" xfId="1516" xr:uid="{C7E4E637-0C7A-428B-8554-36EEFFD62C10}"/>
    <cellStyle name="Heading 3 15 11 2" xfId="1517" xr:uid="{91DD9D4C-7977-4DAE-BE2E-64080B018EC8}"/>
    <cellStyle name="Heading 3 15 11 2 2" xfId="1518" xr:uid="{4E741389-DA76-4F02-A49F-F79E20587CED}"/>
    <cellStyle name="Heading 3 15 11 3" xfId="1519" xr:uid="{964ABD13-8154-4AB5-BC9C-7FC3CEAF7682}"/>
    <cellStyle name="Heading 3 15 11 3 2" xfId="1520" xr:uid="{7946DFCB-2507-4772-897D-78AE4A3E8562}"/>
    <cellStyle name="Heading 3 15 11 4" xfId="1521" xr:uid="{4F313518-104E-4B6A-97DA-4444061F050A}"/>
    <cellStyle name="Heading 3 15 11 4 2" xfId="1522" xr:uid="{CD15E0A1-4E8F-499C-937A-834FD3A37AC6}"/>
    <cellStyle name="Heading 3 15 12" xfId="1523" xr:uid="{9B66D8FF-CC8C-4D4B-B1E4-9ACCFFA9A49C}"/>
    <cellStyle name="Heading 3 15 12 2" xfId="1524" xr:uid="{EC63212F-4188-462C-970B-A826DF4AF997}"/>
    <cellStyle name="Heading 3 15 12 2 2" xfId="1525" xr:uid="{60670FC9-C6F2-4B4E-AD3E-2539763E7B3E}"/>
    <cellStyle name="Heading 3 15 12 3" xfId="1526" xr:uid="{5EC31E88-26D4-40A5-9492-52C1E4F4AFE4}"/>
    <cellStyle name="Heading 3 15 12 3 2" xfId="1527" xr:uid="{C673E85D-077D-4C0A-B271-E97892366CFC}"/>
    <cellStyle name="Heading 3 15 12 4" xfId="1528" xr:uid="{B0D97A70-DB16-47CD-994B-133731C3B306}"/>
    <cellStyle name="Heading 3 15 12 4 2" xfId="1529" xr:uid="{D577941D-D384-44E1-B4AF-595755389B30}"/>
    <cellStyle name="Heading 3 15 13" xfId="1530" xr:uid="{2641DF5B-4745-42ED-B8D6-798AA483E9D5}"/>
    <cellStyle name="Heading 3 15 13 2" xfId="1531" xr:uid="{A2F2631E-515D-4FAE-9825-47B68A26FC2A}"/>
    <cellStyle name="Heading 3 15 13 2 2" xfId="1532" xr:uid="{E6C9416D-1D0F-4748-8D55-84DFE94DFA86}"/>
    <cellStyle name="Heading 3 15 13 3" xfId="1533" xr:uid="{265483B5-EC27-4A4D-B0E5-8F4B3751B63C}"/>
    <cellStyle name="Heading 3 15 13 3 2" xfId="1534" xr:uid="{69439EBA-050F-4CE0-905B-A86287794667}"/>
    <cellStyle name="Heading 3 15 13 4" xfId="1535" xr:uid="{18A97212-DD39-4F16-A8A2-A95E6F0DD3F3}"/>
    <cellStyle name="Heading 3 15 13 4 2" xfId="1536" xr:uid="{F1473E36-CCA0-4DD4-9BD6-00FF87EF8EC7}"/>
    <cellStyle name="Heading 3 15 14" xfId="1537" xr:uid="{4106C5FB-1AE8-4162-A972-5C47C5604A5C}"/>
    <cellStyle name="Heading 3 15 14 2" xfId="1538" xr:uid="{C31A0C81-8028-48DA-A7E9-6CA6FB1291D4}"/>
    <cellStyle name="Heading 3 15 14 2 2" xfId="1539" xr:uid="{4F54159C-6F1C-4695-8746-94B18FF64D8D}"/>
    <cellStyle name="Heading 3 15 14 3" xfId="1540" xr:uid="{A31B4B3C-9F01-47F0-AB4F-F23B6ED266AB}"/>
    <cellStyle name="Heading 3 15 14 3 2" xfId="1541" xr:uid="{C3DE0121-A862-480D-9168-775BDAD1DBAF}"/>
    <cellStyle name="Heading 3 15 14 4" xfId="1542" xr:uid="{BA4755A1-3686-4944-B03C-5788F069FE7A}"/>
    <cellStyle name="Heading 3 15 14 4 2" xfId="1543" xr:uid="{03D07E1C-9E58-402B-9141-DF52C54EE67E}"/>
    <cellStyle name="Heading 3 15 15" xfId="1544" xr:uid="{7807A55E-88ED-4D4E-B0FF-A31A4AFE3BD2}"/>
    <cellStyle name="Heading 3 15 15 2" xfId="1545" xr:uid="{1B43AE24-DA25-431A-B142-0AA0CAF2EB67}"/>
    <cellStyle name="Heading 3 15 15 2 2" xfId="1546" xr:uid="{194175E9-C2C1-402A-AB9E-BDF35894582D}"/>
    <cellStyle name="Heading 3 15 15 3" xfId="1547" xr:uid="{13CCE114-7620-4ADE-83C6-99C12A5E6DDC}"/>
    <cellStyle name="Heading 3 15 15 3 2" xfId="1548" xr:uid="{46333A30-80ED-42DB-B9F8-0E1B50372E9C}"/>
    <cellStyle name="Heading 3 15 15 4" xfId="1549" xr:uid="{34673EFC-6907-4525-A6B6-1387F1B16E40}"/>
    <cellStyle name="Heading 3 15 15 4 2" xfId="1550" xr:uid="{907EC0FC-EF2B-4A66-BDF2-2C7F19CA92D0}"/>
    <cellStyle name="Heading 3 15 16" xfId="1551" xr:uid="{C97AE8F4-CA98-41FE-9BEB-200A65419039}"/>
    <cellStyle name="Heading 3 15 16 2" xfId="1552" xr:uid="{EE5AAA4F-92AC-4701-99F3-F278C1F5ABD2}"/>
    <cellStyle name="Heading 3 15 17" xfId="1553" xr:uid="{28371B11-0FD5-4AB8-A2BE-9D844793316C}"/>
    <cellStyle name="Heading 3 15 17 2" xfId="1554" xr:uid="{BA67D03B-C745-4855-89B1-62CF2E2C4DE2}"/>
    <cellStyle name="Heading 3 15 18" xfId="1555" xr:uid="{4F23D7C1-C01A-4001-A4F7-46CFFBA83638}"/>
    <cellStyle name="Heading 3 15 18 2" xfId="1556" xr:uid="{1D84F74A-683A-4C18-B40C-FB373FB1C221}"/>
    <cellStyle name="Heading 3 15 19" xfId="1557" xr:uid="{2B90A463-9986-4314-A4EB-7BF253FD6381}"/>
    <cellStyle name="Heading 3 15 2" xfId="1558" xr:uid="{1DD462ED-28FA-4E98-8273-DC8D4B3AF4F9}"/>
    <cellStyle name="Heading 3 15 2 2" xfId="1559" xr:uid="{7B54C189-5452-46ED-8EB9-235CA4D8094E}"/>
    <cellStyle name="Heading 3 15 2 2 2" xfId="1560" xr:uid="{C320B1FC-61BB-4DC2-B44B-562D72616970}"/>
    <cellStyle name="Heading 3 15 2 3" xfId="1561" xr:uid="{8EB6B26D-2EE8-4C65-9A4B-4F42858FE7C9}"/>
    <cellStyle name="Heading 3 15 2 3 2" xfId="1562" xr:uid="{166BF39E-2233-4C1B-BCA7-3A358BCD673D}"/>
    <cellStyle name="Heading 3 15 2 4" xfId="1563" xr:uid="{F9A29737-F1E4-4808-B25D-D692C8D6B145}"/>
    <cellStyle name="Heading 3 15 2 4 2" xfId="1564" xr:uid="{735F7E00-F6AA-43CF-AA1C-AE3DD7A8BC33}"/>
    <cellStyle name="Heading 3 15 20" xfId="1565" xr:uid="{8EC47D2B-E16E-467E-88B3-3858987E8DCB}"/>
    <cellStyle name="Heading 3 15 21" xfId="1566" xr:uid="{EC4BD7BC-DDA0-48DE-8649-4D0728F9E58B}"/>
    <cellStyle name="Heading 3 15 22" xfId="1567" xr:uid="{D4CEE797-2867-4021-B85B-3A6A0D313DDB}"/>
    <cellStyle name="Heading 3 15 23" xfId="1568" xr:uid="{A66EDFD7-B8F1-40F9-AE91-E66ABFA20BEC}"/>
    <cellStyle name="Heading 3 15 24" xfId="1569" xr:uid="{25097F4E-ADF0-4B88-B25A-97A2E347B036}"/>
    <cellStyle name="Heading 3 15 25" xfId="1570" xr:uid="{F13CA4DE-F587-43DA-919E-81FB77B94D24}"/>
    <cellStyle name="Heading 3 15 3" xfId="1571" xr:uid="{E70E7CCE-9F6C-4EEF-BA77-EBF423F52FD5}"/>
    <cellStyle name="Heading 3 15 3 2" xfId="1572" xr:uid="{C1BC4886-E777-4426-8403-0014C37AB08D}"/>
    <cellStyle name="Heading 3 15 3 2 2" xfId="1573" xr:uid="{376A5CEE-5BBD-4372-A694-1B09FE7A34C0}"/>
    <cellStyle name="Heading 3 15 3 3" xfId="1574" xr:uid="{FF3E9519-920C-457E-9DC4-6A90EE7F57DA}"/>
    <cellStyle name="Heading 3 15 3 3 2" xfId="1575" xr:uid="{DED08BC7-3BD6-4E04-840E-191DD132A25E}"/>
    <cellStyle name="Heading 3 15 3 4" xfId="1576" xr:uid="{B4B81CBF-B88A-4F19-8385-5429C2804426}"/>
    <cellStyle name="Heading 3 15 3 4 2" xfId="1577" xr:uid="{57CA66FC-CEED-4603-BCBF-F78FFE493FE9}"/>
    <cellStyle name="Heading 3 15 4" xfId="1578" xr:uid="{0D3E98AF-8233-44A0-9B6B-CBC469C53F96}"/>
    <cellStyle name="Heading 3 15 4 2" xfId="1579" xr:uid="{A5D62D93-E6B9-474F-A06E-573B3362BC10}"/>
    <cellStyle name="Heading 3 15 4 2 2" xfId="1580" xr:uid="{3E465F86-57E3-4DD5-B1D4-E6A489D8112F}"/>
    <cellStyle name="Heading 3 15 4 3" xfId="1581" xr:uid="{20A2D9DD-D4BD-4918-BFC3-285F1E85E162}"/>
    <cellStyle name="Heading 3 15 4 3 2" xfId="1582" xr:uid="{6ABF01C0-570C-4B46-ABD8-5ABA68B50627}"/>
    <cellStyle name="Heading 3 15 4 4" xfId="1583" xr:uid="{AFA093EC-C6F8-4E55-8A0D-DD83532D0D50}"/>
    <cellStyle name="Heading 3 15 4 4 2" xfId="1584" xr:uid="{B0744912-FB34-499E-A12B-1842E3A53C58}"/>
    <cellStyle name="Heading 3 15 5" xfId="1585" xr:uid="{E71BA8A2-1A04-46C6-A3EC-EB68E1A6AED1}"/>
    <cellStyle name="Heading 3 15 5 2" xfId="1586" xr:uid="{E5AB6701-1224-4E94-B859-5ADA73E5B1DF}"/>
    <cellStyle name="Heading 3 15 5 2 2" xfId="1587" xr:uid="{45901036-07EA-4146-BF35-B0E0B6CB078F}"/>
    <cellStyle name="Heading 3 15 5 3" xfId="1588" xr:uid="{020CB947-7521-4B49-A4C4-6DAA906250F6}"/>
    <cellStyle name="Heading 3 15 5 3 2" xfId="1589" xr:uid="{331CA280-AABA-4130-B0E7-1EAA7E83250A}"/>
    <cellStyle name="Heading 3 15 5 4" xfId="1590" xr:uid="{47C59634-E325-49AB-BF7E-00DBB70843AF}"/>
    <cellStyle name="Heading 3 15 5 4 2" xfId="1591" xr:uid="{E48D1553-3741-4084-95E8-A362BD064E50}"/>
    <cellStyle name="Heading 3 15 6" xfId="1592" xr:uid="{D2C02B0E-4B42-48C2-B96A-B8480EB7CBA5}"/>
    <cellStyle name="Heading 3 15 6 2" xfId="1593" xr:uid="{B2A8C5C3-A816-443D-AC65-BEB2275B8D23}"/>
    <cellStyle name="Heading 3 15 6 2 2" xfId="1594" xr:uid="{0E7F6C43-1912-45D1-96BA-9881C7F4AA85}"/>
    <cellStyle name="Heading 3 15 6 3" xfId="1595" xr:uid="{B822F80F-5697-4D46-9B35-1B2E14CD20AA}"/>
    <cellStyle name="Heading 3 15 6 3 2" xfId="1596" xr:uid="{E29B8A80-48D0-4051-BAF3-A50B6D157D74}"/>
    <cellStyle name="Heading 3 15 6 4" xfId="1597" xr:uid="{BDC9B558-79F9-4417-9644-1234BF9530BB}"/>
    <cellStyle name="Heading 3 15 6 4 2" xfId="1598" xr:uid="{C3296B57-0168-45DE-B1DB-933495F1739E}"/>
    <cellStyle name="Heading 3 15 7" xfId="1599" xr:uid="{3210C3FF-39FA-41D3-890A-7BA2AFD00473}"/>
    <cellStyle name="Heading 3 15 7 2" xfId="1600" xr:uid="{9362247B-842A-4D2E-AFAA-DFAB80EA4979}"/>
    <cellStyle name="Heading 3 15 7 2 2" xfId="1601" xr:uid="{000CCC2A-1F21-4FC3-BA46-BA2815EC8CEC}"/>
    <cellStyle name="Heading 3 15 7 3" xfId="1602" xr:uid="{611C55CB-D874-480E-8106-B27619A166DD}"/>
    <cellStyle name="Heading 3 15 7 3 2" xfId="1603" xr:uid="{ADAF716C-A503-4390-B4F6-D5886A7AC7BC}"/>
    <cellStyle name="Heading 3 15 7 4" xfId="1604" xr:uid="{C607B389-C4B0-462F-957E-0BA9C61C3D2A}"/>
    <cellStyle name="Heading 3 15 7 4 2" xfId="1605" xr:uid="{C78A2E69-20A9-4565-8E14-0B6A50CABC8F}"/>
    <cellStyle name="Heading 3 15 8" xfId="1606" xr:uid="{C61808B6-BD2A-4306-ADA0-D4AC2B0F97DB}"/>
    <cellStyle name="Heading 3 15 8 2" xfId="1607" xr:uid="{134A09BD-0A08-424D-B4DD-3EA8F026E860}"/>
    <cellStyle name="Heading 3 15 8 2 2" xfId="1608" xr:uid="{37C654AE-6F0E-4225-8CC7-8EA423E5A0A5}"/>
    <cellStyle name="Heading 3 15 8 3" xfId="1609" xr:uid="{76E0F38B-6B85-446C-9A57-F2556A12383B}"/>
    <cellStyle name="Heading 3 15 8 3 2" xfId="1610" xr:uid="{8E4590A8-3D62-46E0-9FEF-0CF3AB4EFB15}"/>
    <cellStyle name="Heading 3 15 8 4" xfId="1611" xr:uid="{EC940984-72FC-4D6C-8752-AFEA949FFC08}"/>
    <cellStyle name="Heading 3 15 8 4 2" xfId="1612" xr:uid="{D9C9A6D6-CB60-4571-AD93-80D564FABA2C}"/>
    <cellStyle name="Heading 3 15 9" xfId="1613" xr:uid="{D2DAF1D8-71FB-446C-BE05-F7144723BCCC}"/>
    <cellStyle name="Heading 3 15 9 2" xfId="1614" xr:uid="{53B07677-EF08-49AB-B198-55A54597C3B3}"/>
    <cellStyle name="Heading 3 15 9 2 2" xfId="1615" xr:uid="{9417192A-A3A9-46D1-B453-7E4A97702B2B}"/>
    <cellStyle name="Heading 3 15 9 3" xfId="1616" xr:uid="{9D8E4245-2C37-45D9-80D5-6640314C45BB}"/>
    <cellStyle name="Heading 3 15 9 3 2" xfId="1617" xr:uid="{9AB605E5-45D7-4079-8F9E-DEC2E6379574}"/>
    <cellStyle name="Heading 3 15 9 4" xfId="1618" xr:uid="{8D124B98-4593-4619-A8E2-26EE4E39BA7A}"/>
    <cellStyle name="Heading 3 15 9 4 2" xfId="1619" xr:uid="{574DD312-BEC1-471D-A5A4-3E4F44432428}"/>
    <cellStyle name="Heading 3 16" xfId="1620" xr:uid="{8E01A6EC-657C-4EE1-91CC-5D1A50FA8CB4}"/>
    <cellStyle name="Heading 3 16 2" xfId="1621" xr:uid="{4657EE3C-55A2-4836-9197-3541879D1539}"/>
    <cellStyle name="Heading 3 16 2 2" xfId="1622" xr:uid="{D9DA824B-5DC6-4429-B5CB-AC03B4B8A55F}"/>
    <cellStyle name="Heading 3 16 3" xfId="1623" xr:uid="{7F86042E-BF52-4D14-A19E-293BAE86A655}"/>
    <cellStyle name="Heading 3 16 3 2" xfId="1624" xr:uid="{B0067478-9FBD-4500-9190-9358151EC91E}"/>
    <cellStyle name="Heading 3 16 4" xfId="1625" xr:uid="{A5FCFA6B-475F-4C89-B60E-D5EA3BD00A14}"/>
    <cellStyle name="Heading 3 16 4 2" xfId="1626" xr:uid="{F4A66F9E-5B13-4D4A-9897-C39C3DB80640}"/>
    <cellStyle name="Heading 3 17" xfId="1627" xr:uid="{2C7937E1-48CD-4598-A3AA-40C1284387A2}"/>
    <cellStyle name="Heading 3 17 2" xfId="1628" xr:uid="{0CF094A6-E2A0-4B36-BC57-F147FB0B3D63}"/>
    <cellStyle name="Heading 3 17 2 2" xfId="1629" xr:uid="{E03E5171-88CB-4361-8339-E1426677EDAB}"/>
    <cellStyle name="Heading 3 17 3" xfId="1630" xr:uid="{E1DD931F-F75B-45D8-9A8E-CA4C6D05CC1B}"/>
    <cellStyle name="Heading 3 17 3 2" xfId="1631" xr:uid="{F47892AE-E2CD-4A8F-B5A5-331DFA00A451}"/>
    <cellStyle name="Heading 3 17 4" xfId="1632" xr:uid="{A2BA3D40-F70B-43F0-BA07-60964E23FD3A}"/>
    <cellStyle name="Heading 3 17 4 2" xfId="1633" xr:uid="{3FA581AC-E800-4B44-A232-D9E0CC269B16}"/>
    <cellStyle name="Heading 3 18" xfId="1634" xr:uid="{55AFF6E6-2DB9-4133-B344-DDCD783355EE}"/>
    <cellStyle name="Heading 3 18 2" xfId="1635" xr:uid="{5C09B98A-E136-4B2A-B0FA-BDC2BFCEDC56}"/>
    <cellStyle name="Heading 3 19" xfId="1636" xr:uid="{51A2CEEC-3077-4500-8049-6399DAE3953C}"/>
    <cellStyle name="Heading 3 19 2" xfId="1637" xr:uid="{E253E336-A7AA-41FC-86AB-6D3D62090026}"/>
    <cellStyle name="Heading 3 2" xfId="1638" xr:uid="{4668CC3E-54EC-4B73-8464-1C5AC784BA83}"/>
    <cellStyle name="Heading 3 2 10" xfId="1639" xr:uid="{CA8BEC17-9DA1-44C6-9F37-2696D306E3C2}"/>
    <cellStyle name="Heading 3 2 10 10" xfId="1640" xr:uid="{BA26B137-80AF-4825-9FA7-7FA44985535E}"/>
    <cellStyle name="Heading 3 2 10 10 2" xfId="1641" xr:uid="{DF9821DE-935A-4CE9-89A3-EA646C0F9576}"/>
    <cellStyle name="Heading 3 2 10 10 2 2" xfId="1642" xr:uid="{4046BB53-9D9C-4FD1-96AE-A83266DF3FC6}"/>
    <cellStyle name="Heading 3 2 10 10 3" xfId="1643" xr:uid="{957B4152-1F2E-4E00-8993-6480F00B26E9}"/>
    <cellStyle name="Heading 3 2 10 10 3 2" xfId="1644" xr:uid="{FD840C0E-2F76-4928-9CEE-182CC0418A0B}"/>
    <cellStyle name="Heading 3 2 10 10 4" xfId="1645" xr:uid="{F7A5699E-B585-4BC2-99E8-485696633301}"/>
    <cellStyle name="Heading 3 2 10 10 4 2" xfId="1646" xr:uid="{FDC9D5DB-BDDF-4430-A12A-6C4E48AE09A6}"/>
    <cellStyle name="Heading 3 2 10 11" xfId="1647" xr:uid="{415CA518-599D-4E42-A807-DECA4BA59C8C}"/>
    <cellStyle name="Heading 3 2 10 11 2" xfId="1648" xr:uid="{80C128CA-C789-4F2E-867D-A61B7FF8411F}"/>
    <cellStyle name="Heading 3 2 10 11 2 2" xfId="1649" xr:uid="{424C0D08-1E43-46CC-A5EA-1A06C11CB8D6}"/>
    <cellStyle name="Heading 3 2 10 11 3" xfId="1650" xr:uid="{7E079E50-A14C-4EF1-9F18-537DE2E90E2D}"/>
    <cellStyle name="Heading 3 2 10 11 3 2" xfId="1651" xr:uid="{8DD918CF-0071-4143-ADAE-66C54B43B908}"/>
    <cellStyle name="Heading 3 2 10 11 4" xfId="1652" xr:uid="{AC3D5C3A-9332-4249-9E54-43C9D984E92D}"/>
    <cellStyle name="Heading 3 2 10 11 4 2" xfId="1653" xr:uid="{AC3A2E4C-681C-480D-AAEF-FC523E99FB89}"/>
    <cellStyle name="Heading 3 2 10 12" xfId="1654" xr:uid="{445FA1CB-74A3-4600-BEA0-2ED83E7302AA}"/>
    <cellStyle name="Heading 3 2 10 12 2" xfId="1655" xr:uid="{0392A838-F353-4588-86C7-1ED4CCA969E2}"/>
    <cellStyle name="Heading 3 2 10 12 2 2" xfId="1656" xr:uid="{F6683414-CA58-42B6-ADF5-C9350F146A05}"/>
    <cellStyle name="Heading 3 2 10 12 3" xfId="1657" xr:uid="{976AF8D1-FDB9-4B20-9050-916D505FA0AC}"/>
    <cellStyle name="Heading 3 2 10 12 3 2" xfId="1658" xr:uid="{1E81D674-8548-4DB4-AC53-A03C7F56D6C6}"/>
    <cellStyle name="Heading 3 2 10 12 4" xfId="1659" xr:uid="{ECBE7389-B869-46BF-BCD0-8A976EC3832B}"/>
    <cellStyle name="Heading 3 2 10 12 4 2" xfId="1660" xr:uid="{D3C8665A-5E62-4710-BB48-7FE57ED5097C}"/>
    <cellStyle name="Heading 3 2 10 13" xfId="1661" xr:uid="{CEEFE21A-C966-42FE-B7B5-0604CAE2AB88}"/>
    <cellStyle name="Heading 3 2 10 13 2" xfId="1662" xr:uid="{2656BE7B-CDFB-4B84-8AC7-A7D7DCD6F6CF}"/>
    <cellStyle name="Heading 3 2 10 13 2 2" xfId="1663" xr:uid="{43460E70-A4D0-4F86-AEAB-2FB21A3A4972}"/>
    <cellStyle name="Heading 3 2 10 13 3" xfId="1664" xr:uid="{A5447369-3D45-4D9E-BE43-666347BCDF80}"/>
    <cellStyle name="Heading 3 2 10 13 3 2" xfId="1665" xr:uid="{ABC6CFFF-8201-46A4-A3A9-1A297409064C}"/>
    <cellStyle name="Heading 3 2 10 13 4" xfId="1666" xr:uid="{84D4750A-A9C1-430B-9953-7196D0FF5449}"/>
    <cellStyle name="Heading 3 2 10 13 4 2" xfId="1667" xr:uid="{982D0CB1-5D58-4279-9F7B-6E31DFAFF881}"/>
    <cellStyle name="Heading 3 2 10 14" xfId="1668" xr:uid="{FD6C4170-D886-45D1-A8BE-7932C3F00DFE}"/>
    <cellStyle name="Heading 3 2 10 14 2" xfId="1669" xr:uid="{DC614F76-3645-44BA-9C85-173003B0477D}"/>
    <cellStyle name="Heading 3 2 10 14 2 2" xfId="1670" xr:uid="{4562CA79-64B4-4C6F-AAD0-E3875E9A5FD2}"/>
    <cellStyle name="Heading 3 2 10 14 3" xfId="1671" xr:uid="{2A5702D8-9A56-4B0C-8C1A-B14C04611E82}"/>
    <cellStyle name="Heading 3 2 10 14 3 2" xfId="1672" xr:uid="{8BC45E9A-0BF3-4823-8EBB-6E9AA9A4DC13}"/>
    <cellStyle name="Heading 3 2 10 14 4" xfId="1673" xr:uid="{79A0E1D6-3F63-46FC-AA5B-72803798E308}"/>
    <cellStyle name="Heading 3 2 10 14 4 2" xfId="1674" xr:uid="{E5EFDB59-2B38-402D-A294-6C0590B2E931}"/>
    <cellStyle name="Heading 3 2 10 15" xfId="1675" xr:uid="{95495D52-36D3-4C17-B7EA-A4586EE008F7}"/>
    <cellStyle name="Heading 3 2 10 15 2" xfId="1676" xr:uid="{105DEBFE-A3AC-4049-8A81-BE73ACD44E1B}"/>
    <cellStyle name="Heading 3 2 10 15 2 2" xfId="1677" xr:uid="{BD8D1EEF-A54F-4F56-9FD1-7953C89A1DCC}"/>
    <cellStyle name="Heading 3 2 10 15 3" xfId="1678" xr:uid="{93857032-7041-4492-8106-904C6FFBF117}"/>
    <cellStyle name="Heading 3 2 10 15 3 2" xfId="1679" xr:uid="{9D9AE8E8-65C0-4248-A16B-2455C1F380CB}"/>
    <cellStyle name="Heading 3 2 10 15 4" xfId="1680" xr:uid="{D642A41D-D20A-46AF-B0E7-96F0BDE3C1AA}"/>
    <cellStyle name="Heading 3 2 10 15 4 2" xfId="1681" xr:uid="{3C75B291-AEE2-4FD0-AE95-25D6F3CA3605}"/>
    <cellStyle name="Heading 3 2 10 16" xfId="1682" xr:uid="{502F9899-2FAD-4C92-90CC-BD4B46BAB585}"/>
    <cellStyle name="Heading 3 2 10 16 2" xfId="1683" xr:uid="{6C87CC7F-5782-46DA-BA58-2BC379507176}"/>
    <cellStyle name="Heading 3 2 10 17" xfId="1684" xr:uid="{FB8A7E3D-496F-41A8-820B-A74E1B3B32F6}"/>
    <cellStyle name="Heading 3 2 10 17 2" xfId="1685" xr:uid="{F692391F-F008-46AA-899C-5B5D7C00DBD0}"/>
    <cellStyle name="Heading 3 2 10 18" xfId="1686" xr:uid="{3E1DB03C-308D-49B8-B427-45471E5AE396}"/>
    <cellStyle name="Heading 3 2 10 18 2" xfId="1687" xr:uid="{C50AE288-DDFA-416E-B53E-A8C172DFE558}"/>
    <cellStyle name="Heading 3 2 10 19" xfId="1688" xr:uid="{D7FE33E2-F1E8-401E-A4E3-AD42E264A127}"/>
    <cellStyle name="Heading 3 2 10 2" xfId="1689" xr:uid="{EBD4B2D7-ED73-4F09-BFB4-312BA58C4808}"/>
    <cellStyle name="Heading 3 2 10 2 2" xfId="1690" xr:uid="{D5F755C1-3AB1-4A4F-8229-FD6185770EEC}"/>
    <cellStyle name="Heading 3 2 10 2 2 2" xfId="1691" xr:uid="{1397D537-949C-43A0-AF08-D475B26651CF}"/>
    <cellStyle name="Heading 3 2 10 2 3" xfId="1692" xr:uid="{D0451AFC-54F4-4840-85A7-63F436FAAB48}"/>
    <cellStyle name="Heading 3 2 10 2 3 2" xfId="1693" xr:uid="{1E72CBDB-2914-4143-9748-AE5A5EE61DC5}"/>
    <cellStyle name="Heading 3 2 10 2 4" xfId="1694" xr:uid="{5F57D565-D9D6-4822-BDB0-8B72C24AA231}"/>
    <cellStyle name="Heading 3 2 10 2 4 2" xfId="1695" xr:uid="{21737099-73A6-495D-86A6-0B5C702BF1D2}"/>
    <cellStyle name="Heading 3 2 10 20" xfId="1696" xr:uid="{7AAAD4D6-0B1C-47C6-AC88-8C7761A42B54}"/>
    <cellStyle name="Heading 3 2 10 21" xfId="1697" xr:uid="{B5AF078C-E20E-4210-8472-41B0BDB01B8B}"/>
    <cellStyle name="Heading 3 2 10 22" xfId="1698" xr:uid="{0788BB0A-9DF3-419C-B509-A8BA268E8D23}"/>
    <cellStyle name="Heading 3 2 10 23" xfId="1699" xr:uid="{6EE2443D-68EA-45C8-81C2-AA215D351311}"/>
    <cellStyle name="Heading 3 2 10 24" xfId="1700" xr:uid="{89267016-5569-47F2-8698-8A31098B75CA}"/>
    <cellStyle name="Heading 3 2 10 25" xfId="1701" xr:uid="{044B789D-7E44-4297-849E-774A95B57DDC}"/>
    <cellStyle name="Heading 3 2 10 3" xfId="1702" xr:uid="{82E4568C-A511-4204-A5B6-301528EF80CD}"/>
    <cellStyle name="Heading 3 2 10 3 2" xfId="1703" xr:uid="{D0A42BB9-2A33-48DF-ABA7-5EDFE0B1688B}"/>
    <cellStyle name="Heading 3 2 10 3 2 2" xfId="1704" xr:uid="{A12608B5-3011-4C29-9C73-D3B612EC2B3E}"/>
    <cellStyle name="Heading 3 2 10 3 3" xfId="1705" xr:uid="{225889AE-72C4-43EB-9971-62D77BEC920C}"/>
    <cellStyle name="Heading 3 2 10 3 3 2" xfId="1706" xr:uid="{A4FC1657-45CC-4F6B-93A8-EED451BB4D09}"/>
    <cellStyle name="Heading 3 2 10 3 4" xfId="1707" xr:uid="{02E143B9-B1B4-41BF-88F1-E0C732956C92}"/>
    <cellStyle name="Heading 3 2 10 3 4 2" xfId="1708" xr:uid="{70D30376-2DB1-4190-96E9-B8EF05BFC721}"/>
    <cellStyle name="Heading 3 2 10 4" xfId="1709" xr:uid="{272F53B7-E2F4-4E0F-BC1D-9D13370E50E1}"/>
    <cellStyle name="Heading 3 2 10 4 2" xfId="1710" xr:uid="{F676AA19-6DDA-40A1-9BC5-A10658F73959}"/>
    <cellStyle name="Heading 3 2 10 4 2 2" xfId="1711" xr:uid="{14C4BFFF-242F-49DC-A6F0-B4A80A0618E3}"/>
    <cellStyle name="Heading 3 2 10 4 3" xfId="1712" xr:uid="{5876DF0F-3AF4-4907-8B3A-C29EC0C3A610}"/>
    <cellStyle name="Heading 3 2 10 4 3 2" xfId="1713" xr:uid="{EC3E1905-DF63-4D41-AC49-E2664CDE3D70}"/>
    <cellStyle name="Heading 3 2 10 4 4" xfId="1714" xr:uid="{D16AAB50-7D77-450C-B19A-E08B2CC2CA81}"/>
    <cellStyle name="Heading 3 2 10 4 4 2" xfId="1715" xr:uid="{022F391B-8E59-4F66-8EFF-97EEA3FEA4D2}"/>
    <cellStyle name="Heading 3 2 10 5" xfId="1716" xr:uid="{FC2D667C-1BA3-4B8A-8D66-7278660A84AE}"/>
    <cellStyle name="Heading 3 2 10 5 2" xfId="1717" xr:uid="{48511AF3-860D-4A89-8092-5490D13D391C}"/>
    <cellStyle name="Heading 3 2 10 5 2 2" xfId="1718" xr:uid="{DC8AC7D4-6696-48A4-9832-1A8406E74676}"/>
    <cellStyle name="Heading 3 2 10 5 3" xfId="1719" xr:uid="{EBF8EB63-D479-456E-866A-B7AA0CE37B17}"/>
    <cellStyle name="Heading 3 2 10 5 3 2" xfId="1720" xr:uid="{CB0B05D0-F1CA-4728-BCF8-7FE403262543}"/>
    <cellStyle name="Heading 3 2 10 5 4" xfId="1721" xr:uid="{EF4208EA-EA12-4F2F-B417-3D43D7D7AD32}"/>
    <cellStyle name="Heading 3 2 10 5 4 2" xfId="1722" xr:uid="{1DC4D816-2B09-42DF-AC3B-323F56F7DC24}"/>
    <cellStyle name="Heading 3 2 10 6" xfId="1723" xr:uid="{ACEA5286-24E9-43C3-B3C2-515C14CA22E3}"/>
    <cellStyle name="Heading 3 2 10 6 2" xfId="1724" xr:uid="{0804D10C-5E36-4C68-BA6F-A2558CCA88C1}"/>
    <cellStyle name="Heading 3 2 10 6 2 2" xfId="1725" xr:uid="{C711649B-939F-4756-82EF-ABC6623296F8}"/>
    <cellStyle name="Heading 3 2 10 6 3" xfId="1726" xr:uid="{41B139C6-8D6D-41FF-8055-E0FB87B7EC0A}"/>
    <cellStyle name="Heading 3 2 10 6 3 2" xfId="1727" xr:uid="{54B6F7B1-E004-4151-9362-40780ED16D8F}"/>
    <cellStyle name="Heading 3 2 10 6 4" xfId="1728" xr:uid="{D9FCD883-53C8-4C67-87EF-FE8AFFA022CC}"/>
    <cellStyle name="Heading 3 2 10 6 4 2" xfId="1729" xr:uid="{EA3278C1-7DDE-4EF4-9D0F-B3CAC64A0FFC}"/>
    <cellStyle name="Heading 3 2 10 7" xfId="1730" xr:uid="{DF3FB8BF-611C-4792-8A17-333BFE8FF46D}"/>
    <cellStyle name="Heading 3 2 10 7 2" xfId="1731" xr:uid="{69CA1503-AFE5-4396-894C-9959267CCC33}"/>
    <cellStyle name="Heading 3 2 10 7 2 2" xfId="1732" xr:uid="{9280F3DB-B772-4BAC-8566-4F0C11E1D418}"/>
    <cellStyle name="Heading 3 2 10 7 3" xfId="1733" xr:uid="{9BCEA7EA-FA3F-44A9-AAF5-8AA5D050BDF5}"/>
    <cellStyle name="Heading 3 2 10 7 3 2" xfId="1734" xr:uid="{91749963-432B-48A8-A63F-50F5695F850C}"/>
    <cellStyle name="Heading 3 2 10 7 4" xfId="1735" xr:uid="{5AF7B7FD-A4DE-4B42-88C3-B0D029A782AC}"/>
    <cellStyle name="Heading 3 2 10 7 4 2" xfId="1736" xr:uid="{72BD268B-C573-415D-845E-13AD52FCD110}"/>
    <cellStyle name="Heading 3 2 10 8" xfId="1737" xr:uid="{D32C9945-B123-4588-8674-679B6FD8E5DF}"/>
    <cellStyle name="Heading 3 2 10 8 2" xfId="1738" xr:uid="{029B4C9B-98B7-4FEB-905E-66CF096DDDFE}"/>
    <cellStyle name="Heading 3 2 10 8 2 2" xfId="1739" xr:uid="{534887AC-A844-423C-84B7-E260DB26E947}"/>
    <cellStyle name="Heading 3 2 10 8 3" xfId="1740" xr:uid="{46CF128E-7493-4485-88EC-B9B9A380E0E7}"/>
    <cellStyle name="Heading 3 2 10 8 3 2" xfId="1741" xr:uid="{35653E7F-E8DE-4EA1-81EB-9504D9933A14}"/>
    <cellStyle name="Heading 3 2 10 8 4" xfId="1742" xr:uid="{652E9552-9172-4C34-81A5-E8E45B57A394}"/>
    <cellStyle name="Heading 3 2 10 8 4 2" xfId="1743" xr:uid="{118C37FC-4393-4E6B-AE76-3C8907308F75}"/>
    <cellStyle name="Heading 3 2 10 9" xfId="1744" xr:uid="{DBEEA40C-4B7C-4D1D-AC21-9604D87CCC54}"/>
    <cellStyle name="Heading 3 2 10 9 2" xfId="1745" xr:uid="{D1F95388-628F-4F8E-95CB-F1DE009A6E09}"/>
    <cellStyle name="Heading 3 2 10 9 2 2" xfId="1746" xr:uid="{B290AEB2-3BC3-4E38-AD82-188774CDED6E}"/>
    <cellStyle name="Heading 3 2 10 9 3" xfId="1747" xr:uid="{9224EA68-B2D7-4BC8-8214-CD227A95F34D}"/>
    <cellStyle name="Heading 3 2 10 9 3 2" xfId="1748" xr:uid="{3EA0A3A7-BDCF-4659-A0D1-4119F411C8C2}"/>
    <cellStyle name="Heading 3 2 10 9 4" xfId="1749" xr:uid="{62BB68DF-5590-4328-8A77-D30FD63F2BE2}"/>
    <cellStyle name="Heading 3 2 10 9 4 2" xfId="1750" xr:uid="{75CA3A59-F12A-4FCB-B54E-F56917AD76E0}"/>
    <cellStyle name="Heading 3 2 11" xfId="1751" xr:uid="{C91F240A-9FE1-4233-9101-5D1B96B5F11B}"/>
    <cellStyle name="Heading 3 2 11 10" xfId="1752" xr:uid="{51BBD9B0-8D0F-4863-A866-18C80DD9401F}"/>
    <cellStyle name="Heading 3 2 11 10 2" xfId="1753" xr:uid="{5143EC1E-3BA8-432A-AA1C-FD0ECF2C361C}"/>
    <cellStyle name="Heading 3 2 11 10 2 2" xfId="1754" xr:uid="{5BB40CE1-2DF7-46C7-9F2C-E8969A62FA11}"/>
    <cellStyle name="Heading 3 2 11 10 3" xfId="1755" xr:uid="{14B2E3E2-3D2F-4945-9F51-EF6D56F49177}"/>
    <cellStyle name="Heading 3 2 11 10 3 2" xfId="1756" xr:uid="{A1E772BB-836C-4FC7-BA20-910A1F442C55}"/>
    <cellStyle name="Heading 3 2 11 10 4" xfId="1757" xr:uid="{D9AF117C-F130-4F2E-B38D-5ED1E1C28A48}"/>
    <cellStyle name="Heading 3 2 11 10 4 2" xfId="1758" xr:uid="{39E46BB7-31CC-4AC6-B1CE-52579D8811C8}"/>
    <cellStyle name="Heading 3 2 11 11" xfId="1759" xr:uid="{B182CB9C-85C0-45F6-920F-F83925838A10}"/>
    <cellStyle name="Heading 3 2 11 11 2" xfId="1760" xr:uid="{19EECE9A-51E9-43E6-8A9E-BA2BCEDB4942}"/>
    <cellStyle name="Heading 3 2 11 11 2 2" xfId="1761" xr:uid="{F0C077C3-EDA0-46E8-A3F0-DD1432DCD327}"/>
    <cellStyle name="Heading 3 2 11 11 3" xfId="1762" xr:uid="{CCCF202F-BE54-49B7-B1D3-240AFE01B726}"/>
    <cellStyle name="Heading 3 2 11 11 3 2" xfId="1763" xr:uid="{C6D627F1-E70E-4143-948F-948BD4E81A1E}"/>
    <cellStyle name="Heading 3 2 11 11 4" xfId="1764" xr:uid="{2BF69187-BCA7-4A36-812C-08C2C3C71832}"/>
    <cellStyle name="Heading 3 2 11 11 4 2" xfId="1765" xr:uid="{3B511CF9-BC09-4F24-BE96-486384B671CB}"/>
    <cellStyle name="Heading 3 2 11 12" xfId="1766" xr:uid="{3435555E-0E46-4F4B-AAA8-1E20ECF387F9}"/>
    <cellStyle name="Heading 3 2 11 12 2" xfId="1767" xr:uid="{E99A8FD4-8505-4E0E-B078-E2F6081DD12D}"/>
    <cellStyle name="Heading 3 2 11 12 2 2" xfId="1768" xr:uid="{9C7F7005-F9C8-4E5E-A917-54BF1F44628D}"/>
    <cellStyle name="Heading 3 2 11 12 3" xfId="1769" xr:uid="{13BF947A-DD6E-4558-A42A-81112680ABB8}"/>
    <cellStyle name="Heading 3 2 11 12 3 2" xfId="1770" xr:uid="{AD2E7B80-9291-44E8-BA09-E9E3161200D8}"/>
    <cellStyle name="Heading 3 2 11 12 4" xfId="1771" xr:uid="{800537BF-0D9B-46C2-8688-D63A03B890D6}"/>
    <cellStyle name="Heading 3 2 11 12 4 2" xfId="1772" xr:uid="{8795C8FD-DAB0-4B9F-8DFC-23863DAF17D9}"/>
    <cellStyle name="Heading 3 2 11 13" xfId="1773" xr:uid="{E59605E4-F1B7-4584-A0AA-07D0EC6FCAC4}"/>
    <cellStyle name="Heading 3 2 11 13 2" xfId="1774" xr:uid="{624B3F3D-586F-4B2D-82E7-C45280C3EA77}"/>
    <cellStyle name="Heading 3 2 11 13 2 2" xfId="1775" xr:uid="{2EB523A2-7248-43D2-AFE7-94384A8D9847}"/>
    <cellStyle name="Heading 3 2 11 13 3" xfId="1776" xr:uid="{B302CBDC-BAC8-4F72-A76C-FC9103A9B306}"/>
    <cellStyle name="Heading 3 2 11 13 3 2" xfId="1777" xr:uid="{F4659F9B-C8C4-44F1-89A5-71CE7A5FEA2C}"/>
    <cellStyle name="Heading 3 2 11 13 4" xfId="1778" xr:uid="{DA7F198C-3FB0-4423-B028-F1FD977B1FF0}"/>
    <cellStyle name="Heading 3 2 11 13 4 2" xfId="1779" xr:uid="{2A0AFF3B-9BFC-4049-9A72-A6456B4A9E0B}"/>
    <cellStyle name="Heading 3 2 11 14" xfId="1780" xr:uid="{F2B92B52-AA1E-4303-9B9F-6EE0005BF909}"/>
    <cellStyle name="Heading 3 2 11 14 2" xfId="1781" xr:uid="{5EAACEA4-346F-4F60-9435-3BDE4082D57B}"/>
    <cellStyle name="Heading 3 2 11 14 2 2" xfId="1782" xr:uid="{C6B81A6E-3133-4F1B-A1B2-789E47F54288}"/>
    <cellStyle name="Heading 3 2 11 14 3" xfId="1783" xr:uid="{2D305CBB-97DE-4857-8E38-609ED9885C54}"/>
    <cellStyle name="Heading 3 2 11 14 3 2" xfId="1784" xr:uid="{803F55C9-26A0-4C14-A476-D0CB23452FF4}"/>
    <cellStyle name="Heading 3 2 11 14 4" xfId="1785" xr:uid="{50A7196F-6246-4EAC-991F-5DD04F7E7699}"/>
    <cellStyle name="Heading 3 2 11 14 4 2" xfId="1786" xr:uid="{54EAA808-A721-47F9-A8BB-75FEC30D9636}"/>
    <cellStyle name="Heading 3 2 11 15" xfId="1787" xr:uid="{B238F74C-725B-43B5-935F-A725B17B3A5A}"/>
    <cellStyle name="Heading 3 2 11 15 2" xfId="1788" xr:uid="{73C0EB80-F1C0-4E66-A95B-681A0300F3AB}"/>
    <cellStyle name="Heading 3 2 11 15 2 2" xfId="1789" xr:uid="{9EDECEA7-297C-4EEE-B9C2-FC1B4ADBEE3B}"/>
    <cellStyle name="Heading 3 2 11 15 3" xfId="1790" xr:uid="{98390EA1-86C8-465F-8663-893DF348D47C}"/>
    <cellStyle name="Heading 3 2 11 15 3 2" xfId="1791" xr:uid="{1A9E1E23-A56C-4520-B4CF-2EAD16254EC4}"/>
    <cellStyle name="Heading 3 2 11 15 4" xfId="1792" xr:uid="{3917EC98-238B-4FAF-A121-F88ABBC5B1EA}"/>
    <cellStyle name="Heading 3 2 11 15 4 2" xfId="1793" xr:uid="{3F4A9598-F42C-45E3-B129-F080F282534B}"/>
    <cellStyle name="Heading 3 2 11 16" xfId="1794" xr:uid="{E597B66E-88CD-400E-858F-408CAC2FCEAA}"/>
    <cellStyle name="Heading 3 2 11 16 2" xfId="1795" xr:uid="{89160600-9DE1-4FA2-A05B-A46B638634B0}"/>
    <cellStyle name="Heading 3 2 11 17" xfId="1796" xr:uid="{476F4DB7-9267-4D94-A8B8-E6A34EB17AF7}"/>
    <cellStyle name="Heading 3 2 11 17 2" xfId="1797" xr:uid="{40F101F1-10FA-4641-BA99-0AB77F2A0112}"/>
    <cellStyle name="Heading 3 2 11 18" xfId="1798" xr:uid="{C2072F0A-737A-4B05-823E-DC660F762AFF}"/>
    <cellStyle name="Heading 3 2 11 18 2" xfId="1799" xr:uid="{13178C5F-0EEA-43EA-BCB9-17DBEB239F79}"/>
    <cellStyle name="Heading 3 2 11 19" xfId="1800" xr:uid="{E3D72CDF-8492-4196-BA13-AAB413D209FD}"/>
    <cellStyle name="Heading 3 2 11 2" xfId="1801" xr:uid="{EAC06311-01AC-44D0-9633-E9CE9DC820E8}"/>
    <cellStyle name="Heading 3 2 11 2 2" xfId="1802" xr:uid="{3633F2B9-9C92-431E-B374-32051FD51A12}"/>
    <cellStyle name="Heading 3 2 11 2 2 2" xfId="1803" xr:uid="{219A60BA-7CB9-4F7E-9B03-AF16EE9738C5}"/>
    <cellStyle name="Heading 3 2 11 2 3" xfId="1804" xr:uid="{C99ADEF0-EE4F-4845-B9FC-3F797FC61247}"/>
    <cellStyle name="Heading 3 2 11 2 3 2" xfId="1805" xr:uid="{77AA2AF0-E32F-40CC-8B08-91AA3B041638}"/>
    <cellStyle name="Heading 3 2 11 2 4" xfId="1806" xr:uid="{14E04998-4D91-4E02-ACCF-7E4487FA6682}"/>
    <cellStyle name="Heading 3 2 11 2 4 2" xfId="1807" xr:uid="{44830AC6-6096-4319-9D26-9B61DDAAAB9F}"/>
    <cellStyle name="Heading 3 2 11 20" xfId="1808" xr:uid="{070513B1-9996-4DBC-97A4-E40A952CD118}"/>
    <cellStyle name="Heading 3 2 11 21" xfId="1809" xr:uid="{0084DA64-019C-4BE1-BC1B-0B1B5A7661EB}"/>
    <cellStyle name="Heading 3 2 11 22" xfId="1810" xr:uid="{D854E346-5F1A-4869-8489-2F3F25590851}"/>
    <cellStyle name="Heading 3 2 11 23" xfId="1811" xr:uid="{8C3E15EB-CC94-449B-B63E-DAE4BE7245B3}"/>
    <cellStyle name="Heading 3 2 11 24" xfId="1812" xr:uid="{B76FE12D-0529-4676-B19E-74B6349277C1}"/>
    <cellStyle name="Heading 3 2 11 25" xfId="1813" xr:uid="{04DBDB7A-7F45-41CC-AA8A-FB7C1DD614F8}"/>
    <cellStyle name="Heading 3 2 11 3" xfId="1814" xr:uid="{939180A7-E3DC-4B2B-BF71-0EA1DCACE70E}"/>
    <cellStyle name="Heading 3 2 11 3 2" xfId="1815" xr:uid="{A5AED502-3504-4BC6-B035-571EB8F2D5A8}"/>
    <cellStyle name="Heading 3 2 11 3 2 2" xfId="1816" xr:uid="{F0D8EF68-7463-4910-A43A-386D29B53D61}"/>
    <cellStyle name="Heading 3 2 11 3 3" xfId="1817" xr:uid="{07C8F982-C167-415A-ADC3-94D935796EED}"/>
    <cellStyle name="Heading 3 2 11 3 3 2" xfId="1818" xr:uid="{D4225852-22AD-4E79-AF79-98CBE4BAF9A7}"/>
    <cellStyle name="Heading 3 2 11 3 4" xfId="1819" xr:uid="{9A69F961-F338-40F0-AC06-CC2775B2AD9E}"/>
    <cellStyle name="Heading 3 2 11 3 4 2" xfId="1820" xr:uid="{33E6806D-7AA2-4125-ADDF-96891D9DB722}"/>
    <cellStyle name="Heading 3 2 11 4" xfId="1821" xr:uid="{D95D1044-1358-4B50-86B2-B1F066C2277E}"/>
    <cellStyle name="Heading 3 2 11 4 2" xfId="1822" xr:uid="{69AA8338-F5C0-4CD4-8880-A537FDB1A254}"/>
    <cellStyle name="Heading 3 2 11 4 2 2" xfId="1823" xr:uid="{CDEFFFE1-69E7-4614-B0B7-07A97A6E3C41}"/>
    <cellStyle name="Heading 3 2 11 4 3" xfId="1824" xr:uid="{4C01CD2E-AA0A-4B4E-BB28-2F01FBC33E69}"/>
    <cellStyle name="Heading 3 2 11 4 3 2" xfId="1825" xr:uid="{0195C132-505D-4D55-A29B-F867ACCE3A3E}"/>
    <cellStyle name="Heading 3 2 11 4 4" xfId="1826" xr:uid="{9CC15D2E-A2D9-4D1B-AEC8-D2742963C6AD}"/>
    <cellStyle name="Heading 3 2 11 4 4 2" xfId="1827" xr:uid="{ECAFD4AC-1E80-45CD-B69E-F3C91F63DD3E}"/>
    <cellStyle name="Heading 3 2 11 5" xfId="1828" xr:uid="{52F56EA6-E937-49D1-A906-2B1CCFB446EE}"/>
    <cellStyle name="Heading 3 2 11 5 2" xfId="1829" xr:uid="{3EAD7925-BDB3-40AC-802D-BC70CC871F3B}"/>
    <cellStyle name="Heading 3 2 11 5 2 2" xfId="1830" xr:uid="{9CA1CF1E-FF5B-4F4B-BA46-EF5FB7FC3B3B}"/>
    <cellStyle name="Heading 3 2 11 5 3" xfId="1831" xr:uid="{04D4AE38-32D0-42A0-AF5A-64532A54CCEE}"/>
    <cellStyle name="Heading 3 2 11 5 3 2" xfId="1832" xr:uid="{85D7B0BF-4876-46AF-BF64-1EE682E85CAB}"/>
    <cellStyle name="Heading 3 2 11 5 4" xfId="1833" xr:uid="{34DD8F38-0E2C-4618-BAB1-6BC9A5AE71E0}"/>
    <cellStyle name="Heading 3 2 11 5 4 2" xfId="1834" xr:uid="{0A6D99D1-3C19-4D00-BB6A-C952C9E8930D}"/>
    <cellStyle name="Heading 3 2 11 6" xfId="1835" xr:uid="{337AF604-6CFC-42B0-964D-A328078835C1}"/>
    <cellStyle name="Heading 3 2 11 6 2" xfId="1836" xr:uid="{AEBDD2E6-4C7A-4681-8C92-6412A6FF2B7E}"/>
    <cellStyle name="Heading 3 2 11 6 2 2" xfId="1837" xr:uid="{A3D01DA1-50ED-465F-9311-CE07DF58E31B}"/>
    <cellStyle name="Heading 3 2 11 6 3" xfId="1838" xr:uid="{9CEC3E6C-E28E-4A96-A11D-5B02E2A6429E}"/>
    <cellStyle name="Heading 3 2 11 6 3 2" xfId="1839" xr:uid="{D434931E-9257-4C19-AFD9-02C4D8004602}"/>
    <cellStyle name="Heading 3 2 11 6 4" xfId="1840" xr:uid="{7905FD4C-80E7-4BA6-8174-CDF5A0909504}"/>
    <cellStyle name="Heading 3 2 11 6 4 2" xfId="1841" xr:uid="{90CF5636-507A-41E5-9F89-0BF5F5E9C7B2}"/>
    <cellStyle name="Heading 3 2 11 7" xfId="1842" xr:uid="{4ADE0E5E-26C2-44A6-AC75-48221DD5982E}"/>
    <cellStyle name="Heading 3 2 11 7 2" xfId="1843" xr:uid="{4BC9F7FA-D557-411A-AD20-95E1DD43F971}"/>
    <cellStyle name="Heading 3 2 11 7 2 2" xfId="1844" xr:uid="{AE193FEF-69D4-4863-A8FD-59F60534638E}"/>
    <cellStyle name="Heading 3 2 11 7 3" xfId="1845" xr:uid="{712D88FB-3A00-4D85-A2AA-998BC7D39797}"/>
    <cellStyle name="Heading 3 2 11 7 3 2" xfId="1846" xr:uid="{F76F17B4-7A9E-4145-A465-9A21B91904B6}"/>
    <cellStyle name="Heading 3 2 11 7 4" xfId="1847" xr:uid="{F5CFA73F-802F-42A5-A01A-00ED166945B5}"/>
    <cellStyle name="Heading 3 2 11 7 4 2" xfId="1848" xr:uid="{593B2F34-85AD-4804-81DE-F8B20DD2E5B2}"/>
    <cellStyle name="Heading 3 2 11 8" xfId="1849" xr:uid="{404D884A-3352-4B86-8AA5-06DF558BDC48}"/>
    <cellStyle name="Heading 3 2 11 8 2" xfId="1850" xr:uid="{9EA2B8B2-A94A-4AC8-974F-11AD03280333}"/>
    <cellStyle name="Heading 3 2 11 8 2 2" xfId="1851" xr:uid="{70C4A689-7D8D-4E99-8809-11D3BED4FF5C}"/>
    <cellStyle name="Heading 3 2 11 8 3" xfId="1852" xr:uid="{EF9BFB6E-9D15-46BC-AFD7-DF641DE3FF6B}"/>
    <cellStyle name="Heading 3 2 11 8 3 2" xfId="1853" xr:uid="{2A25753F-3DF9-4E2E-BF28-4D2A1B1B3819}"/>
    <cellStyle name="Heading 3 2 11 8 4" xfId="1854" xr:uid="{94DE82AF-0286-4755-8EFA-4D6D63B8D477}"/>
    <cellStyle name="Heading 3 2 11 8 4 2" xfId="1855" xr:uid="{823A7571-9251-4B49-86ED-D0E3802DA3A4}"/>
    <cellStyle name="Heading 3 2 11 9" xfId="1856" xr:uid="{561C9C7B-E1C7-4027-B4EC-463E4579878B}"/>
    <cellStyle name="Heading 3 2 11 9 2" xfId="1857" xr:uid="{EA0AF5A3-528B-46F0-9A03-A1982818CBCA}"/>
    <cellStyle name="Heading 3 2 11 9 2 2" xfId="1858" xr:uid="{F20FC651-3B0E-4C8C-951D-2EBEB88CD109}"/>
    <cellStyle name="Heading 3 2 11 9 3" xfId="1859" xr:uid="{38347CC6-A4B8-4B9E-ADAA-3AAF8531E3FF}"/>
    <cellStyle name="Heading 3 2 11 9 3 2" xfId="1860" xr:uid="{362ADD79-0AB4-4110-8E81-9C2ED05E8E99}"/>
    <cellStyle name="Heading 3 2 11 9 4" xfId="1861" xr:uid="{4CEE6AAE-23EC-40BF-801F-53AEC498CE2B}"/>
    <cellStyle name="Heading 3 2 11 9 4 2" xfId="1862" xr:uid="{4DEBF7AF-54FD-49D7-A5CB-D9298385A190}"/>
    <cellStyle name="Heading 3 2 12" xfId="1863" xr:uid="{CF40E8E3-9CAA-458A-A7C2-644F972DEA55}"/>
    <cellStyle name="Heading 3 2 12 10" xfId="1864" xr:uid="{80F8AAE3-EA4B-45BD-8B1E-49613F30A8B7}"/>
    <cellStyle name="Heading 3 2 12 10 2" xfId="1865" xr:uid="{AC868998-0B1E-451B-9C51-11EA62C8988D}"/>
    <cellStyle name="Heading 3 2 12 10 2 2" xfId="1866" xr:uid="{8276A928-254B-4BAC-803A-1E3846D2C6BD}"/>
    <cellStyle name="Heading 3 2 12 10 3" xfId="1867" xr:uid="{BBC6C682-F19C-4A1B-AF79-295202522CD4}"/>
    <cellStyle name="Heading 3 2 12 10 3 2" xfId="1868" xr:uid="{1713AF67-BD3B-42A4-A007-D8086FEAEAFC}"/>
    <cellStyle name="Heading 3 2 12 10 4" xfId="1869" xr:uid="{F476CC17-8957-47F9-8A40-18FF9E5117EE}"/>
    <cellStyle name="Heading 3 2 12 10 4 2" xfId="1870" xr:uid="{04972237-2682-42D6-B41A-B6C525169DED}"/>
    <cellStyle name="Heading 3 2 12 11" xfId="1871" xr:uid="{3F423D5B-9410-4FBD-81C6-E1510628CEDC}"/>
    <cellStyle name="Heading 3 2 12 11 2" xfId="1872" xr:uid="{5DBDD521-A965-4449-BCB3-0B81673DD294}"/>
    <cellStyle name="Heading 3 2 12 11 2 2" xfId="1873" xr:uid="{33FD21F6-930A-4CBE-825F-490CAE0C0194}"/>
    <cellStyle name="Heading 3 2 12 11 3" xfId="1874" xr:uid="{9A6B3275-6C51-497F-A2F1-4701F48CA3E2}"/>
    <cellStyle name="Heading 3 2 12 11 3 2" xfId="1875" xr:uid="{3017F3E7-448F-4684-A97E-F01585C19EAA}"/>
    <cellStyle name="Heading 3 2 12 11 4" xfId="1876" xr:uid="{6AD05CFA-CBCD-489A-85BA-72EB192EB005}"/>
    <cellStyle name="Heading 3 2 12 11 4 2" xfId="1877" xr:uid="{23C7FF8F-B667-4527-B2B4-F5706CBD5A11}"/>
    <cellStyle name="Heading 3 2 12 12" xfId="1878" xr:uid="{2BF171CB-CEAD-4864-86F5-070992A0E847}"/>
    <cellStyle name="Heading 3 2 12 12 2" xfId="1879" xr:uid="{937B4EB1-08BF-4A96-905D-0E0EE62161DB}"/>
    <cellStyle name="Heading 3 2 12 12 2 2" xfId="1880" xr:uid="{6084403B-4FB0-4028-988E-8B97318DCEA9}"/>
    <cellStyle name="Heading 3 2 12 12 3" xfId="1881" xr:uid="{524236F9-1529-4C31-AA54-DC4F0F155BA1}"/>
    <cellStyle name="Heading 3 2 12 12 3 2" xfId="1882" xr:uid="{A87F7387-FD34-4F28-B7AE-3DAFFC2DB2CA}"/>
    <cellStyle name="Heading 3 2 12 12 4" xfId="1883" xr:uid="{9EBC7031-86AC-4691-A981-8B91CD76E436}"/>
    <cellStyle name="Heading 3 2 12 12 4 2" xfId="1884" xr:uid="{6F6E59BC-B8AB-46D8-A909-0E276019AB21}"/>
    <cellStyle name="Heading 3 2 12 13" xfId="1885" xr:uid="{85C25B67-8A24-48C6-AB22-D3DFD725782F}"/>
    <cellStyle name="Heading 3 2 12 13 2" xfId="1886" xr:uid="{1F33BC63-F557-4830-A4D0-0C118AA71A6A}"/>
    <cellStyle name="Heading 3 2 12 13 2 2" xfId="1887" xr:uid="{6E38ED0D-7C4F-4DB2-95C8-0A083552BA97}"/>
    <cellStyle name="Heading 3 2 12 13 3" xfId="1888" xr:uid="{D62D1058-147F-4062-BDFC-3187C1F24465}"/>
    <cellStyle name="Heading 3 2 12 13 3 2" xfId="1889" xr:uid="{F6D7D0B6-9DC7-4A91-8E3B-7B8BDA39A3ED}"/>
    <cellStyle name="Heading 3 2 12 13 4" xfId="1890" xr:uid="{56B5BCC7-8E19-42D8-996B-C65F14A0D3C5}"/>
    <cellStyle name="Heading 3 2 12 13 4 2" xfId="1891" xr:uid="{E578EEFF-FB15-4B90-AC37-92CA70F4B1DF}"/>
    <cellStyle name="Heading 3 2 12 14" xfId="1892" xr:uid="{B401FF52-057F-4178-A575-506F6770A2D3}"/>
    <cellStyle name="Heading 3 2 12 14 2" xfId="1893" xr:uid="{87F8DC7C-2B36-4664-A8E0-CBCAEFD275FE}"/>
    <cellStyle name="Heading 3 2 12 14 2 2" xfId="1894" xr:uid="{8B18C5CC-9A7F-4557-9F72-AF7B2D1AC084}"/>
    <cellStyle name="Heading 3 2 12 14 3" xfId="1895" xr:uid="{7BBBD9B1-F292-455C-AB1E-6487CC05DF99}"/>
    <cellStyle name="Heading 3 2 12 14 3 2" xfId="1896" xr:uid="{CD04EE86-E014-4E1D-8910-298F35FD72EA}"/>
    <cellStyle name="Heading 3 2 12 14 4" xfId="1897" xr:uid="{4A133150-46BE-4A1B-9263-934116CBA408}"/>
    <cellStyle name="Heading 3 2 12 14 4 2" xfId="1898" xr:uid="{0DF0795D-4390-49F5-A05A-E4B020D4FF36}"/>
    <cellStyle name="Heading 3 2 12 15" xfId="1899" xr:uid="{CE607B9F-8957-4578-BD0D-5B0FB2F4F646}"/>
    <cellStyle name="Heading 3 2 12 15 2" xfId="1900" xr:uid="{C399A6DC-4D61-47F2-9E33-2AF615FB2D38}"/>
    <cellStyle name="Heading 3 2 12 15 2 2" xfId="1901" xr:uid="{6821DF5B-A0FC-48FC-828B-269BB4AD83D5}"/>
    <cellStyle name="Heading 3 2 12 15 3" xfId="1902" xr:uid="{9C1D32A4-C5E6-49BF-883A-E66CAD6915FF}"/>
    <cellStyle name="Heading 3 2 12 15 3 2" xfId="1903" xr:uid="{E6493973-6040-4CA5-AD24-6B519E7704E3}"/>
    <cellStyle name="Heading 3 2 12 15 4" xfId="1904" xr:uid="{E03518B7-6E0A-4E03-946F-D8BA3A98AFC6}"/>
    <cellStyle name="Heading 3 2 12 15 4 2" xfId="1905" xr:uid="{5A69A277-EDB9-4F21-B2E1-9C4ECF44D4A1}"/>
    <cellStyle name="Heading 3 2 12 16" xfId="1906" xr:uid="{E9D0EB97-3F38-4DDD-A556-C7D508FEBA4A}"/>
    <cellStyle name="Heading 3 2 12 16 2" xfId="1907" xr:uid="{C60CF564-5628-4D38-A96A-064F65FC8904}"/>
    <cellStyle name="Heading 3 2 12 17" xfId="1908" xr:uid="{07A8A9C4-53F6-42F0-951F-78AF67B5AB71}"/>
    <cellStyle name="Heading 3 2 12 17 2" xfId="1909" xr:uid="{F1867EAD-9E58-4141-B3D7-E265AA618E02}"/>
    <cellStyle name="Heading 3 2 12 18" xfId="1910" xr:uid="{7FA29B14-A704-46D5-8B81-43DBC2DACA6E}"/>
    <cellStyle name="Heading 3 2 12 18 2" xfId="1911" xr:uid="{FC7FF4AC-AE5C-419B-8028-2BEFC31726B4}"/>
    <cellStyle name="Heading 3 2 12 19" xfId="1912" xr:uid="{3B16ABC8-4EF5-46EF-9958-A2B507FCE4D5}"/>
    <cellStyle name="Heading 3 2 12 2" xfId="1913" xr:uid="{B0BF149F-86A5-483A-9F2E-E921D1A50151}"/>
    <cellStyle name="Heading 3 2 12 2 2" xfId="1914" xr:uid="{1EAC71FD-4B1D-49A9-AABE-6A8791B70E6F}"/>
    <cellStyle name="Heading 3 2 12 2 2 2" xfId="1915" xr:uid="{F8228574-F427-4DF8-B6FC-6E32BB490BF8}"/>
    <cellStyle name="Heading 3 2 12 2 3" xfId="1916" xr:uid="{523DD452-B3DE-4CD9-8B27-D11F717EC51C}"/>
    <cellStyle name="Heading 3 2 12 2 3 2" xfId="1917" xr:uid="{C21D4D90-D701-415E-8F77-18F5EA449DF7}"/>
    <cellStyle name="Heading 3 2 12 2 4" xfId="1918" xr:uid="{F3CC2C31-37FE-4C58-884F-061E38C08C09}"/>
    <cellStyle name="Heading 3 2 12 2 4 2" xfId="1919" xr:uid="{158656E4-0BA1-4F08-8317-8EE9D515FBFA}"/>
    <cellStyle name="Heading 3 2 12 20" xfId="1920" xr:uid="{DBD2BCA0-C557-4745-A603-B6BFA87B82D6}"/>
    <cellStyle name="Heading 3 2 12 21" xfId="1921" xr:uid="{43117F2D-454D-412D-9AD6-B68E3EF63CA7}"/>
    <cellStyle name="Heading 3 2 12 22" xfId="1922" xr:uid="{4B00AF82-4F27-47B7-B420-25E3BA78FA23}"/>
    <cellStyle name="Heading 3 2 12 23" xfId="1923" xr:uid="{2810DE96-882B-45C4-9577-02816D0209E6}"/>
    <cellStyle name="Heading 3 2 12 24" xfId="1924" xr:uid="{E6933D16-3088-4876-831D-E33B4E012907}"/>
    <cellStyle name="Heading 3 2 12 25" xfId="1925" xr:uid="{80AEFC22-CEA5-4FAE-942F-EBD3E7FCAF57}"/>
    <cellStyle name="Heading 3 2 12 3" xfId="1926" xr:uid="{0DDB7C23-67C8-46F2-95D2-F7173029AD86}"/>
    <cellStyle name="Heading 3 2 12 3 2" xfId="1927" xr:uid="{45A911A9-71C4-475E-999D-F07D88345649}"/>
    <cellStyle name="Heading 3 2 12 3 2 2" xfId="1928" xr:uid="{7F258E9E-077D-421E-AC0E-199D461CE4E0}"/>
    <cellStyle name="Heading 3 2 12 3 3" xfId="1929" xr:uid="{78D927DA-8777-48B4-A57B-9EB3D1C31965}"/>
    <cellStyle name="Heading 3 2 12 3 3 2" xfId="1930" xr:uid="{6BDAAECB-F81D-4D60-A559-1FC9CBC084CE}"/>
    <cellStyle name="Heading 3 2 12 3 4" xfId="1931" xr:uid="{BE699B46-F9A4-48D7-97B5-2DED6846D871}"/>
    <cellStyle name="Heading 3 2 12 3 4 2" xfId="1932" xr:uid="{46EF570F-7A5C-41F6-9151-08A07C64756B}"/>
    <cellStyle name="Heading 3 2 12 4" xfId="1933" xr:uid="{5A948F8F-BF8C-4455-A8D6-23A1ED8542D7}"/>
    <cellStyle name="Heading 3 2 12 4 2" xfId="1934" xr:uid="{F75B954A-3501-4DBB-8C8F-02AF47CB0264}"/>
    <cellStyle name="Heading 3 2 12 4 2 2" xfId="1935" xr:uid="{C16F401A-87EB-4C7F-AC58-13C65B2F7897}"/>
    <cellStyle name="Heading 3 2 12 4 3" xfId="1936" xr:uid="{2148F8A7-46EF-44EB-8317-D8425DC2429E}"/>
    <cellStyle name="Heading 3 2 12 4 3 2" xfId="1937" xr:uid="{26B6ED6A-9089-49B6-AE7B-E10808D7CF90}"/>
    <cellStyle name="Heading 3 2 12 4 4" xfId="1938" xr:uid="{BE7FAEA9-E9B5-4123-8300-0585F1435E4D}"/>
    <cellStyle name="Heading 3 2 12 4 4 2" xfId="1939" xr:uid="{1C7D0580-FA58-4632-BE9D-DFB43E56C8DF}"/>
    <cellStyle name="Heading 3 2 12 5" xfId="1940" xr:uid="{E71A71F9-A8A6-48BD-B466-C510E5972B3D}"/>
    <cellStyle name="Heading 3 2 12 5 2" xfId="1941" xr:uid="{32437AFD-CC41-44A5-9EF1-DD77FEDD6DB5}"/>
    <cellStyle name="Heading 3 2 12 5 2 2" xfId="1942" xr:uid="{67DC217B-7F64-4D57-B64F-0BCE3098488A}"/>
    <cellStyle name="Heading 3 2 12 5 3" xfId="1943" xr:uid="{A9A2E690-CB75-4476-9D04-B22F6E7DE9D1}"/>
    <cellStyle name="Heading 3 2 12 5 3 2" xfId="1944" xr:uid="{0620EB7D-BC97-4F15-B4B5-E65E9C69D158}"/>
    <cellStyle name="Heading 3 2 12 5 4" xfId="1945" xr:uid="{A0C15254-CE5B-405B-BAD0-4B8F131A0C6D}"/>
    <cellStyle name="Heading 3 2 12 5 4 2" xfId="1946" xr:uid="{B7C1F97F-62D9-4EEC-B477-71C9CD9577C5}"/>
    <cellStyle name="Heading 3 2 12 6" xfId="1947" xr:uid="{223872B2-E4F3-4936-8292-88233F923FAC}"/>
    <cellStyle name="Heading 3 2 12 6 2" xfId="1948" xr:uid="{0C760040-EAC1-4DDB-B08D-5F905521C3BE}"/>
    <cellStyle name="Heading 3 2 12 6 2 2" xfId="1949" xr:uid="{5C66CA0A-AF31-47BC-9D74-ABDA1B37D8C1}"/>
    <cellStyle name="Heading 3 2 12 6 3" xfId="1950" xr:uid="{A80625E2-7AD4-4EF3-82EC-E524C5FDA8C2}"/>
    <cellStyle name="Heading 3 2 12 6 3 2" xfId="1951" xr:uid="{07C3E73A-12BD-44F9-AF4A-8496E1B6AA67}"/>
    <cellStyle name="Heading 3 2 12 6 4" xfId="1952" xr:uid="{1C339D16-4CC8-4C52-9E68-4592FC4E9F0A}"/>
    <cellStyle name="Heading 3 2 12 6 4 2" xfId="1953" xr:uid="{F7A297F4-45D0-4E36-A109-2D55A8C2FCFE}"/>
    <cellStyle name="Heading 3 2 12 7" xfId="1954" xr:uid="{76BD95FF-CE7B-4A1F-809A-96C8CE5B9CD6}"/>
    <cellStyle name="Heading 3 2 12 7 2" xfId="1955" xr:uid="{786B2623-CFCF-42B8-9D44-7D78A0CC39F0}"/>
    <cellStyle name="Heading 3 2 12 7 2 2" xfId="1956" xr:uid="{2F29E42E-D8D3-4DBB-ABC3-5C45C069B24B}"/>
    <cellStyle name="Heading 3 2 12 7 3" xfId="1957" xr:uid="{ED869E22-4ABA-4E13-8BD8-B05AC380DF9C}"/>
    <cellStyle name="Heading 3 2 12 7 3 2" xfId="1958" xr:uid="{CB12A15E-F265-489C-96AB-BFA2DAAEBC24}"/>
    <cellStyle name="Heading 3 2 12 7 4" xfId="1959" xr:uid="{F0446B4E-BF89-409A-AEFD-2633D8EB522B}"/>
    <cellStyle name="Heading 3 2 12 7 4 2" xfId="1960" xr:uid="{22AEF056-4E38-4A4D-8028-18D79627A2D6}"/>
    <cellStyle name="Heading 3 2 12 8" xfId="1961" xr:uid="{EC87B281-01D2-46C7-B552-575E7A012061}"/>
    <cellStyle name="Heading 3 2 12 8 2" xfId="1962" xr:uid="{2685CE7E-E147-417F-82CE-37EC4934F5B4}"/>
    <cellStyle name="Heading 3 2 12 8 2 2" xfId="1963" xr:uid="{7EBE9B88-7AB4-42F3-8015-DE5FC5B94FF3}"/>
    <cellStyle name="Heading 3 2 12 8 3" xfId="1964" xr:uid="{B6D8C82F-DB06-443A-AB54-A09DA8FC0DCC}"/>
    <cellStyle name="Heading 3 2 12 8 3 2" xfId="1965" xr:uid="{89D9308C-8B85-4257-AD31-0B754A33F445}"/>
    <cellStyle name="Heading 3 2 12 8 4" xfId="1966" xr:uid="{3D130C29-0165-483B-B21A-4D45D7DC68EA}"/>
    <cellStyle name="Heading 3 2 12 8 4 2" xfId="1967" xr:uid="{1AEE59E4-EE78-40C2-84CF-5F01505EABA4}"/>
    <cellStyle name="Heading 3 2 12 9" xfId="1968" xr:uid="{F696C2B7-1461-463F-8161-B91ED8051C89}"/>
    <cellStyle name="Heading 3 2 12 9 2" xfId="1969" xr:uid="{64A298DC-681B-48AC-8303-7BBDD7407FEF}"/>
    <cellStyle name="Heading 3 2 12 9 2 2" xfId="1970" xr:uid="{7372741C-4F13-4824-9E00-8CFEB99F2CA0}"/>
    <cellStyle name="Heading 3 2 12 9 3" xfId="1971" xr:uid="{54242EAF-81E3-42CA-8CA0-3312F34E21F2}"/>
    <cellStyle name="Heading 3 2 12 9 3 2" xfId="1972" xr:uid="{1B4E13EF-2B1F-4BA5-BC1A-8F040E320704}"/>
    <cellStyle name="Heading 3 2 12 9 4" xfId="1973" xr:uid="{322532CA-9BE4-4059-9817-FC6771386D5B}"/>
    <cellStyle name="Heading 3 2 12 9 4 2" xfId="1974" xr:uid="{9CD2EC04-1CFA-4135-878E-5EC93582B4EE}"/>
    <cellStyle name="Heading 3 2 13" xfId="1975" xr:uid="{4B371299-0963-4FBB-A4F1-983EE40197A8}"/>
    <cellStyle name="Heading 3 2 13 10" xfId="1976" xr:uid="{F51467C7-0743-4396-BAB7-D5C7554EEAB6}"/>
    <cellStyle name="Heading 3 2 13 10 2" xfId="1977" xr:uid="{DEDD8383-94DD-4D9D-94BC-58DF08AD4A11}"/>
    <cellStyle name="Heading 3 2 13 10 2 2" xfId="1978" xr:uid="{B694E490-9BFF-4FB4-A559-84BCC78FD6DA}"/>
    <cellStyle name="Heading 3 2 13 10 3" xfId="1979" xr:uid="{6190E664-7F0B-4C07-8908-ABE5134DFA8A}"/>
    <cellStyle name="Heading 3 2 13 10 3 2" xfId="1980" xr:uid="{96C435D6-C753-4EBF-9575-8777E5915771}"/>
    <cellStyle name="Heading 3 2 13 10 4" xfId="1981" xr:uid="{1E4204E3-0146-4DDF-B979-DEA11F79AD75}"/>
    <cellStyle name="Heading 3 2 13 10 4 2" xfId="1982" xr:uid="{2D0B79C1-843A-4AEC-9990-0E49B8C7BA8B}"/>
    <cellStyle name="Heading 3 2 13 11" xfId="1983" xr:uid="{02C8AA6C-4B19-46E3-9B44-8B71ABD1C8D5}"/>
    <cellStyle name="Heading 3 2 13 11 2" xfId="1984" xr:uid="{BD26EAA1-576E-4307-8340-519F8FB580A2}"/>
    <cellStyle name="Heading 3 2 13 11 2 2" xfId="1985" xr:uid="{BE82B097-7E90-4EB4-AA16-A7E246CA4AC0}"/>
    <cellStyle name="Heading 3 2 13 11 3" xfId="1986" xr:uid="{F9A3C4C7-9C1C-4B5C-84E3-3EB262739C0B}"/>
    <cellStyle name="Heading 3 2 13 11 3 2" xfId="1987" xr:uid="{84069CC8-5892-4BAC-ACA1-6C2091C11E51}"/>
    <cellStyle name="Heading 3 2 13 11 4" xfId="1988" xr:uid="{BF33B879-3AD8-497C-9CF9-578EF6F079D2}"/>
    <cellStyle name="Heading 3 2 13 11 4 2" xfId="1989" xr:uid="{E0BB364F-1D46-438A-85A7-0F5E4E0A7142}"/>
    <cellStyle name="Heading 3 2 13 12" xfId="1990" xr:uid="{8BC9B960-EF99-459D-8794-52C61D20DCE3}"/>
    <cellStyle name="Heading 3 2 13 12 2" xfId="1991" xr:uid="{C1107D2D-5C1B-45A3-8305-AC282C8532A9}"/>
    <cellStyle name="Heading 3 2 13 12 2 2" xfId="1992" xr:uid="{C88FFB3B-A3D5-4F8D-9A6C-A3A6830CD308}"/>
    <cellStyle name="Heading 3 2 13 12 3" xfId="1993" xr:uid="{654F3918-8574-4B81-9344-2C90A5DA2334}"/>
    <cellStyle name="Heading 3 2 13 12 3 2" xfId="1994" xr:uid="{1807CC07-4BA2-4BA2-A31A-4D0FB29349B2}"/>
    <cellStyle name="Heading 3 2 13 12 4" xfId="1995" xr:uid="{C2A51771-3308-413F-B7B5-614BA8316369}"/>
    <cellStyle name="Heading 3 2 13 12 4 2" xfId="1996" xr:uid="{76E788AC-9F74-4AF1-906A-ED0EF305B60E}"/>
    <cellStyle name="Heading 3 2 13 13" xfId="1997" xr:uid="{A76782D7-8992-449B-9A30-547A1C06B9A2}"/>
    <cellStyle name="Heading 3 2 13 13 2" xfId="1998" xr:uid="{73F79BBD-EAC9-442C-9761-13F6DA149C3F}"/>
    <cellStyle name="Heading 3 2 13 13 2 2" xfId="1999" xr:uid="{3A01C385-7594-429D-8668-7749B929A8CD}"/>
    <cellStyle name="Heading 3 2 13 13 3" xfId="2000" xr:uid="{1F1C21E0-402B-45FA-9A2B-58D38B15B5C0}"/>
    <cellStyle name="Heading 3 2 13 13 3 2" xfId="2001" xr:uid="{0A8378E1-10EB-4FD1-AF9F-19E13A0D512D}"/>
    <cellStyle name="Heading 3 2 13 13 4" xfId="2002" xr:uid="{378AD357-DCBD-430F-9EE4-9B6AE47C0FDA}"/>
    <cellStyle name="Heading 3 2 13 13 4 2" xfId="2003" xr:uid="{BCE43357-8CFD-459C-B22B-3858C40E7741}"/>
    <cellStyle name="Heading 3 2 13 14" xfId="2004" xr:uid="{595F4F6F-47C9-494D-B6B9-C3B3904BBD64}"/>
    <cellStyle name="Heading 3 2 13 14 2" xfId="2005" xr:uid="{82124F7B-3C00-4D9D-8E6F-217A6651BBEA}"/>
    <cellStyle name="Heading 3 2 13 14 2 2" xfId="2006" xr:uid="{11F1F39E-A2C3-4D6B-B89E-CBC3ABA5623E}"/>
    <cellStyle name="Heading 3 2 13 14 3" xfId="2007" xr:uid="{547E9AF8-6073-498D-A8BB-2D33DA6603A7}"/>
    <cellStyle name="Heading 3 2 13 14 3 2" xfId="2008" xr:uid="{11E3881D-1AE2-4DD8-9CA0-5547D21A2422}"/>
    <cellStyle name="Heading 3 2 13 14 4" xfId="2009" xr:uid="{FA76B053-C0F7-45CF-82E9-736F897D0019}"/>
    <cellStyle name="Heading 3 2 13 14 4 2" xfId="2010" xr:uid="{4B69D526-4E71-458D-A2BB-76DBAC7214B4}"/>
    <cellStyle name="Heading 3 2 13 15" xfId="2011" xr:uid="{AAA2CDF4-1FCF-49F8-BAF0-51C42F6412C5}"/>
    <cellStyle name="Heading 3 2 13 15 2" xfId="2012" xr:uid="{9406CC2D-7DEF-4C85-BA15-EEDD2E19AD46}"/>
    <cellStyle name="Heading 3 2 13 15 2 2" xfId="2013" xr:uid="{BE3D4D54-DBA0-4014-A74B-AEF722F60E07}"/>
    <cellStyle name="Heading 3 2 13 15 3" xfId="2014" xr:uid="{CC6CE8B6-4EF1-4492-B61C-EF8F48DB3958}"/>
    <cellStyle name="Heading 3 2 13 15 3 2" xfId="2015" xr:uid="{74315E69-5E87-48DA-BDE2-A1651F3D2F14}"/>
    <cellStyle name="Heading 3 2 13 15 4" xfId="2016" xr:uid="{720C6C6C-0432-4DA6-81AF-B4AB95EE5531}"/>
    <cellStyle name="Heading 3 2 13 15 4 2" xfId="2017" xr:uid="{96B4E178-F344-4823-BD69-44C0EE52AF37}"/>
    <cellStyle name="Heading 3 2 13 16" xfId="2018" xr:uid="{7CE423F5-0D97-4F79-99F1-CA34164C51BB}"/>
    <cellStyle name="Heading 3 2 13 16 2" xfId="2019" xr:uid="{6E082A9C-9AC9-41AF-89CE-714B80F9C3A6}"/>
    <cellStyle name="Heading 3 2 13 17" xfId="2020" xr:uid="{5DEB06A3-A9C0-4D07-AC29-7A74019A5ADE}"/>
    <cellStyle name="Heading 3 2 13 17 2" xfId="2021" xr:uid="{DF4F917F-D674-4D3A-99F8-5D6DEC9B2C3A}"/>
    <cellStyle name="Heading 3 2 13 18" xfId="2022" xr:uid="{9FC807A5-39B5-46D4-A749-FFBC125B402C}"/>
    <cellStyle name="Heading 3 2 13 18 2" xfId="2023" xr:uid="{35A24F0F-3C72-4B86-93E4-36F34FD62D91}"/>
    <cellStyle name="Heading 3 2 13 19" xfId="2024" xr:uid="{2B6E140B-C00D-4DCA-8B2D-CB6C0F3093F7}"/>
    <cellStyle name="Heading 3 2 13 2" xfId="2025" xr:uid="{511F965C-69D1-4AFC-85C7-B362DB3B23F4}"/>
    <cellStyle name="Heading 3 2 13 2 2" xfId="2026" xr:uid="{29C60096-0C01-4EBD-AD95-6CA7C75CC057}"/>
    <cellStyle name="Heading 3 2 13 2 2 2" xfId="2027" xr:uid="{BEE0DFCE-E43B-4663-8707-D0E9DDFF877F}"/>
    <cellStyle name="Heading 3 2 13 2 3" xfId="2028" xr:uid="{823504EB-FB69-445E-AF11-F86236B0343B}"/>
    <cellStyle name="Heading 3 2 13 2 3 2" xfId="2029" xr:uid="{8EB7D7C8-6262-4AEB-96FC-AA62BDCEF62F}"/>
    <cellStyle name="Heading 3 2 13 2 4" xfId="2030" xr:uid="{CA7566DD-C8CF-4A41-9B2B-ED8B8F53A2D9}"/>
    <cellStyle name="Heading 3 2 13 2 4 2" xfId="2031" xr:uid="{5BDC047F-85D7-43D7-999C-E02B83C01606}"/>
    <cellStyle name="Heading 3 2 13 20" xfId="2032" xr:uid="{DEA722A2-317A-4DE7-9133-CF87087B3F58}"/>
    <cellStyle name="Heading 3 2 13 21" xfId="2033" xr:uid="{EE049E46-D1A2-45E8-BEAF-6B3DB8659FF8}"/>
    <cellStyle name="Heading 3 2 13 22" xfId="2034" xr:uid="{D083236A-A795-4EA2-AAA6-1B9A9C60A113}"/>
    <cellStyle name="Heading 3 2 13 23" xfId="2035" xr:uid="{44BB90AE-4C30-4954-9C3E-3C0E40C0E44E}"/>
    <cellStyle name="Heading 3 2 13 24" xfId="2036" xr:uid="{66FBC37A-A25A-40E6-A023-C0F04B6B2F1E}"/>
    <cellStyle name="Heading 3 2 13 25" xfId="2037" xr:uid="{04AF2574-C50F-428B-A54E-3120F71F37BE}"/>
    <cellStyle name="Heading 3 2 13 3" xfId="2038" xr:uid="{038BD86B-2208-41A6-8732-FDDF4325AF66}"/>
    <cellStyle name="Heading 3 2 13 3 2" xfId="2039" xr:uid="{81D7DE27-059D-488B-A03E-92B13C4B21B3}"/>
    <cellStyle name="Heading 3 2 13 3 2 2" xfId="2040" xr:uid="{45512C6E-98C8-493B-8C4A-9C6DBF86B42E}"/>
    <cellStyle name="Heading 3 2 13 3 3" xfId="2041" xr:uid="{3C032B87-2599-446C-9873-6E9F31B8F8B2}"/>
    <cellStyle name="Heading 3 2 13 3 3 2" xfId="2042" xr:uid="{F9482EBA-EBD8-4EE5-9F10-38F3B942CEB0}"/>
    <cellStyle name="Heading 3 2 13 3 4" xfId="2043" xr:uid="{9986F07D-8FB0-47FD-9D0C-5E7B99FDC1C3}"/>
    <cellStyle name="Heading 3 2 13 3 4 2" xfId="2044" xr:uid="{277D573B-C96D-4E87-AE65-290385D48E5D}"/>
    <cellStyle name="Heading 3 2 13 4" xfId="2045" xr:uid="{A7C0B799-CE64-4090-BF5F-F23A7FC4FB50}"/>
    <cellStyle name="Heading 3 2 13 4 2" xfId="2046" xr:uid="{88603B57-2DBF-4B85-81E9-580289D47B9C}"/>
    <cellStyle name="Heading 3 2 13 4 2 2" xfId="2047" xr:uid="{6848C3D8-8EBB-46DE-8FB6-57C6B56C248E}"/>
    <cellStyle name="Heading 3 2 13 4 3" xfId="2048" xr:uid="{02C0285D-FC73-49B2-AE1D-29C5CDF13534}"/>
    <cellStyle name="Heading 3 2 13 4 3 2" xfId="2049" xr:uid="{7EE05412-70A5-41AE-8190-0BD20E6BBAA4}"/>
    <cellStyle name="Heading 3 2 13 4 4" xfId="2050" xr:uid="{A3260DC3-EC49-47EB-9167-408480E7888A}"/>
    <cellStyle name="Heading 3 2 13 4 4 2" xfId="2051" xr:uid="{F311D56C-C2F4-41BF-8F6F-72E7AF44A040}"/>
    <cellStyle name="Heading 3 2 13 5" xfId="2052" xr:uid="{1051EF92-DF71-4991-99BF-D7B2106DA823}"/>
    <cellStyle name="Heading 3 2 13 5 2" xfId="2053" xr:uid="{CDD32BB0-6B94-4367-89B5-8454798E3FA4}"/>
    <cellStyle name="Heading 3 2 13 5 2 2" xfId="2054" xr:uid="{77A07B71-4D72-49EB-AEFA-956146A370BE}"/>
    <cellStyle name="Heading 3 2 13 5 3" xfId="2055" xr:uid="{1281B828-8C45-4264-B61F-0948D20A8DE6}"/>
    <cellStyle name="Heading 3 2 13 5 3 2" xfId="2056" xr:uid="{1BFEBA35-4B5B-4739-8795-BC133ED2A481}"/>
    <cellStyle name="Heading 3 2 13 5 4" xfId="2057" xr:uid="{DD4751BC-1132-4405-A85D-AED1C7CD5EA4}"/>
    <cellStyle name="Heading 3 2 13 5 4 2" xfId="2058" xr:uid="{53929AD4-8815-4FBC-B187-2AD6102ADB9F}"/>
    <cellStyle name="Heading 3 2 13 6" xfId="2059" xr:uid="{29335E02-A75E-4893-96DD-ECB8E3B0F730}"/>
    <cellStyle name="Heading 3 2 13 6 2" xfId="2060" xr:uid="{425BFBA7-0486-4541-BEFB-957E4FB9382B}"/>
    <cellStyle name="Heading 3 2 13 6 2 2" xfId="2061" xr:uid="{2EE2FECF-AF25-4774-B8B9-2E83CB2751C1}"/>
    <cellStyle name="Heading 3 2 13 6 3" xfId="2062" xr:uid="{EEA34873-59ED-4366-B066-9980046107EA}"/>
    <cellStyle name="Heading 3 2 13 6 3 2" xfId="2063" xr:uid="{E657B13C-75EF-4A78-9939-DE40BCC1DA82}"/>
    <cellStyle name="Heading 3 2 13 6 4" xfId="2064" xr:uid="{5D50D7B5-6DDE-49A5-9EEB-CAA90285C421}"/>
    <cellStyle name="Heading 3 2 13 6 4 2" xfId="2065" xr:uid="{6D7F5D21-ABC9-4DDC-AB80-6DCBDEEA3EDE}"/>
    <cellStyle name="Heading 3 2 13 7" xfId="2066" xr:uid="{A5721B58-58CD-4D7C-9D43-626C31961A59}"/>
    <cellStyle name="Heading 3 2 13 7 2" xfId="2067" xr:uid="{11C637B9-1695-4004-8CA0-D0353A01138C}"/>
    <cellStyle name="Heading 3 2 13 7 2 2" xfId="2068" xr:uid="{20F126D9-6A2A-422C-8F0F-C311F08F8EAC}"/>
    <cellStyle name="Heading 3 2 13 7 3" xfId="2069" xr:uid="{F4C269A1-F702-4D12-AE58-D37866C055B1}"/>
    <cellStyle name="Heading 3 2 13 7 3 2" xfId="2070" xr:uid="{F148730B-D985-4E26-A712-7C57189D69A0}"/>
    <cellStyle name="Heading 3 2 13 7 4" xfId="2071" xr:uid="{758CF024-F70F-488B-A88A-043A704E9A08}"/>
    <cellStyle name="Heading 3 2 13 7 4 2" xfId="2072" xr:uid="{A62F6B93-D0B0-4ABE-AEC6-43DF155B5EFC}"/>
    <cellStyle name="Heading 3 2 13 8" xfId="2073" xr:uid="{D109DE92-700F-4344-9DF8-6BF64D7E864E}"/>
    <cellStyle name="Heading 3 2 13 8 2" xfId="2074" xr:uid="{0D3BBD59-082B-44D6-B00A-D29A4D88CA8A}"/>
    <cellStyle name="Heading 3 2 13 8 2 2" xfId="2075" xr:uid="{EEB5200E-4B3D-437B-9AE4-BDCC8A887F23}"/>
    <cellStyle name="Heading 3 2 13 8 3" xfId="2076" xr:uid="{8E9A3B75-D4DB-4D5A-9BEF-BE8D136712E9}"/>
    <cellStyle name="Heading 3 2 13 8 3 2" xfId="2077" xr:uid="{240CCE5A-3471-4850-BE01-F10BB5433F3F}"/>
    <cellStyle name="Heading 3 2 13 8 4" xfId="2078" xr:uid="{AB770D57-D15A-48CD-B2CB-DA09A2719AD5}"/>
    <cellStyle name="Heading 3 2 13 8 4 2" xfId="2079" xr:uid="{E87394FC-3E68-4E3B-952A-DAE2DD6F9D63}"/>
    <cellStyle name="Heading 3 2 13 9" xfId="2080" xr:uid="{08F8F4B2-5F44-49E3-8B6B-F4B94640F936}"/>
    <cellStyle name="Heading 3 2 13 9 2" xfId="2081" xr:uid="{1CA480A0-66E5-4681-93A9-EF005D287007}"/>
    <cellStyle name="Heading 3 2 13 9 2 2" xfId="2082" xr:uid="{93DD7012-3D75-4B14-9568-93EEFA791BBC}"/>
    <cellStyle name="Heading 3 2 13 9 3" xfId="2083" xr:uid="{7354E164-4353-46DA-86BD-243287F69F34}"/>
    <cellStyle name="Heading 3 2 13 9 3 2" xfId="2084" xr:uid="{BBAA1673-7EBC-4701-90CB-9AC57FA21DC2}"/>
    <cellStyle name="Heading 3 2 13 9 4" xfId="2085" xr:uid="{AB7545CF-3856-477C-9E28-DAA823C2AC9F}"/>
    <cellStyle name="Heading 3 2 13 9 4 2" xfId="2086" xr:uid="{E847CC20-406F-4869-A6C0-62C24CDBB3F7}"/>
    <cellStyle name="Heading 3 2 14" xfId="2087" xr:uid="{CE419A59-5173-45B3-A5D9-464ECC651320}"/>
    <cellStyle name="Heading 3 2 14 10" xfId="2088" xr:uid="{25CB9AB9-B575-4813-9677-199B2F72840F}"/>
    <cellStyle name="Heading 3 2 14 10 2" xfId="2089" xr:uid="{976D9A65-3EFD-4D24-BBA5-767AAAE6D0EA}"/>
    <cellStyle name="Heading 3 2 14 10 2 2" xfId="2090" xr:uid="{9A29D354-2194-4D96-A3C2-788EB5B0F19E}"/>
    <cellStyle name="Heading 3 2 14 10 3" xfId="2091" xr:uid="{E381DF42-42B8-4318-BCB8-ED4FE810E32F}"/>
    <cellStyle name="Heading 3 2 14 10 3 2" xfId="2092" xr:uid="{A71954DE-C8D0-4288-89F1-2F24BF6B0728}"/>
    <cellStyle name="Heading 3 2 14 10 4" xfId="2093" xr:uid="{7B4BF320-0339-46CE-92FE-2149B8AB5B79}"/>
    <cellStyle name="Heading 3 2 14 10 4 2" xfId="2094" xr:uid="{943783FC-47D7-429D-BFC6-22E47D7104E1}"/>
    <cellStyle name="Heading 3 2 14 11" xfId="2095" xr:uid="{5C374D5F-9962-4324-B251-C24D9E204B71}"/>
    <cellStyle name="Heading 3 2 14 11 2" xfId="2096" xr:uid="{27CE7AFF-5720-4915-9594-095F2D20D1EA}"/>
    <cellStyle name="Heading 3 2 14 11 2 2" xfId="2097" xr:uid="{5C3FB0D7-59D8-4F04-B497-C0DAF0FBD24D}"/>
    <cellStyle name="Heading 3 2 14 11 3" xfId="2098" xr:uid="{1F724767-8F07-4ADB-ADBE-E9BF9534BF5D}"/>
    <cellStyle name="Heading 3 2 14 11 3 2" xfId="2099" xr:uid="{3606BB53-755B-4E0B-821E-AE2F8CE62485}"/>
    <cellStyle name="Heading 3 2 14 11 4" xfId="2100" xr:uid="{21DBABD7-92C1-4107-AEE4-E51529BF7DB9}"/>
    <cellStyle name="Heading 3 2 14 11 4 2" xfId="2101" xr:uid="{67F6D4EF-8286-444D-8523-13D6DF1EA4A8}"/>
    <cellStyle name="Heading 3 2 14 12" xfId="2102" xr:uid="{EE16C28C-97B4-4AEA-AE6F-8828ACFD7B2F}"/>
    <cellStyle name="Heading 3 2 14 12 2" xfId="2103" xr:uid="{F2340827-695F-4B6F-8AA0-EA8721C9DBF2}"/>
    <cellStyle name="Heading 3 2 14 12 2 2" xfId="2104" xr:uid="{714FB1CB-22B0-4054-AC06-4186BFD58205}"/>
    <cellStyle name="Heading 3 2 14 12 3" xfId="2105" xr:uid="{4F36FCE5-A420-49FA-A473-75969ACEADD5}"/>
    <cellStyle name="Heading 3 2 14 12 3 2" xfId="2106" xr:uid="{8DEB87C2-6546-4D57-A976-ABE1F30B1824}"/>
    <cellStyle name="Heading 3 2 14 12 4" xfId="2107" xr:uid="{35C07D0C-B5AB-4D84-9DA5-BDF734FBC141}"/>
    <cellStyle name="Heading 3 2 14 12 4 2" xfId="2108" xr:uid="{601FE962-1AD3-4846-A813-21A76B3E08C5}"/>
    <cellStyle name="Heading 3 2 14 13" xfId="2109" xr:uid="{D52D50AE-85E5-4E68-BD27-3B1FA93E3BCB}"/>
    <cellStyle name="Heading 3 2 14 13 2" xfId="2110" xr:uid="{133B5105-638B-4CEC-AFF0-C4DFE8DE83EA}"/>
    <cellStyle name="Heading 3 2 14 13 2 2" xfId="2111" xr:uid="{BFFEB400-085B-4262-986B-C5308FB0111F}"/>
    <cellStyle name="Heading 3 2 14 13 3" xfId="2112" xr:uid="{48A25799-7143-44F3-A7C5-07E442A77007}"/>
    <cellStyle name="Heading 3 2 14 13 3 2" xfId="2113" xr:uid="{A6C68CF2-5D86-4E92-8B01-3049162C3D64}"/>
    <cellStyle name="Heading 3 2 14 13 4" xfId="2114" xr:uid="{493DB381-11C9-442F-BB5A-2FAD2A86FA13}"/>
    <cellStyle name="Heading 3 2 14 13 4 2" xfId="2115" xr:uid="{985D40BE-9377-4FF3-BA76-D2F9EA6EC5EA}"/>
    <cellStyle name="Heading 3 2 14 14" xfId="2116" xr:uid="{8C579513-5B22-41C4-A027-A406C1DC8255}"/>
    <cellStyle name="Heading 3 2 14 14 2" xfId="2117" xr:uid="{CB565523-CF88-46B7-99D6-388E349719F8}"/>
    <cellStyle name="Heading 3 2 14 14 2 2" xfId="2118" xr:uid="{0352814B-BB78-416A-B419-9E2760DE14B2}"/>
    <cellStyle name="Heading 3 2 14 14 3" xfId="2119" xr:uid="{22F0B7C1-B7E6-4C7F-B2E8-3C3C93C05527}"/>
    <cellStyle name="Heading 3 2 14 14 3 2" xfId="2120" xr:uid="{39751543-C7A0-450D-A60F-0297B8764787}"/>
    <cellStyle name="Heading 3 2 14 14 4" xfId="2121" xr:uid="{055FEA0B-1AD9-4FDF-9553-EA171429BA41}"/>
    <cellStyle name="Heading 3 2 14 14 4 2" xfId="2122" xr:uid="{6D86661E-03F7-42D4-A41B-D1FD805C1A12}"/>
    <cellStyle name="Heading 3 2 14 15" xfId="2123" xr:uid="{54360FE5-445A-40D4-9CD9-04836342F365}"/>
    <cellStyle name="Heading 3 2 14 15 2" xfId="2124" xr:uid="{9AFD64B7-73DB-4CBB-981D-4CE95D1A7B70}"/>
    <cellStyle name="Heading 3 2 14 15 2 2" xfId="2125" xr:uid="{BA9D30D6-E82C-45B2-915D-6CDB5CA2E806}"/>
    <cellStyle name="Heading 3 2 14 15 3" xfId="2126" xr:uid="{B9D905F1-4E11-4C25-A286-B227555D8E52}"/>
    <cellStyle name="Heading 3 2 14 15 3 2" xfId="2127" xr:uid="{B1301B76-7A18-49CD-8F34-7EFCCBCE8F54}"/>
    <cellStyle name="Heading 3 2 14 15 4" xfId="2128" xr:uid="{4D076988-3AA6-4A37-A37B-019EDE4E387C}"/>
    <cellStyle name="Heading 3 2 14 15 4 2" xfId="2129" xr:uid="{046D931F-3935-4265-A045-59145ADBDAEA}"/>
    <cellStyle name="Heading 3 2 14 16" xfId="2130" xr:uid="{05725F63-AB43-4CFF-A8FA-9A5589734F14}"/>
    <cellStyle name="Heading 3 2 14 16 2" xfId="2131" xr:uid="{6BC2F52F-84EB-40DB-BBF8-4D7A330833FA}"/>
    <cellStyle name="Heading 3 2 14 17" xfId="2132" xr:uid="{8DCC6B7A-3B9C-4370-8491-CDDA35B2FEC3}"/>
    <cellStyle name="Heading 3 2 14 17 2" xfId="2133" xr:uid="{33E1F862-052D-44CD-90A2-76C3F9660F27}"/>
    <cellStyle name="Heading 3 2 14 18" xfId="2134" xr:uid="{2FF396EB-3270-49A6-B4FB-31CF3F2D79E9}"/>
    <cellStyle name="Heading 3 2 14 18 2" xfId="2135" xr:uid="{D8E595D8-3F1B-40F2-847A-E39D77F3D0F4}"/>
    <cellStyle name="Heading 3 2 14 19" xfId="2136" xr:uid="{681C8C66-7F52-495D-8B4F-EC6CC1E62DE8}"/>
    <cellStyle name="Heading 3 2 14 2" xfId="2137" xr:uid="{96DD4D59-4148-42DF-AA68-C32B0FD78428}"/>
    <cellStyle name="Heading 3 2 14 2 2" xfId="2138" xr:uid="{BB960D2F-A33B-4F66-A20C-2AEED2B91EF2}"/>
    <cellStyle name="Heading 3 2 14 2 2 2" xfId="2139" xr:uid="{B0602F87-1D64-414D-AE1C-B1F06142975A}"/>
    <cellStyle name="Heading 3 2 14 2 3" xfId="2140" xr:uid="{C4F7126C-CB85-4517-B1B7-1307BB403F42}"/>
    <cellStyle name="Heading 3 2 14 2 3 2" xfId="2141" xr:uid="{14EB9561-8D65-4CEC-B339-A231D8A187DD}"/>
    <cellStyle name="Heading 3 2 14 2 4" xfId="2142" xr:uid="{B2662C2A-A075-484F-8440-CC41BFCD47A2}"/>
    <cellStyle name="Heading 3 2 14 2 4 2" xfId="2143" xr:uid="{E4B806DB-BC94-430D-AA46-D51D078BADE3}"/>
    <cellStyle name="Heading 3 2 14 20" xfId="2144" xr:uid="{76F2C2D6-57B0-446B-9931-D5DFD4B73105}"/>
    <cellStyle name="Heading 3 2 14 21" xfId="2145" xr:uid="{C8AAFE4E-A55B-4A70-BC63-D218516DBBD3}"/>
    <cellStyle name="Heading 3 2 14 22" xfId="2146" xr:uid="{CFA9D9D2-A07E-4013-BD3E-CE939B71B8BF}"/>
    <cellStyle name="Heading 3 2 14 23" xfId="2147" xr:uid="{053F6D08-2A19-4AA4-B827-423601019998}"/>
    <cellStyle name="Heading 3 2 14 24" xfId="2148" xr:uid="{91A2ACF4-A1B6-4340-8C37-7334016A6528}"/>
    <cellStyle name="Heading 3 2 14 25" xfId="2149" xr:uid="{DFC95630-728D-4D68-B8C4-CC05EDE9F5B3}"/>
    <cellStyle name="Heading 3 2 14 3" xfId="2150" xr:uid="{971E5DCE-0B7E-43EB-BDD4-EA82112E8ED2}"/>
    <cellStyle name="Heading 3 2 14 3 2" xfId="2151" xr:uid="{C7C2DB65-6366-4F3F-B81E-B5792CBB866E}"/>
    <cellStyle name="Heading 3 2 14 3 2 2" xfId="2152" xr:uid="{375D745B-0D85-4BC5-886D-D6821C44EB75}"/>
    <cellStyle name="Heading 3 2 14 3 3" xfId="2153" xr:uid="{BA2CBC8B-F248-4A6C-8067-86E080F14030}"/>
    <cellStyle name="Heading 3 2 14 3 3 2" xfId="2154" xr:uid="{2BBCB653-C5C0-4DD1-8BCF-517016925BAE}"/>
    <cellStyle name="Heading 3 2 14 3 4" xfId="2155" xr:uid="{D60BDEFF-F90C-447A-A206-7D0711DC4CC3}"/>
    <cellStyle name="Heading 3 2 14 3 4 2" xfId="2156" xr:uid="{7B64C439-AF6F-4B57-ABBF-3B1D436A36AE}"/>
    <cellStyle name="Heading 3 2 14 4" xfId="2157" xr:uid="{4E539EDB-6452-4A40-A2A3-8E3E8322169B}"/>
    <cellStyle name="Heading 3 2 14 4 2" xfId="2158" xr:uid="{77F8B688-FEF1-455C-BE11-B46D2DA0568F}"/>
    <cellStyle name="Heading 3 2 14 4 2 2" xfId="2159" xr:uid="{6E063669-7AA3-48F1-B480-B39DD2D35DCF}"/>
    <cellStyle name="Heading 3 2 14 4 3" xfId="2160" xr:uid="{9BE2F3C9-5AB5-49C3-BAE3-8897963953F6}"/>
    <cellStyle name="Heading 3 2 14 4 3 2" xfId="2161" xr:uid="{56687D4C-60B5-49F0-8912-49B30C35909E}"/>
    <cellStyle name="Heading 3 2 14 4 4" xfId="2162" xr:uid="{560460CA-F090-434C-BFC2-47E33F265BFB}"/>
    <cellStyle name="Heading 3 2 14 4 4 2" xfId="2163" xr:uid="{5384A7B2-9A46-4D8E-8531-E2AFC2950B83}"/>
    <cellStyle name="Heading 3 2 14 5" xfId="2164" xr:uid="{85131A19-0838-44A8-A706-C376D04186E4}"/>
    <cellStyle name="Heading 3 2 14 5 2" xfId="2165" xr:uid="{786D7464-BB80-4DFD-8A86-2DF942A01E8A}"/>
    <cellStyle name="Heading 3 2 14 5 2 2" xfId="2166" xr:uid="{837231D8-E123-4E43-BBE3-3694C51C3888}"/>
    <cellStyle name="Heading 3 2 14 5 3" xfId="2167" xr:uid="{F6B02FAA-A1A0-4469-8A18-B28156A6E86B}"/>
    <cellStyle name="Heading 3 2 14 5 3 2" xfId="2168" xr:uid="{3E5AD479-C99C-4ED7-83D0-526AB46165FF}"/>
    <cellStyle name="Heading 3 2 14 5 4" xfId="2169" xr:uid="{A850598D-E7EE-4DF0-BB66-35D1517A9262}"/>
    <cellStyle name="Heading 3 2 14 5 4 2" xfId="2170" xr:uid="{785F12B5-C95D-4172-B1D5-475011769713}"/>
    <cellStyle name="Heading 3 2 14 6" xfId="2171" xr:uid="{2385593C-CBC2-4AAB-ADB5-A60DC039CD44}"/>
    <cellStyle name="Heading 3 2 14 6 2" xfId="2172" xr:uid="{949ACAB0-3F8E-4EDA-ADC0-999C8FE52338}"/>
    <cellStyle name="Heading 3 2 14 6 2 2" xfId="2173" xr:uid="{32934A98-EDC8-48B4-9928-EDC43B223C6B}"/>
    <cellStyle name="Heading 3 2 14 6 3" xfId="2174" xr:uid="{4D5D06C2-5E01-4AFC-A55B-4A6D08C6513D}"/>
    <cellStyle name="Heading 3 2 14 6 3 2" xfId="2175" xr:uid="{08BC6612-91C4-44C4-BF7C-CC873AE8A665}"/>
    <cellStyle name="Heading 3 2 14 6 4" xfId="2176" xr:uid="{81B95A07-E1C8-48DC-AEAC-C77941047A99}"/>
    <cellStyle name="Heading 3 2 14 6 4 2" xfId="2177" xr:uid="{EB7E3C50-BC96-40EA-925D-5FE8E8119FE6}"/>
    <cellStyle name="Heading 3 2 14 7" xfId="2178" xr:uid="{468348E9-3168-4648-B736-93327E1A9811}"/>
    <cellStyle name="Heading 3 2 14 7 2" xfId="2179" xr:uid="{09E9DD17-735D-43F7-B315-927BCA8B55BE}"/>
    <cellStyle name="Heading 3 2 14 7 2 2" xfId="2180" xr:uid="{174A57E9-C1C1-4D4F-B7FD-84ED888C61EC}"/>
    <cellStyle name="Heading 3 2 14 7 3" xfId="2181" xr:uid="{C12E5BD7-425D-4AD1-99E6-4966EEAEFF1F}"/>
    <cellStyle name="Heading 3 2 14 7 3 2" xfId="2182" xr:uid="{7BD998A0-D717-44EA-BA46-D98E397EA4C4}"/>
    <cellStyle name="Heading 3 2 14 7 4" xfId="2183" xr:uid="{F37EC614-99D2-4AA7-AB9F-22B31419C4CC}"/>
    <cellStyle name="Heading 3 2 14 7 4 2" xfId="2184" xr:uid="{9A5BA319-53D9-4662-9AC6-3F5F58579935}"/>
    <cellStyle name="Heading 3 2 14 8" xfId="2185" xr:uid="{75CFA294-C258-4DEA-B6E4-30767DA31CA7}"/>
    <cellStyle name="Heading 3 2 14 8 2" xfId="2186" xr:uid="{D201FB06-8E36-473D-92F2-8C2E264D73EE}"/>
    <cellStyle name="Heading 3 2 14 8 2 2" xfId="2187" xr:uid="{07F774BE-17F4-4243-B99A-158DB1D92647}"/>
    <cellStyle name="Heading 3 2 14 8 3" xfId="2188" xr:uid="{4AE9185C-6D76-4F9F-9B7A-2FFC9FEA9EC5}"/>
    <cellStyle name="Heading 3 2 14 8 3 2" xfId="2189" xr:uid="{84438099-BF33-4726-AF24-AF83936F0178}"/>
    <cellStyle name="Heading 3 2 14 8 4" xfId="2190" xr:uid="{97D6F41D-2F8F-493B-BB1A-9A13D1099F0D}"/>
    <cellStyle name="Heading 3 2 14 8 4 2" xfId="2191" xr:uid="{0F12CEAD-57E4-4EC2-8063-A1E396AB7F92}"/>
    <cellStyle name="Heading 3 2 14 9" xfId="2192" xr:uid="{C4E26A35-6420-4990-83F5-8C61928FFCC2}"/>
    <cellStyle name="Heading 3 2 14 9 2" xfId="2193" xr:uid="{16E40AC7-78D2-48A9-A22B-37DAF861DD20}"/>
    <cellStyle name="Heading 3 2 14 9 2 2" xfId="2194" xr:uid="{EE0F2F6E-5499-4D82-A06C-9A4ED16731A4}"/>
    <cellStyle name="Heading 3 2 14 9 3" xfId="2195" xr:uid="{81DD81D8-B9B8-47EC-8CB5-0FA79956890D}"/>
    <cellStyle name="Heading 3 2 14 9 3 2" xfId="2196" xr:uid="{931A05B5-A4A0-47C7-AF9A-200FA028DE03}"/>
    <cellStyle name="Heading 3 2 14 9 4" xfId="2197" xr:uid="{6006CCCF-DF7A-461B-9662-DDC80B6909FE}"/>
    <cellStyle name="Heading 3 2 14 9 4 2" xfId="2198" xr:uid="{FB1DD13E-FA9A-4FBB-8E64-6E2C7A110739}"/>
    <cellStyle name="Heading 3 2 15" xfId="2199" xr:uid="{36BF044A-9AB6-44F7-AA05-3F098AD7024E}"/>
    <cellStyle name="Heading 3 2 15 10" xfId="2200" xr:uid="{E73532A2-8BF5-40FA-A2AA-653124FEA5C2}"/>
    <cellStyle name="Heading 3 2 15 10 2" xfId="2201" xr:uid="{031F8E92-25FD-4D41-B50F-A2A5ECEF8332}"/>
    <cellStyle name="Heading 3 2 15 10 2 2" xfId="2202" xr:uid="{53D65193-63A4-4164-ABB5-6A1FE4913110}"/>
    <cellStyle name="Heading 3 2 15 10 3" xfId="2203" xr:uid="{4F42085B-8FB5-4A25-AB21-A253EFEEBD55}"/>
    <cellStyle name="Heading 3 2 15 10 3 2" xfId="2204" xr:uid="{091750D3-238C-4A1C-942E-03285C6F9CC0}"/>
    <cellStyle name="Heading 3 2 15 10 4" xfId="2205" xr:uid="{4B8B50D1-31B1-4249-AB61-B5C34701B9C8}"/>
    <cellStyle name="Heading 3 2 15 10 4 2" xfId="2206" xr:uid="{44EE6D8E-FDEF-4C05-9FD4-668FA1A968D9}"/>
    <cellStyle name="Heading 3 2 15 11" xfId="2207" xr:uid="{1651A577-52FB-4499-BE82-E03453F2A1D8}"/>
    <cellStyle name="Heading 3 2 15 11 2" xfId="2208" xr:uid="{EDE4EA6A-E782-4BDF-97AB-D65F1AD87E1E}"/>
    <cellStyle name="Heading 3 2 15 11 2 2" xfId="2209" xr:uid="{B8278A0F-BE64-4E67-BD6B-EAA963601F80}"/>
    <cellStyle name="Heading 3 2 15 11 3" xfId="2210" xr:uid="{263F95FF-C5A2-41F9-ABF2-F6CAF7F1BD79}"/>
    <cellStyle name="Heading 3 2 15 11 3 2" xfId="2211" xr:uid="{EA81C78D-FB76-4157-B3BE-DF5806C36B42}"/>
    <cellStyle name="Heading 3 2 15 11 4" xfId="2212" xr:uid="{BB549970-19D7-47CF-85EE-6F64A8CCBC84}"/>
    <cellStyle name="Heading 3 2 15 11 4 2" xfId="2213" xr:uid="{895AE57E-DBDD-4B34-9B1A-8D9E3E295484}"/>
    <cellStyle name="Heading 3 2 15 12" xfId="2214" xr:uid="{DA568AE3-D4EE-4503-89E7-EA37D9A41849}"/>
    <cellStyle name="Heading 3 2 15 12 2" xfId="2215" xr:uid="{AC5D2E9D-8FC3-4CA9-B713-F9921416DD12}"/>
    <cellStyle name="Heading 3 2 15 12 2 2" xfId="2216" xr:uid="{D3953054-ECCA-4479-887D-C0770801A735}"/>
    <cellStyle name="Heading 3 2 15 12 3" xfId="2217" xr:uid="{C2E5F060-A4E1-49DC-97ED-0F4CAEEAF3C5}"/>
    <cellStyle name="Heading 3 2 15 12 3 2" xfId="2218" xr:uid="{7CCFA3E7-44F4-44F5-9D52-CEAB3598983A}"/>
    <cellStyle name="Heading 3 2 15 12 4" xfId="2219" xr:uid="{F6869BDA-668C-4079-8E52-768DF7A288D8}"/>
    <cellStyle name="Heading 3 2 15 12 4 2" xfId="2220" xr:uid="{AA0C4309-9DAD-46D3-97F8-AED5C2070B43}"/>
    <cellStyle name="Heading 3 2 15 13" xfId="2221" xr:uid="{F2B23003-F116-4617-B47A-A51AD7493206}"/>
    <cellStyle name="Heading 3 2 15 13 2" xfId="2222" xr:uid="{F587B034-6B32-4FC8-8E4B-8B1593E2F48E}"/>
    <cellStyle name="Heading 3 2 15 13 2 2" xfId="2223" xr:uid="{D8FD4253-0033-48B4-9E14-F2D1FC84A8E0}"/>
    <cellStyle name="Heading 3 2 15 13 3" xfId="2224" xr:uid="{346198B1-7BB6-41D9-A2A6-1F8B86ADF015}"/>
    <cellStyle name="Heading 3 2 15 13 3 2" xfId="2225" xr:uid="{68EA9777-4D4C-423D-B2D7-5C0FE4F81CBF}"/>
    <cellStyle name="Heading 3 2 15 13 4" xfId="2226" xr:uid="{DDAF8807-B92C-4CC3-A27C-85A7186B37C0}"/>
    <cellStyle name="Heading 3 2 15 13 4 2" xfId="2227" xr:uid="{C38F5C7C-D3C3-4FBC-B3BE-6E08D841F51C}"/>
    <cellStyle name="Heading 3 2 15 14" xfId="2228" xr:uid="{0103DB57-E03E-41AD-BCDC-483C4954A155}"/>
    <cellStyle name="Heading 3 2 15 14 2" xfId="2229" xr:uid="{D0FC7948-64B0-456E-8C06-BE5CC4B44727}"/>
    <cellStyle name="Heading 3 2 15 14 2 2" xfId="2230" xr:uid="{58890E53-39E1-4B08-B5AD-A77A1C8344E5}"/>
    <cellStyle name="Heading 3 2 15 14 3" xfId="2231" xr:uid="{3AFC907E-792F-4BBF-9913-53B56C67479C}"/>
    <cellStyle name="Heading 3 2 15 14 3 2" xfId="2232" xr:uid="{58D6DCD1-E92D-4D15-9B1F-AA2C3679E1BB}"/>
    <cellStyle name="Heading 3 2 15 14 4" xfId="2233" xr:uid="{B585F2F4-F40A-4FD0-8960-83BB09879EE0}"/>
    <cellStyle name="Heading 3 2 15 14 4 2" xfId="2234" xr:uid="{D5916D4F-F7F1-4826-9334-2C4EBD92B9C2}"/>
    <cellStyle name="Heading 3 2 15 15" xfId="2235" xr:uid="{DB5D529A-D46B-4A97-A1D3-341F134D9863}"/>
    <cellStyle name="Heading 3 2 15 15 2" xfId="2236" xr:uid="{BB6D471E-0CD2-4345-BCBA-901F326571EB}"/>
    <cellStyle name="Heading 3 2 15 15 2 2" xfId="2237" xr:uid="{9B616CF6-E290-4AF6-87C3-653E8A17C9F9}"/>
    <cellStyle name="Heading 3 2 15 15 3" xfId="2238" xr:uid="{B0568D33-B393-4CC0-98D9-7B8B660A5103}"/>
    <cellStyle name="Heading 3 2 15 15 3 2" xfId="2239" xr:uid="{910B7442-3812-4B8D-9B5A-0600147D99D5}"/>
    <cellStyle name="Heading 3 2 15 15 4" xfId="2240" xr:uid="{AF31DE4A-C888-40B4-8E43-058599C181A8}"/>
    <cellStyle name="Heading 3 2 15 15 4 2" xfId="2241" xr:uid="{230AD2C7-B63E-4FC3-AC2E-C9C6006BC899}"/>
    <cellStyle name="Heading 3 2 15 16" xfId="2242" xr:uid="{F5831BCA-B5C2-4704-8982-93F626C433B8}"/>
    <cellStyle name="Heading 3 2 15 16 2" xfId="2243" xr:uid="{82C37B4B-E75D-4484-B2D8-A3FC05FD0EC5}"/>
    <cellStyle name="Heading 3 2 15 17" xfId="2244" xr:uid="{1D4F0CFC-34BE-435E-9E2A-1782956F3694}"/>
    <cellStyle name="Heading 3 2 15 17 2" xfId="2245" xr:uid="{057CD46D-99CB-492D-B09A-CE9E28EE3F87}"/>
    <cellStyle name="Heading 3 2 15 18" xfId="2246" xr:uid="{2B7557F0-B981-40BC-8110-2BFACEE961CC}"/>
    <cellStyle name="Heading 3 2 15 18 2" xfId="2247" xr:uid="{E8D0F1BF-D1DC-4873-9F86-A0BC514442C0}"/>
    <cellStyle name="Heading 3 2 15 19" xfId="2248" xr:uid="{7CA69732-71F9-4990-81DD-8EAC672358FA}"/>
    <cellStyle name="Heading 3 2 15 2" xfId="2249" xr:uid="{66BC772D-29AA-4621-879B-FE7B4E9E75C4}"/>
    <cellStyle name="Heading 3 2 15 2 2" xfId="2250" xr:uid="{D40CAA0B-D2C8-48D4-AE83-FE1F1041B598}"/>
    <cellStyle name="Heading 3 2 15 2 2 2" xfId="2251" xr:uid="{CD597D43-C1BC-4423-97D6-122D9F232D0A}"/>
    <cellStyle name="Heading 3 2 15 2 3" xfId="2252" xr:uid="{1856CEE3-08FD-4F5A-ACDD-9B58F5F5766F}"/>
    <cellStyle name="Heading 3 2 15 2 3 2" xfId="2253" xr:uid="{0F0AA43B-D2DB-4183-8DDC-95CF4B2EC40A}"/>
    <cellStyle name="Heading 3 2 15 2 4" xfId="2254" xr:uid="{0C953071-9019-4477-959D-CFE317C198D1}"/>
    <cellStyle name="Heading 3 2 15 2 4 2" xfId="2255" xr:uid="{E6A0DD61-510B-4D42-8D76-25EDB29E8441}"/>
    <cellStyle name="Heading 3 2 15 20" xfId="2256" xr:uid="{70F51349-34F4-4CA8-B882-A2FCF4AE943A}"/>
    <cellStyle name="Heading 3 2 15 21" xfId="2257" xr:uid="{47714DB6-389A-4115-8CCA-853A78D89931}"/>
    <cellStyle name="Heading 3 2 15 22" xfId="2258" xr:uid="{9231F09D-B76D-46F4-A575-28EDB8D39103}"/>
    <cellStyle name="Heading 3 2 15 23" xfId="2259" xr:uid="{E6E242B1-8973-47CB-914F-0899C0789D4A}"/>
    <cellStyle name="Heading 3 2 15 24" xfId="2260" xr:uid="{A0EEB410-547F-4CA8-81E8-14880FF0020A}"/>
    <cellStyle name="Heading 3 2 15 25" xfId="2261" xr:uid="{65A7B3D3-D61B-4EA4-AF3C-81E792686E84}"/>
    <cellStyle name="Heading 3 2 15 3" xfId="2262" xr:uid="{95587206-C526-4830-A4F3-DDDB346EC971}"/>
    <cellStyle name="Heading 3 2 15 3 2" xfId="2263" xr:uid="{A28DE9AA-6740-4BA2-B3E4-8B89F460268A}"/>
    <cellStyle name="Heading 3 2 15 3 2 2" xfId="2264" xr:uid="{03D54890-AF93-4F03-8EF3-DD2B39418B15}"/>
    <cellStyle name="Heading 3 2 15 3 3" xfId="2265" xr:uid="{701CCE0E-10FE-4D77-8BE5-0430FAB207D8}"/>
    <cellStyle name="Heading 3 2 15 3 3 2" xfId="2266" xr:uid="{0C0429AE-7528-4416-A2A7-E9AC36A79D52}"/>
    <cellStyle name="Heading 3 2 15 3 4" xfId="2267" xr:uid="{8F50E263-2BCA-4EFB-9E4E-E763E2EDAF23}"/>
    <cellStyle name="Heading 3 2 15 3 4 2" xfId="2268" xr:uid="{F9A77E4D-5E01-4C4F-BBD3-ACA847098EA0}"/>
    <cellStyle name="Heading 3 2 15 4" xfId="2269" xr:uid="{F5647B2D-8391-4ED6-8D59-69E051ADA711}"/>
    <cellStyle name="Heading 3 2 15 4 2" xfId="2270" xr:uid="{340D5995-E75E-4109-B5DE-93B0C0E3904B}"/>
    <cellStyle name="Heading 3 2 15 4 2 2" xfId="2271" xr:uid="{C96E500B-8D65-42CE-9E3F-101F8C2EEA87}"/>
    <cellStyle name="Heading 3 2 15 4 3" xfId="2272" xr:uid="{85E22DA8-314A-402D-A0A2-65AFFF22E3B3}"/>
    <cellStyle name="Heading 3 2 15 4 3 2" xfId="2273" xr:uid="{6D8A720C-989F-4981-B596-20FADC7D17AD}"/>
    <cellStyle name="Heading 3 2 15 4 4" xfId="2274" xr:uid="{BE0EE45B-9501-420C-8146-A8DFB7CCDF74}"/>
    <cellStyle name="Heading 3 2 15 4 4 2" xfId="2275" xr:uid="{18784B94-42DA-4149-8528-B88A9E9CD257}"/>
    <cellStyle name="Heading 3 2 15 5" xfId="2276" xr:uid="{3C814F58-3075-4E55-B8B1-70133C1CF0A5}"/>
    <cellStyle name="Heading 3 2 15 5 2" xfId="2277" xr:uid="{1CF1D055-61B1-405A-A6D5-B293D592231B}"/>
    <cellStyle name="Heading 3 2 15 5 2 2" xfId="2278" xr:uid="{FD775B68-9545-4434-9DEF-FBC44DEEDCDD}"/>
    <cellStyle name="Heading 3 2 15 5 3" xfId="2279" xr:uid="{6117D677-FAB0-48FA-94A8-83C52FEC0B89}"/>
    <cellStyle name="Heading 3 2 15 5 3 2" xfId="2280" xr:uid="{8AEB6789-CE75-4908-9136-B8D8CAC2B047}"/>
    <cellStyle name="Heading 3 2 15 5 4" xfId="2281" xr:uid="{7247FA5D-E568-447F-9D9A-4F39A49B1788}"/>
    <cellStyle name="Heading 3 2 15 5 4 2" xfId="2282" xr:uid="{105DDC0B-F4DA-4ACF-ADFD-B549626F9E50}"/>
    <cellStyle name="Heading 3 2 15 6" xfId="2283" xr:uid="{FC3B345B-F223-49F6-9583-0803F6194457}"/>
    <cellStyle name="Heading 3 2 15 6 2" xfId="2284" xr:uid="{871CB9F6-D531-4A0E-BC78-D0B2BF5BCE8B}"/>
    <cellStyle name="Heading 3 2 15 6 2 2" xfId="2285" xr:uid="{330641DF-C627-4711-937F-AB0BDBF18FB4}"/>
    <cellStyle name="Heading 3 2 15 6 3" xfId="2286" xr:uid="{51BA3188-79CB-4858-84B3-454FF21CF6EA}"/>
    <cellStyle name="Heading 3 2 15 6 3 2" xfId="2287" xr:uid="{E324072D-2167-436B-ADDB-36A37B9DAEA3}"/>
    <cellStyle name="Heading 3 2 15 6 4" xfId="2288" xr:uid="{AAFD3877-F8D8-4187-8072-19A6EB004507}"/>
    <cellStyle name="Heading 3 2 15 6 4 2" xfId="2289" xr:uid="{2FE99C0C-64F7-49EC-B112-3097073210FE}"/>
    <cellStyle name="Heading 3 2 15 7" xfId="2290" xr:uid="{5ABF16F6-C632-499C-8CDC-51157171BFEB}"/>
    <cellStyle name="Heading 3 2 15 7 2" xfId="2291" xr:uid="{BCB04BFE-AA7F-42B8-9033-4A68B14045AD}"/>
    <cellStyle name="Heading 3 2 15 7 2 2" xfId="2292" xr:uid="{C92873F8-742B-4400-BBE4-3F67EA3540D6}"/>
    <cellStyle name="Heading 3 2 15 7 3" xfId="2293" xr:uid="{BBE69D66-2045-43F5-82EE-D8A8962C0175}"/>
    <cellStyle name="Heading 3 2 15 7 3 2" xfId="2294" xr:uid="{070517EA-05DB-4DF1-9F32-C3CC4997DEE0}"/>
    <cellStyle name="Heading 3 2 15 7 4" xfId="2295" xr:uid="{951C3D8E-FF7E-4D53-A8EC-C1FFBC2E33D9}"/>
    <cellStyle name="Heading 3 2 15 7 4 2" xfId="2296" xr:uid="{6B56432E-82D6-410D-99C7-583D713A88DB}"/>
    <cellStyle name="Heading 3 2 15 8" xfId="2297" xr:uid="{AF1A1A48-A90D-4FF8-BCC3-69B8794DB000}"/>
    <cellStyle name="Heading 3 2 15 8 2" xfId="2298" xr:uid="{EBB098D3-52A4-4839-937F-96F130B49750}"/>
    <cellStyle name="Heading 3 2 15 8 2 2" xfId="2299" xr:uid="{02957EBA-602D-4485-A96E-BDE3369EEAD2}"/>
    <cellStyle name="Heading 3 2 15 8 3" xfId="2300" xr:uid="{4FEC6D46-BAB9-4927-8ECF-526606EDA543}"/>
    <cellStyle name="Heading 3 2 15 8 3 2" xfId="2301" xr:uid="{E6EB5EC3-03B3-46DD-A9AA-DE1C55178758}"/>
    <cellStyle name="Heading 3 2 15 8 4" xfId="2302" xr:uid="{E658DB01-73D9-46E4-B20A-51B620520416}"/>
    <cellStyle name="Heading 3 2 15 8 4 2" xfId="2303" xr:uid="{484E4AAA-EE73-4A55-936B-CE599569928B}"/>
    <cellStyle name="Heading 3 2 15 9" xfId="2304" xr:uid="{F900487C-3419-4042-91A4-4C54D0A9848D}"/>
    <cellStyle name="Heading 3 2 15 9 2" xfId="2305" xr:uid="{B51E89F0-4093-47AF-87FB-A2A94370558A}"/>
    <cellStyle name="Heading 3 2 15 9 2 2" xfId="2306" xr:uid="{1775788B-CA8D-43F5-9C32-755C3BCB2848}"/>
    <cellStyle name="Heading 3 2 15 9 3" xfId="2307" xr:uid="{9EFABE0C-A9AA-42CC-87E9-96E3C27EAA55}"/>
    <cellStyle name="Heading 3 2 15 9 3 2" xfId="2308" xr:uid="{5A426D9D-0DB1-4716-B105-01B2979E6F33}"/>
    <cellStyle name="Heading 3 2 15 9 4" xfId="2309" xr:uid="{E0023CEB-A1CF-4457-A16A-E36DE6977F95}"/>
    <cellStyle name="Heading 3 2 15 9 4 2" xfId="2310" xr:uid="{E7E4E894-A677-43AC-9F1F-44288A58B401}"/>
    <cellStyle name="Heading 3 2 16" xfId="2311" xr:uid="{926315AA-D54B-4B01-98DE-467AB00874BA}"/>
    <cellStyle name="Heading 3 2 16 10" xfId="2312" xr:uid="{5049BAA4-F965-4339-9EB8-E1FE926B65C5}"/>
    <cellStyle name="Heading 3 2 16 10 2" xfId="2313" xr:uid="{C2C4878B-289D-4ED1-ACB9-227C075A6DF4}"/>
    <cellStyle name="Heading 3 2 16 10 2 2" xfId="2314" xr:uid="{D7C078D2-1439-448A-A5C1-817F50352446}"/>
    <cellStyle name="Heading 3 2 16 10 3" xfId="2315" xr:uid="{89D0F79E-8482-437A-9EB0-AEDBE689552B}"/>
    <cellStyle name="Heading 3 2 16 10 3 2" xfId="2316" xr:uid="{0AFBB85C-1CD5-4564-8636-DE245CA62144}"/>
    <cellStyle name="Heading 3 2 16 10 4" xfId="2317" xr:uid="{3CDEE51C-44DC-4D26-986C-D734977C93D5}"/>
    <cellStyle name="Heading 3 2 16 10 4 2" xfId="2318" xr:uid="{8FB077AE-3C8E-40E9-9347-316BF56C8BBD}"/>
    <cellStyle name="Heading 3 2 16 11" xfId="2319" xr:uid="{28C803CF-4D9F-4782-9BA0-C519BAF1E0AC}"/>
    <cellStyle name="Heading 3 2 16 11 2" xfId="2320" xr:uid="{95DC937E-44AE-4F20-ADED-E218B6427647}"/>
    <cellStyle name="Heading 3 2 16 11 2 2" xfId="2321" xr:uid="{5929ACF0-CB10-42FF-8655-E8CB2F17E32C}"/>
    <cellStyle name="Heading 3 2 16 11 3" xfId="2322" xr:uid="{93AFFC93-252B-4671-AC2C-C2224C023327}"/>
    <cellStyle name="Heading 3 2 16 11 3 2" xfId="2323" xr:uid="{E5B804ED-A1A3-4C48-9A5F-D5D55E39D88E}"/>
    <cellStyle name="Heading 3 2 16 11 4" xfId="2324" xr:uid="{32CB1AEA-B6F5-42FD-A0AA-9D97BE5EFCE1}"/>
    <cellStyle name="Heading 3 2 16 11 4 2" xfId="2325" xr:uid="{53066267-FFDF-417E-9FAC-4C7F1E7341DE}"/>
    <cellStyle name="Heading 3 2 16 12" xfId="2326" xr:uid="{7917A097-A2CA-4739-B26D-10B4E342E819}"/>
    <cellStyle name="Heading 3 2 16 12 2" xfId="2327" xr:uid="{B36E8CCA-98C4-4345-95FD-B64260061602}"/>
    <cellStyle name="Heading 3 2 16 12 2 2" xfId="2328" xr:uid="{3D6796DC-E86F-4B22-A3CD-4AC4F185BDD5}"/>
    <cellStyle name="Heading 3 2 16 12 3" xfId="2329" xr:uid="{0E107D56-D0B2-4315-A7CE-DF1C37C38E03}"/>
    <cellStyle name="Heading 3 2 16 12 3 2" xfId="2330" xr:uid="{478DAE8F-0E9C-47B8-9479-1D97EBD8837A}"/>
    <cellStyle name="Heading 3 2 16 12 4" xfId="2331" xr:uid="{F837DE76-3E24-42EE-9FA3-5ED97CEA64A4}"/>
    <cellStyle name="Heading 3 2 16 12 4 2" xfId="2332" xr:uid="{791BBD73-E907-454F-9529-F7371AC83F06}"/>
    <cellStyle name="Heading 3 2 16 13" xfId="2333" xr:uid="{4C31C78A-D559-4CDE-BD6D-175A7F04CE81}"/>
    <cellStyle name="Heading 3 2 16 13 2" xfId="2334" xr:uid="{6EE1FC96-743D-42AA-A3C8-C9C9DE69CE81}"/>
    <cellStyle name="Heading 3 2 16 13 2 2" xfId="2335" xr:uid="{305994C7-57BC-40C7-8213-FCE0FCD95B8E}"/>
    <cellStyle name="Heading 3 2 16 13 3" xfId="2336" xr:uid="{AD7FA8FC-06EA-4C56-AA02-49444DC58C38}"/>
    <cellStyle name="Heading 3 2 16 13 3 2" xfId="2337" xr:uid="{AFD2E346-15E3-46C0-93F7-915A66968067}"/>
    <cellStyle name="Heading 3 2 16 13 4" xfId="2338" xr:uid="{947A9C60-6E46-476B-A3FD-BC9E79539EAE}"/>
    <cellStyle name="Heading 3 2 16 13 4 2" xfId="2339" xr:uid="{C7B21A3F-B019-4ABC-92E3-D7A33BC9AE91}"/>
    <cellStyle name="Heading 3 2 16 14" xfId="2340" xr:uid="{129524E2-BFBD-4B31-A8AC-042A3C6EB50C}"/>
    <cellStyle name="Heading 3 2 16 14 2" xfId="2341" xr:uid="{506D6445-AEC0-44B5-A436-A62F34B7C8D7}"/>
    <cellStyle name="Heading 3 2 16 14 2 2" xfId="2342" xr:uid="{F6345D38-9549-43E0-903C-72899E3A8B9F}"/>
    <cellStyle name="Heading 3 2 16 14 3" xfId="2343" xr:uid="{1D53D87C-3A70-468C-801D-35E6D0BAEABC}"/>
    <cellStyle name="Heading 3 2 16 14 3 2" xfId="2344" xr:uid="{60180F41-1B8F-4550-A49E-8CAE72DAA5D0}"/>
    <cellStyle name="Heading 3 2 16 14 4" xfId="2345" xr:uid="{31667105-FA34-4EF5-B541-0022FC2C3142}"/>
    <cellStyle name="Heading 3 2 16 14 4 2" xfId="2346" xr:uid="{FADFEB00-F7A2-43D3-A72D-B113565E4D6C}"/>
    <cellStyle name="Heading 3 2 16 15" xfId="2347" xr:uid="{6CC104DE-682C-4B6B-8623-9B543D9F2A06}"/>
    <cellStyle name="Heading 3 2 16 15 2" xfId="2348" xr:uid="{6D50020D-1FFA-4799-81D2-EBE80810712D}"/>
    <cellStyle name="Heading 3 2 16 15 2 2" xfId="2349" xr:uid="{F98378A9-326D-47FE-9ABE-50497853F61D}"/>
    <cellStyle name="Heading 3 2 16 15 3" xfId="2350" xr:uid="{339BF83A-7FCB-45B2-AC84-C5F706554FEA}"/>
    <cellStyle name="Heading 3 2 16 15 3 2" xfId="2351" xr:uid="{8D7A50FF-CFD3-45B9-8685-8EC280AD39F1}"/>
    <cellStyle name="Heading 3 2 16 15 4" xfId="2352" xr:uid="{E6E2CDEC-E383-4D45-9B60-927DCED61355}"/>
    <cellStyle name="Heading 3 2 16 15 4 2" xfId="2353" xr:uid="{69764100-DF03-412B-8CB3-200E6FE59A95}"/>
    <cellStyle name="Heading 3 2 16 16" xfId="2354" xr:uid="{DF15E79F-44FB-4CA9-9294-FCEADFFE966C}"/>
    <cellStyle name="Heading 3 2 16 16 2" xfId="2355" xr:uid="{CBDFD86F-1AA1-47C9-9AE2-367F231A7496}"/>
    <cellStyle name="Heading 3 2 16 17" xfId="2356" xr:uid="{1B2FDEA0-0710-4997-90A4-15052E58B742}"/>
    <cellStyle name="Heading 3 2 16 17 2" xfId="2357" xr:uid="{1D3BF75C-B82C-47F2-B33B-0CEEC1C7EA4E}"/>
    <cellStyle name="Heading 3 2 16 18" xfId="2358" xr:uid="{0BF38024-09C5-4E7D-B07F-77CE0A28FE12}"/>
    <cellStyle name="Heading 3 2 16 18 2" xfId="2359" xr:uid="{66B9D486-BAE1-47F9-B610-83F34552B78E}"/>
    <cellStyle name="Heading 3 2 16 19" xfId="2360" xr:uid="{9F2D8CF5-C1FB-4BFC-9EE1-175474656525}"/>
    <cellStyle name="Heading 3 2 16 2" xfId="2361" xr:uid="{AF0E9D11-87B3-44C3-B983-7DCE53621CD2}"/>
    <cellStyle name="Heading 3 2 16 2 2" xfId="2362" xr:uid="{6D01EB5F-5F69-40A6-B3AA-0FF69964E45F}"/>
    <cellStyle name="Heading 3 2 16 2 2 2" xfId="2363" xr:uid="{BFFBCD4F-9222-42A6-97AD-318E189C3698}"/>
    <cellStyle name="Heading 3 2 16 2 3" xfId="2364" xr:uid="{42EB94C8-2F08-4D63-96E1-CC1485DC5008}"/>
    <cellStyle name="Heading 3 2 16 2 3 2" xfId="2365" xr:uid="{098A912B-29F9-4152-8B88-D0E6A8326E7E}"/>
    <cellStyle name="Heading 3 2 16 2 4" xfId="2366" xr:uid="{DD20D60A-143D-4034-BDA7-D901854C42E7}"/>
    <cellStyle name="Heading 3 2 16 2 4 2" xfId="2367" xr:uid="{7E338049-1C6F-4E59-9084-0FCCBE2E9B87}"/>
    <cellStyle name="Heading 3 2 16 20" xfId="2368" xr:uid="{E64FAAA5-124D-4AA7-BD89-824C91B2E095}"/>
    <cellStyle name="Heading 3 2 16 21" xfId="2369" xr:uid="{C1386B22-BD2C-4E13-8F4D-387C6C06FA93}"/>
    <cellStyle name="Heading 3 2 16 22" xfId="2370" xr:uid="{B47FECD4-28C0-45F1-9A70-9C44D6A11BBB}"/>
    <cellStyle name="Heading 3 2 16 23" xfId="2371" xr:uid="{7B83DDAE-C490-43CF-B71B-39C250482439}"/>
    <cellStyle name="Heading 3 2 16 24" xfId="2372" xr:uid="{3BC5CA68-25E9-43B1-8C13-DAFD73C96AF8}"/>
    <cellStyle name="Heading 3 2 16 25" xfId="2373" xr:uid="{2CCA2D06-86B4-43D3-BFA7-CCCC95ECC0B2}"/>
    <cellStyle name="Heading 3 2 16 3" xfId="2374" xr:uid="{8BA665A5-263F-443F-8DE0-32EEC7283CD0}"/>
    <cellStyle name="Heading 3 2 16 3 2" xfId="2375" xr:uid="{BE9F8C8E-A1EE-4FFA-9C00-B44C064B0970}"/>
    <cellStyle name="Heading 3 2 16 3 2 2" xfId="2376" xr:uid="{7CF96489-CCA4-4CD2-9C21-C72AA7CD0A8A}"/>
    <cellStyle name="Heading 3 2 16 3 3" xfId="2377" xr:uid="{23DBCF31-3296-49EB-A1B9-B6945871621F}"/>
    <cellStyle name="Heading 3 2 16 3 3 2" xfId="2378" xr:uid="{E5579BA6-48F1-4D84-9F0F-EB21A594F4DE}"/>
    <cellStyle name="Heading 3 2 16 3 4" xfId="2379" xr:uid="{25D24592-5CB9-499B-A75B-2B5F00C58EF6}"/>
    <cellStyle name="Heading 3 2 16 3 4 2" xfId="2380" xr:uid="{5C05DECA-E403-4325-B40C-BB077B0B6588}"/>
    <cellStyle name="Heading 3 2 16 4" xfId="2381" xr:uid="{854CDA91-FE7E-49D0-B58C-E3EB8EBA0295}"/>
    <cellStyle name="Heading 3 2 16 4 2" xfId="2382" xr:uid="{015BC9B2-AC26-41EE-9A2C-80C288C49F75}"/>
    <cellStyle name="Heading 3 2 16 4 2 2" xfId="2383" xr:uid="{CD8FC53D-F4BD-4447-91F8-700F46E74118}"/>
    <cellStyle name="Heading 3 2 16 4 3" xfId="2384" xr:uid="{966B9295-DB51-4766-B02A-28FC123F5CB0}"/>
    <cellStyle name="Heading 3 2 16 4 3 2" xfId="2385" xr:uid="{D4449875-34ED-4FC1-BBC2-1F7F22F1AAF0}"/>
    <cellStyle name="Heading 3 2 16 4 4" xfId="2386" xr:uid="{C13C04A4-F82B-47AA-87E3-786539942538}"/>
    <cellStyle name="Heading 3 2 16 4 4 2" xfId="2387" xr:uid="{8ECBCA12-06F1-4614-93FE-572BA639E9CF}"/>
    <cellStyle name="Heading 3 2 16 5" xfId="2388" xr:uid="{5B9BC50E-331A-4A10-B7AB-834CA95B1C9B}"/>
    <cellStyle name="Heading 3 2 16 5 2" xfId="2389" xr:uid="{1B1958B5-EF83-4821-B9DC-D5B12E7843CA}"/>
    <cellStyle name="Heading 3 2 16 5 2 2" xfId="2390" xr:uid="{B61336FF-0D0A-4DDE-9451-614D5B38284B}"/>
    <cellStyle name="Heading 3 2 16 5 3" xfId="2391" xr:uid="{122422EE-1E59-46E1-B85D-C1DDF55EE592}"/>
    <cellStyle name="Heading 3 2 16 5 3 2" xfId="2392" xr:uid="{51B26B73-FD44-471B-8C31-26CCDFD9356F}"/>
    <cellStyle name="Heading 3 2 16 5 4" xfId="2393" xr:uid="{01AD4784-6425-42C8-9031-C49B40CEE4A0}"/>
    <cellStyle name="Heading 3 2 16 5 4 2" xfId="2394" xr:uid="{783FA0B7-5C03-47A9-BF9B-51CE508DB9EC}"/>
    <cellStyle name="Heading 3 2 16 6" xfId="2395" xr:uid="{5E8E1C79-B8D6-48CD-8AFB-C2E2A2E370B0}"/>
    <cellStyle name="Heading 3 2 16 6 2" xfId="2396" xr:uid="{DF34CFBA-3AA2-4A0B-B042-5B11783A1D15}"/>
    <cellStyle name="Heading 3 2 16 6 2 2" xfId="2397" xr:uid="{E3AE5B86-61DF-4B72-806A-182BA3185733}"/>
    <cellStyle name="Heading 3 2 16 6 3" xfId="2398" xr:uid="{2C9449BA-D272-4B87-9B00-1C6E09A7DDE9}"/>
    <cellStyle name="Heading 3 2 16 6 3 2" xfId="2399" xr:uid="{95AC2287-BCDA-485D-BD14-FC8E5C003A89}"/>
    <cellStyle name="Heading 3 2 16 6 4" xfId="2400" xr:uid="{EF848440-66DA-4E19-BA41-1E1E880F8D65}"/>
    <cellStyle name="Heading 3 2 16 6 4 2" xfId="2401" xr:uid="{5B65B43B-E145-4725-910D-C7052B139991}"/>
    <cellStyle name="Heading 3 2 16 7" xfId="2402" xr:uid="{21B17728-5280-4026-8736-ECA44B04B139}"/>
    <cellStyle name="Heading 3 2 16 7 2" xfId="2403" xr:uid="{DBDDEE39-C3CA-43EE-9E09-7DD34027D7FF}"/>
    <cellStyle name="Heading 3 2 16 7 2 2" xfId="2404" xr:uid="{FF724386-766F-4BE1-A0EC-6D70DCF84205}"/>
    <cellStyle name="Heading 3 2 16 7 3" xfId="2405" xr:uid="{3648E992-CB23-4919-A703-10C3D7222A63}"/>
    <cellStyle name="Heading 3 2 16 7 3 2" xfId="2406" xr:uid="{CD1E7203-990D-403D-8535-0947CF285961}"/>
    <cellStyle name="Heading 3 2 16 7 4" xfId="2407" xr:uid="{9A7B7A63-5E0E-4FD6-A7C6-DDD08ED3ABA7}"/>
    <cellStyle name="Heading 3 2 16 7 4 2" xfId="2408" xr:uid="{07B63FAB-7817-4450-B69E-A180BEC6A9DE}"/>
    <cellStyle name="Heading 3 2 16 8" xfId="2409" xr:uid="{B0ACB4E4-D6EB-4415-BFD3-E72D0FEF96E2}"/>
    <cellStyle name="Heading 3 2 16 8 2" xfId="2410" xr:uid="{D10F49C0-019D-450C-8505-EDC85514BB1B}"/>
    <cellStyle name="Heading 3 2 16 8 2 2" xfId="2411" xr:uid="{8C45ED39-522B-4A12-89E1-7BEBD410317B}"/>
    <cellStyle name="Heading 3 2 16 8 3" xfId="2412" xr:uid="{0C7818F1-C2EF-44E6-B62B-FC2528855772}"/>
    <cellStyle name="Heading 3 2 16 8 3 2" xfId="2413" xr:uid="{B8991880-3B39-4388-AD76-555BA744C20F}"/>
    <cellStyle name="Heading 3 2 16 8 4" xfId="2414" xr:uid="{F2AF56C6-2132-49DF-847C-0085294BCC0D}"/>
    <cellStyle name="Heading 3 2 16 8 4 2" xfId="2415" xr:uid="{E013D44F-A197-4468-B090-BDD3C51E4474}"/>
    <cellStyle name="Heading 3 2 16 9" xfId="2416" xr:uid="{551D68C0-F16C-4669-A167-56B2DDFD9FF2}"/>
    <cellStyle name="Heading 3 2 16 9 2" xfId="2417" xr:uid="{351AC779-0411-49F2-B83C-DF2960BCFA9C}"/>
    <cellStyle name="Heading 3 2 16 9 2 2" xfId="2418" xr:uid="{56E7B028-F393-4B05-A405-82FB439BDF31}"/>
    <cellStyle name="Heading 3 2 16 9 3" xfId="2419" xr:uid="{805D20CB-B566-48F2-9AF7-88629F29CD90}"/>
    <cellStyle name="Heading 3 2 16 9 3 2" xfId="2420" xr:uid="{AFD33C07-5A51-4C9F-B390-5B03BCDB2B33}"/>
    <cellStyle name="Heading 3 2 16 9 4" xfId="2421" xr:uid="{EDF1CDAC-6560-4BAC-AC8A-BD9E794E9349}"/>
    <cellStyle name="Heading 3 2 16 9 4 2" xfId="2422" xr:uid="{3789AC46-AE7B-4467-ABF0-90052AE35547}"/>
    <cellStyle name="Heading 3 2 17" xfId="2423" xr:uid="{2DAF92B5-DB6C-4A3F-A302-3CFE36BE4FB3}"/>
    <cellStyle name="Heading 3 2 17 10" xfId="2424" xr:uid="{FD2AAE48-5D7D-48DE-82EB-13BF9AEB4909}"/>
    <cellStyle name="Heading 3 2 17 10 2" xfId="2425" xr:uid="{7B36247B-BE68-41C4-90C5-312CC95B0B8A}"/>
    <cellStyle name="Heading 3 2 17 10 2 2" xfId="2426" xr:uid="{94C9409D-3BD9-4561-B580-5740111FEDA4}"/>
    <cellStyle name="Heading 3 2 17 10 3" xfId="2427" xr:uid="{9E57A9B9-DA78-4C60-AC6D-E5A7895E2777}"/>
    <cellStyle name="Heading 3 2 17 10 3 2" xfId="2428" xr:uid="{C3443897-2008-4D0C-9608-231816119A07}"/>
    <cellStyle name="Heading 3 2 17 10 4" xfId="2429" xr:uid="{28744B26-FF09-4EFD-940D-3FD4B1CB103D}"/>
    <cellStyle name="Heading 3 2 17 10 4 2" xfId="2430" xr:uid="{986B0191-6276-4401-84C0-B9B29375C4CE}"/>
    <cellStyle name="Heading 3 2 17 11" xfId="2431" xr:uid="{D96FC6F3-DD12-499D-AAA7-2781E2EAA1A8}"/>
    <cellStyle name="Heading 3 2 17 11 2" xfId="2432" xr:uid="{2515C764-A42C-4AF3-9E67-F504B0BF627A}"/>
    <cellStyle name="Heading 3 2 17 11 2 2" xfId="2433" xr:uid="{C44556F1-8F4C-48DB-90E7-59E68BAA68BC}"/>
    <cellStyle name="Heading 3 2 17 11 3" xfId="2434" xr:uid="{D1E40C92-294E-43DF-A976-16DAA80A3F82}"/>
    <cellStyle name="Heading 3 2 17 11 3 2" xfId="2435" xr:uid="{AD570ED7-D1EB-4044-B639-3C3C95744576}"/>
    <cellStyle name="Heading 3 2 17 11 4" xfId="2436" xr:uid="{77F96C13-8D06-4780-9611-99204EA7F772}"/>
    <cellStyle name="Heading 3 2 17 11 4 2" xfId="2437" xr:uid="{71589F48-9E0E-4E4C-8669-D00FEB8DE44A}"/>
    <cellStyle name="Heading 3 2 17 12" xfId="2438" xr:uid="{3EBFB5A5-C761-44ED-8844-E95D210C8718}"/>
    <cellStyle name="Heading 3 2 17 12 2" xfId="2439" xr:uid="{6528ED75-4B11-40BB-8E91-00235998F0D6}"/>
    <cellStyle name="Heading 3 2 17 12 2 2" xfId="2440" xr:uid="{41E3D6FD-7E0D-42C1-AFF0-CCEB611B67A1}"/>
    <cellStyle name="Heading 3 2 17 12 3" xfId="2441" xr:uid="{6970A6FF-95DB-4CF2-8841-EF8042FDCC0B}"/>
    <cellStyle name="Heading 3 2 17 12 3 2" xfId="2442" xr:uid="{14EA3998-12F6-482B-A2B8-5DB6D64E9F89}"/>
    <cellStyle name="Heading 3 2 17 12 4" xfId="2443" xr:uid="{1E242DE1-4614-4921-98BC-F5AB191AD2A3}"/>
    <cellStyle name="Heading 3 2 17 12 4 2" xfId="2444" xr:uid="{10C3A346-60A4-422D-BABD-0CD6BE6A3355}"/>
    <cellStyle name="Heading 3 2 17 13" xfId="2445" xr:uid="{325ACF4B-46FF-4E0E-B632-CE776E2983FC}"/>
    <cellStyle name="Heading 3 2 17 13 2" xfId="2446" xr:uid="{43543B5C-B6E2-4D8C-9DFF-FCA6A3DAC506}"/>
    <cellStyle name="Heading 3 2 17 13 2 2" xfId="2447" xr:uid="{3F127219-9EB0-465B-B8FE-E60C54E63B93}"/>
    <cellStyle name="Heading 3 2 17 13 3" xfId="2448" xr:uid="{795ECF54-6C16-446C-A316-445917438843}"/>
    <cellStyle name="Heading 3 2 17 13 3 2" xfId="2449" xr:uid="{30AC7CC1-8D52-4B24-95FA-6AEFA367E5CC}"/>
    <cellStyle name="Heading 3 2 17 13 4" xfId="2450" xr:uid="{7CA4053B-2C34-46B9-8F8D-AA0E0A5F0FC5}"/>
    <cellStyle name="Heading 3 2 17 13 4 2" xfId="2451" xr:uid="{155E4613-D509-43F8-969C-F6D559F07614}"/>
    <cellStyle name="Heading 3 2 17 14" xfId="2452" xr:uid="{D72F7B64-F45E-4206-9CE6-19317E78F68F}"/>
    <cellStyle name="Heading 3 2 17 14 2" xfId="2453" xr:uid="{B8933A17-297A-4E1F-8A25-AFFF9BE26401}"/>
    <cellStyle name="Heading 3 2 17 14 2 2" xfId="2454" xr:uid="{EB2DF253-D03F-43BD-8F50-94DED37D44C2}"/>
    <cellStyle name="Heading 3 2 17 14 3" xfId="2455" xr:uid="{5AD9651A-F85D-412C-AB35-022E60F82C8B}"/>
    <cellStyle name="Heading 3 2 17 14 3 2" xfId="2456" xr:uid="{3E14D1DD-8623-4D8F-AAA7-BA586183D293}"/>
    <cellStyle name="Heading 3 2 17 14 4" xfId="2457" xr:uid="{64AA6CBD-7484-4027-9BD6-519BA42A6CD0}"/>
    <cellStyle name="Heading 3 2 17 14 4 2" xfId="2458" xr:uid="{8419029E-2365-4EAD-9335-FE07715814EF}"/>
    <cellStyle name="Heading 3 2 17 15" xfId="2459" xr:uid="{61434BBE-5249-4092-85FE-664C618FB906}"/>
    <cellStyle name="Heading 3 2 17 15 2" xfId="2460" xr:uid="{0755EAFA-64A6-454C-9CF6-56B9D2D899B2}"/>
    <cellStyle name="Heading 3 2 17 15 2 2" xfId="2461" xr:uid="{7427F5B3-8839-4211-9F10-DF125E16D163}"/>
    <cellStyle name="Heading 3 2 17 15 3" xfId="2462" xr:uid="{C1B382D6-9816-4DE0-866B-047A9208EA14}"/>
    <cellStyle name="Heading 3 2 17 15 3 2" xfId="2463" xr:uid="{98577070-B142-4468-BD2E-3EE25DDD7059}"/>
    <cellStyle name="Heading 3 2 17 15 4" xfId="2464" xr:uid="{A99C6F83-EB52-4ADE-A065-547872066672}"/>
    <cellStyle name="Heading 3 2 17 15 4 2" xfId="2465" xr:uid="{CB3DA9F3-142A-4B99-A7EF-B25BB4DCF70E}"/>
    <cellStyle name="Heading 3 2 17 16" xfId="2466" xr:uid="{286EDB55-C5A2-44FE-A3B8-D278BCC145F9}"/>
    <cellStyle name="Heading 3 2 17 16 2" xfId="2467" xr:uid="{CC16E58E-DF73-45D6-BD8A-3F7C0057A480}"/>
    <cellStyle name="Heading 3 2 17 17" xfId="2468" xr:uid="{15076D1E-D179-47DC-BECD-20A89A801305}"/>
    <cellStyle name="Heading 3 2 17 17 2" xfId="2469" xr:uid="{FF0B34C9-8A57-4C69-944C-05834AB87C36}"/>
    <cellStyle name="Heading 3 2 17 18" xfId="2470" xr:uid="{957B5041-586A-40AE-AA28-177F55836976}"/>
    <cellStyle name="Heading 3 2 17 18 2" xfId="2471" xr:uid="{76101729-8E43-4A6C-9C85-9BA91F87DD35}"/>
    <cellStyle name="Heading 3 2 17 19" xfId="2472" xr:uid="{C1EE67CB-E9A9-42AC-95A5-03A9FBFD0B51}"/>
    <cellStyle name="Heading 3 2 17 2" xfId="2473" xr:uid="{ED5CB7CA-8B34-4712-8A0B-5CA212A3D8BD}"/>
    <cellStyle name="Heading 3 2 17 2 2" xfId="2474" xr:uid="{7D19E2F8-E419-4AF1-A547-35580D161C93}"/>
    <cellStyle name="Heading 3 2 17 2 2 2" xfId="2475" xr:uid="{BAB77B67-C563-4D55-9C48-08CF44CE7E6D}"/>
    <cellStyle name="Heading 3 2 17 2 3" xfId="2476" xr:uid="{6B2761E8-2DAD-4740-9FC5-21F3FB637E13}"/>
    <cellStyle name="Heading 3 2 17 2 3 2" xfId="2477" xr:uid="{2AB5C6FF-BAFF-4B5D-99DB-239AAF0979FA}"/>
    <cellStyle name="Heading 3 2 17 2 4" xfId="2478" xr:uid="{A7E6C4D5-ECA0-4A23-A43E-A5071C40C0E1}"/>
    <cellStyle name="Heading 3 2 17 2 4 2" xfId="2479" xr:uid="{2707BA35-2829-48EA-9546-E69FA829DFED}"/>
    <cellStyle name="Heading 3 2 17 20" xfId="2480" xr:uid="{4C486D07-3390-439C-B7F8-AFCBC778D9B4}"/>
    <cellStyle name="Heading 3 2 17 21" xfId="2481" xr:uid="{8D62CEFC-3E66-4DAC-8D48-B9DDA41D73F2}"/>
    <cellStyle name="Heading 3 2 17 22" xfId="2482" xr:uid="{1E35A45C-E0C4-4211-B81A-488AA44DED58}"/>
    <cellStyle name="Heading 3 2 17 23" xfId="2483" xr:uid="{60A0D3F7-22DD-4F5F-922F-33A5E226B3F1}"/>
    <cellStyle name="Heading 3 2 17 24" xfId="2484" xr:uid="{63ABCA9E-C559-468F-B911-AF601FD5ECE1}"/>
    <cellStyle name="Heading 3 2 17 25" xfId="2485" xr:uid="{343EAC8B-E324-4066-8575-AAF7AE778481}"/>
    <cellStyle name="Heading 3 2 17 3" xfId="2486" xr:uid="{5574729D-8240-4C91-9EFE-19EC2C613480}"/>
    <cellStyle name="Heading 3 2 17 3 2" xfId="2487" xr:uid="{CAF2777C-72AD-4F75-958E-18867A28D0BF}"/>
    <cellStyle name="Heading 3 2 17 3 2 2" xfId="2488" xr:uid="{13CD9A2D-8FBD-418F-B4E8-25F0F4D09B16}"/>
    <cellStyle name="Heading 3 2 17 3 3" xfId="2489" xr:uid="{3975B918-EA0C-4F80-B793-7309F4A79EEA}"/>
    <cellStyle name="Heading 3 2 17 3 3 2" xfId="2490" xr:uid="{01E4B2FC-C90C-4A8D-B6A1-C2918C874998}"/>
    <cellStyle name="Heading 3 2 17 3 4" xfId="2491" xr:uid="{C67B6DED-1914-44E2-A5A0-EC9D68B4088C}"/>
    <cellStyle name="Heading 3 2 17 3 4 2" xfId="2492" xr:uid="{85381DD3-EE88-4077-B027-826F9061133C}"/>
    <cellStyle name="Heading 3 2 17 4" xfId="2493" xr:uid="{3F4742FC-60B7-4BC5-8403-E178D6AA1FF2}"/>
    <cellStyle name="Heading 3 2 17 4 2" xfId="2494" xr:uid="{37400FEB-14EC-4B1E-84EF-29A922E89DFB}"/>
    <cellStyle name="Heading 3 2 17 4 2 2" xfId="2495" xr:uid="{C9D0ED58-ADEC-4CFF-837F-3F87D57CA859}"/>
    <cellStyle name="Heading 3 2 17 4 3" xfId="2496" xr:uid="{5EE19A0D-F4C4-4CC9-BF4C-B7CAC5D7F44A}"/>
    <cellStyle name="Heading 3 2 17 4 3 2" xfId="2497" xr:uid="{9E9D0C83-0515-4CC1-9357-47C709688663}"/>
    <cellStyle name="Heading 3 2 17 4 4" xfId="2498" xr:uid="{62E0E859-645A-4CD8-AF14-1BA4CFEF2E63}"/>
    <cellStyle name="Heading 3 2 17 4 4 2" xfId="2499" xr:uid="{6843E5BA-0558-4FB3-B76E-DC125B60E9D3}"/>
    <cellStyle name="Heading 3 2 17 5" xfId="2500" xr:uid="{74414CEB-51BE-4F16-A03B-4BDBB8748245}"/>
    <cellStyle name="Heading 3 2 17 5 2" xfId="2501" xr:uid="{8CB8AACF-247A-43C9-A4FC-85A4B921A194}"/>
    <cellStyle name="Heading 3 2 17 5 2 2" xfId="2502" xr:uid="{D8E86BBC-F59B-4D02-863A-9B77C9DF1FF4}"/>
    <cellStyle name="Heading 3 2 17 5 3" xfId="2503" xr:uid="{7428B4E6-D226-4A36-9B26-A1FFD6AC00A2}"/>
    <cellStyle name="Heading 3 2 17 5 3 2" xfId="2504" xr:uid="{5064F188-94A7-4426-B0D6-AB0D5322ACF4}"/>
    <cellStyle name="Heading 3 2 17 5 4" xfId="2505" xr:uid="{E584FC01-591A-4B58-9DEC-4761796EB33F}"/>
    <cellStyle name="Heading 3 2 17 5 4 2" xfId="2506" xr:uid="{4E35A3CA-4610-4A21-9FBF-474CB0AC19ED}"/>
    <cellStyle name="Heading 3 2 17 6" xfId="2507" xr:uid="{D497E311-B494-4E3C-9E56-A381D6154F68}"/>
    <cellStyle name="Heading 3 2 17 6 2" xfId="2508" xr:uid="{D760B398-FF0D-42CB-9DE8-ACB802C8B0B5}"/>
    <cellStyle name="Heading 3 2 17 6 2 2" xfId="2509" xr:uid="{9AEB2D16-475E-49F8-AE1D-A6A94E94F24B}"/>
    <cellStyle name="Heading 3 2 17 6 3" xfId="2510" xr:uid="{D7BDF21F-7FCB-4389-9FFF-9F2454354CB6}"/>
    <cellStyle name="Heading 3 2 17 6 3 2" xfId="2511" xr:uid="{A299A170-7757-4FE3-A9E5-AA7C09485B08}"/>
    <cellStyle name="Heading 3 2 17 6 4" xfId="2512" xr:uid="{90339890-FEA5-4869-BE20-A914994B986C}"/>
    <cellStyle name="Heading 3 2 17 6 4 2" xfId="2513" xr:uid="{6BF6E446-7DD6-4CDA-BCA0-0966068DD430}"/>
    <cellStyle name="Heading 3 2 17 7" xfId="2514" xr:uid="{9BBECF06-C706-4094-8ED9-14100D3A3CB1}"/>
    <cellStyle name="Heading 3 2 17 7 2" xfId="2515" xr:uid="{7419E5F2-DF3F-43CB-A143-C037E40038C8}"/>
    <cellStyle name="Heading 3 2 17 7 2 2" xfId="2516" xr:uid="{8BA0A5FC-B874-4857-9A31-5E6FC58C8E8E}"/>
    <cellStyle name="Heading 3 2 17 7 3" xfId="2517" xr:uid="{94E90E9E-9077-46D1-A343-0E5EA713A8D7}"/>
    <cellStyle name="Heading 3 2 17 7 3 2" xfId="2518" xr:uid="{64715ED9-51FB-4E28-915E-AF3A53B4C838}"/>
    <cellStyle name="Heading 3 2 17 7 4" xfId="2519" xr:uid="{C2865565-CBD1-4DA2-B1EE-833A4A9DC0ED}"/>
    <cellStyle name="Heading 3 2 17 7 4 2" xfId="2520" xr:uid="{5B01DAD8-824A-43A1-8E35-9D3F303D2938}"/>
    <cellStyle name="Heading 3 2 17 8" xfId="2521" xr:uid="{2702F666-8BBF-4A7F-A87C-969B6B117A68}"/>
    <cellStyle name="Heading 3 2 17 8 2" xfId="2522" xr:uid="{CE75890D-1457-40C4-868D-949047ABE7D9}"/>
    <cellStyle name="Heading 3 2 17 8 2 2" xfId="2523" xr:uid="{BE39E5FB-4F55-4BE8-BFFA-DA80487C1B9B}"/>
    <cellStyle name="Heading 3 2 17 8 3" xfId="2524" xr:uid="{EED4BF41-67B2-4838-9A97-5FA8367DCF89}"/>
    <cellStyle name="Heading 3 2 17 8 3 2" xfId="2525" xr:uid="{14997378-BDCB-48C9-9345-D3E22E9751C5}"/>
    <cellStyle name="Heading 3 2 17 8 4" xfId="2526" xr:uid="{36BF59BF-CF52-4BA5-88F1-752D5C11FB1D}"/>
    <cellStyle name="Heading 3 2 17 8 4 2" xfId="2527" xr:uid="{C849EA19-08AF-4AA3-A401-FED89DAF83C6}"/>
    <cellStyle name="Heading 3 2 17 9" xfId="2528" xr:uid="{14D35A30-9AAE-4D20-B608-430F3DF96DA4}"/>
    <cellStyle name="Heading 3 2 17 9 2" xfId="2529" xr:uid="{67C5D6D5-1F1A-452F-A981-95AFA38B9AD6}"/>
    <cellStyle name="Heading 3 2 17 9 2 2" xfId="2530" xr:uid="{30600373-D7F3-4BD6-B032-B176111F8093}"/>
    <cellStyle name="Heading 3 2 17 9 3" xfId="2531" xr:uid="{49B0BAE1-38E4-4EE1-B608-473E1206B122}"/>
    <cellStyle name="Heading 3 2 17 9 3 2" xfId="2532" xr:uid="{14831F46-C99F-4A47-A8E2-3CE6C884C14A}"/>
    <cellStyle name="Heading 3 2 17 9 4" xfId="2533" xr:uid="{291131C1-25AF-49A3-B3E4-FE4569DD8FA8}"/>
    <cellStyle name="Heading 3 2 17 9 4 2" xfId="2534" xr:uid="{387BD277-B315-46F8-96CF-82422D230E84}"/>
    <cellStyle name="Heading 3 2 18" xfId="2535" xr:uid="{B7CACD6E-6853-4E4B-A505-5BC3D4F93EA8}"/>
    <cellStyle name="Heading 3 2 18 10" xfId="2536" xr:uid="{DCB41119-8E29-47BB-AEA1-1E7E2C2ADCCC}"/>
    <cellStyle name="Heading 3 2 18 10 2" xfId="2537" xr:uid="{F6AB6BC7-7BFA-4F94-B7F8-0B5E5F2EB2D6}"/>
    <cellStyle name="Heading 3 2 18 10 2 2" xfId="2538" xr:uid="{9626B60B-2F63-4C9A-A4CF-8168DAF7BC69}"/>
    <cellStyle name="Heading 3 2 18 10 3" xfId="2539" xr:uid="{947745D5-5ACE-49E5-A832-D98277C2BB89}"/>
    <cellStyle name="Heading 3 2 18 10 3 2" xfId="2540" xr:uid="{E92AA5A4-3570-49A4-8078-7E61CE9A4E55}"/>
    <cellStyle name="Heading 3 2 18 10 4" xfId="2541" xr:uid="{673A699F-777D-492E-ADFC-5758977B6DBF}"/>
    <cellStyle name="Heading 3 2 18 10 4 2" xfId="2542" xr:uid="{AAD7DA4E-F11C-4215-9B0F-98CD9F564E4C}"/>
    <cellStyle name="Heading 3 2 18 11" xfId="2543" xr:uid="{ECFCEECC-ABBD-4097-995D-DEFC9648ED76}"/>
    <cellStyle name="Heading 3 2 18 11 2" xfId="2544" xr:uid="{09F9EC03-03CC-465A-9CC1-C8F1D00676F3}"/>
    <cellStyle name="Heading 3 2 18 11 2 2" xfId="2545" xr:uid="{5EAF0E3B-9001-4C8F-967E-A82D6E218EEB}"/>
    <cellStyle name="Heading 3 2 18 11 3" xfId="2546" xr:uid="{7A92213B-ADE6-421B-B23F-C38CB8308E88}"/>
    <cellStyle name="Heading 3 2 18 11 3 2" xfId="2547" xr:uid="{B738AB61-F8DC-4ECA-BF89-9DD3ABE4C125}"/>
    <cellStyle name="Heading 3 2 18 11 4" xfId="2548" xr:uid="{93C219D6-E40A-41E8-A9A4-E7D8FBD2F66F}"/>
    <cellStyle name="Heading 3 2 18 11 4 2" xfId="2549" xr:uid="{7F4D4F57-2CAD-4E9F-88E1-0BE3A0B3C7A0}"/>
    <cellStyle name="Heading 3 2 18 12" xfId="2550" xr:uid="{0442DC8F-F84C-47A2-B095-E6F595755978}"/>
    <cellStyle name="Heading 3 2 18 12 2" xfId="2551" xr:uid="{15363A16-EBDE-4F24-9628-EDAC814BBB10}"/>
    <cellStyle name="Heading 3 2 18 12 2 2" xfId="2552" xr:uid="{9374E069-2805-45C6-B83D-F48BE6C35D2F}"/>
    <cellStyle name="Heading 3 2 18 12 3" xfId="2553" xr:uid="{C1AB0854-408E-4BAD-926B-879A03217AA7}"/>
    <cellStyle name="Heading 3 2 18 12 3 2" xfId="2554" xr:uid="{42C28DBA-8CAF-4923-BBF3-DBCF28C4D140}"/>
    <cellStyle name="Heading 3 2 18 12 4" xfId="2555" xr:uid="{7451A44F-BE8C-413C-BCBC-D9393DAC93DD}"/>
    <cellStyle name="Heading 3 2 18 12 4 2" xfId="2556" xr:uid="{1D5300CA-E37B-400D-8DC3-F80E0ECDCBF3}"/>
    <cellStyle name="Heading 3 2 18 13" xfId="2557" xr:uid="{2EB7271C-8117-471C-AF63-4BA430E9BC76}"/>
    <cellStyle name="Heading 3 2 18 13 2" xfId="2558" xr:uid="{F1AEAF97-B815-4512-AE3C-9F02EDD60DC0}"/>
    <cellStyle name="Heading 3 2 18 13 2 2" xfId="2559" xr:uid="{139F3BB1-AF9F-4F65-BC41-B3A2F4CA6278}"/>
    <cellStyle name="Heading 3 2 18 13 3" xfId="2560" xr:uid="{D336E859-8D23-4353-8EE0-2E8549E6952D}"/>
    <cellStyle name="Heading 3 2 18 13 3 2" xfId="2561" xr:uid="{27EFFDDD-946C-419D-8766-AC21317DD743}"/>
    <cellStyle name="Heading 3 2 18 13 4" xfId="2562" xr:uid="{82F8A32E-8095-4166-9E75-689C2617675C}"/>
    <cellStyle name="Heading 3 2 18 13 4 2" xfId="2563" xr:uid="{7D7E0D49-251F-4D69-8231-81B5F27E0540}"/>
    <cellStyle name="Heading 3 2 18 14" xfId="2564" xr:uid="{26CE0BD0-0955-4A4B-B271-1CD9EEB3D559}"/>
    <cellStyle name="Heading 3 2 18 14 2" xfId="2565" xr:uid="{AF69D55B-DA66-45A7-BDBA-3292DC5DA831}"/>
    <cellStyle name="Heading 3 2 18 14 2 2" xfId="2566" xr:uid="{08C364B9-069E-4421-A166-33BF32CEE2CE}"/>
    <cellStyle name="Heading 3 2 18 14 3" xfId="2567" xr:uid="{D35D4D10-FB9B-48E9-A340-D52C5653DD7B}"/>
    <cellStyle name="Heading 3 2 18 14 3 2" xfId="2568" xr:uid="{7AE188D3-33D4-41BD-9932-B8A486184B0E}"/>
    <cellStyle name="Heading 3 2 18 14 4" xfId="2569" xr:uid="{7FE0D43C-F94F-458F-AE80-4B8DDD48AEF1}"/>
    <cellStyle name="Heading 3 2 18 14 4 2" xfId="2570" xr:uid="{DFEA12B1-6E59-4385-A07E-A7951F9E0B1F}"/>
    <cellStyle name="Heading 3 2 18 15" xfId="2571" xr:uid="{2CDDF762-87E2-4E5D-B022-15513C075A7C}"/>
    <cellStyle name="Heading 3 2 18 15 2" xfId="2572" xr:uid="{AB9CDCB5-1E2B-4F01-8F1F-52D15C5B12A3}"/>
    <cellStyle name="Heading 3 2 18 15 2 2" xfId="2573" xr:uid="{82317E77-C93D-4954-8135-E9E4D4F15403}"/>
    <cellStyle name="Heading 3 2 18 15 3" xfId="2574" xr:uid="{34CCCD72-21FB-4C1C-B76B-D95A1857A7AE}"/>
    <cellStyle name="Heading 3 2 18 15 3 2" xfId="2575" xr:uid="{84C9FCCF-465B-4132-B938-AC52913E5036}"/>
    <cellStyle name="Heading 3 2 18 15 4" xfId="2576" xr:uid="{50DCA905-8326-4462-815E-127068B3FDEB}"/>
    <cellStyle name="Heading 3 2 18 15 4 2" xfId="2577" xr:uid="{1E9484B1-C42D-409D-8D59-9BB48E1C7E61}"/>
    <cellStyle name="Heading 3 2 18 16" xfId="2578" xr:uid="{49A8B08F-FD29-4399-BF38-3718942B92ED}"/>
    <cellStyle name="Heading 3 2 18 16 2" xfId="2579" xr:uid="{5740FF8F-F95E-4E0B-B021-438F3D4B3661}"/>
    <cellStyle name="Heading 3 2 18 17" xfId="2580" xr:uid="{EAF5B757-79F0-4399-A072-3EE75CAEEF54}"/>
    <cellStyle name="Heading 3 2 18 17 2" xfId="2581" xr:uid="{2BD6A2D0-EB95-4CE0-ACAA-3A435BAB792C}"/>
    <cellStyle name="Heading 3 2 18 18" xfId="2582" xr:uid="{544DB705-C837-410B-A04D-78A8C02A4A07}"/>
    <cellStyle name="Heading 3 2 18 18 2" xfId="2583" xr:uid="{B4AA9207-B001-4EC8-B827-5864058EEE3A}"/>
    <cellStyle name="Heading 3 2 18 19" xfId="2584" xr:uid="{21BE14F0-76B7-4D80-A76B-EE81BB74730A}"/>
    <cellStyle name="Heading 3 2 18 2" xfId="2585" xr:uid="{E07D0E04-3E7E-4F36-A03A-1B7F433CCD35}"/>
    <cellStyle name="Heading 3 2 18 2 2" xfId="2586" xr:uid="{B4FA81EC-66E2-4F22-AB08-958C42E98CC0}"/>
    <cellStyle name="Heading 3 2 18 2 2 2" xfId="2587" xr:uid="{4A1EB261-D795-418E-87F3-8F05032482AE}"/>
    <cellStyle name="Heading 3 2 18 2 3" xfId="2588" xr:uid="{605D84FA-2C85-4A20-9E17-DCFBD434403F}"/>
    <cellStyle name="Heading 3 2 18 2 3 2" xfId="2589" xr:uid="{78014502-3ECB-4F3F-B5D8-E7241900E5A8}"/>
    <cellStyle name="Heading 3 2 18 2 4" xfId="2590" xr:uid="{9930B2F9-C2A2-45AD-AB33-4A0041A612D1}"/>
    <cellStyle name="Heading 3 2 18 2 4 2" xfId="2591" xr:uid="{8B03A802-B307-49AD-928C-E8B9B51D38B0}"/>
    <cellStyle name="Heading 3 2 18 20" xfId="2592" xr:uid="{00455255-4719-4049-B2DB-46035899532C}"/>
    <cellStyle name="Heading 3 2 18 21" xfId="2593" xr:uid="{39BD385A-0CF6-4909-9D49-FB89A1D82165}"/>
    <cellStyle name="Heading 3 2 18 22" xfId="2594" xr:uid="{3205CACB-6006-4692-A161-EDDC1484197D}"/>
    <cellStyle name="Heading 3 2 18 23" xfId="2595" xr:uid="{7A7018E6-6EEA-47A0-8799-945F8F1EF528}"/>
    <cellStyle name="Heading 3 2 18 24" xfId="2596" xr:uid="{8D92BAC2-6FA3-47AF-A254-8070F624C05C}"/>
    <cellStyle name="Heading 3 2 18 25" xfId="2597" xr:uid="{D9923A8C-CE50-4D6D-A5D0-C1FA018D7395}"/>
    <cellStyle name="Heading 3 2 18 3" xfId="2598" xr:uid="{C50D9690-53D7-44B5-B41B-763F8B6C67EE}"/>
    <cellStyle name="Heading 3 2 18 3 2" xfId="2599" xr:uid="{8129E38E-A849-48BF-9107-E75F0895CA7C}"/>
    <cellStyle name="Heading 3 2 18 3 2 2" xfId="2600" xr:uid="{19C505AD-3E03-4DB6-B284-A5AC32C16160}"/>
    <cellStyle name="Heading 3 2 18 3 3" xfId="2601" xr:uid="{749F190E-B2B9-4A1D-9019-5E3E2F63F889}"/>
    <cellStyle name="Heading 3 2 18 3 3 2" xfId="2602" xr:uid="{4D834F95-8001-4954-A0D3-6D22EB663CC1}"/>
    <cellStyle name="Heading 3 2 18 3 4" xfId="2603" xr:uid="{4A4B6C0D-D579-457F-9454-53A1618998D9}"/>
    <cellStyle name="Heading 3 2 18 3 4 2" xfId="2604" xr:uid="{69BAEFDF-A503-4A6A-A6B5-F0FD8F445E93}"/>
    <cellStyle name="Heading 3 2 18 4" xfId="2605" xr:uid="{9EF624D7-33ED-4D3C-8BA0-FACB67B0A11A}"/>
    <cellStyle name="Heading 3 2 18 4 2" xfId="2606" xr:uid="{53B3385F-6559-4537-B0CA-2360BAC99660}"/>
    <cellStyle name="Heading 3 2 18 4 2 2" xfId="2607" xr:uid="{A3289B5B-0B51-4D02-9112-45DAD6724396}"/>
    <cellStyle name="Heading 3 2 18 4 3" xfId="2608" xr:uid="{8457F846-DB25-49E2-9226-DDDB9E4B577E}"/>
    <cellStyle name="Heading 3 2 18 4 3 2" xfId="2609" xr:uid="{1D8DE5BA-8976-4C8F-B0C1-F55979C72DD3}"/>
    <cellStyle name="Heading 3 2 18 4 4" xfId="2610" xr:uid="{E818B8AB-F908-47B1-9F3A-A81E3D5DFDF6}"/>
    <cellStyle name="Heading 3 2 18 4 4 2" xfId="2611" xr:uid="{9957E4E2-C5FB-4DF8-B4A9-A37DC4E99947}"/>
    <cellStyle name="Heading 3 2 18 5" xfId="2612" xr:uid="{174493CA-986C-49C9-B5AA-E4ECC72AEF0A}"/>
    <cellStyle name="Heading 3 2 18 5 2" xfId="2613" xr:uid="{8F11848F-4685-438E-AFE0-50E13E3B1B67}"/>
    <cellStyle name="Heading 3 2 18 5 2 2" xfId="2614" xr:uid="{C18A0F7F-0161-4454-96B9-DA20D1B0C9A8}"/>
    <cellStyle name="Heading 3 2 18 5 3" xfId="2615" xr:uid="{271C8CDE-EE6D-4BF9-960B-4C9B071F61E7}"/>
    <cellStyle name="Heading 3 2 18 5 3 2" xfId="2616" xr:uid="{9324B5A4-7A59-418E-BAC2-7E9D0366945C}"/>
    <cellStyle name="Heading 3 2 18 5 4" xfId="2617" xr:uid="{CC2A2F95-000C-4C24-A9B8-62DC136B0F2C}"/>
    <cellStyle name="Heading 3 2 18 5 4 2" xfId="2618" xr:uid="{4C00CCCC-F4D4-464B-8245-51F865F53C08}"/>
    <cellStyle name="Heading 3 2 18 6" xfId="2619" xr:uid="{0278A282-1A82-4159-B140-4571B0082A24}"/>
    <cellStyle name="Heading 3 2 18 6 2" xfId="2620" xr:uid="{FFEEE77A-7AE2-4608-A221-825F2C5D8C77}"/>
    <cellStyle name="Heading 3 2 18 6 2 2" xfId="2621" xr:uid="{F3911C7A-AE10-4A55-959B-9C33C22A3A83}"/>
    <cellStyle name="Heading 3 2 18 6 3" xfId="2622" xr:uid="{FC9CD316-0372-4C05-B073-BEFE6AC02F3E}"/>
    <cellStyle name="Heading 3 2 18 6 3 2" xfId="2623" xr:uid="{2716FF29-F659-4AA8-BD49-487CB76882B9}"/>
    <cellStyle name="Heading 3 2 18 6 4" xfId="2624" xr:uid="{F58BDE5D-5AFC-4993-93FD-0B3B1964B46E}"/>
    <cellStyle name="Heading 3 2 18 6 4 2" xfId="2625" xr:uid="{EFEF8B04-2B94-4CBB-B427-1CDAC9F30AF6}"/>
    <cellStyle name="Heading 3 2 18 7" xfId="2626" xr:uid="{D9A9977F-07A2-4597-981C-3C037F1ABD17}"/>
    <cellStyle name="Heading 3 2 18 7 2" xfId="2627" xr:uid="{DDBF42AF-0E08-4ED5-A337-D270116D73DF}"/>
    <cellStyle name="Heading 3 2 18 7 2 2" xfId="2628" xr:uid="{573A1EF7-03BB-4C05-9A9F-EDA3DCC75408}"/>
    <cellStyle name="Heading 3 2 18 7 3" xfId="2629" xr:uid="{A9CB6C15-BF7D-4B61-A915-7C00B93FB1C6}"/>
    <cellStyle name="Heading 3 2 18 7 3 2" xfId="2630" xr:uid="{630F4224-61D7-4DF4-AACC-872E239A750B}"/>
    <cellStyle name="Heading 3 2 18 7 4" xfId="2631" xr:uid="{B911F755-9CE1-43AB-BCA3-3C96725B386E}"/>
    <cellStyle name="Heading 3 2 18 7 4 2" xfId="2632" xr:uid="{2A847344-7F40-40FA-AB16-45B364CD9DB4}"/>
    <cellStyle name="Heading 3 2 18 8" xfId="2633" xr:uid="{F22D4855-736B-4C13-94B9-AC3E075333E0}"/>
    <cellStyle name="Heading 3 2 18 8 2" xfId="2634" xr:uid="{43EA6547-1ABD-4DB7-A192-7242CF43EDF9}"/>
    <cellStyle name="Heading 3 2 18 8 2 2" xfId="2635" xr:uid="{09A78F3E-E10C-45C5-87BD-552064D65455}"/>
    <cellStyle name="Heading 3 2 18 8 3" xfId="2636" xr:uid="{98D92523-0DA0-4CCF-A842-BFBA95B4FB39}"/>
    <cellStyle name="Heading 3 2 18 8 3 2" xfId="2637" xr:uid="{63F6DB12-FFD2-478F-9691-0EBA95B48BB5}"/>
    <cellStyle name="Heading 3 2 18 8 4" xfId="2638" xr:uid="{DF4615ED-982E-4A77-AB45-DDA1CC76B9BD}"/>
    <cellStyle name="Heading 3 2 18 8 4 2" xfId="2639" xr:uid="{EC0C4BB6-CF9F-4A09-A9A6-2F585539D46E}"/>
    <cellStyle name="Heading 3 2 18 9" xfId="2640" xr:uid="{08B741AE-84D8-469C-9AB9-567A9488B5CB}"/>
    <cellStyle name="Heading 3 2 18 9 2" xfId="2641" xr:uid="{F501D702-FEAC-4D7D-87E3-3F85BE4C1C42}"/>
    <cellStyle name="Heading 3 2 18 9 2 2" xfId="2642" xr:uid="{1464BF50-6401-4022-9906-820286AF67D7}"/>
    <cellStyle name="Heading 3 2 18 9 3" xfId="2643" xr:uid="{383B87B4-B4CA-4777-81CD-626DC23D096D}"/>
    <cellStyle name="Heading 3 2 18 9 3 2" xfId="2644" xr:uid="{ACC8864D-AC86-42C4-8CC2-8B89E481E724}"/>
    <cellStyle name="Heading 3 2 18 9 4" xfId="2645" xr:uid="{183E34DE-F6EC-49AB-9D7A-C6159C1EB455}"/>
    <cellStyle name="Heading 3 2 18 9 4 2" xfId="2646" xr:uid="{7F71CFA1-8730-4EF0-B6E7-7C2BCEB3BCB6}"/>
    <cellStyle name="Heading 3 2 19" xfId="2647" xr:uid="{A2E23CAE-F9D8-453E-B571-C5DB1AD262EF}"/>
    <cellStyle name="Heading 3 2 19 10" xfId="2648" xr:uid="{81C5D34A-1405-443A-96E9-7A2AD3F60386}"/>
    <cellStyle name="Heading 3 2 19 10 2" xfId="2649" xr:uid="{D53C8ED0-69DD-4931-8034-5B1004988775}"/>
    <cellStyle name="Heading 3 2 19 10 2 2" xfId="2650" xr:uid="{A06C8D49-858A-4488-AB0E-8B83908DF88E}"/>
    <cellStyle name="Heading 3 2 19 10 3" xfId="2651" xr:uid="{E80A7ABF-6CD4-45A2-9C9E-00E477C747D2}"/>
    <cellStyle name="Heading 3 2 19 10 3 2" xfId="2652" xr:uid="{79BEFFCE-AB02-40B8-A3B8-D15F197A0CCD}"/>
    <cellStyle name="Heading 3 2 19 10 4" xfId="2653" xr:uid="{1F510F25-E206-4EE4-B6CA-BB5BB5EFAB9B}"/>
    <cellStyle name="Heading 3 2 19 10 4 2" xfId="2654" xr:uid="{7F4C6643-D0A7-4225-8808-F0B47BCF8A95}"/>
    <cellStyle name="Heading 3 2 19 11" xfId="2655" xr:uid="{E56987DD-1C16-4A0D-B3DC-CE5493AA83F0}"/>
    <cellStyle name="Heading 3 2 19 11 2" xfId="2656" xr:uid="{E3E17F2F-964A-4341-8C11-2F5EC361261C}"/>
    <cellStyle name="Heading 3 2 19 11 2 2" xfId="2657" xr:uid="{8D498308-98E0-4509-9FB8-D8CA4E4774E7}"/>
    <cellStyle name="Heading 3 2 19 11 3" xfId="2658" xr:uid="{6928339A-DFD7-49AB-8A54-9554567A13C7}"/>
    <cellStyle name="Heading 3 2 19 11 3 2" xfId="2659" xr:uid="{F545B88B-955E-4AA8-A0CB-7C2E9A7AAAB1}"/>
    <cellStyle name="Heading 3 2 19 11 4" xfId="2660" xr:uid="{DB5F2252-37DF-4434-91A1-AD50B1996B23}"/>
    <cellStyle name="Heading 3 2 19 11 4 2" xfId="2661" xr:uid="{6A73736B-7717-4D06-B753-EADEEED5872C}"/>
    <cellStyle name="Heading 3 2 19 12" xfId="2662" xr:uid="{86E5C144-3484-46E9-9A81-8E65251238A0}"/>
    <cellStyle name="Heading 3 2 19 12 2" xfId="2663" xr:uid="{0DB20459-0F19-4A3C-9F0D-4F876D3CB801}"/>
    <cellStyle name="Heading 3 2 19 12 2 2" xfId="2664" xr:uid="{90F2E97B-6473-4DD3-A136-C940D12529FC}"/>
    <cellStyle name="Heading 3 2 19 12 3" xfId="2665" xr:uid="{BF83F950-C825-4180-904F-716A52D20FB0}"/>
    <cellStyle name="Heading 3 2 19 12 3 2" xfId="2666" xr:uid="{227718AB-0733-49A0-8532-8E6EC16A4D4C}"/>
    <cellStyle name="Heading 3 2 19 12 4" xfId="2667" xr:uid="{AEFA1FC4-941B-4C6E-A81E-D4603032ADAC}"/>
    <cellStyle name="Heading 3 2 19 12 4 2" xfId="2668" xr:uid="{B194C0ED-B226-4C65-8636-27AAE8A5A13D}"/>
    <cellStyle name="Heading 3 2 19 13" xfId="2669" xr:uid="{4A721516-EB72-4329-85F9-815D133496D9}"/>
    <cellStyle name="Heading 3 2 19 13 2" xfId="2670" xr:uid="{EA453F38-3E1F-494E-8FBA-791D6C0753FE}"/>
    <cellStyle name="Heading 3 2 19 13 2 2" xfId="2671" xr:uid="{D48F7DB0-88B7-405B-B1D3-4A69BC14BA72}"/>
    <cellStyle name="Heading 3 2 19 13 3" xfId="2672" xr:uid="{4EB68827-E0CF-42DA-A144-0829D246A89D}"/>
    <cellStyle name="Heading 3 2 19 13 3 2" xfId="2673" xr:uid="{C13E7068-B4C0-4FAE-B784-FF8771168962}"/>
    <cellStyle name="Heading 3 2 19 13 4" xfId="2674" xr:uid="{64156DB6-63E0-48BD-8D0A-1D39C539179D}"/>
    <cellStyle name="Heading 3 2 19 13 4 2" xfId="2675" xr:uid="{4EC5D714-E91B-45C1-8ED7-C68F8595F043}"/>
    <cellStyle name="Heading 3 2 19 14" xfId="2676" xr:uid="{C382CCE2-C4B1-4FB2-8524-5C157933023D}"/>
    <cellStyle name="Heading 3 2 19 14 2" xfId="2677" xr:uid="{74C9EF95-9C53-442F-9FD7-CD0D25AD8747}"/>
    <cellStyle name="Heading 3 2 19 14 2 2" xfId="2678" xr:uid="{8CADE832-007C-4835-91D7-94FB287E058D}"/>
    <cellStyle name="Heading 3 2 19 14 3" xfId="2679" xr:uid="{F025958D-480D-4D12-BC47-848F8FAB214C}"/>
    <cellStyle name="Heading 3 2 19 14 3 2" xfId="2680" xr:uid="{085A0EBB-770E-40B6-8A19-48F304BD37C0}"/>
    <cellStyle name="Heading 3 2 19 14 4" xfId="2681" xr:uid="{0E2C5365-7DC7-4BE3-882F-59435A884205}"/>
    <cellStyle name="Heading 3 2 19 14 4 2" xfId="2682" xr:uid="{BE87EA26-D662-4039-A1E0-7B130001AA07}"/>
    <cellStyle name="Heading 3 2 19 15" xfId="2683" xr:uid="{7866731F-B683-481A-A4E5-4DC040ED1781}"/>
    <cellStyle name="Heading 3 2 19 15 2" xfId="2684" xr:uid="{51F79D51-8FCD-4B8F-BB1C-968E558474AB}"/>
    <cellStyle name="Heading 3 2 19 15 2 2" xfId="2685" xr:uid="{C0CC4150-D300-4B31-8CA3-98A12B708D0F}"/>
    <cellStyle name="Heading 3 2 19 15 3" xfId="2686" xr:uid="{D92E1758-DB25-41C1-ACA1-03A48D04F7A2}"/>
    <cellStyle name="Heading 3 2 19 15 3 2" xfId="2687" xr:uid="{87D93EB7-0AFB-4D72-8612-9E9F73B2207D}"/>
    <cellStyle name="Heading 3 2 19 15 4" xfId="2688" xr:uid="{581B716D-A794-44C3-9D32-95746FEA4470}"/>
    <cellStyle name="Heading 3 2 19 15 4 2" xfId="2689" xr:uid="{082F9A84-90F3-47FA-B6DE-C8DCA18AF0FE}"/>
    <cellStyle name="Heading 3 2 19 16" xfId="2690" xr:uid="{6B1788F6-F7A9-4B5D-B22C-84AEE9A4EE54}"/>
    <cellStyle name="Heading 3 2 19 16 2" xfId="2691" xr:uid="{8A39670C-1B2B-49C5-8B93-EEFE740FFDC3}"/>
    <cellStyle name="Heading 3 2 19 17" xfId="2692" xr:uid="{D55E8D7F-5EB9-4EE1-A496-D141D3DB6D82}"/>
    <cellStyle name="Heading 3 2 19 17 2" xfId="2693" xr:uid="{19D94160-6585-4CB8-88C3-45F4B3910B31}"/>
    <cellStyle name="Heading 3 2 19 18" xfId="2694" xr:uid="{1A3D2EB4-2A5D-47B3-A89A-D4E35532F279}"/>
    <cellStyle name="Heading 3 2 19 18 2" xfId="2695" xr:uid="{005F1A36-BF03-4E9B-AC4D-0348E81C1D41}"/>
    <cellStyle name="Heading 3 2 19 19" xfId="2696" xr:uid="{59E8F1BC-AC07-490C-AD3A-F1C68DACB875}"/>
    <cellStyle name="Heading 3 2 19 2" xfId="2697" xr:uid="{06E4B133-C5FB-4C04-A6E3-4351B6D6DE49}"/>
    <cellStyle name="Heading 3 2 19 2 2" xfId="2698" xr:uid="{D2527207-4AD6-46AE-B4BF-EF340C974963}"/>
    <cellStyle name="Heading 3 2 19 2 2 2" xfId="2699" xr:uid="{C85D621C-D064-456D-9C81-4E31F9E5EF4F}"/>
    <cellStyle name="Heading 3 2 19 2 3" xfId="2700" xr:uid="{70FC3026-8053-4627-98ED-9AA4B59B2563}"/>
    <cellStyle name="Heading 3 2 19 2 3 2" xfId="2701" xr:uid="{35520A8C-85A2-424F-812D-25B61DC716CB}"/>
    <cellStyle name="Heading 3 2 19 2 4" xfId="2702" xr:uid="{DAE37327-3D95-455D-9ABC-47000922DF9D}"/>
    <cellStyle name="Heading 3 2 19 2 4 2" xfId="2703" xr:uid="{16F56561-9621-48D3-ABD6-BEC4B96E870D}"/>
    <cellStyle name="Heading 3 2 19 20" xfId="2704" xr:uid="{876988ED-127E-4134-AB72-BEAEBFCCD114}"/>
    <cellStyle name="Heading 3 2 19 21" xfId="2705" xr:uid="{E063B5EF-D6EA-4FC6-994C-ECA504E876DB}"/>
    <cellStyle name="Heading 3 2 19 22" xfId="2706" xr:uid="{C9442C42-8998-454A-9557-ED3524211AD9}"/>
    <cellStyle name="Heading 3 2 19 23" xfId="2707" xr:uid="{12D0D67F-05E9-4FC9-A418-911C29C5405D}"/>
    <cellStyle name="Heading 3 2 19 24" xfId="2708" xr:uid="{F510CCCA-8B38-4072-A529-703271731934}"/>
    <cellStyle name="Heading 3 2 19 25" xfId="2709" xr:uid="{45E15238-BCC5-4EE0-9DFD-9E0B826A552E}"/>
    <cellStyle name="Heading 3 2 19 3" xfId="2710" xr:uid="{37A1240B-0B82-4922-B821-ABDA009E3D4B}"/>
    <cellStyle name="Heading 3 2 19 3 2" xfId="2711" xr:uid="{0D52E8DC-5A95-4DCD-A6DA-64109B65BFD6}"/>
    <cellStyle name="Heading 3 2 19 3 2 2" xfId="2712" xr:uid="{7E30438C-9631-4EE5-A5FF-0ED8AD3C5B68}"/>
    <cellStyle name="Heading 3 2 19 3 3" xfId="2713" xr:uid="{01A05C64-8027-45D1-A9C0-AC6986A3C813}"/>
    <cellStyle name="Heading 3 2 19 3 3 2" xfId="2714" xr:uid="{0C65DB51-8B22-45B1-BE8B-716CA9C67683}"/>
    <cellStyle name="Heading 3 2 19 3 4" xfId="2715" xr:uid="{6AED3109-0620-4B25-B614-2C1C1BDD9CBC}"/>
    <cellStyle name="Heading 3 2 19 3 4 2" xfId="2716" xr:uid="{160624E5-AA26-4136-AE53-41F19D156BAD}"/>
    <cellStyle name="Heading 3 2 19 4" xfId="2717" xr:uid="{5963C45C-CE50-40F3-A010-236A8FBC3B03}"/>
    <cellStyle name="Heading 3 2 19 4 2" xfId="2718" xr:uid="{8B51BCF5-A4B3-4F2D-82C2-CE019D71B1C2}"/>
    <cellStyle name="Heading 3 2 19 4 2 2" xfId="2719" xr:uid="{F1FEBBD3-6405-4155-8CCA-B1E2B8A3DF87}"/>
    <cellStyle name="Heading 3 2 19 4 3" xfId="2720" xr:uid="{0A9C4766-393B-4DC6-9A7C-1020444DFC0E}"/>
    <cellStyle name="Heading 3 2 19 4 3 2" xfId="2721" xr:uid="{5F425C1F-436B-4893-B6AE-95DEADA53C6E}"/>
    <cellStyle name="Heading 3 2 19 4 4" xfId="2722" xr:uid="{BBC56167-CF18-4722-A6DE-0F79D0907247}"/>
    <cellStyle name="Heading 3 2 19 4 4 2" xfId="2723" xr:uid="{E831E8EF-F1B1-4860-9FE5-A7E6B1BBD8D4}"/>
    <cellStyle name="Heading 3 2 19 5" xfId="2724" xr:uid="{E9980078-281A-4D38-B4DF-3E361F6E1E9E}"/>
    <cellStyle name="Heading 3 2 19 5 2" xfId="2725" xr:uid="{969FD4A3-C217-4561-826C-733100BBA189}"/>
    <cellStyle name="Heading 3 2 19 5 2 2" xfId="2726" xr:uid="{0D7685E7-2000-4A54-825C-8AEF017FDB17}"/>
    <cellStyle name="Heading 3 2 19 5 3" xfId="2727" xr:uid="{69F80B4A-0535-4D94-BE93-26A4ECF7131D}"/>
    <cellStyle name="Heading 3 2 19 5 3 2" xfId="2728" xr:uid="{E082323A-E4BB-4B1F-B077-40EE627BAFE7}"/>
    <cellStyle name="Heading 3 2 19 5 4" xfId="2729" xr:uid="{F575B29D-30B1-48B8-A9EF-6EE762726A65}"/>
    <cellStyle name="Heading 3 2 19 5 4 2" xfId="2730" xr:uid="{34173051-7BDC-42AB-B838-E379F0CCBA2A}"/>
    <cellStyle name="Heading 3 2 19 6" xfId="2731" xr:uid="{DC0BC163-94CB-461B-9CCB-739BF24FAA03}"/>
    <cellStyle name="Heading 3 2 19 6 2" xfId="2732" xr:uid="{36DE11C3-FC6A-4043-86CB-4C48A3019DCF}"/>
    <cellStyle name="Heading 3 2 19 6 2 2" xfId="2733" xr:uid="{9CE74FC6-1715-470F-8A47-4F68F51C3987}"/>
    <cellStyle name="Heading 3 2 19 6 3" xfId="2734" xr:uid="{9013C7BA-0DDA-4CA4-91AF-3435D672DE12}"/>
    <cellStyle name="Heading 3 2 19 6 3 2" xfId="2735" xr:uid="{BC2BAD3D-C948-44E8-B4C7-7FFB4EE3B9A6}"/>
    <cellStyle name="Heading 3 2 19 6 4" xfId="2736" xr:uid="{83662CD5-753A-4CC8-B61B-5D1200A03D5D}"/>
    <cellStyle name="Heading 3 2 19 6 4 2" xfId="2737" xr:uid="{28CC4ED7-0A9B-4E9B-9E4E-C66D634C9B3D}"/>
    <cellStyle name="Heading 3 2 19 7" xfId="2738" xr:uid="{AF70F33E-AD02-4AB8-9C3F-ECC4DC815E0D}"/>
    <cellStyle name="Heading 3 2 19 7 2" xfId="2739" xr:uid="{EA211A71-EE9E-4021-A505-BBAF09681998}"/>
    <cellStyle name="Heading 3 2 19 7 2 2" xfId="2740" xr:uid="{22AA294D-C1DE-4A62-8507-B11CE4520151}"/>
    <cellStyle name="Heading 3 2 19 7 3" xfId="2741" xr:uid="{53D0D8D5-8830-4EF2-8A3D-D4C629076080}"/>
    <cellStyle name="Heading 3 2 19 7 3 2" xfId="2742" xr:uid="{33311947-AF7C-4AF7-A0B2-195A96F53F09}"/>
    <cellStyle name="Heading 3 2 19 7 4" xfId="2743" xr:uid="{97DB2AB8-8684-42EE-B87A-393B629F10C1}"/>
    <cellStyle name="Heading 3 2 19 7 4 2" xfId="2744" xr:uid="{C9711196-7A48-4BE1-9A83-63AE39479599}"/>
    <cellStyle name="Heading 3 2 19 8" xfId="2745" xr:uid="{CEC5169C-039C-4338-B44C-023F84C1FB01}"/>
    <cellStyle name="Heading 3 2 19 8 2" xfId="2746" xr:uid="{82935723-BD4B-4FD6-B3A0-532B3BB958E5}"/>
    <cellStyle name="Heading 3 2 19 8 2 2" xfId="2747" xr:uid="{2D771FE0-FF85-45C8-8059-4AB787CCDD58}"/>
    <cellStyle name="Heading 3 2 19 8 3" xfId="2748" xr:uid="{97C5DAAD-F3E7-46AD-B89B-852CB1F6B479}"/>
    <cellStyle name="Heading 3 2 19 8 3 2" xfId="2749" xr:uid="{C52065AB-B6F9-4B84-A5ED-B8B61BB1C631}"/>
    <cellStyle name="Heading 3 2 19 8 4" xfId="2750" xr:uid="{024DF4C7-81BC-432C-894E-B68BE97855C6}"/>
    <cellStyle name="Heading 3 2 19 8 4 2" xfId="2751" xr:uid="{CE4A3604-A360-48D4-B371-D76DED301328}"/>
    <cellStyle name="Heading 3 2 19 9" xfId="2752" xr:uid="{F9DE83DC-BCBB-441E-A072-359FA58DDA45}"/>
    <cellStyle name="Heading 3 2 19 9 2" xfId="2753" xr:uid="{36B47FD1-19C6-4297-828E-B30D525D3E17}"/>
    <cellStyle name="Heading 3 2 19 9 2 2" xfId="2754" xr:uid="{DDD32714-3893-4B1E-83E1-8A3B5C8A6653}"/>
    <cellStyle name="Heading 3 2 19 9 3" xfId="2755" xr:uid="{039512D2-016C-44F9-AC74-5A958767D72E}"/>
    <cellStyle name="Heading 3 2 19 9 3 2" xfId="2756" xr:uid="{B365305E-0C24-4181-8681-002CDBE19DF7}"/>
    <cellStyle name="Heading 3 2 19 9 4" xfId="2757" xr:uid="{6C22D711-EB55-45F6-9428-5333BCA5B0AE}"/>
    <cellStyle name="Heading 3 2 19 9 4 2" xfId="2758" xr:uid="{3BA81025-A413-489F-B122-AF3030190A51}"/>
    <cellStyle name="Heading 3 2 2" xfId="2759" xr:uid="{ECAFF2AB-D52A-47BD-BA62-FEE86F79388D}"/>
    <cellStyle name="Heading 3 2 2 2" xfId="6508" xr:uid="{7BBDD4B6-DF12-4958-8635-F9897200E6C6}"/>
    <cellStyle name="Heading 3 2 20" xfId="2760" xr:uid="{6F76C6FB-A996-4891-ADF9-830338B9FD73}"/>
    <cellStyle name="Heading 3 2 20 10" xfId="2761" xr:uid="{6F1D171E-0168-4CC6-9CEE-CAE94A5F2BDB}"/>
    <cellStyle name="Heading 3 2 20 10 2" xfId="2762" xr:uid="{E44526C4-B679-44E0-A9FA-6C376F46EA76}"/>
    <cellStyle name="Heading 3 2 20 10 2 2" xfId="2763" xr:uid="{2D7ED8E2-B685-454A-AA53-3313CC37DA83}"/>
    <cellStyle name="Heading 3 2 20 10 3" xfId="2764" xr:uid="{8E905948-BA77-428D-A58F-DC338BE902C1}"/>
    <cellStyle name="Heading 3 2 20 10 3 2" xfId="2765" xr:uid="{F8507A81-0956-4845-8806-C716D2156C78}"/>
    <cellStyle name="Heading 3 2 20 10 4" xfId="2766" xr:uid="{2F570A16-743A-4B81-9AA3-FB7D80DF63FB}"/>
    <cellStyle name="Heading 3 2 20 10 4 2" xfId="2767" xr:uid="{1EB61788-3D1C-426D-9FE5-3B7C68573A34}"/>
    <cellStyle name="Heading 3 2 20 11" xfId="2768" xr:uid="{B42F3801-B260-4B5A-9AC0-74176B7D4A3E}"/>
    <cellStyle name="Heading 3 2 20 11 2" xfId="2769" xr:uid="{98D0BECF-DB8D-4CBD-BBBC-0E6244996C74}"/>
    <cellStyle name="Heading 3 2 20 11 2 2" xfId="2770" xr:uid="{1815C99D-F468-4642-9079-4A36DC90C27C}"/>
    <cellStyle name="Heading 3 2 20 11 3" xfId="2771" xr:uid="{A577CF3A-617F-4704-B3AD-2948DAB74F16}"/>
    <cellStyle name="Heading 3 2 20 11 3 2" xfId="2772" xr:uid="{DDD2DC74-8820-44CD-9B04-759F0B1C2283}"/>
    <cellStyle name="Heading 3 2 20 11 4" xfId="2773" xr:uid="{419795FB-0CF6-4AFD-A7E2-007EE98DBA96}"/>
    <cellStyle name="Heading 3 2 20 11 4 2" xfId="2774" xr:uid="{5B9BD2AE-1292-4386-9C53-FF2F4D6180C2}"/>
    <cellStyle name="Heading 3 2 20 12" xfId="2775" xr:uid="{620C4C98-08B4-4E7D-A373-7170EBBB2624}"/>
    <cellStyle name="Heading 3 2 20 12 2" xfId="2776" xr:uid="{E22F229C-E04A-4BDB-8772-51499946DCE6}"/>
    <cellStyle name="Heading 3 2 20 12 2 2" xfId="2777" xr:uid="{DBBC445D-F6A0-477B-AA16-15A704709D58}"/>
    <cellStyle name="Heading 3 2 20 12 3" xfId="2778" xr:uid="{52A6F1EB-7381-4D6D-BD94-C05B92F18D10}"/>
    <cellStyle name="Heading 3 2 20 12 3 2" xfId="2779" xr:uid="{B632B06C-C4AE-4CEF-925F-B6810F35BD28}"/>
    <cellStyle name="Heading 3 2 20 12 4" xfId="2780" xr:uid="{E1BC3EF9-5071-48EC-97E1-5CFF918AFFC6}"/>
    <cellStyle name="Heading 3 2 20 12 4 2" xfId="2781" xr:uid="{E95A73A8-FA94-4FBA-B9B3-D157A54B13CC}"/>
    <cellStyle name="Heading 3 2 20 13" xfId="2782" xr:uid="{067A5991-7F8B-46ED-9D71-FC6219F52FD4}"/>
    <cellStyle name="Heading 3 2 20 13 2" xfId="2783" xr:uid="{2E65E6A9-4CB3-4DE0-9F55-70FCC46C6612}"/>
    <cellStyle name="Heading 3 2 20 13 2 2" xfId="2784" xr:uid="{2D86A273-8D3F-4BA2-B897-A2AE6BE18BB7}"/>
    <cellStyle name="Heading 3 2 20 13 3" xfId="2785" xr:uid="{0624E15D-5D0D-4902-B40C-DF59F8ACC79E}"/>
    <cellStyle name="Heading 3 2 20 13 3 2" xfId="2786" xr:uid="{21DAC614-26E0-4A76-A3A6-4E639ACF3D7D}"/>
    <cellStyle name="Heading 3 2 20 13 4" xfId="2787" xr:uid="{E4455A44-69C6-4F94-984F-44B15E167F18}"/>
    <cellStyle name="Heading 3 2 20 13 4 2" xfId="2788" xr:uid="{8A16BC06-6306-46FA-91E8-57A29AE9C540}"/>
    <cellStyle name="Heading 3 2 20 14" xfId="2789" xr:uid="{6E4781B8-4759-4AE6-BD35-E79B353F4800}"/>
    <cellStyle name="Heading 3 2 20 14 2" xfId="2790" xr:uid="{1D9937CE-13B9-48A9-8CFA-5E440DE28BAD}"/>
    <cellStyle name="Heading 3 2 20 14 2 2" xfId="2791" xr:uid="{1E32BB70-0E8B-4FEA-8524-AF0802745A9F}"/>
    <cellStyle name="Heading 3 2 20 14 3" xfId="2792" xr:uid="{7D09C843-D0BA-40FB-A624-658D2ADB5BAE}"/>
    <cellStyle name="Heading 3 2 20 14 3 2" xfId="2793" xr:uid="{916D0A68-63E5-4FFC-9D98-5CF05C4A24A0}"/>
    <cellStyle name="Heading 3 2 20 14 4" xfId="2794" xr:uid="{B7C836FF-3A21-466E-93D1-F26CD6A430C6}"/>
    <cellStyle name="Heading 3 2 20 14 4 2" xfId="2795" xr:uid="{2376B235-FDAA-425D-8393-CCF1703AD5BE}"/>
    <cellStyle name="Heading 3 2 20 15" xfId="2796" xr:uid="{1108E357-25A8-414D-9B10-732E041FC809}"/>
    <cellStyle name="Heading 3 2 20 15 2" xfId="2797" xr:uid="{CE70DBC7-1A05-41D5-ACC8-63A14BB7F562}"/>
    <cellStyle name="Heading 3 2 20 15 2 2" xfId="2798" xr:uid="{4BD9C6DA-4DF9-41C4-A582-437E44ABB3AE}"/>
    <cellStyle name="Heading 3 2 20 15 3" xfId="2799" xr:uid="{BBFE5F8A-5001-444F-8145-F8C85654D0F3}"/>
    <cellStyle name="Heading 3 2 20 15 3 2" xfId="2800" xr:uid="{71696390-F122-4D30-86D4-3973992CE58A}"/>
    <cellStyle name="Heading 3 2 20 15 4" xfId="2801" xr:uid="{63B2857C-032E-4F56-A86A-477495C746A5}"/>
    <cellStyle name="Heading 3 2 20 15 4 2" xfId="2802" xr:uid="{790851C4-A75D-43EB-A803-1002ACE2D66C}"/>
    <cellStyle name="Heading 3 2 20 16" xfId="2803" xr:uid="{6AD7C0B6-9433-4186-BECD-B1C7A4D6DE03}"/>
    <cellStyle name="Heading 3 2 20 16 2" xfId="2804" xr:uid="{AD830502-BC9D-4EF8-846C-4911C39F9410}"/>
    <cellStyle name="Heading 3 2 20 17" xfId="2805" xr:uid="{E975349B-3E5E-4B0A-8326-EF838FB5F103}"/>
    <cellStyle name="Heading 3 2 20 17 2" xfId="2806" xr:uid="{6C14931E-FAA3-4834-A776-2220DABB6735}"/>
    <cellStyle name="Heading 3 2 20 18" xfId="2807" xr:uid="{A6C7F5AA-B43E-4470-99DF-119177613956}"/>
    <cellStyle name="Heading 3 2 20 18 2" xfId="2808" xr:uid="{BAF1D3A5-5BCF-4D82-8908-E106D3A075FB}"/>
    <cellStyle name="Heading 3 2 20 19" xfId="2809" xr:uid="{5DFB3AE5-1372-42E8-BE8C-3B680B97DBE3}"/>
    <cellStyle name="Heading 3 2 20 2" xfId="2810" xr:uid="{22631AE7-4832-41B8-AED3-29300B29FF19}"/>
    <cellStyle name="Heading 3 2 20 2 2" xfId="2811" xr:uid="{D1333EEA-2224-417F-962F-12E4E78DD48C}"/>
    <cellStyle name="Heading 3 2 20 2 2 2" xfId="2812" xr:uid="{069A4A86-00F6-43EB-A7C0-246A537CE29E}"/>
    <cellStyle name="Heading 3 2 20 2 3" xfId="2813" xr:uid="{28F4D22A-A40C-47EC-A2DD-BA59946633E0}"/>
    <cellStyle name="Heading 3 2 20 2 3 2" xfId="2814" xr:uid="{8D0ECCBA-8305-4732-837E-C38F2499534E}"/>
    <cellStyle name="Heading 3 2 20 2 4" xfId="2815" xr:uid="{5B7D79E1-9A50-456C-9DC9-8C13D53352ED}"/>
    <cellStyle name="Heading 3 2 20 2 4 2" xfId="2816" xr:uid="{B79E4A2B-6E4C-4CF4-B8AD-1E3383A7ED11}"/>
    <cellStyle name="Heading 3 2 20 20" xfId="2817" xr:uid="{318A2676-AD94-46A1-9500-4314AC6880AF}"/>
    <cellStyle name="Heading 3 2 20 21" xfId="2818" xr:uid="{D515BC46-A276-446E-B367-A4FE554F5699}"/>
    <cellStyle name="Heading 3 2 20 22" xfId="2819" xr:uid="{09777D97-F258-4ED4-8B6B-4D427BC3F9A2}"/>
    <cellStyle name="Heading 3 2 20 23" xfId="2820" xr:uid="{39C318CD-F3D2-4C20-B79E-FD8DC18748FB}"/>
    <cellStyle name="Heading 3 2 20 24" xfId="2821" xr:uid="{3B9F5BE7-36C4-4F48-97CD-5AF24D0CCF92}"/>
    <cellStyle name="Heading 3 2 20 25" xfId="2822" xr:uid="{F49FF751-857B-4A73-8A46-E9401E14B5E9}"/>
    <cellStyle name="Heading 3 2 20 3" xfId="2823" xr:uid="{B498527C-64D0-42FD-90F4-E7060FA65D0B}"/>
    <cellStyle name="Heading 3 2 20 3 2" xfId="2824" xr:uid="{6C7A86AC-BFAD-4731-B8E4-C8B3D38F351A}"/>
    <cellStyle name="Heading 3 2 20 3 2 2" xfId="2825" xr:uid="{DE3261B9-7F72-416D-A964-43E16C08D06C}"/>
    <cellStyle name="Heading 3 2 20 3 3" xfId="2826" xr:uid="{ABA7AE49-06AA-4C59-9592-30C700F81C2E}"/>
    <cellStyle name="Heading 3 2 20 3 3 2" xfId="2827" xr:uid="{8F678022-429D-40B6-A873-0B4DEF3D6027}"/>
    <cellStyle name="Heading 3 2 20 3 4" xfId="2828" xr:uid="{2BA060CB-A8E0-43C1-983F-BD58FD20C5E2}"/>
    <cellStyle name="Heading 3 2 20 3 4 2" xfId="2829" xr:uid="{3FD9792C-7280-432E-BFB7-524CB166A50A}"/>
    <cellStyle name="Heading 3 2 20 4" xfId="2830" xr:uid="{FC9B0361-EFAD-464E-A3EB-2C8F3D6C1549}"/>
    <cellStyle name="Heading 3 2 20 4 2" xfId="2831" xr:uid="{861F7AE6-FF32-48A4-A754-E650579BC265}"/>
    <cellStyle name="Heading 3 2 20 4 2 2" xfId="2832" xr:uid="{B6F9FB3E-B87C-401D-A0EC-294FF1708898}"/>
    <cellStyle name="Heading 3 2 20 4 3" xfId="2833" xr:uid="{15F56B8D-E783-44AE-8012-2F08D5B58C20}"/>
    <cellStyle name="Heading 3 2 20 4 3 2" xfId="2834" xr:uid="{57A8EA20-9024-4E02-B3C1-DD709089DB66}"/>
    <cellStyle name="Heading 3 2 20 4 4" xfId="2835" xr:uid="{DC42899A-CD28-4F43-BB1A-EBD604174CD8}"/>
    <cellStyle name="Heading 3 2 20 4 4 2" xfId="2836" xr:uid="{0DAE34F8-283F-4F4F-AA84-4E08028CEFBC}"/>
    <cellStyle name="Heading 3 2 20 5" xfId="2837" xr:uid="{203A5F5B-1799-4DE2-8423-76CCD8822861}"/>
    <cellStyle name="Heading 3 2 20 5 2" xfId="2838" xr:uid="{B202FF16-C139-45D8-BA76-171734419678}"/>
    <cellStyle name="Heading 3 2 20 5 2 2" xfId="2839" xr:uid="{91031BFB-7A06-4C74-B0BA-843A06F731A3}"/>
    <cellStyle name="Heading 3 2 20 5 3" xfId="2840" xr:uid="{CE573FC4-1C40-4437-829C-E82A74739E8F}"/>
    <cellStyle name="Heading 3 2 20 5 3 2" xfId="2841" xr:uid="{6AE84372-2699-4E11-BBBC-3079C14FBCB0}"/>
    <cellStyle name="Heading 3 2 20 5 4" xfId="2842" xr:uid="{DE4E5164-66A6-40BC-B82C-6733DA42C967}"/>
    <cellStyle name="Heading 3 2 20 5 4 2" xfId="2843" xr:uid="{574F8B81-41E3-43EF-B740-45303B93C906}"/>
    <cellStyle name="Heading 3 2 20 6" xfId="2844" xr:uid="{AE04AD5F-D951-47F1-AD76-231F2C4E4580}"/>
    <cellStyle name="Heading 3 2 20 6 2" xfId="2845" xr:uid="{08C21BE8-B079-48FB-B358-1B87EDFDCA1E}"/>
    <cellStyle name="Heading 3 2 20 6 2 2" xfId="2846" xr:uid="{02899658-2984-4D61-AAB3-B973C07EDDF3}"/>
    <cellStyle name="Heading 3 2 20 6 3" xfId="2847" xr:uid="{5E89B2F1-2B86-4AFE-8D91-63D9B08C3AAC}"/>
    <cellStyle name="Heading 3 2 20 6 3 2" xfId="2848" xr:uid="{251C7EA5-A1E3-433C-8932-6E54AD6B9730}"/>
    <cellStyle name="Heading 3 2 20 6 4" xfId="2849" xr:uid="{04809A93-D49A-4CDE-A475-20D17E25FA30}"/>
    <cellStyle name="Heading 3 2 20 6 4 2" xfId="2850" xr:uid="{5BD9CF02-F82A-46E0-9C75-89A8074A095E}"/>
    <cellStyle name="Heading 3 2 20 7" xfId="2851" xr:uid="{9E3C6F5C-CA86-417A-8115-6F139BB3E2FA}"/>
    <cellStyle name="Heading 3 2 20 7 2" xfId="2852" xr:uid="{02E0BB1D-E133-4F6B-B070-1207A34D150B}"/>
    <cellStyle name="Heading 3 2 20 7 2 2" xfId="2853" xr:uid="{02EAE2E8-7EA8-428B-A24E-F2C5A2013C6E}"/>
    <cellStyle name="Heading 3 2 20 7 3" xfId="2854" xr:uid="{F4C3D847-8E62-4BBA-9F8B-02DD7665DF36}"/>
    <cellStyle name="Heading 3 2 20 7 3 2" xfId="2855" xr:uid="{B2003038-1634-4AA9-ACA2-07F7992AC3C9}"/>
    <cellStyle name="Heading 3 2 20 7 4" xfId="2856" xr:uid="{6B85D689-72CC-472C-9562-61E3685F79C9}"/>
    <cellStyle name="Heading 3 2 20 7 4 2" xfId="2857" xr:uid="{2E5F4FD1-BD57-48F5-89C7-2A2DB1DF22D9}"/>
    <cellStyle name="Heading 3 2 20 8" xfId="2858" xr:uid="{1102A7FE-68EC-41BC-AE9D-E74D2BCA95A4}"/>
    <cellStyle name="Heading 3 2 20 8 2" xfId="2859" xr:uid="{9EC6D790-2905-4AAA-A697-31B785F55F7D}"/>
    <cellStyle name="Heading 3 2 20 8 2 2" xfId="2860" xr:uid="{2BC13ECC-04B1-4D66-B8B2-3E0BEF4074FA}"/>
    <cellStyle name="Heading 3 2 20 8 3" xfId="2861" xr:uid="{C35E040D-EB9A-4687-BEEF-C6E9C38244FE}"/>
    <cellStyle name="Heading 3 2 20 8 3 2" xfId="2862" xr:uid="{A52668E7-AED2-4A4E-AE5F-28A4A2B7B9D5}"/>
    <cellStyle name="Heading 3 2 20 8 4" xfId="2863" xr:uid="{1DFA046C-018A-4824-A28F-265DA07268E1}"/>
    <cellStyle name="Heading 3 2 20 8 4 2" xfId="2864" xr:uid="{A85DF341-546E-432F-B315-1A71892AA585}"/>
    <cellStyle name="Heading 3 2 20 9" xfId="2865" xr:uid="{82DFBB4D-8F7B-4415-838B-3D62D463F9CF}"/>
    <cellStyle name="Heading 3 2 20 9 2" xfId="2866" xr:uid="{77261937-7BB6-4702-BC95-B77770370C9B}"/>
    <cellStyle name="Heading 3 2 20 9 2 2" xfId="2867" xr:uid="{B545E779-5FCC-4E0D-B4A3-6BA5A9752F2D}"/>
    <cellStyle name="Heading 3 2 20 9 3" xfId="2868" xr:uid="{B18AC294-553E-40D1-BC37-63EC141C6A7F}"/>
    <cellStyle name="Heading 3 2 20 9 3 2" xfId="2869" xr:uid="{D423C2AB-AA04-48C2-A525-4E6B4D459E18}"/>
    <cellStyle name="Heading 3 2 20 9 4" xfId="2870" xr:uid="{0B5D6D54-960E-447F-BE79-8C7164F18ECD}"/>
    <cellStyle name="Heading 3 2 20 9 4 2" xfId="2871" xr:uid="{0A6A64FF-6FBB-4C7D-8E72-DD738E6F6916}"/>
    <cellStyle name="Heading 3 2 21" xfId="2872" xr:uid="{76B8B198-2878-4712-8CE0-CF67428611B1}"/>
    <cellStyle name="Heading 3 2 21 10" xfId="2873" xr:uid="{22F5F2B1-221B-462C-B28F-B5CDAD4A9EA1}"/>
    <cellStyle name="Heading 3 2 21 10 2" xfId="2874" xr:uid="{B0C3ACC2-A058-4862-9BBD-231F3D563A57}"/>
    <cellStyle name="Heading 3 2 21 10 2 2" xfId="2875" xr:uid="{FB8BACD6-3015-4AD8-B800-ADCC3EFF32AB}"/>
    <cellStyle name="Heading 3 2 21 10 3" xfId="2876" xr:uid="{0E9A4231-7243-4873-907D-EDCEA90D4DA7}"/>
    <cellStyle name="Heading 3 2 21 10 3 2" xfId="2877" xr:uid="{E12D58D0-6901-4A3D-9ACA-D656615CC3AA}"/>
    <cellStyle name="Heading 3 2 21 10 4" xfId="2878" xr:uid="{EBC5A530-8806-49BC-98EB-7296826F7266}"/>
    <cellStyle name="Heading 3 2 21 10 4 2" xfId="2879" xr:uid="{96839CAE-FD61-478F-9014-D7971209B179}"/>
    <cellStyle name="Heading 3 2 21 11" xfId="2880" xr:uid="{D329347C-2942-4F40-ADA6-B4B534F98079}"/>
    <cellStyle name="Heading 3 2 21 11 2" xfId="2881" xr:uid="{DAA424EF-94D4-4AEE-8A0A-4110C2A795DE}"/>
    <cellStyle name="Heading 3 2 21 11 2 2" xfId="2882" xr:uid="{1FE55C9E-095C-4221-A7F0-17C993E5344A}"/>
    <cellStyle name="Heading 3 2 21 11 3" xfId="2883" xr:uid="{46687883-7822-492A-89B7-D092F938B4ED}"/>
    <cellStyle name="Heading 3 2 21 11 3 2" xfId="2884" xr:uid="{D403EA8B-0F63-4A86-876C-9C1ACBD08EDC}"/>
    <cellStyle name="Heading 3 2 21 11 4" xfId="2885" xr:uid="{8AF7013D-8284-48B7-8EA7-B4BC7EE3B152}"/>
    <cellStyle name="Heading 3 2 21 11 4 2" xfId="2886" xr:uid="{5A519DAA-DDF5-4885-A499-A196303E257E}"/>
    <cellStyle name="Heading 3 2 21 12" xfId="2887" xr:uid="{BECB88DC-DB6F-4A2B-A4FF-E284728B59CA}"/>
    <cellStyle name="Heading 3 2 21 12 2" xfId="2888" xr:uid="{DAF7397D-1E1A-460F-ADA9-0F23987E01FA}"/>
    <cellStyle name="Heading 3 2 21 12 2 2" xfId="2889" xr:uid="{FA2657E1-BA92-4C66-A604-779CA28B0AF2}"/>
    <cellStyle name="Heading 3 2 21 12 3" xfId="2890" xr:uid="{2819AF10-751A-4B94-B846-2059A54E173B}"/>
    <cellStyle name="Heading 3 2 21 12 3 2" xfId="2891" xr:uid="{0D8F3FBF-25C0-4225-97C3-14B717D1F806}"/>
    <cellStyle name="Heading 3 2 21 12 4" xfId="2892" xr:uid="{FFE21680-FCC5-4AD0-B3C4-21C367E51E52}"/>
    <cellStyle name="Heading 3 2 21 12 4 2" xfId="2893" xr:uid="{543B3CC5-8E28-4D72-9445-EC42E03BFE39}"/>
    <cellStyle name="Heading 3 2 21 13" xfId="2894" xr:uid="{72A384A2-3747-434F-BADE-59ECD53A0EC8}"/>
    <cellStyle name="Heading 3 2 21 13 2" xfId="2895" xr:uid="{76C4D3B8-83F7-446D-84A8-00BBAD8E590A}"/>
    <cellStyle name="Heading 3 2 21 13 2 2" xfId="2896" xr:uid="{F1F0F2C0-B669-42DC-B43A-AFADFE29936A}"/>
    <cellStyle name="Heading 3 2 21 13 3" xfId="2897" xr:uid="{C55B097D-7E57-481C-9BC5-B3B4735F3F67}"/>
    <cellStyle name="Heading 3 2 21 13 3 2" xfId="2898" xr:uid="{D03BF010-2EE2-4C20-BE10-790C1BA3C825}"/>
    <cellStyle name="Heading 3 2 21 13 4" xfId="2899" xr:uid="{AB073697-62B1-4EEB-B8D7-A9DC61E2B951}"/>
    <cellStyle name="Heading 3 2 21 13 4 2" xfId="2900" xr:uid="{7B1A8DD0-325A-4360-B282-17D944C0016E}"/>
    <cellStyle name="Heading 3 2 21 14" xfId="2901" xr:uid="{5A136E6B-2161-412F-94C1-85925D4C4A9A}"/>
    <cellStyle name="Heading 3 2 21 14 2" xfId="2902" xr:uid="{0A141B50-C9A2-437C-B4F3-E3439BA7515E}"/>
    <cellStyle name="Heading 3 2 21 14 2 2" xfId="2903" xr:uid="{73BA815E-4109-4D3D-A6E9-CF3B80F25212}"/>
    <cellStyle name="Heading 3 2 21 14 3" xfId="2904" xr:uid="{2CF89148-5780-47AC-8AB5-DDD353DDBB01}"/>
    <cellStyle name="Heading 3 2 21 14 3 2" xfId="2905" xr:uid="{3F135D89-0ACB-444C-8165-347EB6000336}"/>
    <cellStyle name="Heading 3 2 21 14 4" xfId="2906" xr:uid="{0801186F-F6B4-4677-80D4-875CB28CFD6B}"/>
    <cellStyle name="Heading 3 2 21 14 4 2" xfId="2907" xr:uid="{C8B80CC2-2925-4AB4-80F1-95D73327F6BF}"/>
    <cellStyle name="Heading 3 2 21 15" xfId="2908" xr:uid="{B308C0DE-EB61-4C6C-A9B4-8D020BDAAF52}"/>
    <cellStyle name="Heading 3 2 21 15 2" xfId="2909" xr:uid="{C57EE260-0CFE-4D4D-90A4-B8A4E87B9612}"/>
    <cellStyle name="Heading 3 2 21 15 2 2" xfId="2910" xr:uid="{1758D5C8-CD9F-4B1F-B24F-5F5FF04C58BC}"/>
    <cellStyle name="Heading 3 2 21 15 3" xfId="2911" xr:uid="{88ACEDA0-3DBF-4ACB-815B-C877AF42F11C}"/>
    <cellStyle name="Heading 3 2 21 15 3 2" xfId="2912" xr:uid="{0819033D-C94B-4170-B29F-7145021F414E}"/>
    <cellStyle name="Heading 3 2 21 15 4" xfId="2913" xr:uid="{8FA3AA5E-E550-4FBE-A8A7-772E6C3B86BF}"/>
    <cellStyle name="Heading 3 2 21 15 4 2" xfId="2914" xr:uid="{1CADD7AC-2817-4369-A1BF-9E87CE580A4A}"/>
    <cellStyle name="Heading 3 2 21 16" xfId="2915" xr:uid="{D5589D0E-F206-4D84-B66C-D9199634F36A}"/>
    <cellStyle name="Heading 3 2 21 16 2" xfId="2916" xr:uid="{C9844285-785C-4A5B-B714-31C611C9FF89}"/>
    <cellStyle name="Heading 3 2 21 17" xfId="2917" xr:uid="{6A5CEDB3-25D6-434E-9C06-4D0FD17F164C}"/>
    <cellStyle name="Heading 3 2 21 17 2" xfId="2918" xr:uid="{24227043-A3EA-4D71-AA6B-24796089C8B1}"/>
    <cellStyle name="Heading 3 2 21 18" xfId="2919" xr:uid="{06874A53-62B0-4C2A-BF4D-03D5BC8C30D0}"/>
    <cellStyle name="Heading 3 2 21 18 2" xfId="2920" xr:uid="{ABE52702-901C-4BAF-8207-FFB779AD6E6C}"/>
    <cellStyle name="Heading 3 2 21 19" xfId="2921" xr:uid="{2D5AB965-6E5A-4C25-884C-B4E6E1B2A50C}"/>
    <cellStyle name="Heading 3 2 21 2" xfId="2922" xr:uid="{E3B86988-E445-4F39-887D-EF46C0F657F3}"/>
    <cellStyle name="Heading 3 2 21 2 2" xfId="2923" xr:uid="{8CC262BD-6848-4017-96FB-63D2AD55A029}"/>
    <cellStyle name="Heading 3 2 21 2 2 2" xfId="2924" xr:uid="{0AC0A5B5-8EF7-4633-B817-77A9F4280F1C}"/>
    <cellStyle name="Heading 3 2 21 2 3" xfId="2925" xr:uid="{0425AAD6-1A98-48A7-9EF0-5F777410F3A6}"/>
    <cellStyle name="Heading 3 2 21 2 3 2" xfId="2926" xr:uid="{D1E39142-C4EA-462F-A492-672234FE3A66}"/>
    <cellStyle name="Heading 3 2 21 2 4" xfId="2927" xr:uid="{0355A3EB-B149-4EA7-91E7-16758DFADAE0}"/>
    <cellStyle name="Heading 3 2 21 2 4 2" xfId="2928" xr:uid="{C79C07B4-DC98-41D8-A1FC-ADBC13410502}"/>
    <cellStyle name="Heading 3 2 21 20" xfId="2929" xr:uid="{AD033F04-57E2-4DB2-9321-1C836AA61806}"/>
    <cellStyle name="Heading 3 2 21 21" xfId="2930" xr:uid="{54F03149-39CC-44C6-BB39-B2F3646CCECD}"/>
    <cellStyle name="Heading 3 2 21 22" xfId="2931" xr:uid="{C51CC4EA-9DF5-497B-A906-CECD25AEA803}"/>
    <cellStyle name="Heading 3 2 21 23" xfId="2932" xr:uid="{E94F4063-7F6A-4D0E-9CC3-26AC81B03670}"/>
    <cellStyle name="Heading 3 2 21 24" xfId="2933" xr:uid="{48F568E5-068D-43CF-B417-750AE15D5CBD}"/>
    <cellStyle name="Heading 3 2 21 25" xfId="2934" xr:uid="{CB66B009-8768-44FB-B60E-8C03DFD1F0B8}"/>
    <cellStyle name="Heading 3 2 21 3" xfId="2935" xr:uid="{50386481-C065-43A9-ABA1-F0B697DB76E0}"/>
    <cellStyle name="Heading 3 2 21 3 2" xfId="2936" xr:uid="{9442B843-14F8-4768-8F34-A988793FCA4F}"/>
    <cellStyle name="Heading 3 2 21 3 2 2" xfId="2937" xr:uid="{BF2BCBFF-1483-478B-A079-222B1A470E4D}"/>
    <cellStyle name="Heading 3 2 21 3 3" xfId="2938" xr:uid="{129F34CB-CE59-477A-9B5F-ED15AE3BB89D}"/>
    <cellStyle name="Heading 3 2 21 3 3 2" xfId="2939" xr:uid="{CF315C8A-1723-4E7C-BE11-C048413EFC08}"/>
    <cellStyle name="Heading 3 2 21 3 4" xfId="2940" xr:uid="{01ABC124-51D6-4CD6-91F0-8D70728D46A8}"/>
    <cellStyle name="Heading 3 2 21 3 4 2" xfId="2941" xr:uid="{3A150245-AA64-4470-B576-F824C8530EC1}"/>
    <cellStyle name="Heading 3 2 21 4" xfId="2942" xr:uid="{B155A7AA-7CF7-41F8-9C43-2087493000A5}"/>
    <cellStyle name="Heading 3 2 21 4 2" xfId="2943" xr:uid="{5A5920F5-077D-4F47-8B4A-E676006B129F}"/>
    <cellStyle name="Heading 3 2 21 4 2 2" xfId="2944" xr:uid="{3B5B07C0-654B-422E-8DCE-6FE5A8CD3578}"/>
    <cellStyle name="Heading 3 2 21 4 3" xfId="2945" xr:uid="{D0964AF1-0952-4B16-84C8-FFE2F49CD88A}"/>
    <cellStyle name="Heading 3 2 21 4 3 2" xfId="2946" xr:uid="{35749308-86C0-4623-9AF5-6DBA7DAF49BA}"/>
    <cellStyle name="Heading 3 2 21 4 4" xfId="2947" xr:uid="{4C2D7A4C-EB1E-4B00-8C62-36A8AD4644CD}"/>
    <cellStyle name="Heading 3 2 21 4 4 2" xfId="2948" xr:uid="{FC3E457E-ABF0-472F-8080-25BA9D0F8276}"/>
    <cellStyle name="Heading 3 2 21 5" xfId="2949" xr:uid="{86320B49-D96A-40FC-B4F7-88C9ACC76D4E}"/>
    <cellStyle name="Heading 3 2 21 5 2" xfId="2950" xr:uid="{F6259DA6-38D4-4B1E-B9B4-6BDA80E464BF}"/>
    <cellStyle name="Heading 3 2 21 5 2 2" xfId="2951" xr:uid="{C3F4A3BB-6261-40C1-B970-3B8A60339462}"/>
    <cellStyle name="Heading 3 2 21 5 3" xfId="2952" xr:uid="{958A3F68-86E1-4839-8AA4-AC19EAC9396F}"/>
    <cellStyle name="Heading 3 2 21 5 3 2" xfId="2953" xr:uid="{3B443C57-7833-4C92-8542-19B8B428B792}"/>
    <cellStyle name="Heading 3 2 21 5 4" xfId="2954" xr:uid="{07851B2F-C3F8-4303-B6C1-9E56C1940F2B}"/>
    <cellStyle name="Heading 3 2 21 5 4 2" xfId="2955" xr:uid="{18C0C11F-1FF9-4150-BB70-2DEF6360B326}"/>
    <cellStyle name="Heading 3 2 21 6" xfId="2956" xr:uid="{D86DFD68-E122-4B9E-9770-830A959ADD35}"/>
    <cellStyle name="Heading 3 2 21 6 2" xfId="2957" xr:uid="{32F1B240-9043-4E36-9176-83A4B33B2952}"/>
    <cellStyle name="Heading 3 2 21 6 2 2" xfId="2958" xr:uid="{40720A97-E177-4FEE-881F-F60DC29A6CE5}"/>
    <cellStyle name="Heading 3 2 21 6 3" xfId="2959" xr:uid="{CDEA3874-A4DB-4D25-8CFD-B180244A3D35}"/>
    <cellStyle name="Heading 3 2 21 6 3 2" xfId="2960" xr:uid="{BAAC502D-3BAE-4CB3-9D49-6ACB6614FFFC}"/>
    <cellStyle name="Heading 3 2 21 6 4" xfId="2961" xr:uid="{79798FC6-F2FB-4C15-8DA3-7CBCAB6796D8}"/>
    <cellStyle name="Heading 3 2 21 6 4 2" xfId="2962" xr:uid="{C0E5CDF3-CAB7-42FF-9D7F-DEDB90482185}"/>
    <cellStyle name="Heading 3 2 21 7" xfId="2963" xr:uid="{CE77E53E-0417-4B83-AEF1-5BE61DE27FE3}"/>
    <cellStyle name="Heading 3 2 21 7 2" xfId="2964" xr:uid="{2CC97E77-C647-4DE1-B1BB-186DA1A439BF}"/>
    <cellStyle name="Heading 3 2 21 7 2 2" xfId="2965" xr:uid="{D0D38E9D-3FF8-4870-8404-04C456D56BF8}"/>
    <cellStyle name="Heading 3 2 21 7 3" xfId="2966" xr:uid="{2A10EF1C-4271-477F-A65E-8DEC283616C5}"/>
    <cellStyle name="Heading 3 2 21 7 3 2" xfId="2967" xr:uid="{53A1FA66-56A8-4C5B-9A9A-AC71BFD8EA7C}"/>
    <cellStyle name="Heading 3 2 21 7 4" xfId="2968" xr:uid="{12E02666-F4CD-473C-B4D4-0C78A7150ABA}"/>
    <cellStyle name="Heading 3 2 21 7 4 2" xfId="2969" xr:uid="{0CB2A3BF-1C47-4557-8CCD-4CF57A4ABBA4}"/>
    <cellStyle name="Heading 3 2 21 8" xfId="2970" xr:uid="{67F1BF7A-767E-4A8E-B508-0D54888CC5D5}"/>
    <cellStyle name="Heading 3 2 21 8 2" xfId="2971" xr:uid="{87E4D92D-06ED-418B-8819-BE3FDF86919E}"/>
    <cellStyle name="Heading 3 2 21 8 2 2" xfId="2972" xr:uid="{FC653BBB-466B-4737-8D9F-C6AB62020C1E}"/>
    <cellStyle name="Heading 3 2 21 8 3" xfId="2973" xr:uid="{B001C3F8-EC2D-44A5-85BA-C3314DBA1CA8}"/>
    <cellStyle name="Heading 3 2 21 8 3 2" xfId="2974" xr:uid="{3FD50314-6CF5-44C1-8957-09A6C91E8381}"/>
    <cellStyle name="Heading 3 2 21 8 4" xfId="2975" xr:uid="{7C130410-1E8D-4FE1-8BC2-5C46CDD003C1}"/>
    <cellStyle name="Heading 3 2 21 8 4 2" xfId="2976" xr:uid="{038A7F19-8991-4BB0-8C7F-6A4626AF1A91}"/>
    <cellStyle name="Heading 3 2 21 9" xfId="2977" xr:uid="{05348D11-A4AC-4011-BD7A-73025C38B18E}"/>
    <cellStyle name="Heading 3 2 21 9 2" xfId="2978" xr:uid="{E0BB5AC1-AFD6-4F14-92C5-A08C37847DA2}"/>
    <cellStyle name="Heading 3 2 21 9 2 2" xfId="2979" xr:uid="{A85F77A8-A19C-4B0C-B0D9-89C6E5E764A9}"/>
    <cellStyle name="Heading 3 2 21 9 3" xfId="2980" xr:uid="{A910E220-7D2B-4561-8F88-57691F355122}"/>
    <cellStyle name="Heading 3 2 21 9 3 2" xfId="2981" xr:uid="{90AFB957-8C2B-4FDC-BE4E-9E235F015650}"/>
    <cellStyle name="Heading 3 2 21 9 4" xfId="2982" xr:uid="{C0E7017C-D9F8-4808-9DB3-022FAF7439DA}"/>
    <cellStyle name="Heading 3 2 21 9 4 2" xfId="2983" xr:uid="{3E6FA8FA-2E80-4F86-A75C-78B4C14D76E7}"/>
    <cellStyle name="Heading 3 2 22" xfId="2984" xr:uid="{DA01B67E-D063-41F6-97A3-D372E4FC8001}"/>
    <cellStyle name="Heading 3 2 22 10" xfId="2985" xr:uid="{BDA2C0BB-E7A5-4EA3-B2AF-9A02AA797F88}"/>
    <cellStyle name="Heading 3 2 22 10 2" xfId="2986" xr:uid="{8FD7F86C-0A71-4EDE-AF06-673EF47B3718}"/>
    <cellStyle name="Heading 3 2 22 10 2 2" xfId="2987" xr:uid="{E6719A7B-67E3-4635-90F4-8099009B63D9}"/>
    <cellStyle name="Heading 3 2 22 10 3" xfId="2988" xr:uid="{38EA1E93-1006-4240-A451-193B5CA07F04}"/>
    <cellStyle name="Heading 3 2 22 10 3 2" xfId="2989" xr:uid="{1D5795BC-D570-45E7-A40C-C01F093A891F}"/>
    <cellStyle name="Heading 3 2 22 10 4" xfId="2990" xr:uid="{3FC308AE-7D4E-4AF1-8309-45CEC3B6903C}"/>
    <cellStyle name="Heading 3 2 22 10 4 2" xfId="2991" xr:uid="{C4677467-2909-48A2-BF1B-DF5947A092A4}"/>
    <cellStyle name="Heading 3 2 22 11" xfId="2992" xr:uid="{2C3570BE-FDF4-44EB-A044-8AADF66350B7}"/>
    <cellStyle name="Heading 3 2 22 11 2" xfId="2993" xr:uid="{3DDAEA9E-501D-494B-9C1D-7765CA5B735C}"/>
    <cellStyle name="Heading 3 2 22 11 2 2" xfId="2994" xr:uid="{F53CC6E5-5E26-4E7B-9F9C-35274E388D83}"/>
    <cellStyle name="Heading 3 2 22 11 3" xfId="2995" xr:uid="{88506468-A587-4809-853A-2DE12FE8EF6E}"/>
    <cellStyle name="Heading 3 2 22 11 3 2" xfId="2996" xr:uid="{0B3818DB-6F5D-4001-892C-49C3018CB874}"/>
    <cellStyle name="Heading 3 2 22 11 4" xfId="2997" xr:uid="{2898FF2F-7FBF-41BF-B680-055C4ABE5374}"/>
    <cellStyle name="Heading 3 2 22 11 4 2" xfId="2998" xr:uid="{1ED0F2F5-D921-4DB6-B9CF-4AC95D176B99}"/>
    <cellStyle name="Heading 3 2 22 12" xfId="2999" xr:uid="{116F9955-699B-49BA-8066-767933C5D26A}"/>
    <cellStyle name="Heading 3 2 22 12 2" xfId="3000" xr:uid="{693C38B8-6082-47FF-B206-5DA872D81C46}"/>
    <cellStyle name="Heading 3 2 22 12 2 2" xfId="3001" xr:uid="{BAFF2956-3F9C-464C-842E-18F7CC4D6A35}"/>
    <cellStyle name="Heading 3 2 22 12 3" xfId="3002" xr:uid="{6F56ADFB-58E2-4975-93F7-2C48792291D5}"/>
    <cellStyle name="Heading 3 2 22 12 3 2" xfId="3003" xr:uid="{C0356119-8B94-4BAE-9163-C1B00DABF631}"/>
    <cellStyle name="Heading 3 2 22 12 4" xfId="3004" xr:uid="{57A1E7B2-CC62-438E-993D-B3D06BC22D43}"/>
    <cellStyle name="Heading 3 2 22 12 4 2" xfId="3005" xr:uid="{BAADE20F-B6F1-4045-B749-CEB1758136E6}"/>
    <cellStyle name="Heading 3 2 22 13" xfId="3006" xr:uid="{BB420BE4-FE51-4418-832D-55364518A42F}"/>
    <cellStyle name="Heading 3 2 22 13 2" xfId="3007" xr:uid="{D23C4E87-EF67-477E-9B05-6CBF668DE090}"/>
    <cellStyle name="Heading 3 2 22 13 2 2" xfId="3008" xr:uid="{ADB8CDC8-D894-4CE8-8621-DD5892DA4B96}"/>
    <cellStyle name="Heading 3 2 22 13 3" xfId="3009" xr:uid="{B6E129CC-A9F3-4C11-B681-67C174E5A516}"/>
    <cellStyle name="Heading 3 2 22 13 3 2" xfId="3010" xr:uid="{B0E15FF3-CBA0-4610-AF0E-90B605CEC7D6}"/>
    <cellStyle name="Heading 3 2 22 13 4" xfId="3011" xr:uid="{E5295983-6340-48DE-AF83-17D6A54C8F9D}"/>
    <cellStyle name="Heading 3 2 22 13 4 2" xfId="3012" xr:uid="{4AB62CAA-0F49-4D00-9E48-10D334A4133F}"/>
    <cellStyle name="Heading 3 2 22 14" xfId="3013" xr:uid="{BC4F6B08-1514-45DD-A222-5F76D9B926CE}"/>
    <cellStyle name="Heading 3 2 22 14 2" xfId="3014" xr:uid="{C210AB28-47E3-4BEB-A71C-4D37A5E485B2}"/>
    <cellStyle name="Heading 3 2 22 14 2 2" xfId="3015" xr:uid="{257ECCA9-E0CC-45A4-BF5F-C55DA1D7152D}"/>
    <cellStyle name="Heading 3 2 22 14 3" xfId="3016" xr:uid="{B065095A-EEC8-49BF-AF43-6D29B0E64B47}"/>
    <cellStyle name="Heading 3 2 22 14 3 2" xfId="3017" xr:uid="{115528CD-70C3-435D-800A-A85863D389D8}"/>
    <cellStyle name="Heading 3 2 22 14 4" xfId="3018" xr:uid="{868B02C0-0EC0-4E5D-8D6E-BC25917EDB3B}"/>
    <cellStyle name="Heading 3 2 22 14 4 2" xfId="3019" xr:uid="{3BA512EF-1DC6-4D96-9A44-4EB97F590B9D}"/>
    <cellStyle name="Heading 3 2 22 15" xfId="3020" xr:uid="{90C0A5FC-AB97-4A51-AA13-CF03733D59A2}"/>
    <cellStyle name="Heading 3 2 22 15 2" xfId="3021" xr:uid="{51161491-A3A5-4710-926D-87123C44A626}"/>
    <cellStyle name="Heading 3 2 22 15 2 2" xfId="3022" xr:uid="{027BCC42-BD9D-4370-AFEA-6AE50BB9D282}"/>
    <cellStyle name="Heading 3 2 22 15 3" xfId="3023" xr:uid="{30480FF7-F93D-425A-B609-0C7D69B37D15}"/>
    <cellStyle name="Heading 3 2 22 15 3 2" xfId="3024" xr:uid="{CEC21AA9-4F24-4170-BB6F-9FD3DA29AAA4}"/>
    <cellStyle name="Heading 3 2 22 15 4" xfId="3025" xr:uid="{43A20E11-E56E-4CC0-B9AB-7F30E6CB84BE}"/>
    <cellStyle name="Heading 3 2 22 15 4 2" xfId="3026" xr:uid="{DA94FF4B-FC13-43F3-9014-0E74B59B7927}"/>
    <cellStyle name="Heading 3 2 22 16" xfId="3027" xr:uid="{74617791-1FC2-4BAC-9154-97FBFA58B083}"/>
    <cellStyle name="Heading 3 2 22 16 2" xfId="3028" xr:uid="{C03A0F22-1D30-49F2-9BE7-A9F9942A9E2B}"/>
    <cellStyle name="Heading 3 2 22 17" xfId="3029" xr:uid="{47E48675-1E43-4BB4-9CF5-01FD2D55E037}"/>
    <cellStyle name="Heading 3 2 22 17 2" xfId="3030" xr:uid="{15589E3E-ECBB-4B66-8034-5F66B5C7A648}"/>
    <cellStyle name="Heading 3 2 22 18" xfId="3031" xr:uid="{65ABC80E-3FF4-4049-9F7B-AD7210B32818}"/>
    <cellStyle name="Heading 3 2 22 18 2" xfId="3032" xr:uid="{B1E322E4-BD77-4EF2-8A67-08F33F504370}"/>
    <cellStyle name="Heading 3 2 22 19" xfId="3033" xr:uid="{F8E36CB2-3004-45A0-9673-6FC409AD9CA7}"/>
    <cellStyle name="Heading 3 2 22 2" xfId="3034" xr:uid="{693FEA63-4BD8-4425-8D96-70666D551B81}"/>
    <cellStyle name="Heading 3 2 22 2 2" xfId="3035" xr:uid="{A246DD56-4307-4E2D-89FD-B9C41481B191}"/>
    <cellStyle name="Heading 3 2 22 2 2 2" xfId="3036" xr:uid="{E942923D-7EA3-4368-81F1-5364261B3B8E}"/>
    <cellStyle name="Heading 3 2 22 2 3" xfId="3037" xr:uid="{C88BD6A5-0CD2-49E2-B032-CFB67839C9E9}"/>
    <cellStyle name="Heading 3 2 22 2 3 2" xfId="3038" xr:uid="{1AC0CD4B-C4DC-487F-A60A-9090DF25216E}"/>
    <cellStyle name="Heading 3 2 22 2 4" xfId="3039" xr:uid="{41915510-DEAC-430A-9DC3-867993227BE9}"/>
    <cellStyle name="Heading 3 2 22 2 4 2" xfId="3040" xr:uid="{3D6872DB-FFF2-4444-808D-985D11F9E53B}"/>
    <cellStyle name="Heading 3 2 22 20" xfId="3041" xr:uid="{242C0302-F11B-4F26-B657-DDA17E71ED5E}"/>
    <cellStyle name="Heading 3 2 22 21" xfId="3042" xr:uid="{2D4580B4-9C09-40EF-B21B-1B3A9F510B0A}"/>
    <cellStyle name="Heading 3 2 22 22" xfId="3043" xr:uid="{4BC69474-6CAD-4675-A02C-9BD969865AAE}"/>
    <cellStyle name="Heading 3 2 22 23" xfId="3044" xr:uid="{35F32393-A819-4026-9AA9-061A51CE7CE1}"/>
    <cellStyle name="Heading 3 2 22 24" xfId="3045" xr:uid="{97AD8833-65AD-4427-B993-93A017226D67}"/>
    <cellStyle name="Heading 3 2 22 25" xfId="3046" xr:uid="{16D06D2C-D33A-4D60-B587-4673A2EE80B5}"/>
    <cellStyle name="Heading 3 2 22 3" xfId="3047" xr:uid="{E68B1EA5-BB29-4441-85C2-385F5B38462F}"/>
    <cellStyle name="Heading 3 2 22 3 2" xfId="3048" xr:uid="{AFF292F6-BA7D-4F77-86E5-2A23D55FD43F}"/>
    <cellStyle name="Heading 3 2 22 3 2 2" xfId="3049" xr:uid="{A79EAB77-3E0C-4A1D-92B0-8D47CE433D60}"/>
    <cellStyle name="Heading 3 2 22 3 3" xfId="3050" xr:uid="{EB010E45-5667-4817-B7AE-C62EAD6CB65B}"/>
    <cellStyle name="Heading 3 2 22 3 3 2" xfId="3051" xr:uid="{DE1FACC9-7773-4B02-940B-32CE3DC481DA}"/>
    <cellStyle name="Heading 3 2 22 3 4" xfId="3052" xr:uid="{3C383788-EB27-48FC-94AE-FBCC38007926}"/>
    <cellStyle name="Heading 3 2 22 3 4 2" xfId="3053" xr:uid="{11213E93-1B0B-492E-992E-3F725E6A1E16}"/>
    <cellStyle name="Heading 3 2 22 4" xfId="3054" xr:uid="{6C590888-DE67-4847-8F8F-D33799BFF9AA}"/>
    <cellStyle name="Heading 3 2 22 4 2" xfId="3055" xr:uid="{29AC51BB-6754-4AE7-A105-62A2F163940A}"/>
    <cellStyle name="Heading 3 2 22 4 2 2" xfId="3056" xr:uid="{B5FA3694-76B6-458F-86D2-0E3EDDF15AC1}"/>
    <cellStyle name="Heading 3 2 22 4 3" xfId="3057" xr:uid="{E148D5F2-B795-4E33-8E60-9E622AA978FC}"/>
    <cellStyle name="Heading 3 2 22 4 3 2" xfId="3058" xr:uid="{3D6DAA85-7AB2-4C4E-BA09-F8A260F1D242}"/>
    <cellStyle name="Heading 3 2 22 4 4" xfId="3059" xr:uid="{5C285B6F-D4D6-4F7B-B772-5AB91B2AB92B}"/>
    <cellStyle name="Heading 3 2 22 4 4 2" xfId="3060" xr:uid="{D00C7CD0-18A8-4C4B-BC8E-3D164DCE36B9}"/>
    <cellStyle name="Heading 3 2 22 5" xfId="3061" xr:uid="{217FD5D7-EFEA-4178-BF96-D6151DE7676E}"/>
    <cellStyle name="Heading 3 2 22 5 2" xfId="3062" xr:uid="{B98FEFCE-FF86-4EEF-8F0B-9E9B21958851}"/>
    <cellStyle name="Heading 3 2 22 5 2 2" xfId="3063" xr:uid="{0522F53C-AA68-4F60-A0AE-83FBA8618AF4}"/>
    <cellStyle name="Heading 3 2 22 5 3" xfId="3064" xr:uid="{DDD6BD4A-3ED0-4911-91CA-A0A5B08137CF}"/>
    <cellStyle name="Heading 3 2 22 5 3 2" xfId="3065" xr:uid="{7D7678BA-DBAA-4F84-B38A-687BAAD0A76B}"/>
    <cellStyle name="Heading 3 2 22 5 4" xfId="3066" xr:uid="{F740969F-E15B-4F8E-AE1B-54D578C8B1EC}"/>
    <cellStyle name="Heading 3 2 22 5 4 2" xfId="3067" xr:uid="{A82CD250-8B2A-44F9-822A-5B601D1FFF71}"/>
    <cellStyle name="Heading 3 2 22 6" xfId="3068" xr:uid="{065CFB42-E97A-458B-89C7-0109A324D020}"/>
    <cellStyle name="Heading 3 2 22 6 2" xfId="3069" xr:uid="{F0F99510-F0C7-43AA-BAAB-F9BCE65DE27A}"/>
    <cellStyle name="Heading 3 2 22 6 2 2" xfId="3070" xr:uid="{12A8EB5B-58F1-4EAA-962B-010485EDFCB5}"/>
    <cellStyle name="Heading 3 2 22 6 3" xfId="3071" xr:uid="{16826D67-DBC0-4E97-9967-DBD52B55F44C}"/>
    <cellStyle name="Heading 3 2 22 6 3 2" xfId="3072" xr:uid="{DB015022-DECC-4DAB-8C79-74F84526C188}"/>
    <cellStyle name="Heading 3 2 22 6 4" xfId="3073" xr:uid="{1CD84D18-06A0-40DE-9C3D-714B83DE5B94}"/>
    <cellStyle name="Heading 3 2 22 6 4 2" xfId="3074" xr:uid="{1B3DEB94-4B83-4DAC-AD3A-681C1011A7A4}"/>
    <cellStyle name="Heading 3 2 22 7" xfId="3075" xr:uid="{77AE752B-CCA4-4300-BAD1-1CFC7183735B}"/>
    <cellStyle name="Heading 3 2 22 7 2" xfId="3076" xr:uid="{7C8AB141-A312-4E25-B75A-607348E024BD}"/>
    <cellStyle name="Heading 3 2 22 7 2 2" xfId="3077" xr:uid="{7AB6EBF0-A56F-4CFF-A71D-F774162DC447}"/>
    <cellStyle name="Heading 3 2 22 7 3" xfId="3078" xr:uid="{C7E59AA3-AFB2-46B3-BDC8-B68D28D834E5}"/>
    <cellStyle name="Heading 3 2 22 7 3 2" xfId="3079" xr:uid="{D3868D49-5005-4DF2-AA4B-A2CD8B70F810}"/>
    <cellStyle name="Heading 3 2 22 7 4" xfId="3080" xr:uid="{F49F205F-51A3-4FA7-ACEE-3A50EB9759CA}"/>
    <cellStyle name="Heading 3 2 22 7 4 2" xfId="3081" xr:uid="{AE21E797-6907-48E0-A7E3-2B7C90554598}"/>
    <cellStyle name="Heading 3 2 22 8" xfId="3082" xr:uid="{B7BEE86D-90CC-4AD1-8A65-C05E91E222E5}"/>
    <cellStyle name="Heading 3 2 22 8 2" xfId="3083" xr:uid="{2FC8ECFC-8D4C-40F1-A2AB-CD83F27322FE}"/>
    <cellStyle name="Heading 3 2 22 8 2 2" xfId="3084" xr:uid="{3657A056-85C8-4E9F-BCF5-EA05ED27E78E}"/>
    <cellStyle name="Heading 3 2 22 8 3" xfId="3085" xr:uid="{671CB081-A140-431E-AE9A-3AA79AB8F574}"/>
    <cellStyle name="Heading 3 2 22 8 3 2" xfId="3086" xr:uid="{DE987E8D-667B-4C52-B7C6-2385AD73A16C}"/>
    <cellStyle name="Heading 3 2 22 8 4" xfId="3087" xr:uid="{31519130-3E66-42AF-B50D-D7B367952E24}"/>
    <cellStyle name="Heading 3 2 22 8 4 2" xfId="3088" xr:uid="{375C6620-4460-4173-9CB6-CD89BE43F349}"/>
    <cellStyle name="Heading 3 2 22 9" xfId="3089" xr:uid="{3BF79B9D-C19F-4938-B5A7-7F23F3855A7F}"/>
    <cellStyle name="Heading 3 2 22 9 2" xfId="3090" xr:uid="{3EA45015-0D98-4885-9C05-C8A4CF532589}"/>
    <cellStyle name="Heading 3 2 22 9 2 2" xfId="3091" xr:uid="{928B5B86-5AEC-477A-A2B6-AD9130CDF61A}"/>
    <cellStyle name="Heading 3 2 22 9 3" xfId="3092" xr:uid="{5A13244B-64C5-4CCD-8601-10F047215C15}"/>
    <cellStyle name="Heading 3 2 22 9 3 2" xfId="3093" xr:uid="{419FFD21-C31B-4DEC-85C5-A7918E86C886}"/>
    <cellStyle name="Heading 3 2 22 9 4" xfId="3094" xr:uid="{45608B78-7987-4418-8809-2E31971CE15C}"/>
    <cellStyle name="Heading 3 2 22 9 4 2" xfId="3095" xr:uid="{A24FF655-BF0A-4D91-B841-4FECC54C3AF2}"/>
    <cellStyle name="Heading 3 2 23" xfId="3096" xr:uid="{A0732875-66DB-4273-B270-0F97A9F73739}"/>
    <cellStyle name="Heading 3 2 23 10" xfId="3097" xr:uid="{4D285ED1-6C62-4E97-967B-A979622DCE6C}"/>
    <cellStyle name="Heading 3 2 23 10 2" xfId="3098" xr:uid="{E0646C21-EB8B-4190-BD7C-6A202E5A1DE0}"/>
    <cellStyle name="Heading 3 2 23 10 2 2" xfId="3099" xr:uid="{AF902F8C-538F-4D9F-92DD-C220A730B080}"/>
    <cellStyle name="Heading 3 2 23 10 3" xfId="3100" xr:uid="{975FE8BF-5A4A-49D6-86F5-21708457F73C}"/>
    <cellStyle name="Heading 3 2 23 10 3 2" xfId="3101" xr:uid="{FB91B4AF-5BD4-49CA-9509-4CEE3FED4F34}"/>
    <cellStyle name="Heading 3 2 23 10 4" xfId="3102" xr:uid="{F41B32E9-145B-436B-8CFF-F9516A189BAB}"/>
    <cellStyle name="Heading 3 2 23 10 4 2" xfId="3103" xr:uid="{8E6CFA29-28BE-474B-B449-CA87595A68BC}"/>
    <cellStyle name="Heading 3 2 23 11" xfId="3104" xr:uid="{5336C6CC-32A1-4A7C-AB33-81A3F23DB526}"/>
    <cellStyle name="Heading 3 2 23 11 2" xfId="3105" xr:uid="{1C2BFE97-C6EB-411F-B95C-10BB041B2889}"/>
    <cellStyle name="Heading 3 2 23 11 2 2" xfId="3106" xr:uid="{B424A866-6B8C-4E66-83CB-BA5516C9586A}"/>
    <cellStyle name="Heading 3 2 23 11 3" xfId="3107" xr:uid="{BA1A2C6A-EE7F-4B76-92CF-912C5EAA8C25}"/>
    <cellStyle name="Heading 3 2 23 11 3 2" xfId="3108" xr:uid="{565AAF71-F91F-4E44-AD8C-42A6A1D63299}"/>
    <cellStyle name="Heading 3 2 23 11 4" xfId="3109" xr:uid="{738C9C44-B0C6-427E-BC2E-368DF28B259A}"/>
    <cellStyle name="Heading 3 2 23 11 4 2" xfId="3110" xr:uid="{0EBEFDE5-6C60-43B8-B23E-368D26691ED2}"/>
    <cellStyle name="Heading 3 2 23 12" xfId="3111" xr:uid="{614D3EF3-CA58-4765-BEDE-064EA0C1521B}"/>
    <cellStyle name="Heading 3 2 23 12 2" xfId="3112" xr:uid="{590B5737-2613-484F-A073-4BCA797B5B01}"/>
    <cellStyle name="Heading 3 2 23 12 2 2" xfId="3113" xr:uid="{A94AD5BC-54A1-4380-AEA3-53A4EACD6AAD}"/>
    <cellStyle name="Heading 3 2 23 12 3" xfId="3114" xr:uid="{C70D9315-B299-4A08-9B35-B57B4E35658F}"/>
    <cellStyle name="Heading 3 2 23 12 3 2" xfId="3115" xr:uid="{D345D64C-11EE-4B0E-A140-2E3DC707D632}"/>
    <cellStyle name="Heading 3 2 23 12 4" xfId="3116" xr:uid="{F0C4BBD6-D19D-4CB8-A81C-7AB689549D76}"/>
    <cellStyle name="Heading 3 2 23 12 4 2" xfId="3117" xr:uid="{0EFBF91C-8FD5-4F25-BA43-BA5EB68F3649}"/>
    <cellStyle name="Heading 3 2 23 13" xfId="3118" xr:uid="{C7198C2E-0C05-4943-BC50-B0ED4493896A}"/>
    <cellStyle name="Heading 3 2 23 13 2" xfId="3119" xr:uid="{2425AE7E-9393-4E80-9FF9-3E8AABA21E24}"/>
    <cellStyle name="Heading 3 2 23 13 2 2" xfId="3120" xr:uid="{6888BFD7-B9A5-45C5-A95D-2540FD69E3D6}"/>
    <cellStyle name="Heading 3 2 23 13 3" xfId="3121" xr:uid="{6B5F78B3-CDC2-4F78-A7A8-2081E1C2A8FE}"/>
    <cellStyle name="Heading 3 2 23 13 3 2" xfId="3122" xr:uid="{6072E9C5-26A2-4871-AC15-D7FE0202A915}"/>
    <cellStyle name="Heading 3 2 23 13 4" xfId="3123" xr:uid="{832DF06F-D4D3-44DF-B87B-3162FE893882}"/>
    <cellStyle name="Heading 3 2 23 13 4 2" xfId="3124" xr:uid="{7DF474A6-6A34-4EAF-B89E-F4C6DFF6B678}"/>
    <cellStyle name="Heading 3 2 23 14" xfId="3125" xr:uid="{7BE70FE4-1316-4A25-A1B6-C5A4D83D73B5}"/>
    <cellStyle name="Heading 3 2 23 14 2" xfId="3126" xr:uid="{F3E98F2B-D56B-48F9-AC92-4767B65230AF}"/>
    <cellStyle name="Heading 3 2 23 14 2 2" xfId="3127" xr:uid="{BA0EB1FE-320C-4CE8-955D-236239C67F76}"/>
    <cellStyle name="Heading 3 2 23 14 3" xfId="3128" xr:uid="{69E1ECA5-C3EE-4262-9E0E-30FC3E54E15D}"/>
    <cellStyle name="Heading 3 2 23 14 3 2" xfId="3129" xr:uid="{548E9153-3009-4036-BDC4-9AE7E0884847}"/>
    <cellStyle name="Heading 3 2 23 14 4" xfId="3130" xr:uid="{795BAC92-4EDD-4B25-AE92-B29FDB2D0C72}"/>
    <cellStyle name="Heading 3 2 23 14 4 2" xfId="3131" xr:uid="{B2721354-3FDC-412A-BEDF-88250898D5CE}"/>
    <cellStyle name="Heading 3 2 23 15" xfId="3132" xr:uid="{96D246EC-E6E1-4C09-BB1E-EAD2AD22791F}"/>
    <cellStyle name="Heading 3 2 23 15 2" xfId="3133" xr:uid="{C8AC88F8-2FAD-4D4F-BC7F-10D0C5EF63BA}"/>
    <cellStyle name="Heading 3 2 23 15 2 2" xfId="3134" xr:uid="{2558830E-7D42-47DA-9D50-1C4E771CE6A9}"/>
    <cellStyle name="Heading 3 2 23 15 3" xfId="3135" xr:uid="{B887C19A-2ED2-4BD5-8B05-C0594A630234}"/>
    <cellStyle name="Heading 3 2 23 15 3 2" xfId="3136" xr:uid="{3BAC337B-9CF0-4FED-B6AF-E8834A49D949}"/>
    <cellStyle name="Heading 3 2 23 15 4" xfId="3137" xr:uid="{C8FCF700-006A-4826-B59C-C0BE769E95C9}"/>
    <cellStyle name="Heading 3 2 23 15 4 2" xfId="3138" xr:uid="{14AC6A80-4C8E-4DDC-B310-EF9F54ECC4C8}"/>
    <cellStyle name="Heading 3 2 23 16" xfId="3139" xr:uid="{01521A2A-B14F-423B-8325-0929AA0F701D}"/>
    <cellStyle name="Heading 3 2 23 16 2" xfId="3140" xr:uid="{5CD94119-9D61-4BA4-B541-F3C8A966CD55}"/>
    <cellStyle name="Heading 3 2 23 17" xfId="3141" xr:uid="{E17B0836-8886-4079-BD87-89C24A789B0D}"/>
    <cellStyle name="Heading 3 2 23 17 2" xfId="3142" xr:uid="{B46A7DF2-16E7-4984-B629-CDFB5965FAA6}"/>
    <cellStyle name="Heading 3 2 23 18" xfId="3143" xr:uid="{8FC3DC0E-874A-494A-831D-9D1606F370EA}"/>
    <cellStyle name="Heading 3 2 23 18 2" xfId="3144" xr:uid="{851E5971-7DE9-4984-B569-A328C7B872B3}"/>
    <cellStyle name="Heading 3 2 23 19" xfId="3145" xr:uid="{A440C33B-0A85-43C4-96D0-3427F996B864}"/>
    <cellStyle name="Heading 3 2 23 2" xfId="3146" xr:uid="{7D1D528C-B41C-43D2-ACE6-F83BC22AD74B}"/>
    <cellStyle name="Heading 3 2 23 2 2" xfId="3147" xr:uid="{AFEBC050-AA35-4ED2-A3E9-384C4EF3907E}"/>
    <cellStyle name="Heading 3 2 23 2 2 2" xfId="3148" xr:uid="{49111FE5-9EFA-44D5-8730-99D856532EC3}"/>
    <cellStyle name="Heading 3 2 23 2 3" xfId="3149" xr:uid="{59648B6A-344E-4D72-807F-D91C5C80B864}"/>
    <cellStyle name="Heading 3 2 23 2 3 2" xfId="3150" xr:uid="{A97F739F-719A-4DDD-AC43-ECC75B7DF02D}"/>
    <cellStyle name="Heading 3 2 23 2 4" xfId="3151" xr:uid="{D451EF9A-A3B3-4D0E-B8E1-D2F99BCF3918}"/>
    <cellStyle name="Heading 3 2 23 2 4 2" xfId="3152" xr:uid="{C31F0327-6BA5-48D2-A864-34C593A6391C}"/>
    <cellStyle name="Heading 3 2 23 20" xfId="3153" xr:uid="{219B5186-F3DE-4EB4-B2FA-C983E9EF7641}"/>
    <cellStyle name="Heading 3 2 23 21" xfId="3154" xr:uid="{B08E72F6-DB14-42F3-9B77-EBEF75C0C6B6}"/>
    <cellStyle name="Heading 3 2 23 22" xfId="3155" xr:uid="{06051B33-08E9-4439-B6D8-877173FC31C3}"/>
    <cellStyle name="Heading 3 2 23 23" xfId="3156" xr:uid="{5AB3D1A4-05E3-4C48-99AB-49E22B041FD6}"/>
    <cellStyle name="Heading 3 2 23 24" xfId="3157" xr:uid="{131A723F-B2CC-4523-95D0-4A2E9DFCEBAD}"/>
    <cellStyle name="Heading 3 2 23 25" xfId="3158" xr:uid="{F776D906-40FD-45E3-8A09-50E0B3E08B52}"/>
    <cellStyle name="Heading 3 2 23 3" xfId="3159" xr:uid="{E9781D47-5C05-4A20-9951-2DEBDB76381A}"/>
    <cellStyle name="Heading 3 2 23 3 2" xfId="3160" xr:uid="{57BF54A1-CBE3-4E0D-8230-63DABEEDC76A}"/>
    <cellStyle name="Heading 3 2 23 3 2 2" xfId="3161" xr:uid="{2A0F281B-FF9D-4D61-9DBA-8618FB9A0E04}"/>
    <cellStyle name="Heading 3 2 23 3 3" xfId="3162" xr:uid="{45A48B3C-F724-448A-86FA-A84C243EA15A}"/>
    <cellStyle name="Heading 3 2 23 3 3 2" xfId="3163" xr:uid="{59A299B8-1B14-4C14-BAD8-151B6D51C0D3}"/>
    <cellStyle name="Heading 3 2 23 3 4" xfId="3164" xr:uid="{6BDDBE5C-AA32-4800-85CC-6223D1868B94}"/>
    <cellStyle name="Heading 3 2 23 3 4 2" xfId="3165" xr:uid="{0FA0AB84-9C77-448E-A41B-F231725C6E6B}"/>
    <cellStyle name="Heading 3 2 23 4" xfId="3166" xr:uid="{ACDA98F9-A1AF-4B54-8E95-BD0CCDB42A46}"/>
    <cellStyle name="Heading 3 2 23 4 2" xfId="3167" xr:uid="{D7FB060B-5057-4629-866D-CE4028C84FF6}"/>
    <cellStyle name="Heading 3 2 23 4 2 2" xfId="3168" xr:uid="{C1E54865-0F37-48EB-A1FA-CC63B25865A1}"/>
    <cellStyle name="Heading 3 2 23 4 3" xfId="3169" xr:uid="{E2E50644-A06C-4E70-A6D7-D85B5B4562DE}"/>
    <cellStyle name="Heading 3 2 23 4 3 2" xfId="3170" xr:uid="{07C8014A-D975-4C6C-B1E8-C8E0A04161F7}"/>
    <cellStyle name="Heading 3 2 23 4 4" xfId="3171" xr:uid="{D63D3B4C-FEFC-4D58-9A20-988662DB860C}"/>
    <cellStyle name="Heading 3 2 23 4 4 2" xfId="3172" xr:uid="{C3D55058-E692-47FF-B500-81D7AE9A7246}"/>
    <cellStyle name="Heading 3 2 23 5" xfId="3173" xr:uid="{1EBEE964-7BC9-467D-8B29-409D7C3CF932}"/>
    <cellStyle name="Heading 3 2 23 5 2" xfId="3174" xr:uid="{10EFEBEC-6148-49A9-8C64-ACC623B8C2E7}"/>
    <cellStyle name="Heading 3 2 23 5 2 2" xfId="3175" xr:uid="{64FD9C1A-A5E8-4B92-B9E9-AD0601A0823F}"/>
    <cellStyle name="Heading 3 2 23 5 3" xfId="3176" xr:uid="{52881AC0-2B6B-4D5F-B97F-DCC29DAF4115}"/>
    <cellStyle name="Heading 3 2 23 5 3 2" xfId="3177" xr:uid="{4BA3E034-6BFF-4795-8D50-693EEDB4DCB3}"/>
    <cellStyle name="Heading 3 2 23 5 4" xfId="3178" xr:uid="{EC967EC7-D566-4461-B111-F32535AE9D25}"/>
    <cellStyle name="Heading 3 2 23 5 4 2" xfId="3179" xr:uid="{F9946007-566E-4BEB-B2FB-14AA9AE9FF47}"/>
    <cellStyle name="Heading 3 2 23 6" xfId="3180" xr:uid="{864A7BD6-0E47-457A-91D9-29049B29C536}"/>
    <cellStyle name="Heading 3 2 23 6 2" xfId="3181" xr:uid="{71931171-C376-45D3-9B25-F48AB63181A3}"/>
    <cellStyle name="Heading 3 2 23 6 2 2" xfId="3182" xr:uid="{AD51721A-BA72-4F8C-AD07-5AC45A6CC00F}"/>
    <cellStyle name="Heading 3 2 23 6 3" xfId="3183" xr:uid="{D2618A37-1F01-4354-91DC-4989FC6172B7}"/>
    <cellStyle name="Heading 3 2 23 6 3 2" xfId="3184" xr:uid="{C4984B7D-1A0A-4890-844C-38812B59F118}"/>
    <cellStyle name="Heading 3 2 23 6 4" xfId="3185" xr:uid="{459EDCEE-2DF0-474B-BF02-38A21E2EFB44}"/>
    <cellStyle name="Heading 3 2 23 6 4 2" xfId="3186" xr:uid="{6C898C9B-E98D-4E18-A595-92D99A9841BE}"/>
    <cellStyle name="Heading 3 2 23 7" xfId="3187" xr:uid="{5248CF09-3674-4987-8E3F-91AD5F21C9F1}"/>
    <cellStyle name="Heading 3 2 23 7 2" xfId="3188" xr:uid="{507A35A6-412F-4B2D-ADD1-8DE45A45D755}"/>
    <cellStyle name="Heading 3 2 23 7 2 2" xfId="3189" xr:uid="{7F70AA9B-B03B-4678-8CDC-6290FE0E27FE}"/>
    <cellStyle name="Heading 3 2 23 7 3" xfId="3190" xr:uid="{A14D7745-4533-4AD0-8F63-A3DFC5914B5E}"/>
    <cellStyle name="Heading 3 2 23 7 3 2" xfId="3191" xr:uid="{EA5AF9C1-6A61-47A8-AE6D-57DFB047E6BD}"/>
    <cellStyle name="Heading 3 2 23 7 4" xfId="3192" xr:uid="{3D8DE306-0319-4C98-8D82-F0A1005DD904}"/>
    <cellStyle name="Heading 3 2 23 7 4 2" xfId="3193" xr:uid="{1E042ED7-BD25-4A6B-BCFE-FEC225C5D135}"/>
    <cellStyle name="Heading 3 2 23 8" xfId="3194" xr:uid="{F723D3B5-BF28-4DBE-BDC1-4D09F8400DED}"/>
    <cellStyle name="Heading 3 2 23 8 2" xfId="3195" xr:uid="{C661943C-8F6E-41BA-ACBF-2D9541E5BB74}"/>
    <cellStyle name="Heading 3 2 23 8 2 2" xfId="3196" xr:uid="{50EAF2C2-4F02-4B1D-B563-074EB0D9A8BC}"/>
    <cellStyle name="Heading 3 2 23 8 3" xfId="3197" xr:uid="{47CF9A77-277A-400F-AF9D-5C3AA2BD4225}"/>
    <cellStyle name="Heading 3 2 23 8 3 2" xfId="3198" xr:uid="{D93D57E6-17F9-4652-9B2F-E85BB2E4120E}"/>
    <cellStyle name="Heading 3 2 23 8 4" xfId="3199" xr:uid="{43850BD5-C23F-43BE-A17A-FE257880042B}"/>
    <cellStyle name="Heading 3 2 23 8 4 2" xfId="3200" xr:uid="{254D0394-8B52-4419-BAB4-F93F4611AD6B}"/>
    <cellStyle name="Heading 3 2 23 9" xfId="3201" xr:uid="{D726DD57-24A8-406F-A6AF-6652704BE825}"/>
    <cellStyle name="Heading 3 2 23 9 2" xfId="3202" xr:uid="{3BAA03B8-8774-45FB-8041-99B8BF7EBF0F}"/>
    <cellStyle name="Heading 3 2 23 9 2 2" xfId="3203" xr:uid="{93FED594-0FE3-4131-965B-091A093E17BB}"/>
    <cellStyle name="Heading 3 2 23 9 3" xfId="3204" xr:uid="{9C7D6F43-5090-44D9-80AA-ABC147D97E3D}"/>
    <cellStyle name="Heading 3 2 23 9 3 2" xfId="3205" xr:uid="{72689F5B-59C5-488E-A7E7-B3E2E379FCD9}"/>
    <cellStyle name="Heading 3 2 23 9 4" xfId="3206" xr:uid="{421955FF-C97B-4BA6-ADB7-26C6067BAFDB}"/>
    <cellStyle name="Heading 3 2 23 9 4 2" xfId="3207" xr:uid="{1C7D0D80-10C3-4CA6-979B-DE46E2635F20}"/>
    <cellStyle name="Heading 3 2 24" xfId="3208" xr:uid="{91706046-38B1-4217-A41F-49434170DD19}"/>
    <cellStyle name="Heading 3 2 24 10" xfId="3209" xr:uid="{8E7831D0-A1B9-4AB4-A82A-8C6BDD51C700}"/>
    <cellStyle name="Heading 3 2 24 10 2" xfId="3210" xr:uid="{BFCADAA7-8A2E-49B6-8BDB-02EF98053F90}"/>
    <cellStyle name="Heading 3 2 24 10 2 2" xfId="3211" xr:uid="{16130A51-91F7-4DEB-B18D-02770360BD0E}"/>
    <cellStyle name="Heading 3 2 24 10 3" xfId="3212" xr:uid="{4AD2F25E-2AA7-4359-A979-A05DA6A07F52}"/>
    <cellStyle name="Heading 3 2 24 10 3 2" xfId="3213" xr:uid="{AD43B44A-98B0-43CA-8943-FA3D6B129067}"/>
    <cellStyle name="Heading 3 2 24 10 4" xfId="3214" xr:uid="{BEBF5D93-59D0-4D6D-9B1C-8877940394BB}"/>
    <cellStyle name="Heading 3 2 24 10 4 2" xfId="3215" xr:uid="{DF6389BA-6547-4FCD-A81D-EC5D2C4611CD}"/>
    <cellStyle name="Heading 3 2 24 11" xfId="3216" xr:uid="{DC2FB635-F37F-4370-9E8C-6D9E08534ACA}"/>
    <cellStyle name="Heading 3 2 24 11 2" xfId="3217" xr:uid="{FADD8CD2-E488-433B-A45B-B7ABCAA48282}"/>
    <cellStyle name="Heading 3 2 24 11 2 2" xfId="3218" xr:uid="{504675C0-052C-4DC7-863A-C213319CD521}"/>
    <cellStyle name="Heading 3 2 24 11 3" xfId="3219" xr:uid="{790BF0FB-F44E-450D-A326-106141318897}"/>
    <cellStyle name="Heading 3 2 24 11 3 2" xfId="3220" xr:uid="{E206C8A7-290E-4AC8-BC86-9B8660281686}"/>
    <cellStyle name="Heading 3 2 24 11 4" xfId="3221" xr:uid="{DEB2E72A-F83D-4B6C-9B4C-76A24961924D}"/>
    <cellStyle name="Heading 3 2 24 11 4 2" xfId="3222" xr:uid="{07BE0D82-E4DA-4687-A397-BA1A76C17629}"/>
    <cellStyle name="Heading 3 2 24 12" xfId="3223" xr:uid="{3C99A9E6-DD46-4B72-9A34-D8C9A66376D8}"/>
    <cellStyle name="Heading 3 2 24 12 2" xfId="3224" xr:uid="{50BD860D-5105-406E-B925-CA43A5E29A94}"/>
    <cellStyle name="Heading 3 2 24 12 2 2" xfId="3225" xr:uid="{16792A80-7B35-40F5-918A-F633225A790E}"/>
    <cellStyle name="Heading 3 2 24 12 3" xfId="3226" xr:uid="{157A4DFB-4782-40D4-91EE-01F9721C3CF8}"/>
    <cellStyle name="Heading 3 2 24 12 3 2" xfId="3227" xr:uid="{230662EE-F98C-48FB-A2AD-FFB1C32DA6BD}"/>
    <cellStyle name="Heading 3 2 24 12 4" xfId="3228" xr:uid="{A9CF76F6-0DFF-4BE5-AB0C-5178DB49DAC2}"/>
    <cellStyle name="Heading 3 2 24 12 4 2" xfId="3229" xr:uid="{E6F90C86-C7BF-4CB5-819F-9A6734AC53EF}"/>
    <cellStyle name="Heading 3 2 24 13" xfId="3230" xr:uid="{C77E3350-F2A9-43B9-A3CF-1336288FBF91}"/>
    <cellStyle name="Heading 3 2 24 13 2" xfId="3231" xr:uid="{9D859407-3FA0-44BE-9FEC-A5B1EADF9BAE}"/>
    <cellStyle name="Heading 3 2 24 13 2 2" xfId="3232" xr:uid="{E6A4D7BC-C46F-43AB-831D-B0FD089DD6A8}"/>
    <cellStyle name="Heading 3 2 24 13 3" xfId="3233" xr:uid="{18E3085A-79CC-4D2C-9961-00F208EC65B8}"/>
    <cellStyle name="Heading 3 2 24 13 3 2" xfId="3234" xr:uid="{F0D62D4F-5F2D-402B-A560-9955104779EE}"/>
    <cellStyle name="Heading 3 2 24 13 4" xfId="3235" xr:uid="{8CC74EA3-EA3B-4A00-971E-355847637D0B}"/>
    <cellStyle name="Heading 3 2 24 13 4 2" xfId="3236" xr:uid="{08385FAA-7C15-4CF8-883B-951A0DC71C75}"/>
    <cellStyle name="Heading 3 2 24 14" xfId="3237" xr:uid="{4DA3F9B5-ADBE-485D-B224-694402546EB1}"/>
    <cellStyle name="Heading 3 2 24 14 2" xfId="3238" xr:uid="{2CBD729E-2497-462C-9AC8-E01F877AF3BA}"/>
    <cellStyle name="Heading 3 2 24 14 2 2" xfId="3239" xr:uid="{C0D817F2-17B9-4934-974C-36793C0D5265}"/>
    <cellStyle name="Heading 3 2 24 14 3" xfId="3240" xr:uid="{1F2E7C06-B925-4AAD-8F86-583389AD576C}"/>
    <cellStyle name="Heading 3 2 24 14 3 2" xfId="3241" xr:uid="{469A5A89-0110-4010-AD0A-A071087D5175}"/>
    <cellStyle name="Heading 3 2 24 14 4" xfId="3242" xr:uid="{B389FE5C-91B8-4372-9007-6FD495917846}"/>
    <cellStyle name="Heading 3 2 24 14 4 2" xfId="3243" xr:uid="{623B44F9-D132-40C0-9A5A-6C7728A582FD}"/>
    <cellStyle name="Heading 3 2 24 15" xfId="3244" xr:uid="{DFEC607E-EAA6-4598-BAC4-9DF8C6612F2D}"/>
    <cellStyle name="Heading 3 2 24 15 2" xfId="3245" xr:uid="{BC3B928A-5F4B-40F4-8CA4-6E4E95F759D9}"/>
    <cellStyle name="Heading 3 2 24 15 2 2" xfId="3246" xr:uid="{4C027FD8-189E-4A8B-8D4F-764FCB519203}"/>
    <cellStyle name="Heading 3 2 24 15 3" xfId="3247" xr:uid="{A7C6DF2F-8123-4077-AC22-8D2219B71933}"/>
    <cellStyle name="Heading 3 2 24 15 3 2" xfId="3248" xr:uid="{711E863E-9DD0-40A6-B162-E375874B207F}"/>
    <cellStyle name="Heading 3 2 24 15 4" xfId="3249" xr:uid="{2C43FDB5-2EC1-4032-9BCB-E8EFD231E725}"/>
    <cellStyle name="Heading 3 2 24 15 4 2" xfId="3250" xr:uid="{4E4E872B-5CA9-4020-8177-8E562C4AF1BE}"/>
    <cellStyle name="Heading 3 2 24 16" xfId="3251" xr:uid="{1A0644F7-57CB-4DC5-A2BB-EC8F8E9EBFA3}"/>
    <cellStyle name="Heading 3 2 24 16 2" xfId="3252" xr:uid="{49FC4E35-69E7-4507-9EC5-75FA6B9B6995}"/>
    <cellStyle name="Heading 3 2 24 17" xfId="3253" xr:uid="{27E856D3-6483-4F1A-8AD5-0F05343609FE}"/>
    <cellStyle name="Heading 3 2 24 17 2" xfId="3254" xr:uid="{325A0B07-E8AA-4810-A232-8C122C4979BD}"/>
    <cellStyle name="Heading 3 2 24 18" xfId="3255" xr:uid="{12642052-B16F-474C-A56F-A809B6A60E99}"/>
    <cellStyle name="Heading 3 2 24 18 2" xfId="3256" xr:uid="{6FBFF13A-F744-4786-B453-C03E3AAD9F1F}"/>
    <cellStyle name="Heading 3 2 24 19" xfId="3257" xr:uid="{6909175F-BDDE-4820-B385-20A5E87B264F}"/>
    <cellStyle name="Heading 3 2 24 2" xfId="3258" xr:uid="{0BBBAE4F-A0F3-4112-8947-5DD6C588B910}"/>
    <cellStyle name="Heading 3 2 24 2 2" xfId="3259" xr:uid="{316AB710-A71A-44CB-B6B9-8BBD1ACC0470}"/>
    <cellStyle name="Heading 3 2 24 2 2 2" xfId="3260" xr:uid="{376185FC-43FE-43E9-8CAE-EB960FC209CC}"/>
    <cellStyle name="Heading 3 2 24 2 3" xfId="3261" xr:uid="{92ABBCE0-C80C-4494-A042-AE2347BBB962}"/>
    <cellStyle name="Heading 3 2 24 2 3 2" xfId="3262" xr:uid="{C125A786-C1D1-424C-8118-8BC10F77A07A}"/>
    <cellStyle name="Heading 3 2 24 2 4" xfId="3263" xr:uid="{4C7B025E-D9F7-45B3-A5AD-0964FB7B066A}"/>
    <cellStyle name="Heading 3 2 24 2 4 2" xfId="3264" xr:uid="{8F6D7425-E5DE-400E-8EC0-99923C223D2C}"/>
    <cellStyle name="Heading 3 2 24 20" xfId="3265" xr:uid="{E347D2DE-CDE4-4BAD-B94F-D69014E233A9}"/>
    <cellStyle name="Heading 3 2 24 21" xfId="3266" xr:uid="{71E0563B-0935-415F-A65F-6FA036A457FB}"/>
    <cellStyle name="Heading 3 2 24 22" xfId="3267" xr:uid="{851C2CFE-4BFD-478A-A266-DF0E06AC8AFF}"/>
    <cellStyle name="Heading 3 2 24 23" xfId="3268" xr:uid="{40B6BEF8-087A-4D19-A5DB-D2F6407B0212}"/>
    <cellStyle name="Heading 3 2 24 24" xfId="3269" xr:uid="{5DA0E5F8-6A13-461D-97E4-54B88431A447}"/>
    <cellStyle name="Heading 3 2 24 25" xfId="3270" xr:uid="{47D41D34-CC33-4924-A542-F9CFBB1BD82A}"/>
    <cellStyle name="Heading 3 2 24 3" xfId="3271" xr:uid="{63E1D2B1-F2E4-476B-A0FA-0C76465A3FCC}"/>
    <cellStyle name="Heading 3 2 24 3 2" xfId="3272" xr:uid="{100F235E-A5C4-46C5-8C69-81E6DCCECEA9}"/>
    <cellStyle name="Heading 3 2 24 3 2 2" xfId="3273" xr:uid="{867FFB22-6A8D-4E2E-97A0-BD17F93DF086}"/>
    <cellStyle name="Heading 3 2 24 3 3" xfId="3274" xr:uid="{EAC2486D-77E3-4963-9FC8-0767EA66B10B}"/>
    <cellStyle name="Heading 3 2 24 3 3 2" xfId="3275" xr:uid="{FF4622F1-1AB3-4EA0-85F0-29D78083D731}"/>
    <cellStyle name="Heading 3 2 24 3 4" xfId="3276" xr:uid="{BE3225D9-152C-4759-80B9-B041409753DA}"/>
    <cellStyle name="Heading 3 2 24 3 4 2" xfId="3277" xr:uid="{491E146B-BED6-4031-A65E-CF3BCCA70B1D}"/>
    <cellStyle name="Heading 3 2 24 4" xfId="3278" xr:uid="{757B0EA1-9478-433B-97AD-84E403D95009}"/>
    <cellStyle name="Heading 3 2 24 4 2" xfId="3279" xr:uid="{F00AF0DF-C41A-4E19-BF8D-CACD2B07BA3F}"/>
    <cellStyle name="Heading 3 2 24 4 2 2" xfId="3280" xr:uid="{B3D7B7A4-F782-461C-9E87-6181BB364C8D}"/>
    <cellStyle name="Heading 3 2 24 4 3" xfId="3281" xr:uid="{DC20C965-301F-4573-BA12-43BA33665567}"/>
    <cellStyle name="Heading 3 2 24 4 3 2" xfId="3282" xr:uid="{09D6C2A2-7705-4B58-A616-75D073533CD1}"/>
    <cellStyle name="Heading 3 2 24 4 4" xfId="3283" xr:uid="{08EA4579-065A-4F37-AA9C-2FF8AFADECB0}"/>
    <cellStyle name="Heading 3 2 24 4 4 2" xfId="3284" xr:uid="{5FD7B2CD-C5E9-4343-89B8-16C705159631}"/>
    <cellStyle name="Heading 3 2 24 5" xfId="3285" xr:uid="{9EE622F8-E783-4651-AA72-FCF6C6D11139}"/>
    <cellStyle name="Heading 3 2 24 5 2" xfId="3286" xr:uid="{DE6025C0-F931-450D-84C2-48BBA008D4E6}"/>
    <cellStyle name="Heading 3 2 24 5 2 2" xfId="3287" xr:uid="{A4994602-D0EC-4065-88D5-280CD4DE4BC9}"/>
    <cellStyle name="Heading 3 2 24 5 3" xfId="3288" xr:uid="{C2912A83-BF36-485B-8A08-D65E17BEA914}"/>
    <cellStyle name="Heading 3 2 24 5 3 2" xfId="3289" xr:uid="{49E1C8CB-BF29-435B-889E-B855F3A6C42A}"/>
    <cellStyle name="Heading 3 2 24 5 4" xfId="3290" xr:uid="{94E8AC9F-8565-4664-82A8-19436CB7BA60}"/>
    <cellStyle name="Heading 3 2 24 5 4 2" xfId="3291" xr:uid="{013AA37F-0CC4-49D8-B086-91678F6EF3AA}"/>
    <cellStyle name="Heading 3 2 24 6" xfId="3292" xr:uid="{E187FF17-B918-4BFB-82C6-FEEC3DE5B971}"/>
    <cellStyle name="Heading 3 2 24 6 2" xfId="3293" xr:uid="{CB0B0113-A3D1-4E0A-85CA-CC887DB1BA0F}"/>
    <cellStyle name="Heading 3 2 24 6 2 2" xfId="3294" xr:uid="{6CCC5F2A-A7C5-4062-A4D6-3AA1EC673C74}"/>
    <cellStyle name="Heading 3 2 24 6 3" xfId="3295" xr:uid="{35B191A2-FB5C-4695-98CC-03E2BD55F4E1}"/>
    <cellStyle name="Heading 3 2 24 6 3 2" xfId="3296" xr:uid="{8BB20A5D-3CCC-455C-A7FB-8C5A9A7634E3}"/>
    <cellStyle name="Heading 3 2 24 6 4" xfId="3297" xr:uid="{7F2011D8-D903-49CE-95EB-5EB7CDFBE50B}"/>
    <cellStyle name="Heading 3 2 24 6 4 2" xfId="3298" xr:uid="{7A5790A0-34CB-48FD-AADB-2F9F8911E63E}"/>
    <cellStyle name="Heading 3 2 24 7" xfId="3299" xr:uid="{B9565561-9265-4FC1-B5D5-91F303EACBC4}"/>
    <cellStyle name="Heading 3 2 24 7 2" xfId="3300" xr:uid="{6AED7FC0-34AA-4C7B-9B5A-6A60CE9CA301}"/>
    <cellStyle name="Heading 3 2 24 7 2 2" xfId="3301" xr:uid="{705BE51A-FDF9-4885-B68D-F1DB4CEF70F7}"/>
    <cellStyle name="Heading 3 2 24 7 3" xfId="3302" xr:uid="{A66EBCF0-86F7-456A-B2DF-3A08511665A3}"/>
    <cellStyle name="Heading 3 2 24 7 3 2" xfId="3303" xr:uid="{3F3585AC-7EC8-4373-ABA8-5BBF6FFA890A}"/>
    <cellStyle name="Heading 3 2 24 7 4" xfId="3304" xr:uid="{8D0BBC85-E9AA-425C-81B5-D1E580B0D8AA}"/>
    <cellStyle name="Heading 3 2 24 7 4 2" xfId="3305" xr:uid="{825A0D72-4A7C-4247-B9E6-B18EC14AA04B}"/>
    <cellStyle name="Heading 3 2 24 8" xfId="3306" xr:uid="{C0689472-FB05-486A-A479-D73FBC273244}"/>
    <cellStyle name="Heading 3 2 24 8 2" xfId="3307" xr:uid="{ACC4305C-904E-4AAC-8981-0D8C3AC99343}"/>
    <cellStyle name="Heading 3 2 24 8 2 2" xfId="3308" xr:uid="{A8604559-9F21-4A20-B606-28690F9D56E7}"/>
    <cellStyle name="Heading 3 2 24 8 3" xfId="3309" xr:uid="{7E1A2A2C-2CB9-4B8B-9066-810B7DEAD6A1}"/>
    <cellStyle name="Heading 3 2 24 8 3 2" xfId="3310" xr:uid="{45335279-BBB0-4A20-9D98-02FADCDDEF1F}"/>
    <cellStyle name="Heading 3 2 24 8 4" xfId="3311" xr:uid="{F1188F05-2E34-414C-9EE4-87871FC5EB8A}"/>
    <cellStyle name="Heading 3 2 24 8 4 2" xfId="3312" xr:uid="{9305BD10-E7C9-447C-B364-8B6E433333E7}"/>
    <cellStyle name="Heading 3 2 24 9" xfId="3313" xr:uid="{43AA22D1-4131-4A52-B684-AEB3FC277938}"/>
    <cellStyle name="Heading 3 2 24 9 2" xfId="3314" xr:uid="{B8CC14E3-CEFA-4C74-A675-21E166F4BD54}"/>
    <cellStyle name="Heading 3 2 24 9 2 2" xfId="3315" xr:uid="{1E286638-5C21-4AC7-AA86-7ED6B1C9C557}"/>
    <cellStyle name="Heading 3 2 24 9 3" xfId="3316" xr:uid="{83F070A4-28E8-48F8-A6E7-8281687B61F0}"/>
    <cellStyle name="Heading 3 2 24 9 3 2" xfId="3317" xr:uid="{7F807FC7-F58F-485F-AAC1-0AE93DAFDAF4}"/>
    <cellStyle name="Heading 3 2 24 9 4" xfId="3318" xr:uid="{412C1132-C22C-4D69-9956-5F5137587BC6}"/>
    <cellStyle name="Heading 3 2 24 9 4 2" xfId="3319" xr:uid="{79FE4EC4-A569-4A28-985A-9375533AE299}"/>
    <cellStyle name="Heading 3 2 25" xfId="3320" xr:uid="{48A6EC49-02B1-4038-B684-2A2F73E19264}"/>
    <cellStyle name="Heading 3 2 25 10" xfId="3321" xr:uid="{B9E939DB-8D56-4812-AEFB-F4CD059A5647}"/>
    <cellStyle name="Heading 3 2 25 10 2" xfId="3322" xr:uid="{7AF5715D-63F9-4B73-92B7-61DB07A54061}"/>
    <cellStyle name="Heading 3 2 25 10 2 2" xfId="3323" xr:uid="{685F2459-187B-4208-AFDB-EEC663D00074}"/>
    <cellStyle name="Heading 3 2 25 10 3" xfId="3324" xr:uid="{6D80382C-E03F-443B-81F1-5AA3F244773D}"/>
    <cellStyle name="Heading 3 2 25 10 3 2" xfId="3325" xr:uid="{E5945E81-08AC-44FD-AB58-347B4D6F19B5}"/>
    <cellStyle name="Heading 3 2 25 10 4" xfId="3326" xr:uid="{78C27001-8E52-453F-A096-31003AAA600B}"/>
    <cellStyle name="Heading 3 2 25 10 4 2" xfId="3327" xr:uid="{3E1B4491-D0F5-4B31-BAB4-FD787AB287D2}"/>
    <cellStyle name="Heading 3 2 25 11" xfId="3328" xr:uid="{F0CF1B4D-490F-4967-B6AB-D890BB45ED80}"/>
    <cellStyle name="Heading 3 2 25 11 2" xfId="3329" xr:uid="{3BB7F75F-6BFF-4886-A6A7-D0FCF4BEB230}"/>
    <cellStyle name="Heading 3 2 25 11 2 2" xfId="3330" xr:uid="{DABCC279-9FC6-4528-BEB1-18312C48DBAE}"/>
    <cellStyle name="Heading 3 2 25 11 3" xfId="3331" xr:uid="{1D35BCF2-18CA-4C30-BB7C-B0A8234839CD}"/>
    <cellStyle name="Heading 3 2 25 11 3 2" xfId="3332" xr:uid="{F5CD4532-4A94-400A-86C7-6EE8018E5D46}"/>
    <cellStyle name="Heading 3 2 25 11 4" xfId="3333" xr:uid="{1155A523-F5BE-41DD-8F13-EBEB2F1FC27B}"/>
    <cellStyle name="Heading 3 2 25 11 4 2" xfId="3334" xr:uid="{151030A7-15EC-4E7C-B247-4B0892EB6DE9}"/>
    <cellStyle name="Heading 3 2 25 12" xfId="3335" xr:uid="{822D29AF-6C3A-44CE-80A3-CFF6DE95374E}"/>
    <cellStyle name="Heading 3 2 25 12 2" xfId="3336" xr:uid="{E7AC5392-0AC3-4DE3-AB9C-D0FE2082C138}"/>
    <cellStyle name="Heading 3 2 25 12 2 2" xfId="3337" xr:uid="{E1FBE5A5-7181-4E78-A6B0-0ECAE5387F73}"/>
    <cellStyle name="Heading 3 2 25 12 3" xfId="3338" xr:uid="{8C4B7E24-BC41-4274-AFA4-A35559508593}"/>
    <cellStyle name="Heading 3 2 25 12 3 2" xfId="3339" xr:uid="{A33B9E89-2D20-42D0-B181-96A6863126E9}"/>
    <cellStyle name="Heading 3 2 25 12 4" xfId="3340" xr:uid="{94160F76-851A-4CD4-ABF4-5FDE6BBDAFE7}"/>
    <cellStyle name="Heading 3 2 25 12 4 2" xfId="3341" xr:uid="{1C1728F7-80F3-4DD4-863F-560F73B0734F}"/>
    <cellStyle name="Heading 3 2 25 13" xfId="3342" xr:uid="{38FA106C-951A-4E3F-AC0D-57BE1CE9FC83}"/>
    <cellStyle name="Heading 3 2 25 13 2" xfId="3343" xr:uid="{7902535C-11B5-4CD7-9F8E-562C668481D8}"/>
    <cellStyle name="Heading 3 2 25 13 2 2" xfId="3344" xr:uid="{19B38D18-6F71-4669-B08E-12326790B665}"/>
    <cellStyle name="Heading 3 2 25 13 3" xfId="3345" xr:uid="{0B22F1B8-1710-4459-AB58-F0266804FD40}"/>
    <cellStyle name="Heading 3 2 25 13 3 2" xfId="3346" xr:uid="{4D7E99AD-E2F3-436D-AD5E-C75DE13745A5}"/>
    <cellStyle name="Heading 3 2 25 13 4" xfId="3347" xr:uid="{3C9E6640-76B1-4276-8C11-6AD7330AE959}"/>
    <cellStyle name="Heading 3 2 25 13 4 2" xfId="3348" xr:uid="{948A500F-4938-4F5C-BA25-EDA8295E7337}"/>
    <cellStyle name="Heading 3 2 25 14" xfId="3349" xr:uid="{BA59DDBB-AC3F-4D80-83DB-D32B6BC5FEC5}"/>
    <cellStyle name="Heading 3 2 25 14 2" xfId="3350" xr:uid="{F58065F8-770F-46E5-AC44-149883A6B9BF}"/>
    <cellStyle name="Heading 3 2 25 14 2 2" xfId="3351" xr:uid="{16473730-EC3F-4AEE-B471-8F83EE51032B}"/>
    <cellStyle name="Heading 3 2 25 14 3" xfId="3352" xr:uid="{6D95B840-2DA3-4A99-ACF5-C9E3D34BB2A8}"/>
    <cellStyle name="Heading 3 2 25 14 3 2" xfId="3353" xr:uid="{4D245F86-79CB-427A-9586-9C3D24F27FA3}"/>
    <cellStyle name="Heading 3 2 25 14 4" xfId="3354" xr:uid="{56AED57F-3B98-4224-82BC-D924EBD26DF4}"/>
    <cellStyle name="Heading 3 2 25 14 4 2" xfId="3355" xr:uid="{2E7D4C9F-675B-4213-B20C-1806E9FEBAD6}"/>
    <cellStyle name="Heading 3 2 25 15" xfId="3356" xr:uid="{8EE58F1F-72B7-4A6A-B2F4-634E0E5662E7}"/>
    <cellStyle name="Heading 3 2 25 15 2" xfId="3357" xr:uid="{D3055FA7-670B-46AF-B3A7-99AC0D404FB1}"/>
    <cellStyle name="Heading 3 2 25 15 2 2" xfId="3358" xr:uid="{208AAB03-6171-4B10-ACC1-C22D501BF6D9}"/>
    <cellStyle name="Heading 3 2 25 15 3" xfId="3359" xr:uid="{D33D988C-6038-43B0-AA52-6642F31F76C2}"/>
    <cellStyle name="Heading 3 2 25 15 3 2" xfId="3360" xr:uid="{DAD6F141-25B7-4DA1-A5D4-398153C07D87}"/>
    <cellStyle name="Heading 3 2 25 15 4" xfId="3361" xr:uid="{630250EA-CA5F-44A4-AE2B-7933591357CE}"/>
    <cellStyle name="Heading 3 2 25 15 4 2" xfId="3362" xr:uid="{34F1B5BE-F9F7-4AD8-BEA8-7B51530482DA}"/>
    <cellStyle name="Heading 3 2 25 16" xfId="3363" xr:uid="{10B9EEAD-4370-4CBA-A230-2EAA89165F1A}"/>
    <cellStyle name="Heading 3 2 25 16 2" xfId="3364" xr:uid="{61A6F4FE-2A5F-4422-AF77-878767522690}"/>
    <cellStyle name="Heading 3 2 25 17" xfId="3365" xr:uid="{554031AD-0269-4306-9989-D841855D6C11}"/>
    <cellStyle name="Heading 3 2 25 17 2" xfId="3366" xr:uid="{F7D9CDC7-4ACC-442F-9586-A3E5DF281F72}"/>
    <cellStyle name="Heading 3 2 25 18" xfId="3367" xr:uid="{2DFBCCCA-148E-4384-8193-C12EB1435C3F}"/>
    <cellStyle name="Heading 3 2 25 18 2" xfId="3368" xr:uid="{BFEE3CAD-5127-425C-9FF5-E7BB9B587F4F}"/>
    <cellStyle name="Heading 3 2 25 19" xfId="3369" xr:uid="{FC509CA3-FA87-4C6F-96C2-7F7BB17A3544}"/>
    <cellStyle name="Heading 3 2 25 2" xfId="3370" xr:uid="{52AA24CE-8133-4313-B66F-3F44DC796D86}"/>
    <cellStyle name="Heading 3 2 25 2 2" xfId="3371" xr:uid="{90E53225-4E02-47D3-B5C2-6388FA5CE717}"/>
    <cellStyle name="Heading 3 2 25 2 2 2" xfId="3372" xr:uid="{74A4FEC5-FA05-4834-BBCA-44CB335351F1}"/>
    <cellStyle name="Heading 3 2 25 2 3" xfId="3373" xr:uid="{EEE779D8-D024-4DD0-9B58-FDD63830EEEA}"/>
    <cellStyle name="Heading 3 2 25 2 3 2" xfId="3374" xr:uid="{E5769DB9-525B-4051-80C7-4107A571200F}"/>
    <cellStyle name="Heading 3 2 25 2 4" xfId="3375" xr:uid="{94DEC3CD-FB40-431D-9B5A-20E3B688830B}"/>
    <cellStyle name="Heading 3 2 25 2 4 2" xfId="3376" xr:uid="{8A2DEDE4-5222-45FE-B08C-65F6B19DD2BC}"/>
    <cellStyle name="Heading 3 2 25 20" xfId="3377" xr:uid="{A42D51A3-669E-47A3-9285-97F284E25A6E}"/>
    <cellStyle name="Heading 3 2 25 21" xfId="3378" xr:uid="{DFF58A38-3FEC-4F26-85FD-EDDAF0351CAA}"/>
    <cellStyle name="Heading 3 2 25 22" xfId="3379" xr:uid="{57D2D720-E296-4E5A-A30A-F3ED59A57C57}"/>
    <cellStyle name="Heading 3 2 25 23" xfId="3380" xr:uid="{2E1A722C-941C-4700-BA7A-E158469662D3}"/>
    <cellStyle name="Heading 3 2 25 24" xfId="3381" xr:uid="{51ABDEC6-A107-4C02-8D43-9A773FD7A228}"/>
    <cellStyle name="Heading 3 2 25 25" xfId="3382" xr:uid="{2964B79C-B260-4510-8D54-1D064AF57D97}"/>
    <cellStyle name="Heading 3 2 25 3" xfId="3383" xr:uid="{A878847E-F2D4-4FAD-9D11-AC228C1BDDC2}"/>
    <cellStyle name="Heading 3 2 25 3 2" xfId="3384" xr:uid="{15A0AE8E-9C30-480B-B184-55606D0300C6}"/>
    <cellStyle name="Heading 3 2 25 3 2 2" xfId="3385" xr:uid="{1DE19A80-AAB3-43DA-88FE-A79BEA740D5D}"/>
    <cellStyle name="Heading 3 2 25 3 3" xfId="3386" xr:uid="{7A9A45E4-620D-469B-AD6C-93A5235D04CB}"/>
    <cellStyle name="Heading 3 2 25 3 3 2" xfId="3387" xr:uid="{440E4664-E4CF-437E-9473-5283148CAF4A}"/>
    <cellStyle name="Heading 3 2 25 3 4" xfId="3388" xr:uid="{44D559F1-AF19-4779-80A3-EFB79090C204}"/>
    <cellStyle name="Heading 3 2 25 3 4 2" xfId="3389" xr:uid="{0D10A691-98B1-42AA-9170-719283FBD542}"/>
    <cellStyle name="Heading 3 2 25 4" xfId="3390" xr:uid="{B4A469F9-579E-4C2E-892C-688CD5C086E5}"/>
    <cellStyle name="Heading 3 2 25 4 2" xfId="3391" xr:uid="{4F445169-206B-4420-B8E2-1EEE51F4C3E0}"/>
    <cellStyle name="Heading 3 2 25 4 2 2" xfId="3392" xr:uid="{7306A4EA-F905-4380-B164-51D26DF2915A}"/>
    <cellStyle name="Heading 3 2 25 4 3" xfId="3393" xr:uid="{A90DA6D4-EC63-4387-AA6C-6B8931FA444A}"/>
    <cellStyle name="Heading 3 2 25 4 3 2" xfId="3394" xr:uid="{E516BE9F-18CD-491D-AFB5-E06E19D6F8B1}"/>
    <cellStyle name="Heading 3 2 25 4 4" xfId="3395" xr:uid="{CF754D86-CDDB-4A47-8EDF-47C9BD64C183}"/>
    <cellStyle name="Heading 3 2 25 4 4 2" xfId="3396" xr:uid="{E1183BA7-E5F3-4ED2-A1E4-25C6F4207491}"/>
    <cellStyle name="Heading 3 2 25 5" xfId="3397" xr:uid="{A8B59021-7951-4DFE-A1E8-FD3C309AE91E}"/>
    <cellStyle name="Heading 3 2 25 5 2" xfId="3398" xr:uid="{24CA5839-DE27-4C4A-930B-A981C85C05F0}"/>
    <cellStyle name="Heading 3 2 25 5 2 2" xfId="3399" xr:uid="{AE78ED9E-95A0-4013-8E52-0538CA19F7DD}"/>
    <cellStyle name="Heading 3 2 25 5 3" xfId="3400" xr:uid="{5E7D44BB-A3C2-450A-9D39-055F3871419A}"/>
    <cellStyle name="Heading 3 2 25 5 3 2" xfId="3401" xr:uid="{A0B6E84F-C957-4E73-AAB2-39F12FBF3806}"/>
    <cellStyle name="Heading 3 2 25 5 4" xfId="3402" xr:uid="{9AE93E69-929A-4470-B0F3-4D8D63728009}"/>
    <cellStyle name="Heading 3 2 25 5 4 2" xfId="3403" xr:uid="{5259E554-4A77-49C9-949B-7659A768A846}"/>
    <cellStyle name="Heading 3 2 25 6" xfId="3404" xr:uid="{1F9A6F0D-B74C-47C7-8EBB-3A94C356E6C0}"/>
    <cellStyle name="Heading 3 2 25 6 2" xfId="3405" xr:uid="{2E9D784E-45B6-4846-B94E-C84E7A131BF0}"/>
    <cellStyle name="Heading 3 2 25 6 2 2" xfId="3406" xr:uid="{DA1D8EAF-2DDC-4B58-B578-DA0A225BF57E}"/>
    <cellStyle name="Heading 3 2 25 6 3" xfId="3407" xr:uid="{5AD3FD76-9366-4B6C-81B0-34DC85D83BAD}"/>
    <cellStyle name="Heading 3 2 25 6 3 2" xfId="3408" xr:uid="{ECA3539E-E09C-4BF8-B827-94C38BD883C3}"/>
    <cellStyle name="Heading 3 2 25 6 4" xfId="3409" xr:uid="{CA83CCAE-5A15-4710-99DC-CE5DCAD155A0}"/>
    <cellStyle name="Heading 3 2 25 6 4 2" xfId="3410" xr:uid="{4CF37BC9-227F-4809-87C4-9F4E3EF4AD3D}"/>
    <cellStyle name="Heading 3 2 25 7" xfId="3411" xr:uid="{7E4DF877-BF73-4B9F-8A8E-4F6C81240038}"/>
    <cellStyle name="Heading 3 2 25 7 2" xfId="3412" xr:uid="{65B04F51-18F3-4412-895C-1EF4A32BD6CA}"/>
    <cellStyle name="Heading 3 2 25 7 2 2" xfId="3413" xr:uid="{A7796183-23F8-4C21-B564-DC103F2EBA7D}"/>
    <cellStyle name="Heading 3 2 25 7 3" xfId="3414" xr:uid="{CDCE79A5-C337-46F6-98FB-5F4850D4F54E}"/>
    <cellStyle name="Heading 3 2 25 7 3 2" xfId="3415" xr:uid="{629E9ED4-B723-4D09-AA2D-F221430D2BD3}"/>
    <cellStyle name="Heading 3 2 25 7 4" xfId="3416" xr:uid="{3276D9CB-6557-47DE-89C9-2C5D1B637A70}"/>
    <cellStyle name="Heading 3 2 25 7 4 2" xfId="3417" xr:uid="{27CFFBE1-5CD1-4465-BC69-B06DB0AEA489}"/>
    <cellStyle name="Heading 3 2 25 8" xfId="3418" xr:uid="{2532E8CA-4C80-4017-9789-D1A6A4E3213B}"/>
    <cellStyle name="Heading 3 2 25 8 2" xfId="3419" xr:uid="{610A289C-3073-40BC-A866-3507BCFEE9E9}"/>
    <cellStyle name="Heading 3 2 25 8 2 2" xfId="3420" xr:uid="{1311D572-5AA2-4312-B68D-F081642491CD}"/>
    <cellStyle name="Heading 3 2 25 8 3" xfId="3421" xr:uid="{CF96656A-67DF-4D48-B869-57B7DDDC4F06}"/>
    <cellStyle name="Heading 3 2 25 8 3 2" xfId="3422" xr:uid="{504CDA48-DE1D-44C3-BA42-C0BBD226DFB8}"/>
    <cellStyle name="Heading 3 2 25 8 4" xfId="3423" xr:uid="{42B1F4A6-05E6-4C7B-A21E-A4B5FB627F97}"/>
    <cellStyle name="Heading 3 2 25 8 4 2" xfId="3424" xr:uid="{C25DB695-D59F-4A2D-A04E-89D36EA10A52}"/>
    <cellStyle name="Heading 3 2 25 9" xfId="3425" xr:uid="{FB7D5225-C740-45B4-B76B-FB28D2A5481E}"/>
    <cellStyle name="Heading 3 2 25 9 2" xfId="3426" xr:uid="{07E8A62C-CD63-4C47-9E58-7D418C348E4C}"/>
    <cellStyle name="Heading 3 2 25 9 2 2" xfId="3427" xr:uid="{21A72822-C709-4ACD-A71F-BAB42484BF57}"/>
    <cellStyle name="Heading 3 2 25 9 3" xfId="3428" xr:uid="{7BF4E8C5-1ADD-4442-A149-85BD58DD7AF7}"/>
    <cellStyle name="Heading 3 2 25 9 3 2" xfId="3429" xr:uid="{EE916A9B-FEB7-49F3-991F-AE3D2C44E61E}"/>
    <cellStyle name="Heading 3 2 25 9 4" xfId="3430" xr:uid="{070F2BAD-DAE8-445D-81DE-DD08D93F7354}"/>
    <cellStyle name="Heading 3 2 25 9 4 2" xfId="3431" xr:uid="{EECB343F-529C-4530-A98B-BECB05A63629}"/>
    <cellStyle name="Heading 3 2 26" xfId="3432" xr:uid="{90431CCE-F74D-4163-96E3-EF0A6AC409D3}"/>
    <cellStyle name="Heading 3 2 26 2" xfId="3433" xr:uid="{E166FCBA-55C7-4041-B93E-954710113FBE}"/>
    <cellStyle name="Heading 3 2 26 2 2" xfId="3434" xr:uid="{A8F30A5E-EB95-4A78-9E6E-714E855A76E5}"/>
    <cellStyle name="Heading 3 2 26 3" xfId="3435" xr:uid="{BD8D5F1A-F89A-4137-AD54-6A572D6D332E}"/>
    <cellStyle name="Heading 3 2 26 3 2" xfId="3436" xr:uid="{33651D6C-2455-417C-8920-2D7415F1668B}"/>
    <cellStyle name="Heading 3 2 26 4" xfId="3437" xr:uid="{0E349D44-B59E-4111-83FB-0222B8153DF5}"/>
    <cellStyle name="Heading 3 2 26 4 2" xfId="3438" xr:uid="{75658B39-5A55-4535-A661-A9F282274C8E}"/>
    <cellStyle name="Heading 3 2 27" xfId="3439" xr:uid="{C9EFD5AE-69D5-4A24-B020-EE46A918E794}"/>
    <cellStyle name="Heading 3 2 27 2" xfId="3440" xr:uid="{FFC0CC08-6F39-428F-92E2-B71AE3C03F5A}"/>
    <cellStyle name="Heading 3 2 27 2 2" xfId="3441" xr:uid="{DA54245E-3944-49F2-B616-7CA095AEFFAF}"/>
    <cellStyle name="Heading 3 2 27 3" xfId="3442" xr:uid="{D6AC7B5B-67BE-48D8-A27B-C60862407392}"/>
    <cellStyle name="Heading 3 2 27 3 2" xfId="3443" xr:uid="{58844A53-9183-4B0E-9947-840DA60EA3F3}"/>
    <cellStyle name="Heading 3 2 27 4" xfId="3444" xr:uid="{42B3A64D-3FDF-4D1A-8986-94D2411139B6}"/>
    <cellStyle name="Heading 3 2 27 4 2" xfId="3445" xr:uid="{218CA0AD-8942-41D1-835F-4627630DEBE5}"/>
    <cellStyle name="Heading 3 2 28" xfId="3446" xr:uid="{E2F44A6F-A1B3-42C7-BB64-B45005B01371}"/>
    <cellStyle name="Heading 3 2 28 2" xfId="3447" xr:uid="{09236720-049B-4125-B028-853119829DC4}"/>
    <cellStyle name="Heading 3 2 28 2 2" xfId="3448" xr:uid="{F8A1522E-C099-4AA0-BB34-1FBD6C26C67E}"/>
    <cellStyle name="Heading 3 2 28 3" xfId="3449" xr:uid="{238DFF16-ADE0-4274-8948-B707E75540E7}"/>
    <cellStyle name="Heading 3 2 28 3 2" xfId="3450" xr:uid="{7A2F73A3-BFD6-4783-91AE-6AD4735C0CB5}"/>
    <cellStyle name="Heading 3 2 28 4" xfId="3451" xr:uid="{1C22D2E4-FE7A-477B-9FC7-4B0E024DA3CB}"/>
    <cellStyle name="Heading 3 2 28 4 2" xfId="3452" xr:uid="{EAE810A9-9C8F-46A4-93C1-9440ED8F5657}"/>
    <cellStyle name="Heading 3 2 29" xfId="3453" xr:uid="{D169354E-0CA5-4F57-A586-B2FE68D526A6}"/>
    <cellStyle name="Heading 3 2 29 2" xfId="3454" xr:uid="{86AA8E3B-C487-400B-A36F-EFA3BF8EB072}"/>
    <cellStyle name="Heading 3 2 29 2 2" xfId="3455" xr:uid="{2BC3FDC3-F946-41CD-BB74-62B54CE56CF6}"/>
    <cellStyle name="Heading 3 2 29 3" xfId="3456" xr:uid="{3A725D6F-E109-459F-9804-663117DD7553}"/>
    <cellStyle name="Heading 3 2 29 3 2" xfId="3457" xr:uid="{8C6D375E-607F-49B3-9451-9D7879F1437B}"/>
    <cellStyle name="Heading 3 2 29 4" xfId="3458" xr:uid="{B994B326-B58E-43DA-A8C5-E4E481F89E69}"/>
    <cellStyle name="Heading 3 2 29 4 2" xfId="3459" xr:uid="{DE1C5CC4-4B55-464E-AEA4-151438490BDB}"/>
    <cellStyle name="Heading 3 2 3" xfId="3460" xr:uid="{72930353-3138-42CC-8ED4-85CF43320634}"/>
    <cellStyle name="Heading 3 2 3 10" xfId="3461" xr:uid="{5816248C-829E-428D-8926-66A924306271}"/>
    <cellStyle name="Heading 3 2 3 10 2" xfId="3462" xr:uid="{3830B0F7-E499-41BC-9BA8-80FDF04B4029}"/>
    <cellStyle name="Heading 3 2 3 10 2 2" xfId="3463" xr:uid="{C7414766-4348-4704-ABC1-060F3B4D7BDF}"/>
    <cellStyle name="Heading 3 2 3 10 3" xfId="3464" xr:uid="{7C29A2C1-E206-49EB-8D7D-BCA0BCD08EB2}"/>
    <cellStyle name="Heading 3 2 3 10 3 2" xfId="3465" xr:uid="{A79F1AC3-DF4C-447E-A656-05D9DD3B5358}"/>
    <cellStyle name="Heading 3 2 3 10 4" xfId="3466" xr:uid="{E4A9E276-0F3C-4E26-83A6-675AD2CFB9B7}"/>
    <cellStyle name="Heading 3 2 3 10 4 2" xfId="3467" xr:uid="{F06018AC-898C-4421-80E0-2E0797623DAF}"/>
    <cellStyle name="Heading 3 2 3 11" xfId="3468" xr:uid="{678C01B3-3846-4C7A-A13A-80C831A21EBA}"/>
    <cellStyle name="Heading 3 2 3 11 2" xfId="3469" xr:uid="{7863F3B3-C655-42EB-8881-58E768DE327F}"/>
    <cellStyle name="Heading 3 2 3 11 2 2" xfId="3470" xr:uid="{F751CA36-A2FB-4E93-8F77-7661E2A09D36}"/>
    <cellStyle name="Heading 3 2 3 11 3" xfId="3471" xr:uid="{CCE59050-728F-429C-98F1-97BB0CB770F0}"/>
    <cellStyle name="Heading 3 2 3 11 3 2" xfId="3472" xr:uid="{D6A3B01C-C086-4AA0-9476-3AC3B36CB414}"/>
    <cellStyle name="Heading 3 2 3 11 4" xfId="3473" xr:uid="{914E38EB-E586-44F5-A81B-B48DB0DC8A07}"/>
    <cellStyle name="Heading 3 2 3 11 4 2" xfId="3474" xr:uid="{799F7984-21FB-4FE2-83B1-F5EF50E6184F}"/>
    <cellStyle name="Heading 3 2 3 12" xfId="3475" xr:uid="{20F3EB27-03C2-4BE1-8699-3DB9C0289134}"/>
    <cellStyle name="Heading 3 2 3 12 2" xfId="3476" xr:uid="{2C1290AB-884D-4592-9FFA-FF1DC44E98C9}"/>
    <cellStyle name="Heading 3 2 3 12 2 2" xfId="3477" xr:uid="{D45FB96E-7926-4663-8D03-DBC1E9E6A1AF}"/>
    <cellStyle name="Heading 3 2 3 12 3" xfId="3478" xr:uid="{1A3DEF5F-2DBC-4E06-B928-6C85CCDE06B7}"/>
    <cellStyle name="Heading 3 2 3 12 3 2" xfId="3479" xr:uid="{D0EC8FA6-5655-4BB1-BA2E-1BB06084BE0B}"/>
    <cellStyle name="Heading 3 2 3 12 4" xfId="3480" xr:uid="{97B746AA-1D7D-439A-A9C9-B752291EC766}"/>
    <cellStyle name="Heading 3 2 3 12 4 2" xfId="3481" xr:uid="{46C1BCEB-5828-419A-907D-FD107DC55F31}"/>
    <cellStyle name="Heading 3 2 3 13" xfId="3482" xr:uid="{967D26E6-1E88-47A7-9DE2-BA058B235C5F}"/>
    <cellStyle name="Heading 3 2 3 13 2" xfId="3483" xr:uid="{D1D5BABC-073A-47D8-ADFA-E169F100AC26}"/>
    <cellStyle name="Heading 3 2 3 13 2 2" xfId="3484" xr:uid="{8C4F48F7-5F7F-4F35-B79A-502C931DDA89}"/>
    <cellStyle name="Heading 3 2 3 13 3" xfId="3485" xr:uid="{E6B97C57-64C8-46BC-A448-FCF4C1ED7156}"/>
    <cellStyle name="Heading 3 2 3 13 3 2" xfId="3486" xr:uid="{F0DD9EF1-8507-4020-BB38-84694AF2FCF9}"/>
    <cellStyle name="Heading 3 2 3 13 4" xfId="3487" xr:uid="{70D96BD7-78E4-4555-B6A9-1132D33B651B}"/>
    <cellStyle name="Heading 3 2 3 13 4 2" xfId="3488" xr:uid="{A0FF628D-1A50-42AB-8AA3-46A1552E3B4B}"/>
    <cellStyle name="Heading 3 2 3 14" xfId="3489" xr:uid="{B75C744D-7035-436C-B514-C23CEA8D2194}"/>
    <cellStyle name="Heading 3 2 3 14 2" xfId="3490" xr:uid="{CB9E194D-6BF1-462D-83F9-2308989791A9}"/>
    <cellStyle name="Heading 3 2 3 14 2 2" xfId="3491" xr:uid="{8FA3CD20-2352-4055-80EF-FD5027796312}"/>
    <cellStyle name="Heading 3 2 3 14 3" xfId="3492" xr:uid="{055FB25B-F6F9-4E49-A772-D120B8DCF00C}"/>
    <cellStyle name="Heading 3 2 3 14 3 2" xfId="3493" xr:uid="{8BBE0B59-2F5C-449E-81FE-82C8FD725611}"/>
    <cellStyle name="Heading 3 2 3 14 4" xfId="3494" xr:uid="{A65EE424-D0AB-4398-A2E7-D504463BA3DB}"/>
    <cellStyle name="Heading 3 2 3 14 4 2" xfId="3495" xr:uid="{D516B7B8-7BD3-4E90-A3CE-45C0F0533141}"/>
    <cellStyle name="Heading 3 2 3 15" xfId="3496" xr:uid="{74F2D9FB-C93A-46DE-AC98-4D85060C9634}"/>
    <cellStyle name="Heading 3 2 3 15 2" xfId="3497" xr:uid="{7E03D3F5-14E5-4283-A2BD-05307A002194}"/>
    <cellStyle name="Heading 3 2 3 15 2 2" xfId="3498" xr:uid="{0EDAE74A-042C-48B8-8056-9B6F946AE98F}"/>
    <cellStyle name="Heading 3 2 3 15 3" xfId="3499" xr:uid="{C4DDC2E7-61D6-43DD-88F4-A39C1510EA11}"/>
    <cellStyle name="Heading 3 2 3 15 3 2" xfId="3500" xr:uid="{88CB1A3D-C7E7-4447-9784-66E54BA7B595}"/>
    <cellStyle name="Heading 3 2 3 15 4" xfId="3501" xr:uid="{F557F91B-615C-4245-AE43-39DA67A248B4}"/>
    <cellStyle name="Heading 3 2 3 15 4 2" xfId="3502" xr:uid="{7479158D-422D-44E9-9AC0-D31A0AA4E58A}"/>
    <cellStyle name="Heading 3 2 3 16" xfId="3503" xr:uid="{A8069ABC-5E4E-4878-87E1-076953D9CF5A}"/>
    <cellStyle name="Heading 3 2 3 16 2" xfId="3504" xr:uid="{D8C60041-2541-435C-8F2B-5774E5F19EA7}"/>
    <cellStyle name="Heading 3 2 3 17" xfId="3505" xr:uid="{DD13ADF4-474B-4C55-8897-C66320EA0A0A}"/>
    <cellStyle name="Heading 3 2 3 17 2" xfId="3506" xr:uid="{D9317775-A589-4DE9-AAA8-BDD7B6FD9186}"/>
    <cellStyle name="Heading 3 2 3 18" xfId="3507" xr:uid="{8DF8FE46-F056-421A-8E2B-7CAE21F1605A}"/>
    <cellStyle name="Heading 3 2 3 18 2" xfId="3508" xr:uid="{D72E9BA0-51DA-467F-B41A-BAD89B67FF00}"/>
    <cellStyle name="Heading 3 2 3 19" xfId="3509" xr:uid="{ABC0C8F9-8FA1-4685-9BD1-B883E9C380AD}"/>
    <cellStyle name="Heading 3 2 3 2" xfId="3510" xr:uid="{2D2BCFBA-7C19-47E5-B599-06ABA16BF3EB}"/>
    <cellStyle name="Heading 3 2 3 2 2" xfId="3511" xr:uid="{9B356F5D-BEC7-4861-B977-ADF12016616A}"/>
    <cellStyle name="Heading 3 2 3 2 2 2" xfId="3512" xr:uid="{6348C5F9-1695-41A6-BC8D-8CAC3D2B9797}"/>
    <cellStyle name="Heading 3 2 3 2 3" xfId="3513" xr:uid="{96284F2D-280F-4041-91AD-0629AB528135}"/>
    <cellStyle name="Heading 3 2 3 2 3 2" xfId="3514" xr:uid="{DF0AD696-B549-4512-A096-293A21772993}"/>
    <cellStyle name="Heading 3 2 3 2 4" xfId="3515" xr:uid="{2BE674D3-AB93-4578-BA7C-8310B077ED20}"/>
    <cellStyle name="Heading 3 2 3 2 4 2" xfId="3516" xr:uid="{7FEFBE52-C336-433E-9625-AE3F09413758}"/>
    <cellStyle name="Heading 3 2 3 20" xfId="3517" xr:uid="{A6DE5905-5B99-4586-A495-B70D7776AC9B}"/>
    <cellStyle name="Heading 3 2 3 21" xfId="3518" xr:uid="{CD6A5915-419D-428F-B007-DBDB9C9DBAC0}"/>
    <cellStyle name="Heading 3 2 3 22" xfId="3519" xr:uid="{9DFA0C97-771E-4CA3-8F67-F5714301C6A2}"/>
    <cellStyle name="Heading 3 2 3 23" xfId="3520" xr:uid="{4A9FEBAA-26A8-4EBE-8D75-49EADF6DF75A}"/>
    <cellStyle name="Heading 3 2 3 24" xfId="3521" xr:uid="{14A0D0F4-9852-4357-BCA3-2300D66A9A45}"/>
    <cellStyle name="Heading 3 2 3 25" xfId="3522" xr:uid="{4E3D0670-BEEA-431D-AAA2-E32FCE10BDEB}"/>
    <cellStyle name="Heading 3 2 3 3" xfId="3523" xr:uid="{70C0039E-B849-4D4F-8624-AD38B78327F6}"/>
    <cellStyle name="Heading 3 2 3 3 2" xfId="3524" xr:uid="{9E5C9176-7EEF-43BF-BDBA-64957A5861BD}"/>
    <cellStyle name="Heading 3 2 3 3 2 2" xfId="3525" xr:uid="{1E759908-5FA7-4542-84A6-ADD537C10410}"/>
    <cellStyle name="Heading 3 2 3 3 3" xfId="3526" xr:uid="{07A87C44-36D0-4E48-AFB0-D8A435D5685C}"/>
    <cellStyle name="Heading 3 2 3 3 3 2" xfId="3527" xr:uid="{C5FA18F0-DA2B-42AF-8F8B-DCB18D7BD425}"/>
    <cellStyle name="Heading 3 2 3 3 4" xfId="3528" xr:uid="{C1725D46-4670-4675-B908-71911F50CEEA}"/>
    <cellStyle name="Heading 3 2 3 3 4 2" xfId="3529" xr:uid="{91E15577-DB6F-42C9-B8DB-73248B6C3019}"/>
    <cellStyle name="Heading 3 2 3 4" xfId="3530" xr:uid="{51BCF0E9-F0F6-429F-B8BD-D96F322E72AD}"/>
    <cellStyle name="Heading 3 2 3 4 2" xfId="3531" xr:uid="{7853AAFC-3B7B-47F1-A611-46BAD725B296}"/>
    <cellStyle name="Heading 3 2 3 4 2 2" xfId="3532" xr:uid="{0296E1FB-6989-478D-B6CC-0D4362C800FC}"/>
    <cellStyle name="Heading 3 2 3 4 3" xfId="3533" xr:uid="{949F995D-B0EC-41C6-9C96-54CE9746245B}"/>
    <cellStyle name="Heading 3 2 3 4 3 2" xfId="3534" xr:uid="{34BF3BCC-52B4-4526-AB31-C60B7FB28566}"/>
    <cellStyle name="Heading 3 2 3 4 4" xfId="3535" xr:uid="{A933D49A-BD72-4CE7-B078-84D09AF7B537}"/>
    <cellStyle name="Heading 3 2 3 4 4 2" xfId="3536" xr:uid="{770F5E69-B049-4491-A5B8-9812F7C481AF}"/>
    <cellStyle name="Heading 3 2 3 5" xfId="3537" xr:uid="{6FFC6DAA-945C-4D89-ACE5-EE2A75F18588}"/>
    <cellStyle name="Heading 3 2 3 5 2" xfId="3538" xr:uid="{13E34D18-FFA7-4457-BD1E-19F4C003D28B}"/>
    <cellStyle name="Heading 3 2 3 5 2 2" xfId="3539" xr:uid="{927938AB-5C7F-4147-99F7-4B8B31EA30E5}"/>
    <cellStyle name="Heading 3 2 3 5 3" xfId="3540" xr:uid="{8CBA4597-91DC-4900-A910-D87559D078C8}"/>
    <cellStyle name="Heading 3 2 3 5 3 2" xfId="3541" xr:uid="{4569BF24-2B82-4075-BA61-12DCE105739B}"/>
    <cellStyle name="Heading 3 2 3 5 4" xfId="3542" xr:uid="{189BE3ED-70C2-4D54-9D34-7E2B86A399F9}"/>
    <cellStyle name="Heading 3 2 3 5 4 2" xfId="3543" xr:uid="{DEDDE1DD-3033-4AF4-8C38-B293527FD393}"/>
    <cellStyle name="Heading 3 2 3 6" xfId="3544" xr:uid="{2324C22D-98B7-46C7-8CBB-599B1EB20B76}"/>
    <cellStyle name="Heading 3 2 3 6 2" xfId="3545" xr:uid="{29362955-A57F-4A2B-ADBE-5AF49E6A41BE}"/>
    <cellStyle name="Heading 3 2 3 6 2 2" xfId="3546" xr:uid="{94B97FB9-A72B-4CCA-87A4-9F09A84C28B5}"/>
    <cellStyle name="Heading 3 2 3 6 3" xfId="3547" xr:uid="{D7897BF7-84DA-4573-AD71-14B8CCEF2C8F}"/>
    <cellStyle name="Heading 3 2 3 6 3 2" xfId="3548" xr:uid="{6C161D8E-473D-41AA-9932-B125331B0F84}"/>
    <cellStyle name="Heading 3 2 3 6 4" xfId="3549" xr:uid="{F26C37F6-1340-4027-9D59-722D4AA773E8}"/>
    <cellStyle name="Heading 3 2 3 6 4 2" xfId="3550" xr:uid="{5F5A9610-0147-4C3F-B0B3-87E78675E825}"/>
    <cellStyle name="Heading 3 2 3 7" xfId="3551" xr:uid="{40B5ECBF-E0A2-41E8-9672-BF8A5D11F432}"/>
    <cellStyle name="Heading 3 2 3 7 2" xfId="3552" xr:uid="{9F4A00F0-5F01-43D2-B1D6-30C83F35DDFE}"/>
    <cellStyle name="Heading 3 2 3 7 2 2" xfId="3553" xr:uid="{E30198E4-37C9-4C8C-A8ED-B0FA372A1704}"/>
    <cellStyle name="Heading 3 2 3 7 3" xfId="3554" xr:uid="{8D66BBD2-C146-4EDA-B79E-C4AF52CC8D16}"/>
    <cellStyle name="Heading 3 2 3 7 3 2" xfId="3555" xr:uid="{7A9D58A2-9E8C-4A62-993F-D743289AD4F8}"/>
    <cellStyle name="Heading 3 2 3 7 4" xfId="3556" xr:uid="{EB6E2E84-D1CC-4B00-9A02-CE3E4ED8817F}"/>
    <cellStyle name="Heading 3 2 3 7 4 2" xfId="3557" xr:uid="{AE3C4D52-FD5E-4C21-BE84-0F8FEBF3891D}"/>
    <cellStyle name="Heading 3 2 3 8" xfId="3558" xr:uid="{C74F837C-9A71-4AB2-B7C5-52E4417DF2EB}"/>
    <cellStyle name="Heading 3 2 3 8 2" xfId="3559" xr:uid="{D15E0A08-D1DD-4123-8CE3-D897EAE0BFBB}"/>
    <cellStyle name="Heading 3 2 3 8 2 2" xfId="3560" xr:uid="{427340A7-265B-4B0B-8789-5AD95CF262FB}"/>
    <cellStyle name="Heading 3 2 3 8 3" xfId="3561" xr:uid="{494574A7-C391-456E-A627-B9F84552D49B}"/>
    <cellStyle name="Heading 3 2 3 8 3 2" xfId="3562" xr:uid="{ED428A8D-B78C-4A6E-9FE8-51018DAF920F}"/>
    <cellStyle name="Heading 3 2 3 8 4" xfId="3563" xr:uid="{0C738A60-5B4E-4A1D-AE9F-7E705F2E33EB}"/>
    <cellStyle name="Heading 3 2 3 8 4 2" xfId="3564" xr:uid="{0DD4D131-7EBA-48A4-A7DD-9983D6F6CC65}"/>
    <cellStyle name="Heading 3 2 3 9" xfId="3565" xr:uid="{D629C6AC-7AC3-4BDD-BE59-8DE9E8304AC9}"/>
    <cellStyle name="Heading 3 2 3 9 2" xfId="3566" xr:uid="{B4A192B3-CAB9-4C87-9DB6-B35C4AEF94AE}"/>
    <cellStyle name="Heading 3 2 3 9 2 2" xfId="3567" xr:uid="{7CA1719C-345F-47B8-87DD-98010A00E6CB}"/>
    <cellStyle name="Heading 3 2 3 9 3" xfId="3568" xr:uid="{02389405-5F06-45A2-9C84-3DFE3E666CD2}"/>
    <cellStyle name="Heading 3 2 3 9 3 2" xfId="3569" xr:uid="{7D976FFE-6837-47A9-B12B-47AE8EB1978B}"/>
    <cellStyle name="Heading 3 2 3 9 4" xfId="3570" xr:uid="{4FB22638-6899-459F-8109-FE9DBD0BEAB5}"/>
    <cellStyle name="Heading 3 2 3 9 4 2" xfId="3571" xr:uid="{D5A84D2D-47FB-4298-9856-0B0F66275CCF}"/>
    <cellStyle name="Heading 3 2 30" xfId="3572" xr:uid="{E366B2D1-F59C-41AB-A7FD-499007408F77}"/>
    <cellStyle name="Heading 3 2 30 2" xfId="3573" xr:uid="{06EE5F56-D3DC-47FF-9BAB-1B5E214DB358}"/>
    <cellStyle name="Heading 3 2 30 2 2" xfId="3574" xr:uid="{10FF78F2-F1A1-4636-80F4-7F9DF1010880}"/>
    <cellStyle name="Heading 3 2 30 3" xfId="3575" xr:uid="{EC1FF2BE-CB5B-4311-8635-04532785131F}"/>
    <cellStyle name="Heading 3 2 30 3 2" xfId="3576" xr:uid="{08876CA5-1AF9-450D-ACF0-A7AEEC9371CF}"/>
    <cellStyle name="Heading 3 2 30 4" xfId="3577" xr:uid="{7E2505D9-7236-4F05-9C56-CA6B7EDF4181}"/>
    <cellStyle name="Heading 3 2 30 4 2" xfId="3578" xr:uid="{57BDCE82-3FBC-4949-B045-F313DE078926}"/>
    <cellStyle name="Heading 3 2 31" xfId="3579" xr:uid="{90961E1B-A2EC-4662-8385-8B7ECBCD359F}"/>
    <cellStyle name="Heading 3 2 31 2" xfId="3580" xr:uid="{33096FAF-94B0-4937-A6A7-706C60110A3D}"/>
    <cellStyle name="Heading 3 2 31 2 2" xfId="3581" xr:uid="{8B085E10-B334-403D-8C82-E5D550D41A02}"/>
    <cellStyle name="Heading 3 2 31 3" xfId="3582" xr:uid="{FB306AFE-E2EF-4B4E-9995-14E25D35181F}"/>
    <cellStyle name="Heading 3 2 31 3 2" xfId="3583" xr:uid="{173DEA60-1B4A-4A99-83DC-D0999E65782E}"/>
    <cellStyle name="Heading 3 2 31 4" xfId="3584" xr:uid="{ED23859B-F211-403D-8A2C-21D52F7E1453}"/>
    <cellStyle name="Heading 3 2 31 4 2" xfId="3585" xr:uid="{EC735FB8-7A50-404E-92F9-1137EA6CE7DF}"/>
    <cellStyle name="Heading 3 2 32" xfId="3586" xr:uid="{16C049D5-2103-43DA-BF1B-BBFA3022EA47}"/>
    <cellStyle name="Heading 3 2 32 2" xfId="3587" xr:uid="{096849BF-8D7D-4FAE-AF64-98B5197F622C}"/>
    <cellStyle name="Heading 3 2 32 2 2" xfId="3588" xr:uid="{F1697DC0-4A42-408B-96DB-F591EB3E73DF}"/>
    <cellStyle name="Heading 3 2 32 3" xfId="3589" xr:uid="{0C50E2F8-1F37-456C-9EDA-19090DAE138A}"/>
    <cellStyle name="Heading 3 2 32 3 2" xfId="3590" xr:uid="{7630D124-D48A-4841-A7F3-31A0554C8303}"/>
    <cellStyle name="Heading 3 2 32 4" xfId="3591" xr:uid="{6D555910-E834-49C3-9BA6-7FE095EC6951}"/>
    <cellStyle name="Heading 3 2 32 4 2" xfId="3592" xr:uid="{F2142DD5-BAAF-474B-B704-E196E54437E8}"/>
    <cellStyle name="Heading 3 2 33" xfId="3593" xr:uid="{62B93FDC-97EA-4B1E-903E-D82668547579}"/>
    <cellStyle name="Heading 3 2 33 2" xfId="3594" xr:uid="{6D24B4A5-4318-49ED-AA9C-55492F84C554}"/>
    <cellStyle name="Heading 3 2 33 2 2" xfId="3595" xr:uid="{7EE4B092-F73D-437D-8C18-338D5E3F37E0}"/>
    <cellStyle name="Heading 3 2 33 3" xfId="3596" xr:uid="{561E89B2-F4E6-4716-9DC6-0FBAC1A37185}"/>
    <cellStyle name="Heading 3 2 33 3 2" xfId="3597" xr:uid="{B372CEF1-3816-42F7-9744-5CB32828D492}"/>
    <cellStyle name="Heading 3 2 33 4" xfId="3598" xr:uid="{BAD225EB-C6DF-4B98-AD35-27E6FB0F60F7}"/>
    <cellStyle name="Heading 3 2 33 4 2" xfId="3599" xr:uid="{BAAE8A62-4B5C-4A20-BC97-A98AECF09287}"/>
    <cellStyle name="Heading 3 2 34" xfId="3600" xr:uid="{A4021D63-8E6B-4FEA-87E9-2015ACC07112}"/>
    <cellStyle name="Heading 3 2 34 2" xfId="3601" xr:uid="{1C4C3FE0-066D-4494-9D77-CBEF54F7047D}"/>
    <cellStyle name="Heading 3 2 34 2 2" xfId="3602" xr:uid="{8DCB15B9-FE96-449E-B919-2DF6084E6A4B}"/>
    <cellStyle name="Heading 3 2 34 3" xfId="3603" xr:uid="{BDEC7874-C585-46AE-BAA1-1B0ADA9C53BC}"/>
    <cellStyle name="Heading 3 2 34 3 2" xfId="3604" xr:uid="{45457F88-E82F-47C8-A72A-59C0C53BCDB8}"/>
    <cellStyle name="Heading 3 2 34 4" xfId="3605" xr:uid="{E2A3649E-0757-4E91-BD96-A247A57A792A}"/>
    <cellStyle name="Heading 3 2 34 4 2" xfId="3606" xr:uid="{DB82D2E2-CF3B-4123-951C-9FCF4F0BB618}"/>
    <cellStyle name="Heading 3 2 35" xfId="3607" xr:uid="{9D1CA3A8-9CB1-4886-85B8-4F16F2FE9E40}"/>
    <cellStyle name="Heading 3 2 35 2" xfId="3608" xr:uid="{61A4DB4D-DD6B-4533-B9C4-CA9C94D233E5}"/>
    <cellStyle name="Heading 3 2 35 2 2" xfId="3609" xr:uid="{63C7B6B9-776A-4B3E-84B6-F7FA9ED68D17}"/>
    <cellStyle name="Heading 3 2 35 3" xfId="3610" xr:uid="{2757428C-1FEA-4D15-83AD-71FACBEAB078}"/>
    <cellStyle name="Heading 3 2 35 3 2" xfId="3611" xr:uid="{B5E40323-C24C-4F92-839F-FF43C2E2E49A}"/>
    <cellStyle name="Heading 3 2 35 4" xfId="3612" xr:uid="{515923AE-4C3F-471D-9F3B-A38C6631EB30}"/>
    <cellStyle name="Heading 3 2 35 4 2" xfId="3613" xr:uid="{28FE09B3-A8B8-4459-B973-EB4FB09C9A9D}"/>
    <cellStyle name="Heading 3 2 36" xfId="3614" xr:uid="{E7A7B623-7CA0-43FF-9AD1-CD4AD4FE2AE8}"/>
    <cellStyle name="Heading 3 2 36 2" xfId="3615" xr:uid="{46759F23-C6F3-49EC-A6D2-FD0CB31B0E52}"/>
    <cellStyle name="Heading 3 2 36 2 2" xfId="3616" xr:uid="{C29F7319-3D1A-486E-A152-DDD2D21FD05F}"/>
    <cellStyle name="Heading 3 2 36 3" xfId="3617" xr:uid="{3B5F4AC5-F15A-4010-8B1B-998084DF6C31}"/>
    <cellStyle name="Heading 3 2 36 3 2" xfId="3618" xr:uid="{A232C04E-E2B4-42C7-87DA-0A5F96F77EA2}"/>
    <cellStyle name="Heading 3 2 36 4" xfId="3619" xr:uid="{95B2B7E4-D451-4D37-9D45-F1CF4EB5862B}"/>
    <cellStyle name="Heading 3 2 36 4 2" xfId="3620" xr:uid="{0C83D3AF-F7D7-4A60-94D3-B3AADC3E946C}"/>
    <cellStyle name="Heading 3 2 37" xfId="3621" xr:uid="{560154D8-91D0-4944-BF6B-AFD54899BA0D}"/>
    <cellStyle name="Heading 3 2 37 2" xfId="3622" xr:uid="{67BFE568-889E-430B-AF00-B5A0DB51B706}"/>
    <cellStyle name="Heading 3 2 37 2 2" xfId="3623" xr:uid="{F74E19B2-AA54-429B-A3AD-F5B8F0BE4476}"/>
    <cellStyle name="Heading 3 2 37 3" xfId="3624" xr:uid="{D2C4C22F-0056-4A7D-B094-80F8374E3D74}"/>
    <cellStyle name="Heading 3 2 37 3 2" xfId="3625" xr:uid="{4DC02D39-6274-4315-962D-4B87CEBF7C44}"/>
    <cellStyle name="Heading 3 2 37 4" xfId="3626" xr:uid="{63D1CB4E-EF9B-44F1-994C-F3164FC719FF}"/>
    <cellStyle name="Heading 3 2 37 4 2" xfId="3627" xr:uid="{50B2E60D-7283-4697-8FA9-B5DE5183B326}"/>
    <cellStyle name="Heading 3 2 38" xfId="3628" xr:uid="{4ABF08B6-7253-4666-89E0-94DB410F7F78}"/>
    <cellStyle name="Heading 3 2 38 2" xfId="3629" xr:uid="{FA518F39-F9A9-46CB-8B13-1DB757411D98}"/>
    <cellStyle name="Heading 3 2 38 2 2" xfId="3630" xr:uid="{01CF46E4-44AE-4D9B-B950-80B63F989021}"/>
    <cellStyle name="Heading 3 2 38 3" xfId="3631" xr:uid="{6F545F5B-72B4-463C-9CF3-A077100576F5}"/>
    <cellStyle name="Heading 3 2 38 3 2" xfId="3632" xr:uid="{FFD406C0-7949-43AD-8481-1C5A0E3A1027}"/>
    <cellStyle name="Heading 3 2 38 4" xfId="3633" xr:uid="{F3973F83-6C82-4788-AB1A-CB688400A461}"/>
    <cellStyle name="Heading 3 2 38 4 2" xfId="3634" xr:uid="{EB9EE44F-C0B7-4AF0-8E81-2EEC23F17DC1}"/>
    <cellStyle name="Heading 3 2 39" xfId="3635" xr:uid="{AA029F5D-0A36-47CF-83BA-6847281A98CE}"/>
    <cellStyle name="Heading 3 2 39 2" xfId="3636" xr:uid="{C5E12C75-BAA5-4FE5-9CE8-7A13CA50F00F}"/>
    <cellStyle name="Heading 3 2 39 2 2" xfId="3637" xr:uid="{10895EEF-4A9B-4F56-8845-07EACDD52E45}"/>
    <cellStyle name="Heading 3 2 39 3" xfId="3638" xr:uid="{1E7F6266-4E8F-451B-9FB6-523F67C5D49C}"/>
    <cellStyle name="Heading 3 2 39 3 2" xfId="3639" xr:uid="{FDEEC233-D32B-4795-89B2-BA46F532E4DD}"/>
    <cellStyle name="Heading 3 2 39 4" xfId="3640" xr:uid="{101392A2-71F8-4AB4-844D-9284ADC92B39}"/>
    <cellStyle name="Heading 3 2 39 4 2" xfId="3641" xr:uid="{679C1E94-7505-49A0-BCCC-3307F7448B51}"/>
    <cellStyle name="Heading 3 2 4" xfId="3642" xr:uid="{7E0E96E2-B37A-4B44-87F6-5433E8DF486F}"/>
    <cellStyle name="Heading 3 2 4 10" xfId="3643" xr:uid="{5B113835-84EC-42D7-9A07-B0D5813B9AB6}"/>
    <cellStyle name="Heading 3 2 4 10 2" xfId="3644" xr:uid="{1946D870-D3E7-4B75-BE5B-7D8E66634809}"/>
    <cellStyle name="Heading 3 2 4 10 2 2" xfId="3645" xr:uid="{89AB055A-F3BD-42F4-B4EE-F79B43F6CF47}"/>
    <cellStyle name="Heading 3 2 4 10 3" xfId="3646" xr:uid="{B7583B13-4852-4E13-89C4-1659B4EFC105}"/>
    <cellStyle name="Heading 3 2 4 10 3 2" xfId="3647" xr:uid="{D39A0CEC-49E8-4195-8F65-285E183F7F37}"/>
    <cellStyle name="Heading 3 2 4 10 4" xfId="3648" xr:uid="{0AB85AE1-0686-4A85-87C0-CD7CEE430FAC}"/>
    <cellStyle name="Heading 3 2 4 10 4 2" xfId="3649" xr:uid="{8510183E-F226-4DB2-A3D2-57185A67CB6B}"/>
    <cellStyle name="Heading 3 2 4 11" xfId="3650" xr:uid="{7127E13D-9EFE-48FA-B5A4-77FD26C6F72D}"/>
    <cellStyle name="Heading 3 2 4 11 2" xfId="3651" xr:uid="{D1035D5C-61CD-4813-A574-D6EAF7655BA8}"/>
    <cellStyle name="Heading 3 2 4 11 2 2" xfId="3652" xr:uid="{E8E2AE20-5DE6-4527-B366-642E722EE455}"/>
    <cellStyle name="Heading 3 2 4 11 3" xfId="3653" xr:uid="{98AAF87E-F182-461E-A0DF-141FF48F4022}"/>
    <cellStyle name="Heading 3 2 4 11 3 2" xfId="3654" xr:uid="{017BC11F-F886-4FD6-901F-56AC7D846C7E}"/>
    <cellStyle name="Heading 3 2 4 11 4" xfId="3655" xr:uid="{F9F502A1-B2B4-4712-888B-6E7A4387A69C}"/>
    <cellStyle name="Heading 3 2 4 11 4 2" xfId="3656" xr:uid="{6BC99C3B-57AE-4239-B303-611ED0EB0D3F}"/>
    <cellStyle name="Heading 3 2 4 12" xfId="3657" xr:uid="{1F732EA1-29E7-445C-BBD5-48E3302CF7FF}"/>
    <cellStyle name="Heading 3 2 4 12 2" xfId="3658" xr:uid="{941A2EDB-7BEB-4D91-A7A4-8BA9B88D8771}"/>
    <cellStyle name="Heading 3 2 4 12 2 2" xfId="3659" xr:uid="{73148D34-282D-486D-B444-F96EE49AA329}"/>
    <cellStyle name="Heading 3 2 4 12 3" xfId="3660" xr:uid="{40BB880A-4F0A-4312-86C2-EBCA587717A7}"/>
    <cellStyle name="Heading 3 2 4 12 3 2" xfId="3661" xr:uid="{86B11A64-D86D-4F0C-B859-1E93D221855F}"/>
    <cellStyle name="Heading 3 2 4 12 4" xfId="3662" xr:uid="{B78ADCE4-D276-437E-B883-506C9A2B94E4}"/>
    <cellStyle name="Heading 3 2 4 12 4 2" xfId="3663" xr:uid="{7D07D4FF-D1FD-4F14-9E8B-9FA9DB664DEF}"/>
    <cellStyle name="Heading 3 2 4 13" xfId="3664" xr:uid="{ECD8E267-B5F4-4A51-A324-4756643FE841}"/>
    <cellStyle name="Heading 3 2 4 13 2" xfId="3665" xr:uid="{50DB1540-4F76-4935-ABDE-8B52315BC318}"/>
    <cellStyle name="Heading 3 2 4 13 2 2" xfId="3666" xr:uid="{C0C7CD6D-4CC3-48AF-97E2-37A8ED715DCF}"/>
    <cellStyle name="Heading 3 2 4 13 3" xfId="3667" xr:uid="{619EDEC7-91A6-46F4-BB7E-5013CD4D3D6D}"/>
    <cellStyle name="Heading 3 2 4 13 3 2" xfId="3668" xr:uid="{0EA0A4E7-D0B2-422F-83E0-8E4638E11138}"/>
    <cellStyle name="Heading 3 2 4 13 4" xfId="3669" xr:uid="{E8A058C6-0733-4268-8788-2114DA50350A}"/>
    <cellStyle name="Heading 3 2 4 13 4 2" xfId="3670" xr:uid="{E14AD507-533D-4432-92FF-790FCEBABF4A}"/>
    <cellStyle name="Heading 3 2 4 14" xfId="3671" xr:uid="{0EC29773-9A18-4DDF-864A-3C2DE2A18903}"/>
    <cellStyle name="Heading 3 2 4 14 2" xfId="3672" xr:uid="{07BA25D7-7E24-41C0-86A2-034235859E4C}"/>
    <cellStyle name="Heading 3 2 4 14 2 2" xfId="3673" xr:uid="{00193D92-9F7F-45F4-B86E-148683D77700}"/>
    <cellStyle name="Heading 3 2 4 14 3" xfId="3674" xr:uid="{69F791FB-D0C1-4D5A-95CF-4B785813A4B3}"/>
    <cellStyle name="Heading 3 2 4 14 3 2" xfId="3675" xr:uid="{41C27A59-7A6E-4593-A48F-E2674101CBF8}"/>
    <cellStyle name="Heading 3 2 4 14 4" xfId="3676" xr:uid="{338DC00F-4702-49DB-B1B9-B52FE273B296}"/>
    <cellStyle name="Heading 3 2 4 14 4 2" xfId="3677" xr:uid="{6FB77D68-50EF-4762-A109-8035D050F29C}"/>
    <cellStyle name="Heading 3 2 4 15" xfId="3678" xr:uid="{2EB3C5F5-4ABB-4377-B631-4B5FE33A09BB}"/>
    <cellStyle name="Heading 3 2 4 15 2" xfId="3679" xr:uid="{7C763C4D-F7A7-4447-8B46-0205C873E820}"/>
    <cellStyle name="Heading 3 2 4 15 2 2" xfId="3680" xr:uid="{061F5DDE-3BEE-4DD0-9330-48FFE018A924}"/>
    <cellStyle name="Heading 3 2 4 15 3" xfId="3681" xr:uid="{E483EA1D-503F-43C1-8D84-3A7F4DE8B255}"/>
    <cellStyle name="Heading 3 2 4 15 3 2" xfId="3682" xr:uid="{657C6E41-FBFC-45EE-95F5-A5119BBD0725}"/>
    <cellStyle name="Heading 3 2 4 15 4" xfId="3683" xr:uid="{5F9129FF-84B6-4C2F-B6AD-47A0BC721ED3}"/>
    <cellStyle name="Heading 3 2 4 15 4 2" xfId="3684" xr:uid="{4303E4D0-5C00-4084-B1BD-771FA8942D66}"/>
    <cellStyle name="Heading 3 2 4 16" xfId="3685" xr:uid="{6FB21A08-1943-4441-B83F-0B6C2725B1EE}"/>
    <cellStyle name="Heading 3 2 4 16 2" xfId="3686" xr:uid="{A3B8B0B9-C759-4622-ACF1-5DED54E4A68C}"/>
    <cellStyle name="Heading 3 2 4 17" xfId="3687" xr:uid="{170B5E18-A65D-4EF7-82BF-648F753B7A24}"/>
    <cellStyle name="Heading 3 2 4 17 2" xfId="3688" xr:uid="{1C487367-80E5-4AC3-879B-C3E0539B3649}"/>
    <cellStyle name="Heading 3 2 4 18" xfId="3689" xr:uid="{72258900-976E-408C-BA65-A4CA85BD8E7A}"/>
    <cellStyle name="Heading 3 2 4 18 2" xfId="3690" xr:uid="{0F0F323D-998F-4876-9A3A-6EDC439CDEB5}"/>
    <cellStyle name="Heading 3 2 4 19" xfId="3691" xr:uid="{A16176EB-0055-41DA-9030-1F1327A867F0}"/>
    <cellStyle name="Heading 3 2 4 2" xfId="3692" xr:uid="{0D9E474C-3919-4BD6-AB43-E0628A2645B7}"/>
    <cellStyle name="Heading 3 2 4 2 2" xfId="3693" xr:uid="{B69E9FBD-CB98-4C29-8575-559A8CCA4F84}"/>
    <cellStyle name="Heading 3 2 4 2 2 2" xfId="3694" xr:uid="{57C58E72-1B2B-4F0C-8E56-9E5175DA7BF5}"/>
    <cellStyle name="Heading 3 2 4 2 3" xfId="3695" xr:uid="{965B8E80-7906-4C33-B401-4C3E8C81A16C}"/>
    <cellStyle name="Heading 3 2 4 2 3 2" xfId="3696" xr:uid="{1FB489FD-F1C6-47F5-B0A5-FAD96BCC13AA}"/>
    <cellStyle name="Heading 3 2 4 2 4" xfId="3697" xr:uid="{877C1F48-799E-4188-9323-B88C70F60343}"/>
    <cellStyle name="Heading 3 2 4 2 4 2" xfId="3698" xr:uid="{7F9E9A44-B49F-435D-89C4-19B364D458A8}"/>
    <cellStyle name="Heading 3 2 4 20" xfId="3699" xr:uid="{62517832-C776-4A0E-9946-5F69204DDE9D}"/>
    <cellStyle name="Heading 3 2 4 21" xfId="3700" xr:uid="{831CDA74-B44A-446A-B170-CF3B6E8711DE}"/>
    <cellStyle name="Heading 3 2 4 22" xfId="3701" xr:uid="{C9CF77F1-2F1A-4802-9D12-16576B44D800}"/>
    <cellStyle name="Heading 3 2 4 23" xfId="3702" xr:uid="{8830BADF-0ACF-4DFA-A082-87E1527C7F2E}"/>
    <cellStyle name="Heading 3 2 4 24" xfId="3703" xr:uid="{D4CCC790-4F1E-4AA2-84C8-5FB54AA04E64}"/>
    <cellStyle name="Heading 3 2 4 25" xfId="3704" xr:uid="{AE040565-7166-4433-B8DF-305A06769C5C}"/>
    <cellStyle name="Heading 3 2 4 3" xfId="3705" xr:uid="{A859559B-D3F9-456F-B5EE-B877AC9B8BE3}"/>
    <cellStyle name="Heading 3 2 4 3 2" xfId="3706" xr:uid="{1B6B2EA8-6C3C-4902-871F-275E6D51F82D}"/>
    <cellStyle name="Heading 3 2 4 3 2 2" xfId="3707" xr:uid="{41884DD6-9A53-47E4-8D58-39CDCDF81337}"/>
    <cellStyle name="Heading 3 2 4 3 3" xfId="3708" xr:uid="{89C29035-A385-426A-8A67-8241462767C0}"/>
    <cellStyle name="Heading 3 2 4 3 3 2" xfId="3709" xr:uid="{AC6F7736-7149-4E44-9D1F-F78167E59EE4}"/>
    <cellStyle name="Heading 3 2 4 3 4" xfId="3710" xr:uid="{0ECB1298-160B-4689-A1E1-BA7325D2E360}"/>
    <cellStyle name="Heading 3 2 4 3 4 2" xfId="3711" xr:uid="{095AE316-86FE-4A63-B45A-F8FFF589949A}"/>
    <cellStyle name="Heading 3 2 4 4" xfId="3712" xr:uid="{BEA2CC57-BE86-46AE-9812-958C8424990E}"/>
    <cellStyle name="Heading 3 2 4 4 2" xfId="3713" xr:uid="{D40E2732-67F4-4A77-818E-9251635E4750}"/>
    <cellStyle name="Heading 3 2 4 4 2 2" xfId="3714" xr:uid="{E0CEA833-A8E4-44A0-8D6F-9EE80BBBFE63}"/>
    <cellStyle name="Heading 3 2 4 4 3" xfId="3715" xr:uid="{EC8ADE1B-DAEC-48AD-8E25-1DD7F22A7CF9}"/>
    <cellStyle name="Heading 3 2 4 4 3 2" xfId="3716" xr:uid="{FA3F34D3-5E6B-449F-86A8-5C13BE4A78E9}"/>
    <cellStyle name="Heading 3 2 4 4 4" xfId="3717" xr:uid="{A9FAE54E-A248-49D5-8BD1-5C2C6BFF2582}"/>
    <cellStyle name="Heading 3 2 4 4 4 2" xfId="3718" xr:uid="{FF182DCC-A0C7-45C8-A660-D1F378D94677}"/>
    <cellStyle name="Heading 3 2 4 5" xfId="3719" xr:uid="{E2E9A0F9-FF0C-4CEA-AEE1-13D2ACC86333}"/>
    <cellStyle name="Heading 3 2 4 5 2" xfId="3720" xr:uid="{D9C10A06-5E5B-4177-8DD5-DC8A57455717}"/>
    <cellStyle name="Heading 3 2 4 5 2 2" xfId="3721" xr:uid="{08FAC2F8-2F23-438D-94D3-84B54C7CF550}"/>
    <cellStyle name="Heading 3 2 4 5 3" xfId="3722" xr:uid="{D6D7EC1F-532A-4B0E-9644-866E24BCB98E}"/>
    <cellStyle name="Heading 3 2 4 5 3 2" xfId="3723" xr:uid="{2AA8F199-3F4D-44FE-8B20-610B0ACFE456}"/>
    <cellStyle name="Heading 3 2 4 5 4" xfId="3724" xr:uid="{D304D986-E2F1-4058-9BC9-C78CA03A8C28}"/>
    <cellStyle name="Heading 3 2 4 5 4 2" xfId="3725" xr:uid="{7CBDF223-805F-4815-A620-A6C950AC3BB7}"/>
    <cellStyle name="Heading 3 2 4 6" xfId="3726" xr:uid="{F8E6E552-B4F2-4A67-86DA-E607ADA7A3D4}"/>
    <cellStyle name="Heading 3 2 4 6 2" xfId="3727" xr:uid="{53A8AC0C-5C9C-46C4-92C6-1BF9CE13C44E}"/>
    <cellStyle name="Heading 3 2 4 6 2 2" xfId="3728" xr:uid="{B2302257-076D-466E-9BF1-CCFB1930DCDD}"/>
    <cellStyle name="Heading 3 2 4 6 3" xfId="3729" xr:uid="{59A5EEAD-EBBC-49B9-9B5D-3EC16ED82EC7}"/>
    <cellStyle name="Heading 3 2 4 6 3 2" xfId="3730" xr:uid="{8ED3F198-F363-4C04-8C89-523FA699BE27}"/>
    <cellStyle name="Heading 3 2 4 6 4" xfId="3731" xr:uid="{9B458769-B03C-466A-9034-3794E8C7D5E7}"/>
    <cellStyle name="Heading 3 2 4 6 4 2" xfId="3732" xr:uid="{B2E800C8-A36B-4367-B223-5EDC042CED35}"/>
    <cellStyle name="Heading 3 2 4 7" xfId="3733" xr:uid="{AEF879ED-FD29-41C9-9072-F8B3B6AC9D9C}"/>
    <cellStyle name="Heading 3 2 4 7 2" xfId="3734" xr:uid="{500F3FE1-A836-4001-8799-D4D22C1B3A3D}"/>
    <cellStyle name="Heading 3 2 4 7 2 2" xfId="3735" xr:uid="{76A73E43-29D4-4C72-B293-295DAD9117F5}"/>
    <cellStyle name="Heading 3 2 4 7 3" xfId="3736" xr:uid="{D7480154-140D-4BB8-9510-08AB8AF79137}"/>
    <cellStyle name="Heading 3 2 4 7 3 2" xfId="3737" xr:uid="{59684AA3-403F-44A2-A17D-32ACAEB01DE8}"/>
    <cellStyle name="Heading 3 2 4 7 4" xfId="3738" xr:uid="{12B547C5-9699-4B81-9818-8E83F2A26BD5}"/>
    <cellStyle name="Heading 3 2 4 7 4 2" xfId="3739" xr:uid="{4719175F-6A0D-423B-ACCD-8376C8932307}"/>
    <cellStyle name="Heading 3 2 4 8" xfId="3740" xr:uid="{16BD66DD-6E06-4D37-A297-3435E7858D94}"/>
    <cellStyle name="Heading 3 2 4 8 2" xfId="3741" xr:uid="{E8BB746E-331A-4ED9-9D16-586C8519EF0F}"/>
    <cellStyle name="Heading 3 2 4 8 2 2" xfId="3742" xr:uid="{6F6A86E6-68E7-44FF-AC40-A3AA1E15B4B8}"/>
    <cellStyle name="Heading 3 2 4 8 3" xfId="3743" xr:uid="{EA1FDBEF-85E2-4FE7-B5A3-D9ED46335413}"/>
    <cellStyle name="Heading 3 2 4 8 3 2" xfId="3744" xr:uid="{F836C075-2918-4D8F-ADE3-371B6F2C5B47}"/>
    <cellStyle name="Heading 3 2 4 8 4" xfId="3745" xr:uid="{92AB9754-7992-4032-A74F-9D6CE0EDDBC7}"/>
    <cellStyle name="Heading 3 2 4 8 4 2" xfId="3746" xr:uid="{1F7B58E1-6AAE-4A00-9B35-ED157F8BE496}"/>
    <cellStyle name="Heading 3 2 4 9" xfId="3747" xr:uid="{CBB7B8A2-5D5D-484F-8D9F-06C5496E8D6C}"/>
    <cellStyle name="Heading 3 2 4 9 2" xfId="3748" xr:uid="{FBBC137B-E2AA-4010-86E2-05EFDA4F7C7A}"/>
    <cellStyle name="Heading 3 2 4 9 2 2" xfId="3749" xr:uid="{052D368C-9D0F-4699-8892-336040CA08FA}"/>
    <cellStyle name="Heading 3 2 4 9 3" xfId="3750" xr:uid="{AA0F4A14-DA83-4AF2-90B0-EB80DCE74FF6}"/>
    <cellStyle name="Heading 3 2 4 9 3 2" xfId="3751" xr:uid="{F9D05B2F-4ED2-41D3-9C99-933AFF669438}"/>
    <cellStyle name="Heading 3 2 4 9 4" xfId="3752" xr:uid="{2C9F9732-5EA7-4678-A9C7-061B75B49713}"/>
    <cellStyle name="Heading 3 2 4 9 4 2" xfId="3753" xr:uid="{50A13FDA-0353-4E5B-9392-DD50873EDFF9}"/>
    <cellStyle name="Heading 3 2 40" xfId="3754" xr:uid="{A51BC2D8-D186-47D0-9D08-B1DEBE1E8BBB}"/>
    <cellStyle name="Heading 3 2 40 2" xfId="3755" xr:uid="{87257D65-566E-46BF-8852-D2EEBBEE7591}"/>
    <cellStyle name="Heading 3 2 41" xfId="3756" xr:uid="{3780699F-DF3F-4A25-A0FB-CC0CBC6A2BEA}"/>
    <cellStyle name="Heading 3 2 41 2" xfId="3757" xr:uid="{16B8FD6C-D641-403D-9DF1-30284C49002E}"/>
    <cellStyle name="Heading 3 2 42" xfId="3758" xr:uid="{07FB91CC-D7FB-4A8C-B870-E9D743E6B1BF}"/>
    <cellStyle name="Heading 3 2 42 2" xfId="3759" xr:uid="{D7723E39-08F4-46DA-8009-7A396607BFCB}"/>
    <cellStyle name="Heading 3 2 43" xfId="3760" xr:uid="{C60F8DA6-2280-423D-BC55-16AAE44896C1}"/>
    <cellStyle name="Heading 3 2 44" xfId="3761" xr:uid="{CACBA1B8-02E1-460C-BBFC-E539FE084641}"/>
    <cellStyle name="Heading 3 2 45" xfId="3762" xr:uid="{B64F01CF-4C1B-4AFE-AFCB-C9C6104A0FCB}"/>
    <cellStyle name="Heading 3 2 46" xfId="3763" xr:uid="{6640DA95-DFC1-4644-AC8F-D4335DC20142}"/>
    <cellStyle name="Heading 3 2 47" xfId="3764" xr:uid="{27CA24E7-9064-42F9-B313-7846FC7736DF}"/>
    <cellStyle name="Heading 3 2 48" xfId="3765" xr:uid="{2027C38A-F4EB-4AF5-89BF-7985C3E82509}"/>
    <cellStyle name="Heading 3 2 49" xfId="3766" xr:uid="{52D03DAC-D475-453B-9707-BE80EC7AD7C4}"/>
    <cellStyle name="Heading 3 2 5" xfId="3767" xr:uid="{C88C6CD6-6EC0-48D1-B7EB-BF54E069E003}"/>
    <cellStyle name="Heading 3 2 5 10" xfId="3768" xr:uid="{330DD5BA-B047-46E4-BD01-49CB4FFCCDEF}"/>
    <cellStyle name="Heading 3 2 5 10 2" xfId="3769" xr:uid="{1A5DC3F8-B496-4FF5-AD44-D1E09413F413}"/>
    <cellStyle name="Heading 3 2 5 10 2 2" xfId="3770" xr:uid="{E86CE502-D51F-4225-953F-DAF77E2D892A}"/>
    <cellStyle name="Heading 3 2 5 10 3" xfId="3771" xr:uid="{01666FD7-8DDD-43BE-B160-3C1E0AAB8CC1}"/>
    <cellStyle name="Heading 3 2 5 10 3 2" xfId="3772" xr:uid="{C3D9C4F6-3965-4A7A-A459-4EF23E02576B}"/>
    <cellStyle name="Heading 3 2 5 10 4" xfId="3773" xr:uid="{2A316128-66B6-479F-BC6E-72EAE6A2417F}"/>
    <cellStyle name="Heading 3 2 5 10 4 2" xfId="3774" xr:uid="{A6EFB482-6604-4EE7-BBC8-EF8210F7C751}"/>
    <cellStyle name="Heading 3 2 5 11" xfId="3775" xr:uid="{ADB86B5F-4757-4393-A266-0EF10311C81F}"/>
    <cellStyle name="Heading 3 2 5 11 2" xfId="3776" xr:uid="{28B8374A-63BC-4E23-90DD-5206A5BE22AB}"/>
    <cellStyle name="Heading 3 2 5 11 2 2" xfId="3777" xr:uid="{DFCD910E-25FE-4503-B8C6-C6E04180AA31}"/>
    <cellStyle name="Heading 3 2 5 11 3" xfId="3778" xr:uid="{B4EC8F40-3286-41B9-BA6E-1D4FCC515E3A}"/>
    <cellStyle name="Heading 3 2 5 11 3 2" xfId="3779" xr:uid="{CBBBF595-BF8E-4D47-B35B-0494AB9E8521}"/>
    <cellStyle name="Heading 3 2 5 11 4" xfId="3780" xr:uid="{427B0D56-0D30-47DC-BE05-85CE3EF8A996}"/>
    <cellStyle name="Heading 3 2 5 11 4 2" xfId="3781" xr:uid="{634133A9-CA3A-4BEE-BD91-B2EB835152F1}"/>
    <cellStyle name="Heading 3 2 5 12" xfId="3782" xr:uid="{4B0BCE37-D5E9-417D-9D17-90CF0988D9DC}"/>
    <cellStyle name="Heading 3 2 5 12 2" xfId="3783" xr:uid="{32171B2A-927E-42F6-8DEB-E6715D886EFE}"/>
    <cellStyle name="Heading 3 2 5 12 2 2" xfId="3784" xr:uid="{201EB9AA-A70D-4CDA-B673-C9D1E8D82D98}"/>
    <cellStyle name="Heading 3 2 5 12 3" xfId="3785" xr:uid="{BC27CB82-B800-4A99-A6EE-BBD6F7B86B65}"/>
    <cellStyle name="Heading 3 2 5 12 3 2" xfId="3786" xr:uid="{5623900D-F6E0-4C63-8EEB-EB54C72440E5}"/>
    <cellStyle name="Heading 3 2 5 12 4" xfId="3787" xr:uid="{4C89A0A8-F0B0-4DFA-A42B-AB40EF67C91E}"/>
    <cellStyle name="Heading 3 2 5 12 4 2" xfId="3788" xr:uid="{D7AE2627-E239-4A10-902C-51868467B35F}"/>
    <cellStyle name="Heading 3 2 5 13" xfId="3789" xr:uid="{83271C31-F814-42D4-9CF9-DDE9A1DC9D24}"/>
    <cellStyle name="Heading 3 2 5 13 2" xfId="3790" xr:uid="{9CAD7FBD-7440-4075-8B32-C53EB53921E4}"/>
    <cellStyle name="Heading 3 2 5 13 2 2" xfId="3791" xr:uid="{D5708D85-36E7-42A9-9CF7-F046F16C4802}"/>
    <cellStyle name="Heading 3 2 5 13 3" xfId="3792" xr:uid="{B42670D6-854B-4BEB-887C-6779709F8E53}"/>
    <cellStyle name="Heading 3 2 5 13 3 2" xfId="3793" xr:uid="{785719B3-15B0-4880-BDC5-1740850231A5}"/>
    <cellStyle name="Heading 3 2 5 13 4" xfId="3794" xr:uid="{9B9693DD-42B6-441B-A8B1-94E3C9A08309}"/>
    <cellStyle name="Heading 3 2 5 13 4 2" xfId="3795" xr:uid="{9E206980-AA04-4424-A470-A772CF6293A8}"/>
    <cellStyle name="Heading 3 2 5 14" xfId="3796" xr:uid="{734EF3F3-36AD-4C6B-8C74-4D52E627CC2A}"/>
    <cellStyle name="Heading 3 2 5 14 2" xfId="3797" xr:uid="{2E46AC0D-8755-4503-B980-6F57791C2F26}"/>
    <cellStyle name="Heading 3 2 5 14 2 2" xfId="3798" xr:uid="{B75E1070-029F-4EEF-B3F0-AFE1F44FD1EF}"/>
    <cellStyle name="Heading 3 2 5 14 3" xfId="3799" xr:uid="{F3706463-9004-4BF0-B857-090D1BA7384E}"/>
    <cellStyle name="Heading 3 2 5 14 3 2" xfId="3800" xr:uid="{18C8513B-99C1-461F-B4F2-292AD5F38FC6}"/>
    <cellStyle name="Heading 3 2 5 14 4" xfId="3801" xr:uid="{914AC617-9821-46A1-8353-E2EE9BEDFAF8}"/>
    <cellStyle name="Heading 3 2 5 14 4 2" xfId="3802" xr:uid="{E8368D69-EBC7-43E9-973A-2EAFCAC96FD1}"/>
    <cellStyle name="Heading 3 2 5 15" xfId="3803" xr:uid="{7FC0B3B7-888A-47F6-B497-393BA4D88FCE}"/>
    <cellStyle name="Heading 3 2 5 15 2" xfId="3804" xr:uid="{8B79B0C5-4C48-45FE-9968-8FF24BD119A8}"/>
    <cellStyle name="Heading 3 2 5 15 2 2" xfId="3805" xr:uid="{CE5D9874-2915-4379-857C-1351BA34ADD8}"/>
    <cellStyle name="Heading 3 2 5 15 3" xfId="3806" xr:uid="{AD1957BB-3369-42CC-B780-C791699FE98A}"/>
    <cellStyle name="Heading 3 2 5 15 3 2" xfId="3807" xr:uid="{F44E9C2E-4BA3-4C31-B6EF-354228B9EB44}"/>
    <cellStyle name="Heading 3 2 5 15 4" xfId="3808" xr:uid="{BC6C780F-A6CA-4D20-A8DC-88F8874AC8C3}"/>
    <cellStyle name="Heading 3 2 5 15 4 2" xfId="3809" xr:uid="{BE1CA6B9-8CFA-4EE8-825F-80F0CE625FEF}"/>
    <cellStyle name="Heading 3 2 5 16" xfId="3810" xr:uid="{7FD4B9A3-6418-496E-970B-35DD9FBC70ED}"/>
    <cellStyle name="Heading 3 2 5 16 2" xfId="3811" xr:uid="{A195274A-ED34-470D-B731-F33727CB841F}"/>
    <cellStyle name="Heading 3 2 5 17" xfId="3812" xr:uid="{C6B84BCE-387D-4CC0-A42E-71B2D38E3C38}"/>
    <cellStyle name="Heading 3 2 5 17 2" xfId="3813" xr:uid="{6FD6FFAB-B200-4CAE-8720-1EE2C091EF3F}"/>
    <cellStyle name="Heading 3 2 5 18" xfId="3814" xr:uid="{E68F9D3B-50DB-4058-B0CC-7CEAFDD49604}"/>
    <cellStyle name="Heading 3 2 5 18 2" xfId="3815" xr:uid="{DB53F384-3422-4E74-B3DA-2F2A4C378EE3}"/>
    <cellStyle name="Heading 3 2 5 19" xfId="3816" xr:uid="{0A46F2F9-1618-47DB-81A0-03B3C88CEAF8}"/>
    <cellStyle name="Heading 3 2 5 2" xfId="3817" xr:uid="{F5CB8E64-BF83-4DFF-90D2-34BE51EF66F0}"/>
    <cellStyle name="Heading 3 2 5 2 2" xfId="3818" xr:uid="{8FEE07AE-74F2-467B-98A3-C49499E25CBA}"/>
    <cellStyle name="Heading 3 2 5 2 2 2" xfId="3819" xr:uid="{6A898016-A831-4BB6-95EB-168FDEC8B4B4}"/>
    <cellStyle name="Heading 3 2 5 2 3" xfId="3820" xr:uid="{D4D03CE5-2949-4323-9BE3-38D74C71C7AC}"/>
    <cellStyle name="Heading 3 2 5 2 3 2" xfId="3821" xr:uid="{4A8C80B7-FE37-4820-A85A-870702E52E14}"/>
    <cellStyle name="Heading 3 2 5 2 4" xfId="3822" xr:uid="{9C3281CB-CDEF-40ED-BEE4-D6FB4DFF9494}"/>
    <cellStyle name="Heading 3 2 5 2 4 2" xfId="3823" xr:uid="{06B7C0D5-3D6F-4677-9FA0-79653D508B1C}"/>
    <cellStyle name="Heading 3 2 5 20" xfId="3824" xr:uid="{9B40BBEC-67E0-43F2-9758-DDD17D761641}"/>
    <cellStyle name="Heading 3 2 5 21" xfId="3825" xr:uid="{292AE68D-0386-4075-BE3D-996222FB2A7A}"/>
    <cellStyle name="Heading 3 2 5 22" xfId="3826" xr:uid="{2609D4AC-A62A-4E7E-865E-FB3CD9034001}"/>
    <cellStyle name="Heading 3 2 5 23" xfId="3827" xr:uid="{A0D1359C-5F91-43F9-9B63-B8557E82F813}"/>
    <cellStyle name="Heading 3 2 5 24" xfId="3828" xr:uid="{40A01688-BA0A-43F8-B3D3-0A96A0CD0B7F}"/>
    <cellStyle name="Heading 3 2 5 25" xfId="3829" xr:uid="{F41BBB2D-28DD-4380-AC04-D64D7EEB4B4C}"/>
    <cellStyle name="Heading 3 2 5 3" xfId="3830" xr:uid="{08100BB2-66D1-406C-B0FD-87F52C6881BF}"/>
    <cellStyle name="Heading 3 2 5 3 2" xfId="3831" xr:uid="{8305CDAE-E5A7-4374-8355-2E4F6A817EB7}"/>
    <cellStyle name="Heading 3 2 5 3 2 2" xfId="3832" xr:uid="{F2C88E74-D721-48F7-B981-FE278D4B2D1B}"/>
    <cellStyle name="Heading 3 2 5 3 3" xfId="3833" xr:uid="{DFE7CE83-7FAB-473D-82CD-DCC8D6E30382}"/>
    <cellStyle name="Heading 3 2 5 3 3 2" xfId="3834" xr:uid="{81B70B2B-780E-4191-A99B-F1428FFAB30B}"/>
    <cellStyle name="Heading 3 2 5 3 4" xfId="3835" xr:uid="{085D2CB7-06E0-47D6-9307-C921EB7995EF}"/>
    <cellStyle name="Heading 3 2 5 3 4 2" xfId="3836" xr:uid="{ADF39F1E-D8B9-4FD0-B678-278F9F5DC0B6}"/>
    <cellStyle name="Heading 3 2 5 4" xfId="3837" xr:uid="{2F3EF3BA-A977-4DE8-A024-4024EF8DE46F}"/>
    <cellStyle name="Heading 3 2 5 4 2" xfId="3838" xr:uid="{3786E4FB-2002-4359-ABBA-919887F0560B}"/>
    <cellStyle name="Heading 3 2 5 4 2 2" xfId="3839" xr:uid="{0ADC3263-2252-4220-97BD-12636CD52143}"/>
    <cellStyle name="Heading 3 2 5 4 3" xfId="3840" xr:uid="{7D6B0CB2-BECA-42A2-BC64-57E179F55695}"/>
    <cellStyle name="Heading 3 2 5 4 3 2" xfId="3841" xr:uid="{5824FD58-5D49-4A22-A83B-5815FC422BC0}"/>
    <cellStyle name="Heading 3 2 5 4 4" xfId="3842" xr:uid="{C14008EE-4D8F-4FAE-BCC7-FD18AC375638}"/>
    <cellStyle name="Heading 3 2 5 4 4 2" xfId="3843" xr:uid="{82596C71-CBC3-4940-AD8D-D9347731DE11}"/>
    <cellStyle name="Heading 3 2 5 5" xfId="3844" xr:uid="{8F83F85E-C695-475F-BF53-41EC752D102A}"/>
    <cellStyle name="Heading 3 2 5 5 2" xfId="3845" xr:uid="{AC5B2DD4-CF8D-40F4-9E4B-34477A5E08E7}"/>
    <cellStyle name="Heading 3 2 5 5 2 2" xfId="3846" xr:uid="{80B0D799-8B07-4C7E-A9EF-6A7882AAF427}"/>
    <cellStyle name="Heading 3 2 5 5 3" xfId="3847" xr:uid="{24D5810C-43D4-4AA1-929F-AC9AA150E33D}"/>
    <cellStyle name="Heading 3 2 5 5 3 2" xfId="3848" xr:uid="{B62FB090-E140-4FD1-A216-761E32F39735}"/>
    <cellStyle name="Heading 3 2 5 5 4" xfId="3849" xr:uid="{AF1A008D-0530-44B6-A041-0D0FB579B38F}"/>
    <cellStyle name="Heading 3 2 5 5 4 2" xfId="3850" xr:uid="{CE88C427-C585-429B-84AD-56668B28ECD1}"/>
    <cellStyle name="Heading 3 2 5 6" xfId="3851" xr:uid="{06938E17-1A2C-46E2-8200-C68E31FBCCA2}"/>
    <cellStyle name="Heading 3 2 5 6 2" xfId="3852" xr:uid="{3DD597E8-4513-42B2-8383-5A3E142104C5}"/>
    <cellStyle name="Heading 3 2 5 6 2 2" xfId="3853" xr:uid="{EDC9E77E-9ACB-4F8A-B0E3-49E2D0B1B167}"/>
    <cellStyle name="Heading 3 2 5 6 3" xfId="3854" xr:uid="{A3DC27BC-85B0-4671-AF26-55BB5CF34716}"/>
    <cellStyle name="Heading 3 2 5 6 3 2" xfId="3855" xr:uid="{3A5AEB25-D464-47BD-AF3B-4456CE65623D}"/>
    <cellStyle name="Heading 3 2 5 6 4" xfId="3856" xr:uid="{2F9FC4DD-C1A9-421D-B5CB-78EC1718D913}"/>
    <cellStyle name="Heading 3 2 5 6 4 2" xfId="3857" xr:uid="{F19E6CB3-5DC3-4B24-B02B-554CBC8ECDA1}"/>
    <cellStyle name="Heading 3 2 5 7" xfId="3858" xr:uid="{9DA9C34D-E9F4-4330-847C-C7C16EB0D826}"/>
    <cellStyle name="Heading 3 2 5 7 2" xfId="3859" xr:uid="{B07E4F7F-F8C6-4BB1-B97B-879C7F1641BB}"/>
    <cellStyle name="Heading 3 2 5 7 2 2" xfId="3860" xr:uid="{A88371A6-48F1-4760-9B36-737DC5E6798C}"/>
    <cellStyle name="Heading 3 2 5 7 3" xfId="3861" xr:uid="{35792591-48F6-4E9A-A2B4-4F9F66A5B833}"/>
    <cellStyle name="Heading 3 2 5 7 3 2" xfId="3862" xr:uid="{2D8DA801-6547-48B4-A39A-528A47B4ED21}"/>
    <cellStyle name="Heading 3 2 5 7 4" xfId="3863" xr:uid="{B569057D-C7CA-456D-95C0-226232094272}"/>
    <cellStyle name="Heading 3 2 5 7 4 2" xfId="3864" xr:uid="{1E3D7998-B1FF-4A75-A1A2-9EC71C33414D}"/>
    <cellStyle name="Heading 3 2 5 8" xfId="3865" xr:uid="{BFFE867C-CF4A-4E36-9D8A-FBE30E190FBD}"/>
    <cellStyle name="Heading 3 2 5 8 2" xfId="3866" xr:uid="{9E330BE6-272D-4BBB-92DE-7C094CB3F4EE}"/>
    <cellStyle name="Heading 3 2 5 8 2 2" xfId="3867" xr:uid="{C391C4B8-4C24-4F4A-8CCE-76F3B7DBD5CB}"/>
    <cellStyle name="Heading 3 2 5 8 3" xfId="3868" xr:uid="{5670B744-CFCE-454E-9F64-3C8F5C9DA54F}"/>
    <cellStyle name="Heading 3 2 5 8 3 2" xfId="3869" xr:uid="{8D97B2A1-4969-4067-90A9-C1BB94B2EC0F}"/>
    <cellStyle name="Heading 3 2 5 8 4" xfId="3870" xr:uid="{1D249FAF-AE20-4268-90A1-5F2F1F7A590F}"/>
    <cellStyle name="Heading 3 2 5 8 4 2" xfId="3871" xr:uid="{3C2E2A54-92BD-45D8-8F12-A7626DDBFEB8}"/>
    <cellStyle name="Heading 3 2 5 9" xfId="3872" xr:uid="{1EA21AA2-6E43-47F6-990C-803596E11F5F}"/>
    <cellStyle name="Heading 3 2 5 9 2" xfId="3873" xr:uid="{E488C458-4A51-4034-935C-A150912F8DF2}"/>
    <cellStyle name="Heading 3 2 5 9 2 2" xfId="3874" xr:uid="{05271414-AAB4-4643-82B2-13FF2966C259}"/>
    <cellStyle name="Heading 3 2 5 9 3" xfId="3875" xr:uid="{5F488CBD-28D8-4B64-B1E0-2AE8B248D9EE}"/>
    <cellStyle name="Heading 3 2 5 9 3 2" xfId="3876" xr:uid="{69D03FCC-E2FC-4EE6-9CFC-0C587F48B628}"/>
    <cellStyle name="Heading 3 2 5 9 4" xfId="3877" xr:uid="{F2C23932-8F35-4061-ADB4-041C9FFE0C12}"/>
    <cellStyle name="Heading 3 2 5 9 4 2" xfId="3878" xr:uid="{555F2B98-B6A0-4D37-A927-4B67FE9465DC}"/>
    <cellStyle name="Heading 3 2 6" xfId="3879" xr:uid="{340240A5-9283-430D-9FA3-316A902D6449}"/>
    <cellStyle name="Heading 3 2 6 10" xfId="3880" xr:uid="{62349BC8-6BF5-47A6-B809-6AF3AB1D8D28}"/>
    <cellStyle name="Heading 3 2 6 10 2" xfId="3881" xr:uid="{9BFDF7DE-F5C7-4932-B800-7D920CB8DBE7}"/>
    <cellStyle name="Heading 3 2 6 10 2 2" xfId="3882" xr:uid="{DB37335B-1480-4D01-9C65-E983B431D818}"/>
    <cellStyle name="Heading 3 2 6 10 3" xfId="3883" xr:uid="{C68B4153-C57A-4596-80E9-136A16103455}"/>
    <cellStyle name="Heading 3 2 6 10 3 2" xfId="3884" xr:uid="{A005AE2B-C310-49E8-8440-9A67639B6F12}"/>
    <cellStyle name="Heading 3 2 6 10 4" xfId="3885" xr:uid="{A104E615-25DE-4578-A3B7-3D18A73B38AE}"/>
    <cellStyle name="Heading 3 2 6 10 4 2" xfId="3886" xr:uid="{C1A99924-081B-4D13-A0A5-A6323A7423CE}"/>
    <cellStyle name="Heading 3 2 6 11" xfId="3887" xr:uid="{B64FF77E-9B0E-417B-ABC1-D02B4FF454E6}"/>
    <cellStyle name="Heading 3 2 6 11 2" xfId="3888" xr:uid="{F2ED6517-4627-43C4-9CF7-D9FA9B83B378}"/>
    <cellStyle name="Heading 3 2 6 11 2 2" xfId="3889" xr:uid="{34E1C081-4CCE-4712-80BB-1A059F789018}"/>
    <cellStyle name="Heading 3 2 6 11 3" xfId="3890" xr:uid="{B5F6B6F8-8A46-46D8-AD02-086B5C49F5BE}"/>
    <cellStyle name="Heading 3 2 6 11 3 2" xfId="3891" xr:uid="{78247338-41FE-4907-B540-09B3DA3CB90E}"/>
    <cellStyle name="Heading 3 2 6 11 4" xfId="3892" xr:uid="{F70D00DF-A7EE-4439-899B-A24BC18D27D2}"/>
    <cellStyle name="Heading 3 2 6 11 4 2" xfId="3893" xr:uid="{72E7E5F1-CB36-4DBC-8EC0-A1DB46957BAC}"/>
    <cellStyle name="Heading 3 2 6 12" xfId="3894" xr:uid="{C8C52934-293A-4F13-BC84-5409C326ED0B}"/>
    <cellStyle name="Heading 3 2 6 12 2" xfId="3895" xr:uid="{86FA0355-8274-4A98-8B06-B6CD46251881}"/>
    <cellStyle name="Heading 3 2 6 12 2 2" xfId="3896" xr:uid="{92AF8306-7E6E-4181-A04D-FA88AE34A92A}"/>
    <cellStyle name="Heading 3 2 6 12 3" xfId="3897" xr:uid="{32DF7E66-F34B-4732-8CE6-54547CA05409}"/>
    <cellStyle name="Heading 3 2 6 12 3 2" xfId="3898" xr:uid="{EC4B12D7-4A70-4A20-A8E5-91C50DAC878C}"/>
    <cellStyle name="Heading 3 2 6 12 4" xfId="3899" xr:uid="{3153EB7A-0614-4F8F-895C-15AC3CC70E44}"/>
    <cellStyle name="Heading 3 2 6 12 4 2" xfId="3900" xr:uid="{5CABCE29-F449-4780-B2D2-46FD7B18EFDF}"/>
    <cellStyle name="Heading 3 2 6 13" xfId="3901" xr:uid="{236671D2-1A1B-4FCB-A187-A3CD316080D6}"/>
    <cellStyle name="Heading 3 2 6 13 2" xfId="3902" xr:uid="{76003572-B2FC-4174-889E-6450BDB29FFD}"/>
    <cellStyle name="Heading 3 2 6 13 2 2" xfId="3903" xr:uid="{BEDE691A-78BE-4F96-81A8-800B18B07268}"/>
    <cellStyle name="Heading 3 2 6 13 3" xfId="3904" xr:uid="{41DD483C-A6E8-4821-B72B-848FCAD4E166}"/>
    <cellStyle name="Heading 3 2 6 13 3 2" xfId="3905" xr:uid="{C488CD68-ED71-49C3-8497-68184E4A6030}"/>
    <cellStyle name="Heading 3 2 6 13 4" xfId="3906" xr:uid="{650A840B-73A4-4378-B8DB-B03995E02A16}"/>
    <cellStyle name="Heading 3 2 6 13 4 2" xfId="3907" xr:uid="{C48840A9-DDD9-4C83-AFD0-F127611B74DB}"/>
    <cellStyle name="Heading 3 2 6 14" xfId="3908" xr:uid="{7227CB8C-85E3-4B78-8596-72AD73F0F8C4}"/>
    <cellStyle name="Heading 3 2 6 14 2" xfId="3909" xr:uid="{31122207-917E-4BAA-BF5F-072AB30EEB8E}"/>
    <cellStyle name="Heading 3 2 6 14 2 2" xfId="3910" xr:uid="{E402284C-ADFB-4828-A40D-B18A551CA5DA}"/>
    <cellStyle name="Heading 3 2 6 14 3" xfId="3911" xr:uid="{5EA0B251-8776-450C-B24D-9F358A864CDF}"/>
    <cellStyle name="Heading 3 2 6 14 3 2" xfId="3912" xr:uid="{A2529B86-3DE6-4547-BD68-824F2A4CDF75}"/>
    <cellStyle name="Heading 3 2 6 14 4" xfId="3913" xr:uid="{2A59457A-0D2E-4F0B-8BCD-81E3B1E3CC98}"/>
    <cellStyle name="Heading 3 2 6 14 4 2" xfId="3914" xr:uid="{F909A607-8CF5-4413-8F46-63B2D67FCD59}"/>
    <cellStyle name="Heading 3 2 6 15" xfId="3915" xr:uid="{615335CD-D17A-4ECC-944A-40748FC01433}"/>
    <cellStyle name="Heading 3 2 6 15 2" xfId="3916" xr:uid="{406BFC29-303E-4C43-B60E-06525061BAFD}"/>
    <cellStyle name="Heading 3 2 6 15 2 2" xfId="3917" xr:uid="{0B2699A1-94E9-4444-AC87-D76F64A49B30}"/>
    <cellStyle name="Heading 3 2 6 15 3" xfId="3918" xr:uid="{46CB0186-5992-493D-B052-3974F5E2E348}"/>
    <cellStyle name="Heading 3 2 6 15 3 2" xfId="3919" xr:uid="{1618D1DF-DA72-4AD8-8C13-824AB3E6EF24}"/>
    <cellStyle name="Heading 3 2 6 15 4" xfId="3920" xr:uid="{20DAC848-1BC8-4E6D-9C23-19CF8E2A823B}"/>
    <cellStyle name="Heading 3 2 6 15 4 2" xfId="3921" xr:uid="{E5C3C584-8F1A-48BC-8C0A-FFDD4A22A33E}"/>
    <cellStyle name="Heading 3 2 6 16" xfId="3922" xr:uid="{C0F4D89F-0A75-4B72-BE3A-8AAC3884FB07}"/>
    <cellStyle name="Heading 3 2 6 16 2" xfId="3923" xr:uid="{732E9F74-FDD4-4F60-A467-8468A5E8678C}"/>
    <cellStyle name="Heading 3 2 6 17" xfId="3924" xr:uid="{9FA05401-B96A-4531-9DE3-5480ED1ACA39}"/>
    <cellStyle name="Heading 3 2 6 17 2" xfId="3925" xr:uid="{C5262CF9-BE2C-494A-A293-88E2DF0B49C7}"/>
    <cellStyle name="Heading 3 2 6 18" xfId="3926" xr:uid="{787A095F-4360-4077-BA04-9ED652F9793E}"/>
    <cellStyle name="Heading 3 2 6 18 2" xfId="3927" xr:uid="{7B5769D5-DF77-4C06-8715-175DFD5093FC}"/>
    <cellStyle name="Heading 3 2 6 19" xfId="3928" xr:uid="{6C5A11FF-B099-48C3-A4A3-39F6649A5311}"/>
    <cellStyle name="Heading 3 2 6 2" xfId="3929" xr:uid="{01BF5FE0-792A-4CB7-BE23-565B8A9AC1E4}"/>
    <cellStyle name="Heading 3 2 6 2 2" xfId="3930" xr:uid="{781B44E2-2C8E-46FC-8B19-A7B5F1E476AD}"/>
    <cellStyle name="Heading 3 2 6 2 2 2" xfId="3931" xr:uid="{C44A7BA9-BCB5-446F-AF88-0E4006FE8123}"/>
    <cellStyle name="Heading 3 2 6 2 3" xfId="3932" xr:uid="{E768581E-4CF5-47FF-892C-13535854EC15}"/>
    <cellStyle name="Heading 3 2 6 2 3 2" xfId="3933" xr:uid="{DFB58E5D-47CA-4F24-8696-0D9FA207144D}"/>
    <cellStyle name="Heading 3 2 6 2 4" xfId="3934" xr:uid="{2BE834B4-1E73-4F12-B037-31161ACD3BD0}"/>
    <cellStyle name="Heading 3 2 6 2 4 2" xfId="3935" xr:uid="{0DEBAE9C-938D-468D-8ADB-C197676AF708}"/>
    <cellStyle name="Heading 3 2 6 20" xfId="3936" xr:uid="{3B549B48-1F73-4596-8F86-B4079118295C}"/>
    <cellStyle name="Heading 3 2 6 21" xfId="3937" xr:uid="{0F0F8C96-80A4-43F0-8DE6-D4FE8C1BA795}"/>
    <cellStyle name="Heading 3 2 6 22" xfId="3938" xr:uid="{70EEC27A-B3C6-4ACB-BA0C-E0A966AF347F}"/>
    <cellStyle name="Heading 3 2 6 23" xfId="3939" xr:uid="{0A1B24E1-04FD-4600-A288-C446BFB12CEE}"/>
    <cellStyle name="Heading 3 2 6 24" xfId="3940" xr:uid="{9A2F4756-60B2-464A-960A-3A178DDB1D36}"/>
    <cellStyle name="Heading 3 2 6 25" xfId="3941" xr:uid="{2C69D000-69AC-4AC6-BABD-EDF40C89442F}"/>
    <cellStyle name="Heading 3 2 6 3" xfId="3942" xr:uid="{5F971ED4-C6C4-452F-96A8-CC33D827C44A}"/>
    <cellStyle name="Heading 3 2 6 3 2" xfId="3943" xr:uid="{3C0A1EDB-5F22-4B7D-8AA8-19453E06A372}"/>
    <cellStyle name="Heading 3 2 6 3 2 2" xfId="3944" xr:uid="{10EB79EE-3897-4E4C-9A45-6313ABEFE50C}"/>
    <cellStyle name="Heading 3 2 6 3 3" xfId="3945" xr:uid="{D82B3B1D-530B-44A3-8DC7-A322256CD42F}"/>
    <cellStyle name="Heading 3 2 6 3 3 2" xfId="3946" xr:uid="{950B175C-5578-4529-92B8-8A8EB6BFDC9A}"/>
    <cellStyle name="Heading 3 2 6 3 4" xfId="3947" xr:uid="{F86CB568-DCA8-4210-9F37-10A16E637738}"/>
    <cellStyle name="Heading 3 2 6 3 4 2" xfId="3948" xr:uid="{3CDBE075-DA5D-4C8F-AE77-4850E17F47F3}"/>
    <cellStyle name="Heading 3 2 6 4" xfId="3949" xr:uid="{D295D769-D1B9-4FC2-B2C3-FEE56A8CB214}"/>
    <cellStyle name="Heading 3 2 6 4 2" xfId="3950" xr:uid="{B8B2FAF7-8059-4C06-A8DB-6275EAA61AA1}"/>
    <cellStyle name="Heading 3 2 6 4 2 2" xfId="3951" xr:uid="{C1512DFC-03E4-42F9-AB61-90327000AE46}"/>
    <cellStyle name="Heading 3 2 6 4 3" xfId="3952" xr:uid="{43166F84-74CB-42DA-8511-921E5932AD01}"/>
    <cellStyle name="Heading 3 2 6 4 3 2" xfId="3953" xr:uid="{7522C826-9685-4769-ABEE-FCA1D67A54EE}"/>
    <cellStyle name="Heading 3 2 6 4 4" xfId="3954" xr:uid="{031DCB24-EC50-4CFE-9A32-C9EEB2A0205A}"/>
    <cellStyle name="Heading 3 2 6 4 4 2" xfId="3955" xr:uid="{02AE5483-A30F-4A20-8C71-AA3145D6D879}"/>
    <cellStyle name="Heading 3 2 6 5" xfId="3956" xr:uid="{1D12E7A3-C256-486E-95E4-4A83C1E09B28}"/>
    <cellStyle name="Heading 3 2 6 5 2" xfId="3957" xr:uid="{DF97D144-BC59-42C7-966D-A1A66404C07E}"/>
    <cellStyle name="Heading 3 2 6 5 2 2" xfId="3958" xr:uid="{61876864-A146-4B23-861F-31C3739D09B9}"/>
    <cellStyle name="Heading 3 2 6 5 3" xfId="3959" xr:uid="{378DC6B8-E9C3-4105-B076-5730272C38EB}"/>
    <cellStyle name="Heading 3 2 6 5 3 2" xfId="3960" xr:uid="{E37BFA2E-9049-40B9-8188-84B154F60719}"/>
    <cellStyle name="Heading 3 2 6 5 4" xfId="3961" xr:uid="{1A81154F-BAAC-4A73-B210-A2613E3EC383}"/>
    <cellStyle name="Heading 3 2 6 5 4 2" xfId="3962" xr:uid="{6F9F99CE-B638-46A8-8873-E788CBD73EDF}"/>
    <cellStyle name="Heading 3 2 6 6" xfId="3963" xr:uid="{F6DB4769-7A5B-462A-8B37-E5767E06570D}"/>
    <cellStyle name="Heading 3 2 6 6 2" xfId="3964" xr:uid="{F406EA9A-5C69-4C03-9C4E-17470BE9311A}"/>
    <cellStyle name="Heading 3 2 6 6 2 2" xfId="3965" xr:uid="{CD47AE24-6C0F-4AFE-A590-D5E61132CEB3}"/>
    <cellStyle name="Heading 3 2 6 6 3" xfId="3966" xr:uid="{898B2F55-73A0-4069-8D97-AD27D654E579}"/>
    <cellStyle name="Heading 3 2 6 6 3 2" xfId="3967" xr:uid="{1315E855-1407-4DFA-B298-B5B2805B80C5}"/>
    <cellStyle name="Heading 3 2 6 6 4" xfId="3968" xr:uid="{6336FEF2-ACE4-4306-B59E-C42286C3FB93}"/>
    <cellStyle name="Heading 3 2 6 6 4 2" xfId="3969" xr:uid="{8B475677-A761-4B5D-8608-4A988C6AD950}"/>
    <cellStyle name="Heading 3 2 6 7" xfId="3970" xr:uid="{D4253091-2B38-4982-81C1-69E9CD9D2208}"/>
    <cellStyle name="Heading 3 2 6 7 2" xfId="3971" xr:uid="{D411A0A5-5D62-49F8-A5ED-57E80528519C}"/>
    <cellStyle name="Heading 3 2 6 7 2 2" xfId="3972" xr:uid="{89358E9B-BC9B-415F-A766-2E4F49F65CCD}"/>
    <cellStyle name="Heading 3 2 6 7 3" xfId="3973" xr:uid="{280F318D-795A-420C-8B3C-ACD2D98A0170}"/>
    <cellStyle name="Heading 3 2 6 7 3 2" xfId="3974" xr:uid="{FF266628-E4A8-4881-9854-449A718C6E8A}"/>
    <cellStyle name="Heading 3 2 6 7 4" xfId="3975" xr:uid="{8EDDA439-DFD1-4571-BBDB-C3DA5E3B9BA6}"/>
    <cellStyle name="Heading 3 2 6 7 4 2" xfId="3976" xr:uid="{EFDF496B-C1E9-431C-856A-E84333374DC1}"/>
    <cellStyle name="Heading 3 2 6 8" xfId="3977" xr:uid="{6C1D96E6-F758-42E6-A30C-E27013213763}"/>
    <cellStyle name="Heading 3 2 6 8 2" xfId="3978" xr:uid="{4BC23149-6844-4BDA-81D8-754FF96CD2B7}"/>
    <cellStyle name="Heading 3 2 6 8 2 2" xfId="3979" xr:uid="{64B3F46F-F7B0-480E-A7B6-1E207749E985}"/>
    <cellStyle name="Heading 3 2 6 8 3" xfId="3980" xr:uid="{ADF53F39-C227-43C9-A9FC-151CC005763D}"/>
    <cellStyle name="Heading 3 2 6 8 3 2" xfId="3981" xr:uid="{DA49A8C1-2AE9-44A3-88BD-28D04B6EFF09}"/>
    <cellStyle name="Heading 3 2 6 8 4" xfId="3982" xr:uid="{F4C0848C-EF32-4EE3-ACAE-D7AE2777683E}"/>
    <cellStyle name="Heading 3 2 6 8 4 2" xfId="3983" xr:uid="{F3DAEB3F-8B99-40D8-BB5C-7FBFB03186AB}"/>
    <cellStyle name="Heading 3 2 6 9" xfId="3984" xr:uid="{3A2F31E1-E3BC-47E9-BABB-F9745A518DD1}"/>
    <cellStyle name="Heading 3 2 6 9 2" xfId="3985" xr:uid="{D3B6C98D-BBB0-4C6B-83E5-E34CFF8482A8}"/>
    <cellStyle name="Heading 3 2 6 9 2 2" xfId="3986" xr:uid="{6901B96F-A07B-4E60-ADF6-BD7D83466E8B}"/>
    <cellStyle name="Heading 3 2 6 9 3" xfId="3987" xr:uid="{AB80DF6A-1C3A-43B1-B279-51E6CB436C1C}"/>
    <cellStyle name="Heading 3 2 6 9 3 2" xfId="3988" xr:uid="{E6F9B497-9EE4-459C-AB07-20A26AD6E8EB}"/>
    <cellStyle name="Heading 3 2 6 9 4" xfId="3989" xr:uid="{AE412062-4738-4C28-AB64-F85E3531B399}"/>
    <cellStyle name="Heading 3 2 6 9 4 2" xfId="3990" xr:uid="{7B01F7F6-78F0-452B-914C-1EB63174AEC2}"/>
    <cellStyle name="Heading 3 2 7" xfId="3991" xr:uid="{34ED9FF9-6829-457F-AA97-C712EED02FC1}"/>
    <cellStyle name="Heading 3 2 7 10" xfId="3992" xr:uid="{35DC872B-5DEE-4F8B-AC97-341FB5BA8D20}"/>
    <cellStyle name="Heading 3 2 7 10 2" xfId="3993" xr:uid="{6BA5B359-E367-4D59-AE2F-BB0081BACBD6}"/>
    <cellStyle name="Heading 3 2 7 10 2 2" xfId="3994" xr:uid="{2DB5CDCC-C898-4A63-A873-95258613AD55}"/>
    <cellStyle name="Heading 3 2 7 10 3" xfId="3995" xr:uid="{68467965-06E6-42E1-BFD6-1FAAF606F6D9}"/>
    <cellStyle name="Heading 3 2 7 10 3 2" xfId="3996" xr:uid="{1A9ED3F6-764D-446E-BA1A-0D9797DAB18A}"/>
    <cellStyle name="Heading 3 2 7 10 4" xfId="3997" xr:uid="{B1A97931-A7AA-4E73-B3D8-060E5AEC3575}"/>
    <cellStyle name="Heading 3 2 7 10 4 2" xfId="3998" xr:uid="{3FD1B56C-4EDC-4565-8D70-2FEA5FC69EA1}"/>
    <cellStyle name="Heading 3 2 7 11" xfId="3999" xr:uid="{BF72261E-ED7D-422C-A048-ED8191EF77EA}"/>
    <cellStyle name="Heading 3 2 7 11 2" xfId="4000" xr:uid="{51DA7BE3-EB30-442E-9A1F-28CB6702CBF9}"/>
    <cellStyle name="Heading 3 2 7 11 2 2" xfId="4001" xr:uid="{68B9A74B-754E-4DB4-B971-D0181B474BEF}"/>
    <cellStyle name="Heading 3 2 7 11 3" xfId="4002" xr:uid="{C6F4F6C4-CE6D-4D1A-8263-E20D1BDD10A9}"/>
    <cellStyle name="Heading 3 2 7 11 3 2" xfId="4003" xr:uid="{F53EBBC4-DEA9-41D1-B7EF-06B92BE757B7}"/>
    <cellStyle name="Heading 3 2 7 11 4" xfId="4004" xr:uid="{2BA6D4F9-5A3A-46E1-9EDA-4352F4D259F8}"/>
    <cellStyle name="Heading 3 2 7 11 4 2" xfId="4005" xr:uid="{1F9FA82B-68D5-462B-9C0E-BD71C2127307}"/>
    <cellStyle name="Heading 3 2 7 12" xfId="4006" xr:uid="{77345BDA-66B6-4364-85D6-7CCFB0146EB7}"/>
    <cellStyle name="Heading 3 2 7 12 2" xfId="4007" xr:uid="{08F15496-4C19-4D04-9388-5D9B048489FA}"/>
    <cellStyle name="Heading 3 2 7 12 2 2" xfId="4008" xr:uid="{FF351C5F-45B0-4101-91AC-371856000FA7}"/>
    <cellStyle name="Heading 3 2 7 12 3" xfId="4009" xr:uid="{41EF031A-1050-4F58-8E1B-1D3E8B48B0C0}"/>
    <cellStyle name="Heading 3 2 7 12 3 2" xfId="4010" xr:uid="{9245CD11-075E-4929-BF9B-D4E9BE179857}"/>
    <cellStyle name="Heading 3 2 7 12 4" xfId="4011" xr:uid="{A4313A03-618D-4BDD-8F65-3BBCD284C89E}"/>
    <cellStyle name="Heading 3 2 7 12 4 2" xfId="4012" xr:uid="{898D4B20-8249-4228-8B98-22B3019D27C5}"/>
    <cellStyle name="Heading 3 2 7 13" xfId="4013" xr:uid="{3C426455-E397-42CF-9434-2F9E47B94E63}"/>
    <cellStyle name="Heading 3 2 7 13 2" xfId="4014" xr:uid="{B1DAC758-4349-452C-A3D7-4225D3D19B35}"/>
    <cellStyle name="Heading 3 2 7 13 2 2" xfId="4015" xr:uid="{5412C72E-9573-44E9-9340-B1A825820897}"/>
    <cellStyle name="Heading 3 2 7 13 3" xfId="4016" xr:uid="{4289AAC9-462E-40E2-A9F2-E7C0FAAD7136}"/>
    <cellStyle name="Heading 3 2 7 13 3 2" xfId="4017" xr:uid="{9591948E-3187-4E5B-90F9-AD8ECA16D221}"/>
    <cellStyle name="Heading 3 2 7 13 4" xfId="4018" xr:uid="{73379FB8-03A2-4169-A020-92D16C41EFD8}"/>
    <cellStyle name="Heading 3 2 7 13 4 2" xfId="4019" xr:uid="{E198971F-4941-4A7B-ADC9-A2A6C9E807F0}"/>
    <cellStyle name="Heading 3 2 7 14" xfId="4020" xr:uid="{F3916274-A8AA-4A62-9283-E50910527512}"/>
    <cellStyle name="Heading 3 2 7 14 2" xfId="4021" xr:uid="{2901B9E3-E752-45CC-B5CA-545B068117FA}"/>
    <cellStyle name="Heading 3 2 7 14 2 2" xfId="4022" xr:uid="{418636AC-21DB-45F3-BDFC-400B194137FE}"/>
    <cellStyle name="Heading 3 2 7 14 3" xfId="4023" xr:uid="{693C308A-5B11-4C40-8FA7-53FB1FF971BF}"/>
    <cellStyle name="Heading 3 2 7 14 3 2" xfId="4024" xr:uid="{CD75E7CA-A18C-42DE-9A74-EC5243A2FD1C}"/>
    <cellStyle name="Heading 3 2 7 14 4" xfId="4025" xr:uid="{EFF0CF88-2877-40B2-928D-7B8457AB1F88}"/>
    <cellStyle name="Heading 3 2 7 14 4 2" xfId="4026" xr:uid="{C664E8FB-9997-4F34-8D12-92BC217C0E22}"/>
    <cellStyle name="Heading 3 2 7 15" xfId="4027" xr:uid="{5D49E868-1BB0-43B4-972B-221DCBC1A14B}"/>
    <cellStyle name="Heading 3 2 7 15 2" xfId="4028" xr:uid="{98063994-8981-41EA-BD48-8DAEA1D1CC73}"/>
    <cellStyle name="Heading 3 2 7 15 2 2" xfId="4029" xr:uid="{4BE07A31-5139-4C43-A30F-D652E20AD13A}"/>
    <cellStyle name="Heading 3 2 7 15 3" xfId="4030" xr:uid="{F61007DB-917D-4075-9541-680BAE39F7B7}"/>
    <cellStyle name="Heading 3 2 7 15 3 2" xfId="4031" xr:uid="{DC3E0948-6FB6-4EC4-845C-3B1E4E8CDE4F}"/>
    <cellStyle name="Heading 3 2 7 15 4" xfId="4032" xr:uid="{F84F6156-125D-4D3F-8006-65A3D4C237AB}"/>
    <cellStyle name="Heading 3 2 7 15 4 2" xfId="4033" xr:uid="{29DB9D3A-6094-4B72-B3E0-C3B770927A5C}"/>
    <cellStyle name="Heading 3 2 7 16" xfId="4034" xr:uid="{3C7F797F-EAD6-4843-AB22-6028111764C2}"/>
    <cellStyle name="Heading 3 2 7 16 2" xfId="4035" xr:uid="{294022C7-B273-4C8D-927F-8C80E9A691CE}"/>
    <cellStyle name="Heading 3 2 7 17" xfId="4036" xr:uid="{CB33A952-40F2-43D5-8E0F-020D404F8A38}"/>
    <cellStyle name="Heading 3 2 7 17 2" xfId="4037" xr:uid="{F766864C-155E-48B4-BCEA-3DDB9C15181B}"/>
    <cellStyle name="Heading 3 2 7 18" xfId="4038" xr:uid="{7A7A5E3F-18D1-4B23-BE0F-CD0CF8DFD1FA}"/>
    <cellStyle name="Heading 3 2 7 18 2" xfId="4039" xr:uid="{C2AF7824-C64C-4AFD-BB30-15E8CA00CAF3}"/>
    <cellStyle name="Heading 3 2 7 19" xfId="4040" xr:uid="{06DDFEB8-DDB6-4466-A2E3-F42E0E718856}"/>
    <cellStyle name="Heading 3 2 7 2" xfId="4041" xr:uid="{B85AF16D-05BD-4D33-93D3-F8B5B156768B}"/>
    <cellStyle name="Heading 3 2 7 2 2" xfId="4042" xr:uid="{B179F59D-DA39-4AC6-8029-6494E172A4E9}"/>
    <cellStyle name="Heading 3 2 7 2 2 2" xfId="4043" xr:uid="{C4E5CAD2-3448-4AC7-89CB-75CE337F0DBD}"/>
    <cellStyle name="Heading 3 2 7 2 3" xfId="4044" xr:uid="{14E5B56A-3948-430F-8AFA-03852F99DEB8}"/>
    <cellStyle name="Heading 3 2 7 2 3 2" xfId="4045" xr:uid="{CF741BCE-C536-4993-A29B-817C658EE768}"/>
    <cellStyle name="Heading 3 2 7 2 4" xfId="4046" xr:uid="{F01D5B02-084A-4BD9-9673-3192FDA34F6C}"/>
    <cellStyle name="Heading 3 2 7 2 4 2" xfId="4047" xr:uid="{1C655A20-2A51-445C-A222-04767AE8BCBE}"/>
    <cellStyle name="Heading 3 2 7 20" xfId="4048" xr:uid="{F86A0759-D19D-45EA-BD92-5EF73F2E0D32}"/>
    <cellStyle name="Heading 3 2 7 21" xfId="4049" xr:uid="{708F8BBF-B147-45F9-9159-3C48B9F425FA}"/>
    <cellStyle name="Heading 3 2 7 22" xfId="4050" xr:uid="{2EF58044-9EEA-4A00-8B6A-A6D93E9FAF58}"/>
    <cellStyle name="Heading 3 2 7 23" xfId="4051" xr:uid="{D66F85DF-A3C4-432C-9022-C3D47B68C34D}"/>
    <cellStyle name="Heading 3 2 7 24" xfId="4052" xr:uid="{5C83717A-CB09-4BEB-BA4C-DAF91A7A4D2F}"/>
    <cellStyle name="Heading 3 2 7 25" xfId="4053" xr:uid="{8257692A-3FC3-4F8E-A4B8-47329F19C78C}"/>
    <cellStyle name="Heading 3 2 7 3" xfId="4054" xr:uid="{1F24FD94-9E59-48E9-956B-2F8624A3BD6D}"/>
    <cellStyle name="Heading 3 2 7 3 2" xfId="4055" xr:uid="{04FA0511-0525-4BFD-AD53-B6E908C0C072}"/>
    <cellStyle name="Heading 3 2 7 3 2 2" xfId="4056" xr:uid="{14901005-567E-413F-A713-63842153E354}"/>
    <cellStyle name="Heading 3 2 7 3 3" xfId="4057" xr:uid="{070F07B2-2254-4D3C-9F95-7930CA42AC0D}"/>
    <cellStyle name="Heading 3 2 7 3 3 2" xfId="4058" xr:uid="{A16A4368-59E6-46A1-A567-3199F4BFE0AF}"/>
    <cellStyle name="Heading 3 2 7 3 4" xfId="4059" xr:uid="{65090198-2342-4E45-836C-6E05EA6E8AB2}"/>
    <cellStyle name="Heading 3 2 7 3 4 2" xfId="4060" xr:uid="{4A46A1F4-48A0-4471-AA5A-61C7370FDA5B}"/>
    <cellStyle name="Heading 3 2 7 4" xfId="4061" xr:uid="{E6F49B64-A4FC-4779-85B1-124586D6065D}"/>
    <cellStyle name="Heading 3 2 7 4 2" xfId="4062" xr:uid="{9547895E-4787-403F-A2C3-8E40142CB67A}"/>
    <cellStyle name="Heading 3 2 7 4 2 2" xfId="4063" xr:uid="{FE6DDAFB-88B6-4805-A336-445F272B90B7}"/>
    <cellStyle name="Heading 3 2 7 4 3" xfId="4064" xr:uid="{FB1DA95E-6C2F-4D21-BB6F-171E1B68662D}"/>
    <cellStyle name="Heading 3 2 7 4 3 2" xfId="4065" xr:uid="{F4ECEA19-A606-48B4-90A0-51A1365D3FE9}"/>
    <cellStyle name="Heading 3 2 7 4 4" xfId="4066" xr:uid="{EA5166AC-5E6C-4FC9-A2D4-4ED945ADD3B5}"/>
    <cellStyle name="Heading 3 2 7 4 4 2" xfId="4067" xr:uid="{B6250949-1954-4E45-8A50-4AD3CE4F5CE3}"/>
    <cellStyle name="Heading 3 2 7 5" xfId="4068" xr:uid="{5E4FE43C-6D55-400D-A0F7-470828B0477C}"/>
    <cellStyle name="Heading 3 2 7 5 2" xfId="4069" xr:uid="{06DACB9E-33AD-4B41-9A78-DDB08371F5C1}"/>
    <cellStyle name="Heading 3 2 7 5 2 2" xfId="4070" xr:uid="{4196CD13-C796-4104-9E78-4CB6D685C99D}"/>
    <cellStyle name="Heading 3 2 7 5 3" xfId="4071" xr:uid="{C0740358-72B0-4EB7-9226-186BB4B7D79F}"/>
    <cellStyle name="Heading 3 2 7 5 3 2" xfId="4072" xr:uid="{347CA686-A60E-46CD-B11B-BBF31135376F}"/>
    <cellStyle name="Heading 3 2 7 5 4" xfId="4073" xr:uid="{9CA09615-C39F-4753-BCCE-F865E399647C}"/>
    <cellStyle name="Heading 3 2 7 5 4 2" xfId="4074" xr:uid="{C404D2A9-4F5C-4ACD-95BD-5061C7645A15}"/>
    <cellStyle name="Heading 3 2 7 6" xfId="4075" xr:uid="{48862DAD-9016-4C6C-BE60-6219F6130AFF}"/>
    <cellStyle name="Heading 3 2 7 6 2" xfId="4076" xr:uid="{82036D51-9E85-42CA-9535-19FD5B9BF518}"/>
    <cellStyle name="Heading 3 2 7 6 2 2" xfId="4077" xr:uid="{D813FC67-5EC7-44FC-A97A-B46E55FC40FC}"/>
    <cellStyle name="Heading 3 2 7 6 3" xfId="4078" xr:uid="{B09FECF7-A58D-4326-9BE7-0DEE5C17009E}"/>
    <cellStyle name="Heading 3 2 7 6 3 2" xfId="4079" xr:uid="{83C5C23C-75CA-4177-8712-3132FA364D51}"/>
    <cellStyle name="Heading 3 2 7 6 4" xfId="4080" xr:uid="{3953F442-3533-4E72-AE2B-6CE0A11B0C73}"/>
    <cellStyle name="Heading 3 2 7 6 4 2" xfId="4081" xr:uid="{0CCDF411-77CA-4C23-9D8C-DACE5B669BB7}"/>
    <cellStyle name="Heading 3 2 7 7" xfId="4082" xr:uid="{F3A35B9D-AEDA-4B3A-ACE8-DF725EA1B5A6}"/>
    <cellStyle name="Heading 3 2 7 7 2" xfId="4083" xr:uid="{7D2E4E87-E13F-4459-83F8-2CDBE567F0A1}"/>
    <cellStyle name="Heading 3 2 7 7 2 2" xfId="4084" xr:uid="{E56A9050-7DE9-4732-A259-224B337595FF}"/>
    <cellStyle name="Heading 3 2 7 7 3" xfId="4085" xr:uid="{9EA5D846-2A84-4746-A0F1-5C8E1BB73652}"/>
    <cellStyle name="Heading 3 2 7 7 3 2" xfId="4086" xr:uid="{E8AD7916-7346-4D75-88A0-F979749F5C94}"/>
    <cellStyle name="Heading 3 2 7 7 4" xfId="4087" xr:uid="{8AD04289-8836-46BA-8E05-05CFB8A324E3}"/>
    <cellStyle name="Heading 3 2 7 7 4 2" xfId="4088" xr:uid="{A3DB41D6-4EBD-454A-B2A6-DA235EBDB69A}"/>
    <cellStyle name="Heading 3 2 7 8" xfId="4089" xr:uid="{8F69AC44-AC7A-438F-A733-34EEB97AB837}"/>
    <cellStyle name="Heading 3 2 7 8 2" xfId="4090" xr:uid="{34F9B6E3-B927-48C8-BDE4-F3950E68AE88}"/>
    <cellStyle name="Heading 3 2 7 8 2 2" xfId="4091" xr:uid="{F6A73591-9EFC-4D11-A205-F99FBECEB193}"/>
    <cellStyle name="Heading 3 2 7 8 3" xfId="4092" xr:uid="{E95977F7-09AC-44CD-A9D9-07E524F1A3DB}"/>
    <cellStyle name="Heading 3 2 7 8 3 2" xfId="4093" xr:uid="{7C626ECF-028F-434B-9E48-81CE80F05D6F}"/>
    <cellStyle name="Heading 3 2 7 8 4" xfId="4094" xr:uid="{F7537816-832D-474A-AAF4-CACD70633545}"/>
    <cellStyle name="Heading 3 2 7 8 4 2" xfId="4095" xr:uid="{2D2F1F1C-806E-4854-A59C-0DE9728F18B1}"/>
    <cellStyle name="Heading 3 2 7 9" xfId="4096" xr:uid="{11261F1A-8FEB-4217-88A7-7FDD62A5A61F}"/>
    <cellStyle name="Heading 3 2 7 9 2" xfId="4097" xr:uid="{A101F9A2-9333-4EDD-BB95-7CDE75D8B3B9}"/>
    <cellStyle name="Heading 3 2 7 9 2 2" xfId="4098" xr:uid="{D760B767-2538-47FE-B4D1-A25F077626C1}"/>
    <cellStyle name="Heading 3 2 7 9 3" xfId="4099" xr:uid="{AFD00651-F9CA-4EF7-B48F-EFA0F84BAC29}"/>
    <cellStyle name="Heading 3 2 7 9 3 2" xfId="4100" xr:uid="{975CBBC3-1582-48DA-871A-83F836714472}"/>
    <cellStyle name="Heading 3 2 7 9 4" xfId="4101" xr:uid="{4A960159-63F4-451E-96EE-EF5C183E963F}"/>
    <cellStyle name="Heading 3 2 7 9 4 2" xfId="4102" xr:uid="{FCF8ACA4-0B99-44B9-91FB-88AC6D96BBA1}"/>
    <cellStyle name="Heading 3 2 8" xfId="4103" xr:uid="{7F99AE98-8C31-493C-973C-D8B44B5F33F8}"/>
    <cellStyle name="Heading 3 2 8 10" xfId="4104" xr:uid="{3197EDE9-2440-45C4-9327-F9D0A7B24A29}"/>
    <cellStyle name="Heading 3 2 8 10 2" xfId="4105" xr:uid="{0926A924-8AA9-48C1-8E78-2BBC6A276F1E}"/>
    <cellStyle name="Heading 3 2 8 10 2 2" xfId="4106" xr:uid="{CC788152-0B50-4197-8FFF-981173D02D1C}"/>
    <cellStyle name="Heading 3 2 8 10 3" xfId="4107" xr:uid="{AB729274-43B6-41CD-9A2E-F2FA44BBDE2F}"/>
    <cellStyle name="Heading 3 2 8 10 3 2" xfId="4108" xr:uid="{453AD6D7-CEBC-4253-9C00-AFB226C9DC37}"/>
    <cellStyle name="Heading 3 2 8 10 4" xfId="4109" xr:uid="{5E299E7A-DAB3-4550-B63C-DC9C7FFC1438}"/>
    <cellStyle name="Heading 3 2 8 10 4 2" xfId="4110" xr:uid="{5ED143F4-DB4A-48C2-A241-C6B8CE7A5FC6}"/>
    <cellStyle name="Heading 3 2 8 11" xfId="4111" xr:uid="{E34D20BA-6E6E-4B20-B98A-5306B9418D10}"/>
    <cellStyle name="Heading 3 2 8 11 2" xfId="4112" xr:uid="{0C92CC29-5D9B-47D6-A5C3-3323CD3DE674}"/>
    <cellStyle name="Heading 3 2 8 11 2 2" xfId="4113" xr:uid="{A8E4B79F-93E4-4FA5-9D22-4510B0BC58BB}"/>
    <cellStyle name="Heading 3 2 8 11 3" xfId="4114" xr:uid="{4FE932F0-4C8E-4F7A-A643-7F298DB97A80}"/>
    <cellStyle name="Heading 3 2 8 11 3 2" xfId="4115" xr:uid="{016A0D17-3A4B-4A37-9D2F-16E1B8CCF37E}"/>
    <cellStyle name="Heading 3 2 8 11 4" xfId="4116" xr:uid="{E9EFCE5D-A754-48D9-A904-873D17BCCBB3}"/>
    <cellStyle name="Heading 3 2 8 11 4 2" xfId="4117" xr:uid="{C9250AF6-E303-4A36-843F-265302D771BC}"/>
    <cellStyle name="Heading 3 2 8 12" xfId="4118" xr:uid="{1F61C829-C499-496B-B80E-ED60C41A83F5}"/>
    <cellStyle name="Heading 3 2 8 12 2" xfId="4119" xr:uid="{537B390A-C093-4BEB-9E4C-3AF396D98C84}"/>
    <cellStyle name="Heading 3 2 8 12 2 2" xfId="4120" xr:uid="{B5922CDD-837F-49BA-A017-8DFA7D7A5B81}"/>
    <cellStyle name="Heading 3 2 8 12 3" xfId="4121" xr:uid="{B17CFABB-BA13-4B44-A753-53144E815349}"/>
    <cellStyle name="Heading 3 2 8 12 3 2" xfId="4122" xr:uid="{6A0AB48A-EE40-4F88-A071-769CD5086FC7}"/>
    <cellStyle name="Heading 3 2 8 12 4" xfId="4123" xr:uid="{9968F7F3-95F9-41C6-963E-66B8D389BBC8}"/>
    <cellStyle name="Heading 3 2 8 12 4 2" xfId="4124" xr:uid="{20B4F0BF-C399-418D-8505-57CBF7AAB633}"/>
    <cellStyle name="Heading 3 2 8 13" xfId="4125" xr:uid="{77DAB44C-CC66-49D4-AD22-E9720C47850D}"/>
    <cellStyle name="Heading 3 2 8 13 2" xfId="4126" xr:uid="{4362EFAD-833F-48CF-AA54-6E286C72D58C}"/>
    <cellStyle name="Heading 3 2 8 13 2 2" xfId="4127" xr:uid="{F4B895F8-AA67-46CE-979E-77B06CFB4940}"/>
    <cellStyle name="Heading 3 2 8 13 3" xfId="4128" xr:uid="{2674B9AB-2C85-49C6-89C1-B499C4D1CECF}"/>
    <cellStyle name="Heading 3 2 8 13 3 2" xfId="4129" xr:uid="{BF43855D-7716-40A4-83B8-971C4A202A80}"/>
    <cellStyle name="Heading 3 2 8 13 4" xfId="4130" xr:uid="{58B205A3-BEC5-4E7E-B88F-15A88B6088A3}"/>
    <cellStyle name="Heading 3 2 8 13 4 2" xfId="4131" xr:uid="{855E2D1F-47E4-444D-9AC0-15F773E0118E}"/>
    <cellStyle name="Heading 3 2 8 14" xfId="4132" xr:uid="{65465F8A-CC65-4781-9418-6693993424C2}"/>
    <cellStyle name="Heading 3 2 8 14 2" xfId="4133" xr:uid="{E9DD66A6-BB29-4CAE-843B-DBA6E8D5DACB}"/>
    <cellStyle name="Heading 3 2 8 14 2 2" xfId="4134" xr:uid="{88B9262B-DFDF-4DA5-A291-20D9BF4EFD9B}"/>
    <cellStyle name="Heading 3 2 8 14 3" xfId="4135" xr:uid="{77B338BD-0F5A-41B9-AF9C-3CA6CE2287AA}"/>
    <cellStyle name="Heading 3 2 8 14 3 2" xfId="4136" xr:uid="{32D024CC-408E-400C-8CDD-36D5610AD6E3}"/>
    <cellStyle name="Heading 3 2 8 14 4" xfId="4137" xr:uid="{4E513776-31FC-4C6D-866A-46B217261121}"/>
    <cellStyle name="Heading 3 2 8 14 4 2" xfId="4138" xr:uid="{6E1A85DE-6EC0-4987-BAA6-25F09899520D}"/>
    <cellStyle name="Heading 3 2 8 15" xfId="4139" xr:uid="{9E7D6DBA-91E3-49BE-8DCC-4B06F5137A8E}"/>
    <cellStyle name="Heading 3 2 8 15 2" xfId="4140" xr:uid="{BC9B89BB-A19C-44C8-9F2C-0C6B40D8ACAB}"/>
    <cellStyle name="Heading 3 2 8 15 2 2" xfId="4141" xr:uid="{C10D8420-95CA-4E8E-83DB-EFC6CA539E7B}"/>
    <cellStyle name="Heading 3 2 8 15 3" xfId="4142" xr:uid="{907717FA-A40E-4D55-A9AE-CA565F864356}"/>
    <cellStyle name="Heading 3 2 8 15 3 2" xfId="4143" xr:uid="{B963FB33-04B5-403A-B528-0409F333440A}"/>
    <cellStyle name="Heading 3 2 8 15 4" xfId="4144" xr:uid="{F7171F6D-678F-4C15-BD75-FE162CA8947D}"/>
    <cellStyle name="Heading 3 2 8 15 4 2" xfId="4145" xr:uid="{32ACF16E-7873-40D1-85C2-9569EB2A4E7F}"/>
    <cellStyle name="Heading 3 2 8 16" xfId="4146" xr:uid="{4FA4FED6-CF64-46FD-A730-22C868C1A47E}"/>
    <cellStyle name="Heading 3 2 8 16 2" xfId="4147" xr:uid="{0E4A88F7-03EC-4FBD-B2BD-70CFBC1C01CF}"/>
    <cellStyle name="Heading 3 2 8 17" xfId="4148" xr:uid="{8E2D10E3-00F4-4F4B-99DC-1C8150D6CDB2}"/>
    <cellStyle name="Heading 3 2 8 17 2" xfId="4149" xr:uid="{F0A4EAA7-EC5A-4CAB-BDC4-87DB8AAD74AB}"/>
    <cellStyle name="Heading 3 2 8 18" xfId="4150" xr:uid="{FAA681AE-E830-4650-8A88-4D007A7C4312}"/>
    <cellStyle name="Heading 3 2 8 18 2" xfId="4151" xr:uid="{BC8DBC6D-225B-4B63-B534-54BBA29F69A4}"/>
    <cellStyle name="Heading 3 2 8 19" xfId="4152" xr:uid="{DAA7E937-5819-400B-8C80-707FEE0FC7A4}"/>
    <cellStyle name="Heading 3 2 8 2" xfId="4153" xr:uid="{E6FC0EB5-E7E2-4937-95CE-3E4AC5BD5B80}"/>
    <cellStyle name="Heading 3 2 8 2 2" xfId="4154" xr:uid="{72CE8C6B-49FB-4D4B-B218-FF735DE00B97}"/>
    <cellStyle name="Heading 3 2 8 2 2 2" xfId="4155" xr:uid="{96F8184F-EC05-4F84-978E-52EC40C9BB7B}"/>
    <cellStyle name="Heading 3 2 8 2 3" xfId="4156" xr:uid="{BFA3C74B-C2AA-41FE-8B99-FF507B77A848}"/>
    <cellStyle name="Heading 3 2 8 2 3 2" xfId="4157" xr:uid="{CEC73A00-56D3-4E0B-AD9A-34E483994218}"/>
    <cellStyle name="Heading 3 2 8 2 4" xfId="4158" xr:uid="{BDFC4C3B-A43D-4A2B-8E05-E13A84E733E4}"/>
    <cellStyle name="Heading 3 2 8 2 4 2" xfId="4159" xr:uid="{B5A687E4-A662-47B1-BB36-4752E49EA02F}"/>
    <cellStyle name="Heading 3 2 8 20" xfId="4160" xr:uid="{C936CAE8-5C75-42CB-BFC7-56AF37DCF418}"/>
    <cellStyle name="Heading 3 2 8 21" xfId="4161" xr:uid="{0A73EECD-3F6D-456E-B9FC-35A025AE6BC7}"/>
    <cellStyle name="Heading 3 2 8 22" xfId="4162" xr:uid="{738CF17D-EFF1-4AD2-B38E-12F2A5CB2067}"/>
    <cellStyle name="Heading 3 2 8 23" xfId="4163" xr:uid="{FB1571F1-FEA1-4167-8FBE-A85BBD2F1CB0}"/>
    <cellStyle name="Heading 3 2 8 24" xfId="4164" xr:uid="{6AFC9152-88D1-4B56-B384-7E715FC55CBB}"/>
    <cellStyle name="Heading 3 2 8 25" xfId="4165" xr:uid="{523071AE-02F1-451B-8B54-1467AEB982FC}"/>
    <cellStyle name="Heading 3 2 8 3" xfId="4166" xr:uid="{914B3C90-83C4-4B8C-9284-8941D90E3E67}"/>
    <cellStyle name="Heading 3 2 8 3 2" xfId="4167" xr:uid="{09A9F2DE-A1E4-4AE0-8E51-16FD6F0FDD6C}"/>
    <cellStyle name="Heading 3 2 8 3 2 2" xfId="4168" xr:uid="{8C05CA1E-A6A4-4E14-B2A8-79284DE030CE}"/>
    <cellStyle name="Heading 3 2 8 3 3" xfId="4169" xr:uid="{D4CC7B02-009E-4A47-BD17-DFF61E9C6D7E}"/>
    <cellStyle name="Heading 3 2 8 3 3 2" xfId="4170" xr:uid="{F1414F43-27C1-4BF2-9C68-DC249C751512}"/>
    <cellStyle name="Heading 3 2 8 3 4" xfId="4171" xr:uid="{FCCC0859-F521-4501-AB17-357EC6F3FDED}"/>
    <cellStyle name="Heading 3 2 8 3 4 2" xfId="4172" xr:uid="{2EC25886-D009-4B67-B757-2BFBFFDDF506}"/>
    <cellStyle name="Heading 3 2 8 4" xfId="4173" xr:uid="{720AB719-C24E-422E-864E-E6F6E8CCB5E6}"/>
    <cellStyle name="Heading 3 2 8 4 2" xfId="4174" xr:uid="{F6D2105C-C7B1-42BD-81C8-40B3256127F4}"/>
    <cellStyle name="Heading 3 2 8 4 2 2" xfId="4175" xr:uid="{5F74E46A-1212-4729-8878-ABC236A898F4}"/>
    <cellStyle name="Heading 3 2 8 4 3" xfId="4176" xr:uid="{844B739A-7A8C-4839-AD9F-2CFE873B539A}"/>
    <cellStyle name="Heading 3 2 8 4 3 2" xfId="4177" xr:uid="{BB356CAF-1406-46B3-B1B0-BFB90FB4A091}"/>
    <cellStyle name="Heading 3 2 8 4 4" xfId="4178" xr:uid="{FD14405C-2D4E-4305-A9E4-FFED11DC317B}"/>
    <cellStyle name="Heading 3 2 8 4 4 2" xfId="4179" xr:uid="{8EA697E9-7499-44AC-AF99-4E183E69B034}"/>
    <cellStyle name="Heading 3 2 8 5" xfId="4180" xr:uid="{A158190C-8499-4861-9EEB-1C26685ADD61}"/>
    <cellStyle name="Heading 3 2 8 5 2" xfId="4181" xr:uid="{DC707CC4-73F3-4E2C-AA79-7267AF383D44}"/>
    <cellStyle name="Heading 3 2 8 5 2 2" xfId="4182" xr:uid="{E0F26D63-DA81-4111-BFE1-311896A1E45E}"/>
    <cellStyle name="Heading 3 2 8 5 3" xfId="4183" xr:uid="{181FC41C-1794-4B25-9AA3-B0575AB02B0F}"/>
    <cellStyle name="Heading 3 2 8 5 3 2" xfId="4184" xr:uid="{5330385E-D638-4ACB-B9F0-8DED568FE98D}"/>
    <cellStyle name="Heading 3 2 8 5 4" xfId="4185" xr:uid="{90F85675-165C-4648-987A-CE718E97129E}"/>
    <cellStyle name="Heading 3 2 8 5 4 2" xfId="4186" xr:uid="{E6A747C0-F027-4C32-AC76-88719D53D8DA}"/>
    <cellStyle name="Heading 3 2 8 6" xfId="4187" xr:uid="{312637A4-DD66-4EAC-9648-D5388D298603}"/>
    <cellStyle name="Heading 3 2 8 6 2" xfId="4188" xr:uid="{C5E5E788-6F2D-4DEA-9A48-0903C20B1FAD}"/>
    <cellStyle name="Heading 3 2 8 6 2 2" xfId="4189" xr:uid="{83DA4AA1-828D-4FCD-AC20-E000612232DD}"/>
    <cellStyle name="Heading 3 2 8 6 3" xfId="4190" xr:uid="{5A95ABF2-22F7-48B6-A35E-96837FF6C045}"/>
    <cellStyle name="Heading 3 2 8 6 3 2" xfId="4191" xr:uid="{DF62B18E-D1D9-42EA-B63B-49A5615ECED0}"/>
    <cellStyle name="Heading 3 2 8 6 4" xfId="4192" xr:uid="{673A5E47-8EF1-4F28-8262-2C202E61AE37}"/>
    <cellStyle name="Heading 3 2 8 6 4 2" xfId="4193" xr:uid="{CE4CA5B5-E21A-4AC3-98FE-418E53CA2F7A}"/>
    <cellStyle name="Heading 3 2 8 7" xfId="4194" xr:uid="{BFF0FCF4-879A-4EE3-BCA4-358547F0EF6B}"/>
    <cellStyle name="Heading 3 2 8 7 2" xfId="4195" xr:uid="{0DA426E1-7C12-4BE2-A95B-17877F32F6C3}"/>
    <cellStyle name="Heading 3 2 8 7 2 2" xfId="4196" xr:uid="{768A0CB4-7F53-461A-9D1E-025E340FCAA8}"/>
    <cellStyle name="Heading 3 2 8 7 3" xfId="4197" xr:uid="{F7990C33-6FA1-4723-8941-716713AA4775}"/>
    <cellStyle name="Heading 3 2 8 7 3 2" xfId="4198" xr:uid="{56F31CD7-BB4E-4362-8979-4B5571C86AA9}"/>
    <cellStyle name="Heading 3 2 8 7 4" xfId="4199" xr:uid="{A76BE93C-72F1-4609-BA7D-36099BE49214}"/>
    <cellStyle name="Heading 3 2 8 7 4 2" xfId="4200" xr:uid="{FC33703A-F511-4EA9-AE64-E7D839BCCAFF}"/>
    <cellStyle name="Heading 3 2 8 8" xfId="4201" xr:uid="{859E76F4-CDFC-4F5F-901A-773017D11134}"/>
    <cellStyle name="Heading 3 2 8 8 2" xfId="4202" xr:uid="{9215ABB1-E087-462B-8B58-5FF2580D94DF}"/>
    <cellStyle name="Heading 3 2 8 8 2 2" xfId="4203" xr:uid="{B82407FF-8D8D-4DEE-859F-C5E60923E1F5}"/>
    <cellStyle name="Heading 3 2 8 8 3" xfId="4204" xr:uid="{FDA19BF2-186A-44AC-B616-26E5D83D32F6}"/>
    <cellStyle name="Heading 3 2 8 8 3 2" xfId="4205" xr:uid="{2D886D7F-B2D6-4FBA-B5F5-F7FFC595C03C}"/>
    <cellStyle name="Heading 3 2 8 8 4" xfId="4206" xr:uid="{479AEF1E-3085-4EF9-9E84-F2428D7392B4}"/>
    <cellStyle name="Heading 3 2 8 8 4 2" xfId="4207" xr:uid="{64358CD0-5913-4B68-BD9D-E14EFA83C355}"/>
    <cellStyle name="Heading 3 2 8 9" xfId="4208" xr:uid="{E9FCB729-7C4B-4CD5-8AEC-2791EBB0734F}"/>
    <cellStyle name="Heading 3 2 8 9 2" xfId="4209" xr:uid="{2F1BBF2F-D0EC-40DE-8BB4-50999A8601DC}"/>
    <cellStyle name="Heading 3 2 8 9 2 2" xfId="4210" xr:uid="{DE839F79-52C8-4E6F-B409-9E73FBB78CE4}"/>
    <cellStyle name="Heading 3 2 8 9 3" xfId="4211" xr:uid="{1A9F42D4-201E-4143-A6A8-B821E7CF3C8C}"/>
    <cellStyle name="Heading 3 2 8 9 3 2" xfId="4212" xr:uid="{3AFF531A-D123-4381-8F89-15D5BCFB1941}"/>
    <cellStyle name="Heading 3 2 8 9 4" xfId="4213" xr:uid="{053BF11A-828A-4DD4-92F3-B057E03E0706}"/>
    <cellStyle name="Heading 3 2 8 9 4 2" xfId="4214" xr:uid="{E6771619-F53D-44A6-BB9C-216F7EF7BBE0}"/>
    <cellStyle name="Heading 3 2 9" xfId="4215" xr:uid="{1E7C6077-BDFA-4183-9931-8AA361374B76}"/>
    <cellStyle name="Heading 3 2 9 10" xfId="4216" xr:uid="{4CC8BF4A-8876-48A4-A824-1394E47BBB11}"/>
    <cellStyle name="Heading 3 2 9 10 2" xfId="4217" xr:uid="{C5E8FA3D-58BF-456C-BD81-B9FD6619EA92}"/>
    <cellStyle name="Heading 3 2 9 10 2 2" xfId="4218" xr:uid="{32C6919F-03C7-45C4-8E9F-535B3A81B87E}"/>
    <cellStyle name="Heading 3 2 9 10 3" xfId="4219" xr:uid="{6D930BAF-E4DC-4D47-B711-E70727CF1D63}"/>
    <cellStyle name="Heading 3 2 9 10 3 2" xfId="4220" xr:uid="{8B012198-F6BB-4DF6-AF3D-7B6B9EC46142}"/>
    <cellStyle name="Heading 3 2 9 10 4" xfId="4221" xr:uid="{ACE18E94-3584-498B-A722-349CDE0F302F}"/>
    <cellStyle name="Heading 3 2 9 10 4 2" xfId="4222" xr:uid="{673DDDD4-8FCD-4B0E-BF3D-E274B82E7AF1}"/>
    <cellStyle name="Heading 3 2 9 11" xfId="4223" xr:uid="{931072FE-63C7-40B3-B4CC-45DE7532C708}"/>
    <cellStyle name="Heading 3 2 9 11 2" xfId="4224" xr:uid="{7E378ADD-67C3-4462-B044-9EED12BC5961}"/>
    <cellStyle name="Heading 3 2 9 11 2 2" xfId="4225" xr:uid="{FDA0206C-98DC-4A22-887C-1988D6E976DA}"/>
    <cellStyle name="Heading 3 2 9 11 3" xfId="4226" xr:uid="{C8DCB17B-D23F-4235-BA75-1ECFF71CBBAD}"/>
    <cellStyle name="Heading 3 2 9 11 3 2" xfId="4227" xr:uid="{AB535EA0-EDCF-4530-9949-F2F73A16E9A1}"/>
    <cellStyle name="Heading 3 2 9 11 4" xfId="4228" xr:uid="{4FA7394A-6509-4B23-8505-6E3FB26B4A59}"/>
    <cellStyle name="Heading 3 2 9 11 4 2" xfId="4229" xr:uid="{11F0A357-111B-4694-88C8-D057BCDF5CF0}"/>
    <cellStyle name="Heading 3 2 9 12" xfId="4230" xr:uid="{EBA12026-ACCC-4436-B8F0-6D659B2FEAF0}"/>
    <cellStyle name="Heading 3 2 9 12 2" xfId="4231" xr:uid="{AAB5E2B1-461B-41A0-9986-510FA7B6A1EF}"/>
    <cellStyle name="Heading 3 2 9 12 2 2" xfId="4232" xr:uid="{2270F792-2197-4AB7-BD46-8C52E1F031F5}"/>
    <cellStyle name="Heading 3 2 9 12 3" xfId="4233" xr:uid="{9EA72CE9-A529-4E19-A2C6-C55C0CD08D49}"/>
    <cellStyle name="Heading 3 2 9 12 3 2" xfId="4234" xr:uid="{100A69CF-95E2-4F8A-9431-3E227074146F}"/>
    <cellStyle name="Heading 3 2 9 12 4" xfId="4235" xr:uid="{7DAE19D2-063B-4235-A72C-CE1A4F29C300}"/>
    <cellStyle name="Heading 3 2 9 12 4 2" xfId="4236" xr:uid="{7374F0CB-B1CC-4C73-8C17-830B3D9F2149}"/>
    <cellStyle name="Heading 3 2 9 13" xfId="4237" xr:uid="{DA80C192-E4F1-41E7-92E8-490BD0EA2FD8}"/>
    <cellStyle name="Heading 3 2 9 13 2" xfId="4238" xr:uid="{48A62218-6FF8-4A46-BFBF-403C473368E0}"/>
    <cellStyle name="Heading 3 2 9 13 2 2" xfId="4239" xr:uid="{7B5816C1-01CA-427B-A47F-16BD918CCDB4}"/>
    <cellStyle name="Heading 3 2 9 13 3" xfId="4240" xr:uid="{E990F458-7282-4A33-A096-BE5CA93332ED}"/>
    <cellStyle name="Heading 3 2 9 13 3 2" xfId="4241" xr:uid="{D037937C-0294-4922-8A42-2D08A4D6C8C9}"/>
    <cellStyle name="Heading 3 2 9 13 4" xfId="4242" xr:uid="{DF03E141-5900-4F70-ABD1-DA4DC50D2922}"/>
    <cellStyle name="Heading 3 2 9 13 4 2" xfId="4243" xr:uid="{0FFE6445-DC4A-4928-BED2-986543E465BA}"/>
    <cellStyle name="Heading 3 2 9 14" xfId="4244" xr:uid="{8D0DAE3F-1EE1-4F0A-B3F0-E49F156BE60E}"/>
    <cellStyle name="Heading 3 2 9 14 2" xfId="4245" xr:uid="{E5105CE4-598C-448F-B887-D90A1EB308CB}"/>
    <cellStyle name="Heading 3 2 9 14 2 2" xfId="4246" xr:uid="{120753B8-4EF9-486D-AC83-9B50FD19EE3C}"/>
    <cellStyle name="Heading 3 2 9 14 3" xfId="4247" xr:uid="{59CC349A-813C-4762-84B3-501B9E09F1E3}"/>
    <cellStyle name="Heading 3 2 9 14 3 2" xfId="4248" xr:uid="{8ACDABC7-AAE0-4D74-AFB5-BB0E5394F2C2}"/>
    <cellStyle name="Heading 3 2 9 14 4" xfId="4249" xr:uid="{A12516C5-B20C-47A3-968F-F595B9746F0A}"/>
    <cellStyle name="Heading 3 2 9 14 4 2" xfId="4250" xr:uid="{FFB2F2F8-1CE5-458B-9AE8-D333A8BC3E7E}"/>
    <cellStyle name="Heading 3 2 9 15" xfId="4251" xr:uid="{2E304179-4F3B-4E68-A644-B2B13494B58E}"/>
    <cellStyle name="Heading 3 2 9 15 2" xfId="4252" xr:uid="{8862245C-D40E-4728-9D81-98EE0E334E16}"/>
    <cellStyle name="Heading 3 2 9 15 2 2" xfId="4253" xr:uid="{7308F234-C5DB-4CED-8F5F-BFA82B044FED}"/>
    <cellStyle name="Heading 3 2 9 15 3" xfId="4254" xr:uid="{883563ED-91A8-4FD5-8240-14FE96D46452}"/>
    <cellStyle name="Heading 3 2 9 15 3 2" xfId="4255" xr:uid="{E9D5313A-CE73-4087-8EF2-33469F1A6F72}"/>
    <cellStyle name="Heading 3 2 9 15 4" xfId="4256" xr:uid="{22CBADF8-25C5-4377-B319-2C67ED0B51EB}"/>
    <cellStyle name="Heading 3 2 9 15 4 2" xfId="4257" xr:uid="{8D277A03-F0AB-4489-A184-4FB0D976B50C}"/>
    <cellStyle name="Heading 3 2 9 16" xfId="4258" xr:uid="{7994E4CC-106D-46E6-BD03-6269EB321AD8}"/>
    <cellStyle name="Heading 3 2 9 16 2" xfId="4259" xr:uid="{D6A2DBF6-D03E-4ED0-9733-D34B64CAA27B}"/>
    <cellStyle name="Heading 3 2 9 17" xfId="4260" xr:uid="{2E233361-D0B6-4792-AC76-AEA813DE9676}"/>
    <cellStyle name="Heading 3 2 9 17 2" xfId="4261" xr:uid="{ECBC1731-33A6-47C6-A4A5-89C3378A7A74}"/>
    <cellStyle name="Heading 3 2 9 18" xfId="4262" xr:uid="{5AE2E42E-85DE-4FDE-8C65-069BCE666270}"/>
    <cellStyle name="Heading 3 2 9 18 2" xfId="4263" xr:uid="{B72EDE9F-0659-4940-BAA4-5A8C144F13B7}"/>
    <cellStyle name="Heading 3 2 9 19" xfId="4264" xr:uid="{0B590B85-2B8F-4FD7-801F-744FDB3E760C}"/>
    <cellStyle name="Heading 3 2 9 2" xfId="4265" xr:uid="{09155AB9-2A85-42FB-950A-DE20A8AAA89F}"/>
    <cellStyle name="Heading 3 2 9 2 2" xfId="4266" xr:uid="{ED935CAB-659C-4816-A790-015902FBB588}"/>
    <cellStyle name="Heading 3 2 9 2 2 2" xfId="4267" xr:uid="{63E8F8A4-9B42-453E-889B-A755AB9D807F}"/>
    <cellStyle name="Heading 3 2 9 2 3" xfId="4268" xr:uid="{93A559DF-B455-488A-94A9-88F6FDA12C4D}"/>
    <cellStyle name="Heading 3 2 9 2 3 2" xfId="4269" xr:uid="{B6D9BF36-CACF-4093-8055-63072C55D1A2}"/>
    <cellStyle name="Heading 3 2 9 2 4" xfId="4270" xr:uid="{4D42BDBB-4D3C-44F1-A23E-88399BF9BE72}"/>
    <cellStyle name="Heading 3 2 9 2 4 2" xfId="4271" xr:uid="{BD4C7B2C-8D19-41B8-81E0-619AA1A0CDFA}"/>
    <cellStyle name="Heading 3 2 9 20" xfId="4272" xr:uid="{A04DA8BF-739A-4833-B476-8DA68D439D64}"/>
    <cellStyle name="Heading 3 2 9 21" xfId="4273" xr:uid="{ED77B8A5-7DD6-4A63-A58E-0A4487161085}"/>
    <cellStyle name="Heading 3 2 9 22" xfId="4274" xr:uid="{EFE1D4EA-34A9-454F-9A3B-643E7D9CD019}"/>
    <cellStyle name="Heading 3 2 9 23" xfId="4275" xr:uid="{F5FC8D9D-6A5D-4E64-87FE-6ACF2E099F21}"/>
    <cellStyle name="Heading 3 2 9 24" xfId="4276" xr:uid="{A7ED4DAB-E500-4CBE-A841-1629F76C6004}"/>
    <cellStyle name="Heading 3 2 9 25" xfId="4277" xr:uid="{ABB60BC8-C8D8-48C5-AAA6-C3FD6AD6AC55}"/>
    <cellStyle name="Heading 3 2 9 3" xfId="4278" xr:uid="{9AFD05B2-2273-401F-B964-EE1D944EF9A2}"/>
    <cellStyle name="Heading 3 2 9 3 2" xfId="4279" xr:uid="{42B2BFFF-306F-4614-BA52-58E3787CD5E2}"/>
    <cellStyle name="Heading 3 2 9 3 2 2" xfId="4280" xr:uid="{EA3D12CC-19D1-4664-95F3-E8C087E77915}"/>
    <cellStyle name="Heading 3 2 9 3 3" xfId="4281" xr:uid="{1F80C1A5-5987-4053-937F-6104ABA1B1A5}"/>
    <cellStyle name="Heading 3 2 9 3 3 2" xfId="4282" xr:uid="{A4309E8E-DF5F-49CB-8A3E-2C204790F8CA}"/>
    <cellStyle name="Heading 3 2 9 3 4" xfId="4283" xr:uid="{D20D852E-9549-4A64-8821-2DA778E7C825}"/>
    <cellStyle name="Heading 3 2 9 3 4 2" xfId="4284" xr:uid="{AEAE2F97-B3B6-4CE8-A4C0-8451F9FECAF9}"/>
    <cellStyle name="Heading 3 2 9 4" xfId="4285" xr:uid="{2133EA17-30E2-4635-BAB5-B57889060894}"/>
    <cellStyle name="Heading 3 2 9 4 2" xfId="4286" xr:uid="{13DB5C19-42A9-4D97-8F87-9D1070C5F8A9}"/>
    <cellStyle name="Heading 3 2 9 4 2 2" xfId="4287" xr:uid="{1CE821AF-06C0-47D3-9995-640363A5F011}"/>
    <cellStyle name="Heading 3 2 9 4 3" xfId="4288" xr:uid="{5E74000C-6FA3-4A4D-B52E-71C9C7F1774D}"/>
    <cellStyle name="Heading 3 2 9 4 3 2" xfId="4289" xr:uid="{F8C013A2-D349-4E6E-9131-770FD4B30E74}"/>
    <cellStyle name="Heading 3 2 9 4 4" xfId="4290" xr:uid="{B9EFDA69-CE31-4DD1-932D-4CE9E2D5C7AE}"/>
    <cellStyle name="Heading 3 2 9 4 4 2" xfId="4291" xr:uid="{ADF072F4-83C0-4A0D-89D9-495CF5344A54}"/>
    <cellStyle name="Heading 3 2 9 5" xfId="4292" xr:uid="{4D19479F-0CB3-4155-9DEA-2F83E4D5FAF9}"/>
    <cellStyle name="Heading 3 2 9 5 2" xfId="4293" xr:uid="{CFDF065A-4C45-4378-9562-6683E8CBD73D}"/>
    <cellStyle name="Heading 3 2 9 5 2 2" xfId="4294" xr:uid="{D4D93E1B-8A5D-4185-910D-C4CD636CBA6F}"/>
    <cellStyle name="Heading 3 2 9 5 3" xfId="4295" xr:uid="{6B611246-612E-4CFB-9AEB-BEEC560E4AD7}"/>
    <cellStyle name="Heading 3 2 9 5 3 2" xfId="4296" xr:uid="{A4C8123B-8F59-4626-B23D-D4722465EBBE}"/>
    <cellStyle name="Heading 3 2 9 5 4" xfId="4297" xr:uid="{62F6CB82-7CF8-4CE3-8827-A963B22A55B5}"/>
    <cellStyle name="Heading 3 2 9 5 4 2" xfId="4298" xr:uid="{080428B3-4AB6-4DD2-9385-B54769CBF277}"/>
    <cellStyle name="Heading 3 2 9 6" xfId="4299" xr:uid="{99CE33E2-C40C-49F7-A9FC-ED1ED613342D}"/>
    <cellStyle name="Heading 3 2 9 6 2" xfId="4300" xr:uid="{D3134BA8-0178-434A-BF09-18E97B35EFF9}"/>
    <cellStyle name="Heading 3 2 9 6 2 2" xfId="4301" xr:uid="{C0A4817D-9515-4B4E-B71B-271A5FA0B108}"/>
    <cellStyle name="Heading 3 2 9 6 3" xfId="4302" xr:uid="{61E034D8-B3E0-4AB6-A10C-90EF5F88FDC3}"/>
    <cellStyle name="Heading 3 2 9 6 3 2" xfId="4303" xr:uid="{363D7964-1ECD-4A8A-9FDC-553C9F2CB1EF}"/>
    <cellStyle name="Heading 3 2 9 6 4" xfId="4304" xr:uid="{355BD11B-A9A6-4BD5-A3EE-62E8580DCDE2}"/>
    <cellStyle name="Heading 3 2 9 6 4 2" xfId="4305" xr:uid="{0FCCF64F-7129-441A-A4A7-86F1E33F6E1F}"/>
    <cellStyle name="Heading 3 2 9 7" xfId="4306" xr:uid="{DC672FE0-A277-4595-9EB1-787B497C4F18}"/>
    <cellStyle name="Heading 3 2 9 7 2" xfId="4307" xr:uid="{8DC56B7D-04C0-44F6-8107-30F953F2B731}"/>
    <cellStyle name="Heading 3 2 9 7 2 2" xfId="4308" xr:uid="{961D76CD-78CD-4C6E-8911-1DA6F81A045C}"/>
    <cellStyle name="Heading 3 2 9 7 3" xfId="4309" xr:uid="{00AF571B-31B5-4537-9E6A-9B5B03CF5500}"/>
    <cellStyle name="Heading 3 2 9 7 3 2" xfId="4310" xr:uid="{973D401E-3837-4E9C-86B4-A4CBAC00EBEC}"/>
    <cellStyle name="Heading 3 2 9 7 4" xfId="4311" xr:uid="{C4DC4515-7D64-421C-A53F-B55F0E7133C1}"/>
    <cellStyle name="Heading 3 2 9 7 4 2" xfId="4312" xr:uid="{93C36ADE-4A54-42C4-B35F-FAB630412635}"/>
    <cellStyle name="Heading 3 2 9 8" xfId="4313" xr:uid="{03D69614-B63D-492D-B923-3F38D321739E}"/>
    <cellStyle name="Heading 3 2 9 8 2" xfId="4314" xr:uid="{50BFEB4D-3D87-433F-8BB3-7C3DFB59E975}"/>
    <cellStyle name="Heading 3 2 9 8 2 2" xfId="4315" xr:uid="{0B4FD1E4-4A97-41D4-A9DC-264EDCF239B8}"/>
    <cellStyle name="Heading 3 2 9 8 3" xfId="4316" xr:uid="{75443AA4-CF43-4AFE-98D9-6F6FF3094DB6}"/>
    <cellStyle name="Heading 3 2 9 8 3 2" xfId="4317" xr:uid="{2E1F61CC-BED0-4B00-948D-EE17143BDFCD}"/>
    <cellStyle name="Heading 3 2 9 8 4" xfId="4318" xr:uid="{C9579695-0B85-461A-AEFD-AD1501AAB609}"/>
    <cellStyle name="Heading 3 2 9 8 4 2" xfId="4319" xr:uid="{F1B3A692-F52E-4475-AC48-68F51D372F02}"/>
    <cellStyle name="Heading 3 2 9 9" xfId="4320" xr:uid="{63F5390D-9F69-44EC-B657-52998A79B55F}"/>
    <cellStyle name="Heading 3 2 9 9 2" xfId="4321" xr:uid="{EBBAE02C-A2A1-4C36-B45E-06C6421CE037}"/>
    <cellStyle name="Heading 3 2 9 9 2 2" xfId="4322" xr:uid="{F247C624-B69A-4E64-B728-406E3EDB43F6}"/>
    <cellStyle name="Heading 3 2 9 9 3" xfId="4323" xr:uid="{75974595-6AF3-411E-B2DB-C6BC1EFECA6F}"/>
    <cellStyle name="Heading 3 2 9 9 3 2" xfId="4324" xr:uid="{5D45AEF5-2C8C-41DB-AC50-947A68ED7385}"/>
    <cellStyle name="Heading 3 2 9 9 4" xfId="4325" xr:uid="{D0094AA1-1004-443B-8E9E-3982B5FE1E20}"/>
    <cellStyle name="Heading 3 2 9 9 4 2" xfId="4326" xr:uid="{4C028C01-409F-48C7-B6AC-0D3108BFE30D}"/>
    <cellStyle name="Heading 3 3" xfId="4327" xr:uid="{A1189005-C9F5-422C-821D-FFFCF6DA7584}"/>
    <cellStyle name="Heading 3 3 10" xfId="4328" xr:uid="{51B7BFB1-2C34-404F-BF44-FAF559CA42CC}"/>
    <cellStyle name="Heading 3 3 10 2" xfId="4329" xr:uid="{4CB285E4-1F1D-4EB3-8425-4558EB228D10}"/>
    <cellStyle name="Heading 3 3 10 2 2" xfId="4330" xr:uid="{4C85E08D-4AEB-4900-81CA-6D1753424EDA}"/>
    <cellStyle name="Heading 3 3 10 3" xfId="4331" xr:uid="{F6A41F52-0C38-4205-8B3D-3A4E05201F97}"/>
    <cellStyle name="Heading 3 3 10 3 2" xfId="4332" xr:uid="{F2E5CD5B-E2EA-4A27-BEA8-25C6BCA522D1}"/>
    <cellStyle name="Heading 3 3 10 4" xfId="4333" xr:uid="{350C09BF-2E94-4714-91BF-A4E6FDBE5CBE}"/>
    <cellStyle name="Heading 3 3 10 4 2" xfId="4334" xr:uid="{4A8DA8E7-5109-4811-817F-045BF2895BED}"/>
    <cellStyle name="Heading 3 3 11" xfId="4335" xr:uid="{21049A84-E996-43B4-A231-FB729216DC99}"/>
    <cellStyle name="Heading 3 3 11 2" xfId="4336" xr:uid="{2E497AF3-C9E6-4E8F-8363-C7C05FFABED6}"/>
    <cellStyle name="Heading 3 3 11 2 2" xfId="4337" xr:uid="{171CA703-47D9-44D2-B13A-14FF98E97551}"/>
    <cellStyle name="Heading 3 3 11 3" xfId="4338" xr:uid="{E7C2364B-FB84-4437-93F1-D563441F5729}"/>
    <cellStyle name="Heading 3 3 11 3 2" xfId="4339" xr:uid="{A33E2759-BD32-42F6-8DB5-84FFB79F127B}"/>
    <cellStyle name="Heading 3 3 11 4" xfId="4340" xr:uid="{AA776327-359E-44CC-A5CE-EC8752CD8ACC}"/>
    <cellStyle name="Heading 3 3 11 4 2" xfId="4341" xr:uid="{A0C9B25C-9109-4156-B63F-C523CE22E90A}"/>
    <cellStyle name="Heading 3 3 12" xfId="4342" xr:uid="{F7D481DD-20A1-47B9-AD52-B53F3E4C0556}"/>
    <cellStyle name="Heading 3 3 12 2" xfId="4343" xr:uid="{73E3C36F-5E8D-4AF0-9C92-BA811C146A70}"/>
    <cellStyle name="Heading 3 3 12 2 2" xfId="4344" xr:uid="{3E5B9CE5-5663-49F7-B84E-107682DEECDC}"/>
    <cellStyle name="Heading 3 3 12 3" xfId="4345" xr:uid="{0D176210-5414-476B-80F2-7AFABA7E9CDE}"/>
    <cellStyle name="Heading 3 3 12 3 2" xfId="4346" xr:uid="{E874341B-84B2-4022-8D84-D46942A96A9D}"/>
    <cellStyle name="Heading 3 3 12 4" xfId="4347" xr:uid="{CE17A965-30D7-4BD5-90F0-A0545C679BF2}"/>
    <cellStyle name="Heading 3 3 12 4 2" xfId="4348" xr:uid="{BD1755A4-462E-4768-97BD-C99F04BF18E6}"/>
    <cellStyle name="Heading 3 3 13" xfId="4349" xr:uid="{3F3C80AA-FEFC-4835-90E9-4064FA8E4D46}"/>
    <cellStyle name="Heading 3 3 13 2" xfId="4350" xr:uid="{2A69F302-6A7C-4E4D-BBBB-1104B5AFFEC4}"/>
    <cellStyle name="Heading 3 3 13 2 2" xfId="4351" xr:uid="{864736F3-6AEE-4D52-B7C6-D9A211F04784}"/>
    <cellStyle name="Heading 3 3 13 3" xfId="4352" xr:uid="{EFC7BA1B-AFD4-450F-AA64-D0E60AFCD5B0}"/>
    <cellStyle name="Heading 3 3 13 3 2" xfId="4353" xr:uid="{3DA95CB5-EF4B-4FB2-9C0F-13FC26FD41E1}"/>
    <cellStyle name="Heading 3 3 13 4" xfId="4354" xr:uid="{A8C7AB78-B2E5-4D73-A132-6254CC82DB0A}"/>
    <cellStyle name="Heading 3 3 13 4 2" xfId="4355" xr:uid="{AB101E4B-07B5-42E1-8094-9FAEE10183BD}"/>
    <cellStyle name="Heading 3 3 14" xfId="4356" xr:uid="{FC54E4CB-AB97-4DC7-9D02-BCB5B9BC7CB1}"/>
    <cellStyle name="Heading 3 3 14 2" xfId="4357" xr:uid="{029247B7-52DA-4496-AF3E-A715B5FF815B}"/>
    <cellStyle name="Heading 3 3 14 2 2" xfId="4358" xr:uid="{868292A0-B26A-4FF7-AE8C-9DB859058D79}"/>
    <cellStyle name="Heading 3 3 14 3" xfId="4359" xr:uid="{E6E7A7E6-8782-4FED-AD6E-22873662AF68}"/>
    <cellStyle name="Heading 3 3 14 3 2" xfId="4360" xr:uid="{6E2C61F4-1F56-4AEA-B525-7E49D99A4474}"/>
    <cellStyle name="Heading 3 3 14 4" xfId="4361" xr:uid="{0412597E-150C-422A-9599-5203B49D0A69}"/>
    <cellStyle name="Heading 3 3 14 4 2" xfId="4362" xr:uid="{D24FA716-ED89-4D2F-BCB1-B7E287C2EA72}"/>
    <cellStyle name="Heading 3 3 15" xfId="4363" xr:uid="{728CD8A0-C732-4940-AAA7-F6A52AD25E66}"/>
    <cellStyle name="Heading 3 3 15 2" xfId="4364" xr:uid="{511062F1-6A88-43B9-9A0C-B719970CD49F}"/>
    <cellStyle name="Heading 3 3 15 2 2" xfId="4365" xr:uid="{0570D5E3-6CF1-4EC7-B235-65CBCAFA1045}"/>
    <cellStyle name="Heading 3 3 15 3" xfId="4366" xr:uid="{54ADDC7B-520F-4FAF-A9F8-03C21B966C28}"/>
    <cellStyle name="Heading 3 3 15 3 2" xfId="4367" xr:uid="{549232ED-85B3-4F98-8097-FC092EDBB0C1}"/>
    <cellStyle name="Heading 3 3 15 4" xfId="4368" xr:uid="{C7063A82-985D-4F95-815A-5C63F2DD17B6}"/>
    <cellStyle name="Heading 3 3 15 4 2" xfId="4369" xr:uid="{CEDFD810-1476-4713-ADE7-B8F2CED02CC2}"/>
    <cellStyle name="Heading 3 3 16" xfId="4370" xr:uid="{810A3F64-90D0-4D7C-8DFC-B08F35AC42E8}"/>
    <cellStyle name="Heading 3 3 16 2" xfId="4371" xr:uid="{D8FD2361-C152-4E55-AEBB-95849B60D3CF}"/>
    <cellStyle name="Heading 3 3 17" xfId="4372" xr:uid="{8181B536-D310-4207-891E-D6801D1166AB}"/>
    <cellStyle name="Heading 3 3 17 2" xfId="4373" xr:uid="{0F87BBB5-BE9C-4FCE-8F70-281F549B1A76}"/>
    <cellStyle name="Heading 3 3 18" xfId="4374" xr:uid="{876B4B11-AB80-449A-91F8-34AFB404EECD}"/>
    <cellStyle name="Heading 3 3 18 2" xfId="4375" xr:uid="{C2A37A12-F724-41AC-9618-A0304C35119D}"/>
    <cellStyle name="Heading 3 3 19" xfId="4376" xr:uid="{B5FAA8C6-CFAB-4142-8886-094DE165794B}"/>
    <cellStyle name="Heading 3 3 2" xfId="4377" xr:uid="{4B29ADB7-AEEF-4E5A-85F5-D47716E8FDC2}"/>
    <cellStyle name="Heading 3 3 2 2" xfId="4378" xr:uid="{C5ED1D0B-BE08-4ACF-B167-3F06DAB42CA9}"/>
    <cellStyle name="Heading 3 3 2 2 2" xfId="4379" xr:uid="{9A6A526B-55FE-4184-9273-A62ED23EC5D0}"/>
    <cellStyle name="Heading 3 3 2 3" xfId="4380" xr:uid="{086A84D9-CD19-4BB0-88D7-F73CB5394CDC}"/>
    <cellStyle name="Heading 3 3 2 3 2" xfId="4381" xr:uid="{90401786-3473-438C-A9BE-2A5FFACDD277}"/>
    <cellStyle name="Heading 3 3 2 4" xfId="4382" xr:uid="{658731E6-5EE4-4F47-85C6-2C636B1EE057}"/>
    <cellStyle name="Heading 3 3 2 4 2" xfId="4383" xr:uid="{ECB73A20-4583-460F-BD05-6EA16B0B0D53}"/>
    <cellStyle name="Heading 3 3 20" xfId="4384" xr:uid="{932D5C89-AEB6-4D93-A161-85BCFAA730C4}"/>
    <cellStyle name="Heading 3 3 21" xfId="4385" xr:uid="{1110A6FB-39CB-4070-A058-5F7AFE2AE6F5}"/>
    <cellStyle name="Heading 3 3 22" xfId="4386" xr:uid="{74465B7B-3966-43E2-B507-A27FCFCEC045}"/>
    <cellStyle name="Heading 3 3 23" xfId="4387" xr:uid="{65B412D8-5608-4E78-B085-1131F0246A95}"/>
    <cellStyle name="Heading 3 3 24" xfId="4388" xr:uid="{40F79634-5EAF-4D2A-9AED-80C72CE78485}"/>
    <cellStyle name="Heading 3 3 25" xfId="4389" xr:uid="{CA2BE9EB-F382-4E22-A43D-710EC5056CAC}"/>
    <cellStyle name="Heading 3 3 3" xfId="4390" xr:uid="{8B87164E-33AB-4CF1-B460-B406E778C8C1}"/>
    <cellStyle name="Heading 3 3 3 2" xfId="4391" xr:uid="{9D5DF29B-6487-4338-B184-C375B25028FD}"/>
    <cellStyle name="Heading 3 3 3 2 2" xfId="4392" xr:uid="{2BAE5B9E-AD23-4821-9143-1AB02078405F}"/>
    <cellStyle name="Heading 3 3 3 3" xfId="4393" xr:uid="{A9F92E9B-A17B-44E1-8161-43E9BFC98C12}"/>
    <cellStyle name="Heading 3 3 3 3 2" xfId="4394" xr:uid="{FE2A85AB-1194-42EE-80E3-070DE6F4714D}"/>
    <cellStyle name="Heading 3 3 3 4" xfId="4395" xr:uid="{D3457B90-346A-4932-BA22-963EFD341E0D}"/>
    <cellStyle name="Heading 3 3 3 4 2" xfId="4396" xr:uid="{36064F35-3766-4112-9BDD-25D325906C93}"/>
    <cellStyle name="Heading 3 3 4" xfId="4397" xr:uid="{FF0B3A38-F322-4417-A99D-9F9B2777406C}"/>
    <cellStyle name="Heading 3 3 4 2" xfId="4398" xr:uid="{83DF2224-A53C-48D4-A413-E65A4097AC9D}"/>
    <cellStyle name="Heading 3 3 4 2 2" xfId="4399" xr:uid="{A141460B-1A58-4D26-BAAE-66433217D21A}"/>
    <cellStyle name="Heading 3 3 4 3" xfId="4400" xr:uid="{CE7AF9E3-4C53-404F-970B-7A02863E7862}"/>
    <cellStyle name="Heading 3 3 4 3 2" xfId="4401" xr:uid="{3F786A38-1C41-4013-B529-0D97EC45A515}"/>
    <cellStyle name="Heading 3 3 4 4" xfId="4402" xr:uid="{A5BF2CA1-C89C-4BAA-86CA-C41E140AE155}"/>
    <cellStyle name="Heading 3 3 4 4 2" xfId="4403" xr:uid="{F8D9B12B-3FF2-4442-AF59-0A1C275B00CB}"/>
    <cellStyle name="Heading 3 3 5" xfId="4404" xr:uid="{44E893CA-B3AA-45E4-A987-1E551BB9F109}"/>
    <cellStyle name="Heading 3 3 5 2" xfId="4405" xr:uid="{A3D2D25A-6D76-493A-8173-BB097C1317A7}"/>
    <cellStyle name="Heading 3 3 5 2 2" xfId="4406" xr:uid="{249D0893-C1A3-4B39-8D1B-0D4DCDBEC7DC}"/>
    <cellStyle name="Heading 3 3 5 3" xfId="4407" xr:uid="{5BE9C194-A944-4163-8A07-9EB6D154CBA3}"/>
    <cellStyle name="Heading 3 3 5 3 2" xfId="4408" xr:uid="{952B3DB8-4D7E-4C10-91F0-1C747B398F2D}"/>
    <cellStyle name="Heading 3 3 5 4" xfId="4409" xr:uid="{661FFCCC-97E7-47D9-977A-33A3734AFCDB}"/>
    <cellStyle name="Heading 3 3 5 4 2" xfId="4410" xr:uid="{5467E9F8-50F0-4EF1-AF2D-656D8F1916D7}"/>
    <cellStyle name="Heading 3 3 6" xfId="4411" xr:uid="{4D32675A-6292-42B4-B2CD-9C7B0F6CEA75}"/>
    <cellStyle name="Heading 3 3 6 2" xfId="4412" xr:uid="{9852187B-7E99-4C1D-A3D7-C8E416A1839F}"/>
    <cellStyle name="Heading 3 3 6 2 2" xfId="4413" xr:uid="{9F8178BF-60A0-4ED5-AFF2-6E739FBBBF91}"/>
    <cellStyle name="Heading 3 3 6 3" xfId="4414" xr:uid="{536EDC21-59B6-458A-A07B-2D2F6DD083C6}"/>
    <cellStyle name="Heading 3 3 6 3 2" xfId="4415" xr:uid="{A2C14A7C-CB76-46E3-9105-14149D3FAD5A}"/>
    <cellStyle name="Heading 3 3 6 4" xfId="4416" xr:uid="{777F9AA4-73FE-47BF-AAE5-C08D921F5C58}"/>
    <cellStyle name="Heading 3 3 6 4 2" xfId="4417" xr:uid="{D6EF496B-949D-4209-8933-08E26CE8C186}"/>
    <cellStyle name="Heading 3 3 7" xfId="4418" xr:uid="{1344CBCF-10E3-4D71-838C-4173E8E64156}"/>
    <cellStyle name="Heading 3 3 7 2" xfId="4419" xr:uid="{CE4012FB-6AB4-4B79-B228-7D4A1EE472CD}"/>
    <cellStyle name="Heading 3 3 7 2 2" xfId="4420" xr:uid="{CAC61A8E-65B3-4138-946C-EBBE28CEB023}"/>
    <cellStyle name="Heading 3 3 7 3" xfId="4421" xr:uid="{D71E1319-4338-40AB-A45B-0EB35A0BCCC7}"/>
    <cellStyle name="Heading 3 3 7 3 2" xfId="4422" xr:uid="{959D5833-B760-4572-99F5-AEBFE93BB884}"/>
    <cellStyle name="Heading 3 3 7 4" xfId="4423" xr:uid="{4D32F948-717F-454F-9BAF-FEA936F3F5AD}"/>
    <cellStyle name="Heading 3 3 7 4 2" xfId="4424" xr:uid="{8019F856-56F7-454A-9EF4-64F73B57CD5F}"/>
    <cellStyle name="Heading 3 3 8" xfId="4425" xr:uid="{23468BE1-7644-46E0-8423-6131DF60D36B}"/>
    <cellStyle name="Heading 3 3 8 2" xfId="4426" xr:uid="{8A4074F6-823D-4820-8411-2161832ADB8F}"/>
    <cellStyle name="Heading 3 3 8 2 2" xfId="4427" xr:uid="{F612F427-AB96-4709-ADE1-863428A51F89}"/>
    <cellStyle name="Heading 3 3 8 3" xfId="4428" xr:uid="{0B820715-5E56-410A-97BC-E5E51819ADC8}"/>
    <cellStyle name="Heading 3 3 8 3 2" xfId="4429" xr:uid="{EB0228FD-E7DB-4139-92A3-DFDCD2B10D5C}"/>
    <cellStyle name="Heading 3 3 8 4" xfId="4430" xr:uid="{8FA3E01D-F5CE-400F-98F2-54D035CD8761}"/>
    <cellStyle name="Heading 3 3 8 4 2" xfId="4431" xr:uid="{A8FF358B-E170-4F07-8277-113D3150E6E8}"/>
    <cellStyle name="Heading 3 3 9" xfId="4432" xr:uid="{EEE175E6-D51F-4692-AA8B-7393538D19DE}"/>
    <cellStyle name="Heading 3 3 9 2" xfId="4433" xr:uid="{67E959FE-C79D-4056-9408-DB119091FE5F}"/>
    <cellStyle name="Heading 3 3 9 2 2" xfId="4434" xr:uid="{E1E8FA9F-1344-4239-BD33-9C60834FBE01}"/>
    <cellStyle name="Heading 3 3 9 3" xfId="4435" xr:uid="{B07E2803-E0CF-4FC1-A9B8-B1A65938FD28}"/>
    <cellStyle name="Heading 3 3 9 3 2" xfId="4436" xr:uid="{D8F75144-69C2-4D0A-81BA-238FE5C96FF1}"/>
    <cellStyle name="Heading 3 3 9 4" xfId="4437" xr:uid="{072691B7-D495-4B3E-A9E7-3421ECCC78FE}"/>
    <cellStyle name="Heading 3 3 9 4 2" xfId="4438" xr:uid="{FBD32740-769D-400F-B5BD-764C03F92245}"/>
    <cellStyle name="Heading 3 4" xfId="4439" xr:uid="{E699BB85-8CD0-40E7-9B27-09C95C2BEB1B}"/>
    <cellStyle name="Heading 3 4 10" xfId="4440" xr:uid="{972E4742-6020-4E4A-AB1A-B571192633EF}"/>
    <cellStyle name="Heading 3 4 10 2" xfId="4441" xr:uid="{19F0BD3B-EC43-47AB-BB40-618AC7294F05}"/>
    <cellStyle name="Heading 3 4 10 2 2" xfId="4442" xr:uid="{B8F388BF-57CF-449D-B7F5-A83FE85D7030}"/>
    <cellStyle name="Heading 3 4 10 3" xfId="4443" xr:uid="{02CCF351-E137-4D4D-B190-ED7C4B436571}"/>
    <cellStyle name="Heading 3 4 10 3 2" xfId="4444" xr:uid="{14C5CCAE-B63B-4569-983E-D809BCF56786}"/>
    <cellStyle name="Heading 3 4 10 4" xfId="4445" xr:uid="{2D62FEBE-D3BD-4A0B-9CE5-68C5DA051712}"/>
    <cellStyle name="Heading 3 4 10 4 2" xfId="4446" xr:uid="{13C1A5AF-45F3-4B67-97E6-1D4463A9AEDC}"/>
    <cellStyle name="Heading 3 4 11" xfId="4447" xr:uid="{B1301109-B9FA-4F61-A650-8D5AC3ED8F90}"/>
    <cellStyle name="Heading 3 4 11 2" xfId="4448" xr:uid="{5C8983AC-1F62-4A57-B561-AC4B6F6273C4}"/>
    <cellStyle name="Heading 3 4 11 2 2" xfId="4449" xr:uid="{8C94EBAB-51E3-4641-90FF-9106E9507DE9}"/>
    <cellStyle name="Heading 3 4 11 3" xfId="4450" xr:uid="{53E27DC6-9D9A-49BC-968C-69AAF1EFECFE}"/>
    <cellStyle name="Heading 3 4 11 3 2" xfId="4451" xr:uid="{BE2CDCB1-61D4-4941-8B47-5986C1191B60}"/>
    <cellStyle name="Heading 3 4 11 4" xfId="4452" xr:uid="{0F017D4F-3E0A-4965-BA94-594B79BD921C}"/>
    <cellStyle name="Heading 3 4 11 4 2" xfId="4453" xr:uid="{C9AF9AE7-9C51-470F-B68A-6295A2DD8914}"/>
    <cellStyle name="Heading 3 4 12" xfId="4454" xr:uid="{19E24464-FB06-4199-B4D6-4F3AF7E2FC5C}"/>
    <cellStyle name="Heading 3 4 12 2" xfId="4455" xr:uid="{2C12F432-D08B-4AEB-972F-BA27EB463021}"/>
    <cellStyle name="Heading 3 4 12 2 2" xfId="4456" xr:uid="{E32363EF-E25C-4081-9402-B87FA77D4AF2}"/>
    <cellStyle name="Heading 3 4 12 3" xfId="4457" xr:uid="{358C29A9-4725-4D01-9A2D-C1A8668F3E9B}"/>
    <cellStyle name="Heading 3 4 12 3 2" xfId="4458" xr:uid="{73A9EB5F-CD51-4C49-994A-B89123DE919F}"/>
    <cellStyle name="Heading 3 4 12 4" xfId="4459" xr:uid="{273BE632-D883-40C6-9E13-2A02BB861372}"/>
    <cellStyle name="Heading 3 4 12 4 2" xfId="4460" xr:uid="{FA14A5BE-64D3-4A97-928F-71B19DA738C7}"/>
    <cellStyle name="Heading 3 4 13" xfId="4461" xr:uid="{FCE1EAA2-DE2C-4E31-A105-0EC29C86032B}"/>
    <cellStyle name="Heading 3 4 13 2" xfId="4462" xr:uid="{F43ADCB8-8F65-41C2-8AE5-C7DA92A4A67F}"/>
    <cellStyle name="Heading 3 4 13 2 2" xfId="4463" xr:uid="{68B5A52F-4EDF-41EA-A8D6-3C774B1DF792}"/>
    <cellStyle name="Heading 3 4 13 3" xfId="4464" xr:uid="{0EF05C6A-1DB0-47A5-9114-3911317AED01}"/>
    <cellStyle name="Heading 3 4 13 3 2" xfId="4465" xr:uid="{E2436218-1259-46BC-BA95-792272B4A56C}"/>
    <cellStyle name="Heading 3 4 13 4" xfId="4466" xr:uid="{20F7C819-CAF3-4512-B941-147CC77D55BC}"/>
    <cellStyle name="Heading 3 4 13 4 2" xfId="4467" xr:uid="{EE2A544D-1859-4B01-8DB1-B5B233596D39}"/>
    <cellStyle name="Heading 3 4 14" xfId="4468" xr:uid="{3E840EB4-7A1D-48FE-B792-62420DCA99E1}"/>
    <cellStyle name="Heading 3 4 14 2" xfId="4469" xr:uid="{3C744690-A81B-4752-80EE-C2EA5BB64CBB}"/>
    <cellStyle name="Heading 3 4 14 2 2" xfId="4470" xr:uid="{10782EF9-A04A-4A0A-954B-4F38FD5CBE15}"/>
    <cellStyle name="Heading 3 4 14 3" xfId="4471" xr:uid="{84455A75-618B-4005-AA8D-0F70A3E15703}"/>
    <cellStyle name="Heading 3 4 14 3 2" xfId="4472" xr:uid="{9F5CFB9E-DDA0-400A-B0B0-BF9DEF9DE43D}"/>
    <cellStyle name="Heading 3 4 14 4" xfId="4473" xr:uid="{9BBDF6AE-8144-4382-9040-9F7F0C371ED8}"/>
    <cellStyle name="Heading 3 4 14 4 2" xfId="4474" xr:uid="{225B1993-2B4B-4438-B0B2-D4BDF4530CA8}"/>
    <cellStyle name="Heading 3 4 15" xfId="4475" xr:uid="{BCCD3B1C-2E67-403A-84C9-AA2D14C16CB9}"/>
    <cellStyle name="Heading 3 4 15 2" xfId="4476" xr:uid="{5C3733A6-7B5D-4E33-B0E9-7239A08638FB}"/>
    <cellStyle name="Heading 3 4 15 2 2" xfId="4477" xr:uid="{CE072ADF-440B-4D11-B102-00142B349B29}"/>
    <cellStyle name="Heading 3 4 15 3" xfId="4478" xr:uid="{3D1B7F7A-D883-45A2-8D37-511C409A3C0D}"/>
    <cellStyle name="Heading 3 4 15 3 2" xfId="4479" xr:uid="{A2D26575-EC7B-4EEE-8050-ACB66A3DEAAB}"/>
    <cellStyle name="Heading 3 4 15 4" xfId="4480" xr:uid="{20853AA4-EE9E-4830-84F6-5A2A9BFACE68}"/>
    <cellStyle name="Heading 3 4 15 4 2" xfId="4481" xr:uid="{067C4760-7C5E-4122-9F7E-925D93CAC58D}"/>
    <cellStyle name="Heading 3 4 16" xfId="4482" xr:uid="{1500DEA7-8F78-4C07-82A1-4A083B636601}"/>
    <cellStyle name="Heading 3 4 16 2" xfId="4483" xr:uid="{55101943-E6F2-473B-A568-440880E55F5B}"/>
    <cellStyle name="Heading 3 4 17" xfId="4484" xr:uid="{3EADE679-AA34-4364-BBEF-543854BB7CA6}"/>
    <cellStyle name="Heading 3 4 17 2" xfId="4485" xr:uid="{86FF1845-5A40-4B17-90C2-8E5E4282473E}"/>
    <cellStyle name="Heading 3 4 18" xfId="4486" xr:uid="{77A220F3-B12A-4473-B20C-BCB04BD0EC58}"/>
    <cellStyle name="Heading 3 4 18 2" xfId="4487" xr:uid="{E63B82F9-B036-49AD-8531-9FD07572E9B9}"/>
    <cellStyle name="Heading 3 4 19" xfId="4488" xr:uid="{8EE65DD3-52C2-4198-AEC8-22A79A8D7504}"/>
    <cellStyle name="Heading 3 4 2" xfId="4489" xr:uid="{64C7B2EC-7693-4471-BCA1-32A31E89C594}"/>
    <cellStyle name="Heading 3 4 2 2" xfId="4490" xr:uid="{77857E65-9B60-4384-9568-BB0A6DBC8F96}"/>
    <cellStyle name="Heading 3 4 2 2 2" xfId="4491" xr:uid="{73B7295C-C0F2-407B-AA97-593E2A4B7944}"/>
    <cellStyle name="Heading 3 4 2 3" xfId="4492" xr:uid="{76A41534-C9B1-4F3B-BDBB-422359399183}"/>
    <cellStyle name="Heading 3 4 2 3 2" xfId="4493" xr:uid="{D58F9915-319D-4D31-8E62-8D4C7765282D}"/>
    <cellStyle name="Heading 3 4 2 4" xfId="4494" xr:uid="{2D57B4CA-4813-42C7-83E9-35ABF1ADB044}"/>
    <cellStyle name="Heading 3 4 2 4 2" xfId="4495" xr:uid="{47C19308-C3AC-4495-A9D3-E209815A7F3B}"/>
    <cellStyle name="Heading 3 4 20" xfId="4496" xr:uid="{9866BD93-9E35-4F1E-A548-64E37CBA235D}"/>
    <cellStyle name="Heading 3 4 21" xfId="4497" xr:uid="{A5604B1D-0F0B-4115-997C-5A230594FAB3}"/>
    <cellStyle name="Heading 3 4 22" xfId="4498" xr:uid="{06EC05A6-4164-42B5-9F2B-06CFCDEA80AD}"/>
    <cellStyle name="Heading 3 4 23" xfId="4499" xr:uid="{4A4EB2E9-1E1E-4F1A-B75B-126925133DB8}"/>
    <cellStyle name="Heading 3 4 24" xfId="4500" xr:uid="{691B2E11-2060-4054-A458-FD8D0F84EFCD}"/>
    <cellStyle name="Heading 3 4 25" xfId="4501" xr:uid="{A8A072BF-4488-4AC9-B78A-4BCF1ED94482}"/>
    <cellStyle name="Heading 3 4 3" xfId="4502" xr:uid="{7BD4E1AC-0187-4033-840A-B58FFD174E04}"/>
    <cellStyle name="Heading 3 4 3 2" xfId="4503" xr:uid="{D90662C1-BEAF-4FB7-98F9-369DA160B500}"/>
    <cellStyle name="Heading 3 4 3 2 2" xfId="4504" xr:uid="{BAD76333-BE8B-45BA-BF65-0C777148EC60}"/>
    <cellStyle name="Heading 3 4 3 3" xfId="4505" xr:uid="{8AAD49D0-C3E9-44CB-B02C-D6E348D1302B}"/>
    <cellStyle name="Heading 3 4 3 3 2" xfId="4506" xr:uid="{03D4B0FE-CE11-400C-8B4F-7D822013B2EC}"/>
    <cellStyle name="Heading 3 4 3 4" xfId="4507" xr:uid="{FE06AC91-4FA0-4668-8859-AF0A1793AF5C}"/>
    <cellStyle name="Heading 3 4 3 4 2" xfId="4508" xr:uid="{757F7ABA-7D46-44C2-AFB5-BA7FEA7D81B6}"/>
    <cellStyle name="Heading 3 4 4" xfId="4509" xr:uid="{F375EC3A-A693-4AA5-BB3D-1F2EAEFDAC4C}"/>
    <cellStyle name="Heading 3 4 4 2" xfId="4510" xr:uid="{506576B2-702C-4620-947C-A2CEE40F0852}"/>
    <cellStyle name="Heading 3 4 4 2 2" xfId="4511" xr:uid="{FC44F6C1-3074-476C-AD50-55EBB0A57C3D}"/>
    <cellStyle name="Heading 3 4 4 3" xfId="4512" xr:uid="{5C77F619-10F8-4687-A51E-D4E0C1D7BE03}"/>
    <cellStyle name="Heading 3 4 4 3 2" xfId="4513" xr:uid="{F6C2ED85-4507-4883-800D-27D8CDCE759E}"/>
    <cellStyle name="Heading 3 4 4 4" xfId="4514" xr:uid="{3F4B8BAB-47E5-406C-B109-379D665A3A74}"/>
    <cellStyle name="Heading 3 4 4 4 2" xfId="4515" xr:uid="{1EDAB419-F5E3-4BE5-8E58-016CCF36963C}"/>
    <cellStyle name="Heading 3 4 5" xfId="4516" xr:uid="{EE691CF1-C141-4066-AFED-CCF8A0317AF2}"/>
    <cellStyle name="Heading 3 4 5 2" xfId="4517" xr:uid="{C2DF121D-74DE-408D-A6DF-BBEF127144F0}"/>
    <cellStyle name="Heading 3 4 5 2 2" xfId="4518" xr:uid="{E4E226D0-B854-4CFE-A5F2-E1CD4B6B398B}"/>
    <cellStyle name="Heading 3 4 5 3" xfId="4519" xr:uid="{022197E7-DF82-4131-8E42-ACCF1EEFF1C2}"/>
    <cellStyle name="Heading 3 4 5 3 2" xfId="4520" xr:uid="{28579783-3304-4355-9805-B8627266BCAC}"/>
    <cellStyle name="Heading 3 4 5 4" xfId="4521" xr:uid="{409E5F8D-DBC8-4A7A-A014-B7AB6434CEB9}"/>
    <cellStyle name="Heading 3 4 5 4 2" xfId="4522" xr:uid="{BD59CF8B-8BF3-44DD-B988-965ABD73C5BB}"/>
    <cellStyle name="Heading 3 4 6" xfId="4523" xr:uid="{70CAAFE2-D98A-4A0A-8B89-AD5C1E9DD7FD}"/>
    <cellStyle name="Heading 3 4 6 2" xfId="4524" xr:uid="{E0F2B2FE-1713-4E05-BEC6-5BA4C0BE68D5}"/>
    <cellStyle name="Heading 3 4 6 2 2" xfId="4525" xr:uid="{DCCCFF67-862F-417C-B9E9-405FDD141C8C}"/>
    <cellStyle name="Heading 3 4 6 3" xfId="4526" xr:uid="{74FD1E0E-C1AA-4384-8002-B1B7F4D0D674}"/>
    <cellStyle name="Heading 3 4 6 3 2" xfId="4527" xr:uid="{86275C7A-562B-4050-B89E-36AC388430EB}"/>
    <cellStyle name="Heading 3 4 6 4" xfId="4528" xr:uid="{A205A232-B732-4CDA-A544-81E50F389484}"/>
    <cellStyle name="Heading 3 4 6 4 2" xfId="4529" xr:uid="{1021AA65-99E0-48AC-8939-214AB73EF4F4}"/>
    <cellStyle name="Heading 3 4 7" xfId="4530" xr:uid="{88FE778D-D9BF-41DE-BA2C-1C27C5127A96}"/>
    <cellStyle name="Heading 3 4 7 2" xfId="4531" xr:uid="{2B5DB859-6245-4D5E-8E8C-8679C250F29F}"/>
    <cellStyle name="Heading 3 4 7 2 2" xfId="4532" xr:uid="{F8F6A70E-1131-4BD7-B566-EF2876842A3C}"/>
    <cellStyle name="Heading 3 4 7 3" xfId="4533" xr:uid="{1BBBE146-17CF-4ACF-A7AF-DD0A81E761C5}"/>
    <cellStyle name="Heading 3 4 7 3 2" xfId="4534" xr:uid="{869906BA-2964-4455-A407-2504D5DF45B2}"/>
    <cellStyle name="Heading 3 4 7 4" xfId="4535" xr:uid="{AB9E76A1-58DE-43BC-8A70-3F69B6E74399}"/>
    <cellStyle name="Heading 3 4 7 4 2" xfId="4536" xr:uid="{9C69DF7A-FE7C-49C2-86AB-67BB452E92A1}"/>
    <cellStyle name="Heading 3 4 8" xfId="4537" xr:uid="{A3A0A862-30BD-4E65-8AF1-9D462DBE563C}"/>
    <cellStyle name="Heading 3 4 8 2" xfId="4538" xr:uid="{E434AE3A-573B-43C1-A22C-86D1EB8F1B2D}"/>
    <cellStyle name="Heading 3 4 8 2 2" xfId="4539" xr:uid="{4E914D67-8BA5-437A-9054-BD5E1F11D275}"/>
    <cellStyle name="Heading 3 4 8 3" xfId="4540" xr:uid="{AE6FF716-ABDE-4347-9639-23043A0EBA07}"/>
    <cellStyle name="Heading 3 4 8 3 2" xfId="4541" xr:uid="{3EF3AA4A-C255-442E-8BF5-2DCA1BC9E3B8}"/>
    <cellStyle name="Heading 3 4 8 4" xfId="4542" xr:uid="{4250EB3C-55BE-49A6-A1F9-EC904AAA0182}"/>
    <cellStyle name="Heading 3 4 8 4 2" xfId="4543" xr:uid="{B2B0BFB5-2777-4261-8C8F-04944DC30A50}"/>
    <cellStyle name="Heading 3 4 9" xfId="4544" xr:uid="{8C0E4F09-4B81-4E0F-8888-046276A4B0B4}"/>
    <cellStyle name="Heading 3 4 9 2" xfId="4545" xr:uid="{555351E2-31B1-4FD5-B1DA-3710906EFFE4}"/>
    <cellStyle name="Heading 3 4 9 2 2" xfId="4546" xr:uid="{51FC1175-1DC8-4035-B7EE-E9F4AF4F885B}"/>
    <cellStyle name="Heading 3 4 9 3" xfId="4547" xr:uid="{C333D4CA-7049-4C01-9EE5-A3AFD4724F94}"/>
    <cellStyle name="Heading 3 4 9 3 2" xfId="4548" xr:uid="{2C13BDDC-2214-4ABD-BA7C-D135ABB92864}"/>
    <cellStyle name="Heading 3 4 9 4" xfId="4549" xr:uid="{79A5134F-491A-4566-9D9A-3BD33F1B1F89}"/>
    <cellStyle name="Heading 3 4 9 4 2" xfId="4550" xr:uid="{5CD02A30-6403-4FB6-A646-7106788B993E}"/>
    <cellStyle name="Heading 3 5" xfId="4551" xr:uid="{25394E36-5EEE-44B2-A4A8-11E05621806F}"/>
    <cellStyle name="Heading 3 5 10" xfId="4552" xr:uid="{F0C013E5-B754-4657-AEDE-1439BFD39A42}"/>
    <cellStyle name="Heading 3 5 10 2" xfId="4553" xr:uid="{1573C538-844A-4611-B970-A8AC6CFFB060}"/>
    <cellStyle name="Heading 3 5 10 2 2" xfId="4554" xr:uid="{0BD498F8-E8CE-440B-B801-0EB12BDA55FD}"/>
    <cellStyle name="Heading 3 5 10 3" xfId="4555" xr:uid="{5853544C-4F5C-46FA-96D8-FCA2A087C43E}"/>
    <cellStyle name="Heading 3 5 10 3 2" xfId="4556" xr:uid="{0C00094B-A7CE-4253-A5CB-71CFD747A606}"/>
    <cellStyle name="Heading 3 5 10 4" xfId="4557" xr:uid="{65C031F0-68BA-46B6-88A2-200B4E646D82}"/>
    <cellStyle name="Heading 3 5 10 4 2" xfId="4558" xr:uid="{D09A152C-EBF1-4089-9097-3D272A3E69C4}"/>
    <cellStyle name="Heading 3 5 11" xfId="4559" xr:uid="{5C9B7211-49C7-4B5E-B58F-BDAD402D3AAA}"/>
    <cellStyle name="Heading 3 5 11 2" xfId="4560" xr:uid="{4DC9095A-F167-4DA7-9DEB-9B230856CFCD}"/>
    <cellStyle name="Heading 3 5 11 2 2" xfId="4561" xr:uid="{EE6A5BE9-CE8B-41FC-BE09-B6615914296D}"/>
    <cellStyle name="Heading 3 5 11 3" xfId="4562" xr:uid="{12001DE2-3C29-48C6-8A42-DDEB57EA8F0C}"/>
    <cellStyle name="Heading 3 5 11 3 2" xfId="4563" xr:uid="{75E766C5-5122-4A4E-AEEE-EF3AA855BC59}"/>
    <cellStyle name="Heading 3 5 11 4" xfId="4564" xr:uid="{66DD9CBF-AFDE-433F-83A0-95C4A9A8E958}"/>
    <cellStyle name="Heading 3 5 11 4 2" xfId="4565" xr:uid="{6FBCE64B-D976-48BA-88EC-7F1427162504}"/>
    <cellStyle name="Heading 3 5 12" xfId="4566" xr:uid="{40A4F233-6ADD-4839-B936-E78298C9AE3B}"/>
    <cellStyle name="Heading 3 5 12 2" xfId="4567" xr:uid="{5AC497E2-A8FA-4020-AD8B-B15F18BA2AEC}"/>
    <cellStyle name="Heading 3 5 12 2 2" xfId="4568" xr:uid="{C583D7FF-A76A-435C-9902-D4586D2B4F85}"/>
    <cellStyle name="Heading 3 5 12 3" xfId="4569" xr:uid="{C5D3FB0C-33AE-4DB3-8562-01F7385A5CCF}"/>
    <cellStyle name="Heading 3 5 12 3 2" xfId="4570" xr:uid="{0B60AB2D-D948-411A-B671-0F60ACEDCD57}"/>
    <cellStyle name="Heading 3 5 12 4" xfId="4571" xr:uid="{4F52C560-DD84-4350-AB35-81EE307CC75B}"/>
    <cellStyle name="Heading 3 5 12 4 2" xfId="4572" xr:uid="{96C0CF85-282B-4ECC-89A0-4E54885A27D0}"/>
    <cellStyle name="Heading 3 5 13" xfId="4573" xr:uid="{86848A63-B52F-48E2-8EF6-B79DBC883D3E}"/>
    <cellStyle name="Heading 3 5 13 2" xfId="4574" xr:uid="{F75D6C8F-F697-48AF-8F81-006E81CA35FE}"/>
    <cellStyle name="Heading 3 5 13 2 2" xfId="4575" xr:uid="{83092E73-0658-4C36-9AAA-B167C5C5B2E7}"/>
    <cellStyle name="Heading 3 5 13 3" xfId="4576" xr:uid="{039F7CA8-091B-47D4-9B53-609F67EFD4C4}"/>
    <cellStyle name="Heading 3 5 13 3 2" xfId="4577" xr:uid="{EA124D5E-44EA-4D63-B3FB-2730F405AEA5}"/>
    <cellStyle name="Heading 3 5 13 4" xfId="4578" xr:uid="{E46BFF4E-EE69-4DE5-B155-DF3600C5B51C}"/>
    <cellStyle name="Heading 3 5 13 4 2" xfId="4579" xr:uid="{C5E8FEDD-E0B6-410F-AC2D-4D347DBD0C9F}"/>
    <cellStyle name="Heading 3 5 14" xfId="4580" xr:uid="{98644877-12EB-4B71-BA00-390038731D45}"/>
    <cellStyle name="Heading 3 5 14 2" xfId="4581" xr:uid="{404AAD6D-5B91-4F07-AE76-B6A465B086CF}"/>
    <cellStyle name="Heading 3 5 14 2 2" xfId="4582" xr:uid="{59ADA0FF-C6FC-4B14-9FE6-2F5469C71CEA}"/>
    <cellStyle name="Heading 3 5 14 3" xfId="4583" xr:uid="{F1DDDC87-B33C-4EBD-BA6D-64A89476811C}"/>
    <cellStyle name="Heading 3 5 14 3 2" xfId="4584" xr:uid="{940BA305-0884-4AD5-BB98-7F0C2861F7FF}"/>
    <cellStyle name="Heading 3 5 14 4" xfId="4585" xr:uid="{EA6E7843-CA82-4085-A393-CF304E3FF034}"/>
    <cellStyle name="Heading 3 5 14 4 2" xfId="4586" xr:uid="{8CD4BB03-29DB-4280-B5E8-8A09AAED708A}"/>
    <cellStyle name="Heading 3 5 15" xfId="4587" xr:uid="{9FDFD862-8FBC-4440-A9DD-E72D3F74343F}"/>
    <cellStyle name="Heading 3 5 15 2" xfId="4588" xr:uid="{B4CED485-B164-45B1-A9AE-3FD51A7C619B}"/>
    <cellStyle name="Heading 3 5 15 2 2" xfId="4589" xr:uid="{5856C853-865C-432E-950E-B15EAD3CD3DB}"/>
    <cellStyle name="Heading 3 5 15 3" xfId="4590" xr:uid="{5D501159-14BE-45D0-97B7-3170D5CBDBA9}"/>
    <cellStyle name="Heading 3 5 15 3 2" xfId="4591" xr:uid="{B77BD3B3-BE1C-4B44-A7E7-DED16C14ED0F}"/>
    <cellStyle name="Heading 3 5 15 4" xfId="4592" xr:uid="{2EE53831-F378-4D75-A764-89BCEE107CBB}"/>
    <cellStyle name="Heading 3 5 15 4 2" xfId="4593" xr:uid="{EFACAEFF-2264-43CA-B101-6F3CEED3A91D}"/>
    <cellStyle name="Heading 3 5 16" xfId="4594" xr:uid="{3A0E8B75-B7C7-47BE-B141-28B96C1E7577}"/>
    <cellStyle name="Heading 3 5 16 2" xfId="4595" xr:uid="{F26C437F-4306-4EA4-83D3-826F78E144F1}"/>
    <cellStyle name="Heading 3 5 17" xfId="4596" xr:uid="{8034E075-288A-4AB3-8121-2B99EAB6EF33}"/>
    <cellStyle name="Heading 3 5 17 2" xfId="4597" xr:uid="{5A20D9A5-9AB5-4DD0-A50E-93DE6141DCDD}"/>
    <cellStyle name="Heading 3 5 18" xfId="4598" xr:uid="{55BB92FB-086A-4324-ABD8-AA00A78254DA}"/>
    <cellStyle name="Heading 3 5 18 2" xfId="4599" xr:uid="{39D0EB2F-2D6F-4D85-B9B8-8DFC4518C3F9}"/>
    <cellStyle name="Heading 3 5 19" xfId="4600" xr:uid="{1496FABB-41BA-4A9E-88A3-E21FCE29689C}"/>
    <cellStyle name="Heading 3 5 2" xfId="4601" xr:uid="{8C47BAE8-A65D-47C9-9A78-8F9B4907BD2C}"/>
    <cellStyle name="Heading 3 5 2 2" xfId="4602" xr:uid="{E1312BFD-290C-4071-96A7-472E9105F305}"/>
    <cellStyle name="Heading 3 5 2 2 2" xfId="4603" xr:uid="{BA864B09-531F-4788-A29C-44C1B48072C1}"/>
    <cellStyle name="Heading 3 5 2 3" xfId="4604" xr:uid="{1F0941B9-C9D7-449C-9A09-BC035A32E1BF}"/>
    <cellStyle name="Heading 3 5 2 3 2" xfId="4605" xr:uid="{9DD76527-16AE-4592-B57D-1CA2C51C1DF7}"/>
    <cellStyle name="Heading 3 5 2 4" xfId="4606" xr:uid="{B50C5AA8-5299-4F60-B1DF-4621D6BC3ADB}"/>
    <cellStyle name="Heading 3 5 2 4 2" xfId="4607" xr:uid="{593410D6-5D46-4EDE-AD87-EB26D33B0D55}"/>
    <cellStyle name="Heading 3 5 20" xfId="4608" xr:uid="{D8068875-C51C-4570-A673-88086E2E8BCB}"/>
    <cellStyle name="Heading 3 5 21" xfId="4609" xr:uid="{1DF4AEAB-1691-43F1-8DDF-96141CA2E4F8}"/>
    <cellStyle name="Heading 3 5 22" xfId="4610" xr:uid="{4FE30906-CC54-4463-AAB3-9E315F59422B}"/>
    <cellStyle name="Heading 3 5 23" xfId="4611" xr:uid="{D311BD14-7EC5-4813-ACDA-EB42C74C29B9}"/>
    <cellStyle name="Heading 3 5 24" xfId="4612" xr:uid="{BFBBE052-5C59-4C37-9FD8-F0B3E4DF832C}"/>
    <cellStyle name="Heading 3 5 25" xfId="4613" xr:uid="{EB75CDA1-9599-44DC-904B-146E862228BD}"/>
    <cellStyle name="Heading 3 5 3" xfId="4614" xr:uid="{CAA9D5F9-1793-4066-898E-CFD9319D60B9}"/>
    <cellStyle name="Heading 3 5 3 2" xfId="4615" xr:uid="{63FF2CFE-697E-4772-9BAE-2F4224BF7FCA}"/>
    <cellStyle name="Heading 3 5 3 2 2" xfId="4616" xr:uid="{EA4DEE87-BD58-4EAD-9226-5D4498572095}"/>
    <cellStyle name="Heading 3 5 3 3" xfId="4617" xr:uid="{F97779F3-4C01-48EF-8DA3-9B94E116BF2D}"/>
    <cellStyle name="Heading 3 5 3 3 2" xfId="4618" xr:uid="{6FE28C7F-C117-4EA1-BF88-A71B3CF0FAF1}"/>
    <cellStyle name="Heading 3 5 3 4" xfId="4619" xr:uid="{E5E318A8-C4BB-4526-A265-9D4CAF40A49B}"/>
    <cellStyle name="Heading 3 5 3 4 2" xfId="4620" xr:uid="{6B60CE16-EFE2-4055-BE28-30052AE8388F}"/>
    <cellStyle name="Heading 3 5 4" xfId="4621" xr:uid="{1A82E591-4DC4-4FCA-A365-FD0DFD9708E3}"/>
    <cellStyle name="Heading 3 5 4 2" xfId="4622" xr:uid="{E44CA861-B3D3-4324-9CFE-2DE6C0692CFE}"/>
    <cellStyle name="Heading 3 5 4 2 2" xfId="4623" xr:uid="{6D2D0C36-8790-4307-88D1-3E11B2905F3D}"/>
    <cellStyle name="Heading 3 5 4 3" xfId="4624" xr:uid="{F360E546-F8B2-4EF8-8B69-2ADDD41F098A}"/>
    <cellStyle name="Heading 3 5 4 3 2" xfId="4625" xr:uid="{741B7FD0-203C-47E6-93A7-32E5EC9559AA}"/>
    <cellStyle name="Heading 3 5 4 4" xfId="4626" xr:uid="{4E0BF779-2EB0-407C-8960-1A3C40062031}"/>
    <cellStyle name="Heading 3 5 4 4 2" xfId="4627" xr:uid="{FDCDE8EA-6739-4087-9A9E-D42BFCC969CF}"/>
    <cellStyle name="Heading 3 5 5" xfId="4628" xr:uid="{BDA4C5C7-7539-4D43-8A85-BB3458EF265D}"/>
    <cellStyle name="Heading 3 5 5 2" xfId="4629" xr:uid="{3A986153-E11C-4DEB-952B-15ECEBC6BC8F}"/>
    <cellStyle name="Heading 3 5 5 2 2" xfId="4630" xr:uid="{40A31496-63FD-4F07-8035-C46DAA79684D}"/>
    <cellStyle name="Heading 3 5 5 3" xfId="4631" xr:uid="{B4075AF8-314C-4327-A366-91BA097DA75B}"/>
    <cellStyle name="Heading 3 5 5 3 2" xfId="4632" xr:uid="{05AE6FE0-EAD9-4D59-A26F-C435B63689C2}"/>
    <cellStyle name="Heading 3 5 5 4" xfId="4633" xr:uid="{D02EEDA7-C12B-48DC-9EF8-43A5D7751EE8}"/>
    <cellStyle name="Heading 3 5 5 4 2" xfId="4634" xr:uid="{F71DD6E1-BCFA-4C2D-BC2F-A088711267F8}"/>
    <cellStyle name="Heading 3 5 6" xfId="4635" xr:uid="{10DCC521-40DA-4CFF-829B-697E244185B3}"/>
    <cellStyle name="Heading 3 5 6 2" xfId="4636" xr:uid="{FF0E6AA5-DF6D-468C-BFB9-55CA492F250C}"/>
    <cellStyle name="Heading 3 5 6 2 2" xfId="4637" xr:uid="{EF964819-1E39-4F67-895A-641E14B84880}"/>
    <cellStyle name="Heading 3 5 6 3" xfId="4638" xr:uid="{213E832B-467B-4405-8602-C474C1B29A84}"/>
    <cellStyle name="Heading 3 5 6 3 2" xfId="4639" xr:uid="{BF27936D-5959-4737-A78D-DE6EC3418DA5}"/>
    <cellStyle name="Heading 3 5 6 4" xfId="4640" xr:uid="{4467635D-3115-4FA5-BB13-9949FD368EF4}"/>
    <cellStyle name="Heading 3 5 6 4 2" xfId="4641" xr:uid="{95F0AA08-F0E3-4084-9F84-15A76E4EEE63}"/>
    <cellStyle name="Heading 3 5 7" xfId="4642" xr:uid="{4C7EA78D-F41D-477E-8EA6-DBBAC34B73D5}"/>
    <cellStyle name="Heading 3 5 7 2" xfId="4643" xr:uid="{4E5355DA-4C25-442D-9EC7-C089BF8C967A}"/>
    <cellStyle name="Heading 3 5 7 2 2" xfId="4644" xr:uid="{4E9F3DDF-549E-48A4-80A7-9C39BEAD3047}"/>
    <cellStyle name="Heading 3 5 7 3" xfId="4645" xr:uid="{0EC555EE-FED6-4CDA-955F-21593615A4C1}"/>
    <cellStyle name="Heading 3 5 7 3 2" xfId="4646" xr:uid="{68D0A9D4-D952-4E28-A577-2193472AA400}"/>
    <cellStyle name="Heading 3 5 7 4" xfId="4647" xr:uid="{3F7B3C8C-0FBD-4306-936E-CEFB3CD22874}"/>
    <cellStyle name="Heading 3 5 7 4 2" xfId="4648" xr:uid="{8C6629FA-72EF-4CAA-B366-4A8C16A621CB}"/>
    <cellStyle name="Heading 3 5 8" xfId="4649" xr:uid="{E0C82624-A728-4DA3-BFDF-088D9FB80103}"/>
    <cellStyle name="Heading 3 5 8 2" xfId="4650" xr:uid="{096890A3-9B8D-46B1-9D3E-048F718A2345}"/>
    <cellStyle name="Heading 3 5 8 2 2" xfId="4651" xr:uid="{5FBA68FF-6078-4AE8-9EA1-BAAE2BB37678}"/>
    <cellStyle name="Heading 3 5 8 3" xfId="4652" xr:uid="{252BDEA5-3FD6-478D-9D03-1E4DD6AB663E}"/>
    <cellStyle name="Heading 3 5 8 3 2" xfId="4653" xr:uid="{B52F156F-2C62-4988-9F88-D4B9C1C693BA}"/>
    <cellStyle name="Heading 3 5 8 4" xfId="4654" xr:uid="{645EDA57-EC82-42F3-8CB8-4FFFD031AB88}"/>
    <cellStyle name="Heading 3 5 8 4 2" xfId="4655" xr:uid="{6CCDB926-2A28-441D-A5ED-08944893B468}"/>
    <cellStyle name="Heading 3 5 9" xfId="4656" xr:uid="{AF9D19C2-E6DC-492C-849D-2FEB6B0BB8D1}"/>
    <cellStyle name="Heading 3 5 9 2" xfId="4657" xr:uid="{DA5F6443-4376-4E2F-B00B-C0DB7BB460A5}"/>
    <cellStyle name="Heading 3 5 9 2 2" xfId="4658" xr:uid="{4FA24458-392D-4C3A-8A76-1C9B9734570D}"/>
    <cellStyle name="Heading 3 5 9 3" xfId="4659" xr:uid="{B9426872-799E-4256-9076-5BABA804FE4D}"/>
    <cellStyle name="Heading 3 5 9 3 2" xfId="4660" xr:uid="{25CA2AA8-9FC0-49E6-AC07-FF3795422C1E}"/>
    <cellStyle name="Heading 3 5 9 4" xfId="4661" xr:uid="{DA74C141-538D-4D8F-B2ED-15FF1890B125}"/>
    <cellStyle name="Heading 3 5 9 4 2" xfId="4662" xr:uid="{DCA2220A-A2EF-4217-B331-A2D44FEAAA3B}"/>
    <cellStyle name="Heading 3 6" xfId="4663" xr:uid="{9304DA86-BB04-4917-A5CB-8DC4FEE87D2D}"/>
    <cellStyle name="Heading 3 6 10" xfId="4664" xr:uid="{C6AFFBE1-0A35-449C-9A7D-7C504D647582}"/>
    <cellStyle name="Heading 3 6 10 2" xfId="4665" xr:uid="{6F5A97DA-E05C-4B67-9DC9-BAE680186F00}"/>
    <cellStyle name="Heading 3 6 10 2 2" xfId="4666" xr:uid="{6F0365C6-5530-44C7-B93F-DEEE8371CA36}"/>
    <cellStyle name="Heading 3 6 10 3" xfId="4667" xr:uid="{BB5A0E7A-3629-4668-9CBC-087D71E444EC}"/>
    <cellStyle name="Heading 3 6 10 3 2" xfId="4668" xr:uid="{F08D744D-E0A5-476C-919F-4F53C0335C4C}"/>
    <cellStyle name="Heading 3 6 10 4" xfId="4669" xr:uid="{BEC6A0D5-BA59-44A0-85A6-AA18FEA7B266}"/>
    <cellStyle name="Heading 3 6 10 4 2" xfId="4670" xr:uid="{82E40337-C8FB-4FCE-8D86-62C94C36F460}"/>
    <cellStyle name="Heading 3 6 11" xfId="4671" xr:uid="{3AF00029-EA37-4A73-8FB7-A91458FDD2EE}"/>
    <cellStyle name="Heading 3 6 11 2" xfId="4672" xr:uid="{F4280615-F840-4B6F-9B72-71C981C24D25}"/>
    <cellStyle name="Heading 3 6 11 2 2" xfId="4673" xr:uid="{FAB053C6-B0B7-441E-BC1B-480CB77F85F3}"/>
    <cellStyle name="Heading 3 6 11 3" xfId="4674" xr:uid="{BCD8961E-9365-4AA7-A30B-43749D5804B4}"/>
    <cellStyle name="Heading 3 6 11 3 2" xfId="4675" xr:uid="{10E4B85A-51FA-456D-B6AE-A27C2CB6D862}"/>
    <cellStyle name="Heading 3 6 11 4" xfId="4676" xr:uid="{D624046D-0DB4-453C-8EF3-9EC740C2C407}"/>
    <cellStyle name="Heading 3 6 11 4 2" xfId="4677" xr:uid="{0B9E90F9-5E97-41EF-8723-5D929002A394}"/>
    <cellStyle name="Heading 3 6 12" xfId="4678" xr:uid="{01A49AD7-6DD5-4BE3-B7B4-B12025897EA2}"/>
    <cellStyle name="Heading 3 6 12 2" xfId="4679" xr:uid="{27A82556-7D8E-4249-BBE7-07F6321E83A3}"/>
    <cellStyle name="Heading 3 6 12 2 2" xfId="4680" xr:uid="{8D3DFABD-BDEE-4497-AF5E-2FF46F48A6AF}"/>
    <cellStyle name="Heading 3 6 12 3" xfId="4681" xr:uid="{CC6AB4E7-DF2B-46DE-9FC7-870CA0D64EC6}"/>
    <cellStyle name="Heading 3 6 12 3 2" xfId="4682" xr:uid="{3249FD78-23EB-48B6-A281-48F82C5E8C5A}"/>
    <cellStyle name="Heading 3 6 12 4" xfId="4683" xr:uid="{D2C2E0C1-B352-4F39-B231-B6B61C327339}"/>
    <cellStyle name="Heading 3 6 12 4 2" xfId="4684" xr:uid="{9BD16107-AE56-48AC-BFCC-DA39C7E3F283}"/>
    <cellStyle name="Heading 3 6 13" xfId="4685" xr:uid="{AE1E7A26-236D-4435-8E9A-5B1E305796C7}"/>
    <cellStyle name="Heading 3 6 13 2" xfId="4686" xr:uid="{679EDCBE-41E2-4FC0-94FB-B8D85FD4AE7A}"/>
    <cellStyle name="Heading 3 6 13 2 2" xfId="4687" xr:uid="{83AFDCF5-3635-49CC-A78D-6A35B9CCB50C}"/>
    <cellStyle name="Heading 3 6 13 3" xfId="4688" xr:uid="{F7858D36-4A1D-4F8B-982F-B3E88D29B265}"/>
    <cellStyle name="Heading 3 6 13 3 2" xfId="4689" xr:uid="{670471D6-7AFA-46F4-84DB-8D1B276F5931}"/>
    <cellStyle name="Heading 3 6 13 4" xfId="4690" xr:uid="{9FDAC242-C44E-43A0-8618-8CC83E99C4AA}"/>
    <cellStyle name="Heading 3 6 13 4 2" xfId="4691" xr:uid="{A2D61B99-3885-46F2-B4AE-153EAC393D4A}"/>
    <cellStyle name="Heading 3 6 14" xfId="4692" xr:uid="{6C8911CD-2B57-4F30-9535-23AE88BC8740}"/>
    <cellStyle name="Heading 3 6 14 2" xfId="4693" xr:uid="{EA2DF3C9-E563-4166-B1B6-F09ABBFA8E59}"/>
    <cellStyle name="Heading 3 6 14 2 2" xfId="4694" xr:uid="{93D9BF0E-9128-434C-8DB7-89B041C6406D}"/>
    <cellStyle name="Heading 3 6 14 3" xfId="4695" xr:uid="{403286DD-BB33-49F8-968A-1DA68175B448}"/>
    <cellStyle name="Heading 3 6 14 3 2" xfId="4696" xr:uid="{32A8B594-948E-44D5-ADC6-FD1F957081C4}"/>
    <cellStyle name="Heading 3 6 14 4" xfId="4697" xr:uid="{C178684D-1D56-4C47-A081-605DC1045B6B}"/>
    <cellStyle name="Heading 3 6 14 4 2" xfId="4698" xr:uid="{A3AD46DE-F5F0-456E-A036-7E501BB573C6}"/>
    <cellStyle name="Heading 3 6 15" xfId="4699" xr:uid="{01C4DE94-762E-42C6-A4BB-0BE759425F2B}"/>
    <cellStyle name="Heading 3 6 15 2" xfId="4700" xr:uid="{1760DD21-DC32-4E69-8529-9E2F61566579}"/>
    <cellStyle name="Heading 3 6 15 2 2" xfId="4701" xr:uid="{F9EE2F73-7284-4C52-ABDC-626F825B7FA7}"/>
    <cellStyle name="Heading 3 6 15 3" xfId="4702" xr:uid="{B209AEAC-228F-4CFC-959E-37EA72080AE2}"/>
    <cellStyle name="Heading 3 6 15 3 2" xfId="4703" xr:uid="{7D56876E-356F-4794-BD1E-CE4473666A98}"/>
    <cellStyle name="Heading 3 6 15 4" xfId="4704" xr:uid="{4FEA448B-D4DE-47E9-8925-4599B7686113}"/>
    <cellStyle name="Heading 3 6 15 4 2" xfId="4705" xr:uid="{D5E148D7-8096-42F0-9690-722E77F0C31F}"/>
    <cellStyle name="Heading 3 6 16" xfId="4706" xr:uid="{A1570622-8A8D-4AA1-A451-B23E40F7D6B8}"/>
    <cellStyle name="Heading 3 6 16 2" xfId="4707" xr:uid="{1A016FE8-C3A6-43EF-A64C-B6AC54CE0C9F}"/>
    <cellStyle name="Heading 3 6 17" xfId="4708" xr:uid="{66706D18-8390-462B-A9B9-FBC340ED614A}"/>
    <cellStyle name="Heading 3 6 17 2" xfId="4709" xr:uid="{03F66602-B5E9-464B-986C-410179AE248C}"/>
    <cellStyle name="Heading 3 6 18" xfId="4710" xr:uid="{52EDEF36-001C-477F-AB88-A172F2C52DB8}"/>
    <cellStyle name="Heading 3 6 18 2" xfId="4711" xr:uid="{71AAD9B5-92E4-43DA-A498-B994A9E3BBC4}"/>
    <cellStyle name="Heading 3 6 19" xfId="4712" xr:uid="{535695D3-F280-4A1C-BBF4-8FD7BE1D45D6}"/>
    <cellStyle name="Heading 3 6 2" xfId="4713" xr:uid="{B9B0B6A0-22D9-4BB7-B1A3-C4E3456F1797}"/>
    <cellStyle name="Heading 3 6 2 2" xfId="4714" xr:uid="{DB5A714D-CD51-4D40-B06C-312A577BC61A}"/>
    <cellStyle name="Heading 3 6 2 2 2" xfId="4715" xr:uid="{79EB5AA5-93C9-40BB-B5AC-C2621DFA37D0}"/>
    <cellStyle name="Heading 3 6 2 3" xfId="4716" xr:uid="{E4EA0C23-D291-4E7B-A6C3-4B447BF11AB7}"/>
    <cellStyle name="Heading 3 6 2 3 2" xfId="4717" xr:uid="{76694326-CD33-4278-B2ED-553913BDAD20}"/>
    <cellStyle name="Heading 3 6 2 4" xfId="4718" xr:uid="{5710A123-BC2D-4AC7-A8CA-854B35901BC2}"/>
    <cellStyle name="Heading 3 6 2 4 2" xfId="4719" xr:uid="{059A278B-B050-43D3-9492-F24DA47B302C}"/>
    <cellStyle name="Heading 3 6 20" xfId="4720" xr:uid="{04A1790F-E163-4C5C-A97C-B2584AAEE507}"/>
    <cellStyle name="Heading 3 6 21" xfId="4721" xr:uid="{D81A4F2A-25B2-48C6-A561-B8BB134204E2}"/>
    <cellStyle name="Heading 3 6 22" xfId="4722" xr:uid="{C4003766-E8AA-468A-8B1A-AD0BB6F132AF}"/>
    <cellStyle name="Heading 3 6 23" xfId="4723" xr:uid="{A32CF8D6-5920-46CD-BAAB-ADFAFF3409CF}"/>
    <cellStyle name="Heading 3 6 24" xfId="4724" xr:uid="{A93AD19D-6E87-4567-B976-1051CA28A579}"/>
    <cellStyle name="Heading 3 6 25" xfId="4725" xr:uid="{F143D413-8299-4CF3-8923-88B64B3E8D35}"/>
    <cellStyle name="Heading 3 6 3" xfId="4726" xr:uid="{7689C30D-D31A-4D10-BFA2-6FF617DAA55B}"/>
    <cellStyle name="Heading 3 6 3 2" xfId="4727" xr:uid="{9A7E1F2E-A69F-425A-9E48-E54205757B4A}"/>
    <cellStyle name="Heading 3 6 3 2 2" xfId="4728" xr:uid="{43A7B3F1-CEC4-48F1-9542-16E10CBAA229}"/>
    <cellStyle name="Heading 3 6 3 3" xfId="4729" xr:uid="{CCBAE557-F6A7-436F-8B4C-06DB2D689251}"/>
    <cellStyle name="Heading 3 6 3 3 2" xfId="4730" xr:uid="{C84DCDA7-FA14-4AAA-A5EF-7A5D60ABF5D1}"/>
    <cellStyle name="Heading 3 6 3 4" xfId="4731" xr:uid="{33070894-ABCB-4B42-9648-F8C223D67BCA}"/>
    <cellStyle name="Heading 3 6 3 4 2" xfId="4732" xr:uid="{171C9B3C-2087-4FE6-B9D1-4DA7AEFEB7D8}"/>
    <cellStyle name="Heading 3 6 4" xfId="4733" xr:uid="{B60CB463-FC3F-4DFB-A4CC-A28073A04848}"/>
    <cellStyle name="Heading 3 6 4 2" xfId="4734" xr:uid="{0BF6AB55-7BAC-480F-AAA1-5E74BA65907A}"/>
    <cellStyle name="Heading 3 6 4 2 2" xfId="4735" xr:uid="{C916CA89-46B2-4BF0-A8B7-814F535D9586}"/>
    <cellStyle name="Heading 3 6 4 3" xfId="4736" xr:uid="{2DFB1F7B-EE3A-4740-91A7-A36B30F1E555}"/>
    <cellStyle name="Heading 3 6 4 3 2" xfId="4737" xr:uid="{D3FA6500-F07B-4F6F-92CF-ACF5A74F02AD}"/>
    <cellStyle name="Heading 3 6 4 4" xfId="4738" xr:uid="{38E70319-0F24-4C96-A635-1FE8BF44B2EC}"/>
    <cellStyle name="Heading 3 6 4 4 2" xfId="4739" xr:uid="{FA042B4A-6166-4CC9-99D6-ADD516C7F959}"/>
    <cellStyle name="Heading 3 6 5" xfId="4740" xr:uid="{7174BDBB-8D31-4FED-8DF7-C4722C419846}"/>
    <cellStyle name="Heading 3 6 5 2" xfId="4741" xr:uid="{C98A07E8-1371-47D3-9D4E-16255ACFF617}"/>
    <cellStyle name="Heading 3 6 5 2 2" xfId="4742" xr:uid="{24289BCA-FA84-4C5B-82D9-BD1099274DB8}"/>
    <cellStyle name="Heading 3 6 5 3" xfId="4743" xr:uid="{10D48D38-6F72-40A2-8F2D-8FD2C780ED5D}"/>
    <cellStyle name="Heading 3 6 5 3 2" xfId="4744" xr:uid="{8AE7F420-1280-48BE-B2ED-04AA6369D44B}"/>
    <cellStyle name="Heading 3 6 5 4" xfId="4745" xr:uid="{F8529168-3473-429B-9F3D-5899DD66DC79}"/>
    <cellStyle name="Heading 3 6 5 4 2" xfId="4746" xr:uid="{2A4DE8C8-D1A3-448E-A18F-C99638AC82A2}"/>
    <cellStyle name="Heading 3 6 6" xfId="4747" xr:uid="{B63586FF-58AC-4B49-BC6C-EC4A70151EDF}"/>
    <cellStyle name="Heading 3 6 6 2" xfId="4748" xr:uid="{83373660-5AB1-464D-A112-DC62EAF9558B}"/>
    <cellStyle name="Heading 3 6 6 2 2" xfId="4749" xr:uid="{E314CA12-1F0E-4455-8E98-23BFB85C5789}"/>
    <cellStyle name="Heading 3 6 6 3" xfId="4750" xr:uid="{CF63C443-91F2-47F9-93BC-1D76E51D4424}"/>
    <cellStyle name="Heading 3 6 6 3 2" xfId="4751" xr:uid="{456C9C10-5F17-425B-9DCC-EC41FE278103}"/>
    <cellStyle name="Heading 3 6 6 4" xfId="4752" xr:uid="{3F323E85-890A-44B2-95F8-FDBABE5A695F}"/>
    <cellStyle name="Heading 3 6 6 4 2" xfId="4753" xr:uid="{F75E7AF9-3580-433D-9457-4E8DFED7D7B4}"/>
    <cellStyle name="Heading 3 6 7" xfId="4754" xr:uid="{98EB70E9-4B57-466D-B245-2D7CE03D4296}"/>
    <cellStyle name="Heading 3 6 7 2" xfId="4755" xr:uid="{3F8798C7-A868-44E6-9A04-06FC5EFAB947}"/>
    <cellStyle name="Heading 3 6 7 2 2" xfId="4756" xr:uid="{0EFEB080-B72E-4C31-8AAF-19FCE9B25EF5}"/>
    <cellStyle name="Heading 3 6 7 3" xfId="4757" xr:uid="{FB047729-49A6-480B-9303-8EC3F012B7CA}"/>
    <cellStyle name="Heading 3 6 7 3 2" xfId="4758" xr:uid="{5AF8929D-2086-408A-95F3-38BD9CC160FD}"/>
    <cellStyle name="Heading 3 6 7 4" xfId="4759" xr:uid="{83CB8161-2802-4C7F-9427-AC291B444292}"/>
    <cellStyle name="Heading 3 6 7 4 2" xfId="4760" xr:uid="{31806992-EBD2-4B5E-AE63-CDB377831A46}"/>
    <cellStyle name="Heading 3 6 8" xfId="4761" xr:uid="{C738B430-5909-4BAE-9BFC-CA738394BFC5}"/>
    <cellStyle name="Heading 3 6 8 2" xfId="4762" xr:uid="{E37B770E-F290-44C2-895C-E46AFFDA9F8A}"/>
    <cellStyle name="Heading 3 6 8 2 2" xfId="4763" xr:uid="{58C24DFC-0E03-434A-BDBA-2BEABFB591E2}"/>
    <cellStyle name="Heading 3 6 8 3" xfId="4764" xr:uid="{7107F4FE-3E35-4CC2-BA16-2BDE98B30F8D}"/>
    <cellStyle name="Heading 3 6 8 3 2" xfId="4765" xr:uid="{E2A7AE85-8E05-4BFB-8900-E2808DE9F742}"/>
    <cellStyle name="Heading 3 6 8 4" xfId="4766" xr:uid="{59B5BC0D-991B-4125-86A9-0FDADD2FB241}"/>
    <cellStyle name="Heading 3 6 8 4 2" xfId="4767" xr:uid="{5722B748-459D-4BE7-B8E7-85657DB6F3B5}"/>
    <cellStyle name="Heading 3 6 9" xfId="4768" xr:uid="{3070F667-5055-4818-ABB5-035400FDE34B}"/>
    <cellStyle name="Heading 3 6 9 2" xfId="4769" xr:uid="{F5B6F58F-FA42-4509-8DA0-DB559F3FBB70}"/>
    <cellStyle name="Heading 3 6 9 2 2" xfId="4770" xr:uid="{13F81ECF-873C-4048-8E0A-75ED3A9211A2}"/>
    <cellStyle name="Heading 3 6 9 3" xfId="4771" xr:uid="{91A05247-E3F0-4425-BF12-C558DD9F5458}"/>
    <cellStyle name="Heading 3 6 9 3 2" xfId="4772" xr:uid="{19BEB3A9-7CC8-4223-82E4-CFFC8FAE1642}"/>
    <cellStyle name="Heading 3 6 9 4" xfId="4773" xr:uid="{8B31C3EA-A1AB-47E1-9E26-5865EF691CA1}"/>
    <cellStyle name="Heading 3 6 9 4 2" xfId="4774" xr:uid="{A35022B1-DF84-4F9D-A861-2A8561265AD3}"/>
    <cellStyle name="Heading 3 7" xfId="4775" xr:uid="{219FED5E-FF68-4460-BA38-9F70E94F70BD}"/>
    <cellStyle name="Heading 3 7 10" xfId="4776" xr:uid="{3A1C792B-7AD6-46FA-8567-7A73F08D140F}"/>
    <cellStyle name="Heading 3 7 10 2" xfId="4777" xr:uid="{51674C26-9538-418F-976C-BA448196A34A}"/>
    <cellStyle name="Heading 3 7 10 2 2" xfId="4778" xr:uid="{890FE3EE-55FF-42DA-9981-D9DF3B7DF9DD}"/>
    <cellStyle name="Heading 3 7 10 3" xfId="4779" xr:uid="{2FD2BDD1-FEB7-4C27-89E9-20950C18E8CA}"/>
    <cellStyle name="Heading 3 7 10 3 2" xfId="4780" xr:uid="{A77CA51C-2937-47D8-B628-796AF5A962CD}"/>
    <cellStyle name="Heading 3 7 10 4" xfId="4781" xr:uid="{471E3453-069D-45A8-8BF0-B17DEFDF8D43}"/>
    <cellStyle name="Heading 3 7 10 4 2" xfId="4782" xr:uid="{DCCECC62-5CBD-4120-A8A8-EFF91A170EC2}"/>
    <cellStyle name="Heading 3 7 11" xfId="4783" xr:uid="{A764246E-03EB-4E48-A4A9-CBB2835E0E5D}"/>
    <cellStyle name="Heading 3 7 11 2" xfId="4784" xr:uid="{DEC99F42-8B39-42E5-9A09-3CA1C329C38A}"/>
    <cellStyle name="Heading 3 7 11 2 2" xfId="4785" xr:uid="{792E8737-28C5-4F75-AB69-E328DF2F50F2}"/>
    <cellStyle name="Heading 3 7 11 3" xfId="4786" xr:uid="{4984DB9F-617E-41DE-872F-9010E9A640F3}"/>
    <cellStyle name="Heading 3 7 11 3 2" xfId="4787" xr:uid="{34FC4B8F-6F4A-4E44-86D2-E60A6AC5B4D5}"/>
    <cellStyle name="Heading 3 7 11 4" xfId="4788" xr:uid="{85B3B580-1B98-426C-B6B5-69D0F1F62C71}"/>
    <cellStyle name="Heading 3 7 11 4 2" xfId="4789" xr:uid="{1A46B5C6-7DBF-4C08-A16E-B2A2239548A6}"/>
    <cellStyle name="Heading 3 7 12" xfId="4790" xr:uid="{7851493E-6479-4439-8BDC-3EE74E5269AA}"/>
    <cellStyle name="Heading 3 7 12 2" xfId="4791" xr:uid="{7F258A01-E7D9-41B6-A932-8CDBFF0B863E}"/>
    <cellStyle name="Heading 3 7 12 2 2" xfId="4792" xr:uid="{A756A7B6-9275-44F5-9F16-BC96468A13C1}"/>
    <cellStyle name="Heading 3 7 12 3" xfId="4793" xr:uid="{C9FF5115-2D8E-4B17-B3F6-90E6617CC77E}"/>
    <cellStyle name="Heading 3 7 12 3 2" xfId="4794" xr:uid="{B739670B-D31A-4769-B6DE-D6064FEE1116}"/>
    <cellStyle name="Heading 3 7 12 4" xfId="4795" xr:uid="{4914B38C-4E94-41F8-AD54-3AA2A5191EE2}"/>
    <cellStyle name="Heading 3 7 12 4 2" xfId="4796" xr:uid="{927FA65A-FE13-4011-B3E8-176C33EF23F2}"/>
    <cellStyle name="Heading 3 7 13" xfId="4797" xr:uid="{017B9416-9357-4E07-985B-066D7BE05090}"/>
    <cellStyle name="Heading 3 7 13 2" xfId="4798" xr:uid="{4FF7806E-C470-4CA6-90EB-73BD18AB3BE7}"/>
    <cellStyle name="Heading 3 7 13 2 2" xfId="4799" xr:uid="{7B22E20A-F774-49FC-BFD5-71D243D2058B}"/>
    <cellStyle name="Heading 3 7 13 3" xfId="4800" xr:uid="{D8B44BEB-8AB0-4429-9F18-309852D4A2E6}"/>
    <cellStyle name="Heading 3 7 13 3 2" xfId="4801" xr:uid="{2CD067FD-91FC-484A-BDDE-FC07BC290DF6}"/>
    <cellStyle name="Heading 3 7 13 4" xfId="4802" xr:uid="{3FFC0FDA-A897-4826-B3EF-E77F84E2BEFD}"/>
    <cellStyle name="Heading 3 7 13 4 2" xfId="4803" xr:uid="{810376BB-D6F6-4349-BBE2-7DC8731E1C27}"/>
    <cellStyle name="Heading 3 7 14" xfId="4804" xr:uid="{1C095C84-3ADA-4278-8FEA-28A700B316A3}"/>
    <cellStyle name="Heading 3 7 14 2" xfId="4805" xr:uid="{7D991A53-E971-4FA5-92AF-03F81D045C6C}"/>
    <cellStyle name="Heading 3 7 14 2 2" xfId="4806" xr:uid="{C7EE99B6-ADE8-4C0C-9519-CBD386010F93}"/>
    <cellStyle name="Heading 3 7 14 3" xfId="4807" xr:uid="{81B4FF95-4BEF-4B0A-9F62-DB25621AD772}"/>
    <cellStyle name="Heading 3 7 14 3 2" xfId="4808" xr:uid="{E86E4B6A-FCDE-4E0C-AC4F-632BD574F126}"/>
    <cellStyle name="Heading 3 7 14 4" xfId="4809" xr:uid="{E683507D-8C97-4502-A0C0-98945E2751C1}"/>
    <cellStyle name="Heading 3 7 14 4 2" xfId="4810" xr:uid="{35BF6234-459D-4FE5-8712-148D138E7D4A}"/>
    <cellStyle name="Heading 3 7 15" xfId="4811" xr:uid="{E33C86E1-EAE9-4554-B841-66DD2D887973}"/>
    <cellStyle name="Heading 3 7 15 2" xfId="4812" xr:uid="{CF9EC066-7918-4AE7-B60E-A2A78F0CAF62}"/>
    <cellStyle name="Heading 3 7 15 2 2" xfId="4813" xr:uid="{F4FD4781-36E5-431D-8ACD-D073FE2506F2}"/>
    <cellStyle name="Heading 3 7 15 3" xfId="4814" xr:uid="{7150F8B7-CF74-40B4-8C4C-CA38E1FD0C88}"/>
    <cellStyle name="Heading 3 7 15 3 2" xfId="4815" xr:uid="{A875EF34-E5D2-4038-A3A7-CE64A5E9B41A}"/>
    <cellStyle name="Heading 3 7 15 4" xfId="4816" xr:uid="{B26AD582-29F6-459E-BF0D-4DA115FE5CDE}"/>
    <cellStyle name="Heading 3 7 15 4 2" xfId="4817" xr:uid="{47B8846E-28E5-4F04-AF54-A5882F06D4BA}"/>
    <cellStyle name="Heading 3 7 16" xfId="4818" xr:uid="{17F470D2-F7AD-4ADF-9F15-D017523BF843}"/>
    <cellStyle name="Heading 3 7 16 2" xfId="4819" xr:uid="{4A77312A-02AD-4EDC-B10F-F73324C06CAD}"/>
    <cellStyle name="Heading 3 7 17" xfId="4820" xr:uid="{B60267C4-BCC8-415D-804F-16BCF72DA696}"/>
    <cellStyle name="Heading 3 7 17 2" xfId="4821" xr:uid="{91C7A0D4-26AF-450F-9CA2-E438425BE63B}"/>
    <cellStyle name="Heading 3 7 18" xfId="4822" xr:uid="{7700335F-6CB9-4A08-AEFA-6FE9EE0C2285}"/>
    <cellStyle name="Heading 3 7 18 2" xfId="4823" xr:uid="{C95F7BA3-8193-4C89-8F69-3D7472C40CA1}"/>
    <cellStyle name="Heading 3 7 19" xfId="4824" xr:uid="{6C6094D1-54E1-4C6E-9C4A-2C000D91CF81}"/>
    <cellStyle name="Heading 3 7 2" xfId="4825" xr:uid="{D78496CF-C438-465D-BAE7-FB1830D71594}"/>
    <cellStyle name="Heading 3 7 2 2" xfId="4826" xr:uid="{3E479A29-7550-4259-9A70-B3969A37CBB6}"/>
    <cellStyle name="Heading 3 7 2 2 2" xfId="4827" xr:uid="{BA5D2FC2-77B3-4717-92B1-954F18994F08}"/>
    <cellStyle name="Heading 3 7 2 3" xfId="4828" xr:uid="{A545136A-3A31-4023-905B-339CC9CA7830}"/>
    <cellStyle name="Heading 3 7 2 3 2" xfId="4829" xr:uid="{A8C7364D-5474-48A9-BE4C-E4903BC7D839}"/>
    <cellStyle name="Heading 3 7 2 4" xfId="4830" xr:uid="{6B668FB4-AAC3-4840-909C-B9B37BE42376}"/>
    <cellStyle name="Heading 3 7 2 4 2" xfId="4831" xr:uid="{EC9D1278-157E-47C4-AA0F-7FE1A191C989}"/>
    <cellStyle name="Heading 3 7 20" xfId="4832" xr:uid="{005D39F3-311A-4711-8C63-7CC261BA9706}"/>
    <cellStyle name="Heading 3 7 21" xfId="4833" xr:uid="{D8DDB45F-436B-47D9-B1B2-BA99C652F453}"/>
    <cellStyle name="Heading 3 7 22" xfId="4834" xr:uid="{25704625-FE63-4DF0-97A3-BABFCD1D7BC7}"/>
    <cellStyle name="Heading 3 7 23" xfId="4835" xr:uid="{98462D12-1D06-4222-8281-8AF653FC12B3}"/>
    <cellStyle name="Heading 3 7 24" xfId="4836" xr:uid="{17EFB1EB-9711-4544-9E8F-B910DD910B65}"/>
    <cellStyle name="Heading 3 7 25" xfId="4837" xr:uid="{9EAFE155-2CC9-4A04-9D6F-6F43150C3E41}"/>
    <cellStyle name="Heading 3 7 3" xfId="4838" xr:uid="{6444F09A-3788-496F-BEEB-CE0FD10B959B}"/>
    <cellStyle name="Heading 3 7 3 2" xfId="4839" xr:uid="{B6AB9F09-1BB2-4210-BB6E-A03317CE191B}"/>
    <cellStyle name="Heading 3 7 3 2 2" xfId="4840" xr:uid="{5B102C3C-4EE2-4302-890F-A262AA98D746}"/>
    <cellStyle name="Heading 3 7 3 3" xfId="4841" xr:uid="{D20109B0-A2ED-497A-9340-C02010360320}"/>
    <cellStyle name="Heading 3 7 3 3 2" xfId="4842" xr:uid="{EFB7A110-ECB0-48E4-9274-B6B7F71838D6}"/>
    <cellStyle name="Heading 3 7 3 4" xfId="4843" xr:uid="{9495B02F-5BE5-4AD9-B8E5-C578375F6072}"/>
    <cellStyle name="Heading 3 7 3 4 2" xfId="4844" xr:uid="{E8BE0D0D-9A1A-45E8-A3C1-2B07C0BC8D60}"/>
    <cellStyle name="Heading 3 7 4" xfId="4845" xr:uid="{945E83FE-E756-4699-A3CE-487AC11D41F3}"/>
    <cellStyle name="Heading 3 7 4 2" xfId="4846" xr:uid="{1EB91898-6F41-4BAA-8708-7D1F6AD5B6F6}"/>
    <cellStyle name="Heading 3 7 4 2 2" xfId="4847" xr:uid="{568DA191-56DE-4593-9C52-5423BF7F468A}"/>
    <cellStyle name="Heading 3 7 4 3" xfId="4848" xr:uid="{59FB62B2-5C39-4DF7-9E30-35C3A83C72C4}"/>
    <cellStyle name="Heading 3 7 4 3 2" xfId="4849" xr:uid="{13C2BCFE-62D9-469B-8850-AABE96138BF4}"/>
    <cellStyle name="Heading 3 7 4 4" xfId="4850" xr:uid="{EBA3A5F9-6D4B-43B8-8C49-5E19BC38909E}"/>
    <cellStyle name="Heading 3 7 4 4 2" xfId="4851" xr:uid="{24761B9F-9BCC-41AD-8C62-F855664BBB8A}"/>
    <cellStyle name="Heading 3 7 5" xfId="4852" xr:uid="{D6ABBC62-67C3-424E-8ED0-6B887F6ED464}"/>
    <cellStyle name="Heading 3 7 5 2" xfId="4853" xr:uid="{53BF00D5-BD41-4F3A-90D5-BF8636CEE72E}"/>
    <cellStyle name="Heading 3 7 5 2 2" xfId="4854" xr:uid="{9D6CAA38-4539-4320-8A30-68F1D1D34896}"/>
    <cellStyle name="Heading 3 7 5 3" xfId="4855" xr:uid="{8FB1BA58-181D-48CD-B31C-B06C541E4885}"/>
    <cellStyle name="Heading 3 7 5 3 2" xfId="4856" xr:uid="{67D4D533-4AAD-4400-90A4-D5AF3B42F14F}"/>
    <cellStyle name="Heading 3 7 5 4" xfId="4857" xr:uid="{7217056E-A676-4BAB-A6FF-129DDF411B00}"/>
    <cellStyle name="Heading 3 7 5 4 2" xfId="4858" xr:uid="{C747B781-010B-4207-A846-C9D9056D296F}"/>
    <cellStyle name="Heading 3 7 6" xfId="4859" xr:uid="{CD9691CE-9C01-4263-85EE-8838090DA2B5}"/>
    <cellStyle name="Heading 3 7 6 2" xfId="4860" xr:uid="{50047CE5-7421-468A-9AAE-FE49ECAECAFA}"/>
    <cellStyle name="Heading 3 7 6 2 2" xfId="4861" xr:uid="{7B77B153-CF18-49F8-AB9F-2055DF9A7BAE}"/>
    <cellStyle name="Heading 3 7 6 3" xfId="4862" xr:uid="{22ADC060-45E8-4729-8D8C-8C2F0EFEE19B}"/>
    <cellStyle name="Heading 3 7 6 3 2" xfId="4863" xr:uid="{555690BA-CC95-4BB3-BB09-1744ED7B12AA}"/>
    <cellStyle name="Heading 3 7 6 4" xfId="4864" xr:uid="{041CAC4D-58B8-4763-8EB8-44399FF9BE6D}"/>
    <cellStyle name="Heading 3 7 6 4 2" xfId="4865" xr:uid="{B6403B2A-2BB6-4A64-BE95-48B520C5B85F}"/>
    <cellStyle name="Heading 3 7 7" xfId="4866" xr:uid="{A921EEA7-2176-4BE9-AB86-E23B89D2A235}"/>
    <cellStyle name="Heading 3 7 7 2" xfId="4867" xr:uid="{7A32F2CD-C749-4AB9-9C94-485ECC7510A6}"/>
    <cellStyle name="Heading 3 7 7 2 2" xfId="4868" xr:uid="{924BDBE6-EF2C-4A78-8F8C-B3CE07395656}"/>
    <cellStyle name="Heading 3 7 7 3" xfId="4869" xr:uid="{76315104-FDF3-4ABE-BC34-435AB5B7E305}"/>
    <cellStyle name="Heading 3 7 7 3 2" xfId="4870" xr:uid="{332D75F2-A609-49EC-9AE4-9E02FE2F2B7D}"/>
    <cellStyle name="Heading 3 7 7 4" xfId="4871" xr:uid="{ED8C90BB-CED9-4A84-B527-FCEC652306A8}"/>
    <cellStyle name="Heading 3 7 7 4 2" xfId="4872" xr:uid="{71CCD17D-51ED-4357-A551-F7083E88F2E4}"/>
    <cellStyle name="Heading 3 7 8" xfId="4873" xr:uid="{ACEC812A-65B3-4A08-B76E-0360A2C4D445}"/>
    <cellStyle name="Heading 3 7 8 2" xfId="4874" xr:uid="{FF588144-6801-43BC-98B4-2C91F706D0C1}"/>
    <cellStyle name="Heading 3 7 8 2 2" xfId="4875" xr:uid="{5BAD77CB-E760-4BBB-89CD-E6BB04956E60}"/>
    <cellStyle name="Heading 3 7 8 3" xfId="4876" xr:uid="{D14CD219-D5E1-45D2-8634-9E5FB49B4E8A}"/>
    <cellStyle name="Heading 3 7 8 3 2" xfId="4877" xr:uid="{E5760065-5A2C-4E72-BCB7-DE5440BA14D5}"/>
    <cellStyle name="Heading 3 7 8 4" xfId="4878" xr:uid="{C6E60E0A-67D4-4688-97B7-7938EBAF7165}"/>
    <cellStyle name="Heading 3 7 8 4 2" xfId="4879" xr:uid="{EBFB4262-2B2A-461F-9AF0-5ED2DBF1CB47}"/>
    <cellStyle name="Heading 3 7 9" xfId="4880" xr:uid="{B5DB0262-671A-458E-928E-57E842CADD9E}"/>
    <cellStyle name="Heading 3 7 9 2" xfId="4881" xr:uid="{DB0E7D6E-A48A-48D6-B922-0678A05D46F0}"/>
    <cellStyle name="Heading 3 7 9 2 2" xfId="4882" xr:uid="{51A2D1B8-2674-44B4-A833-F7E4F0D345C8}"/>
    <cellStyle name="Heading 3 7 9 3" xfId="4883" xr:uid="{03631DBD-815D-4E8B-92E8-2154D69EAF54}"/>
    <cellStyle name="Heading 3 7 9 3 2" xfId="4884" xr:uid="{F010A6FE-6EB9-462E-BC26-A70A461CFE53}"/>
    <cellStyle name="Heading 3 7 9 4" xfId="4885" xr:uid="{81C1749E-A984-483A-AB9A-8F899B940DBB}"/>
    <cellStyle name="Heading 3 7 9 4 2" xfId="4886" xr:uid="{92CDCA1B-134D-4A09-AC0D-2B26127E28CF}"/>
    <cellStyle name="Heading 3 8" xfId="4887" xr:uid="{F900D5FA-4271-465D-A256-7B370BEDF922}"/>
    <cellStyle name="Heading 3 8 10" xfId="4888" xr:uid="{C09B20D9-BA22-46F5-9AC3-18996BC8106C}"/>
    <cellStyle name="Heading 3 8 10 2" xfId="4889" xr:uid="{B553E43E-20B7-46AE-AB39-39BD9AA44060}"/>
    <cellStyle name="Heading 3 8 10 2 2" xfId="4890" xr:uid="{8FAC5BA5-EBB6-4512-902D-7A8825C49173}"/>
    <cellStyle name="Heading 3 8 10 3" xfId="4891" xr:uid="{5CBC74A8-0960-4630-8ADC-9BDE655BC390}"/>
    <cellStyle name="Heading 3 8 10 3 2" xfId="4892" xr:uid="{72A5354C-FB67-42B2-BB20-43B24BA940B3}"/>
    <cellStyle name="Heading 3 8 10 4" xfId="4893" xr:uid="{D755014F-BA79-410D-BB89-B2F72A6A6345}"/>
    <cellStyle name="Heading 3 8 10 4 2" xfId="4894" xr:uid="{11D68036-878A-4176-ABBF-2B99C492029B}"/>
    <cellStyle name="Heading 3 8 11" xfId="4895" xr:uid="{601B1EF4-B556-4BB7-90F0-5ACBE460E762}"/>
    <cellStyle name="Heading 3 8 11 2" xfId="4896" xr:uid="{93205108-3494-4BDB-9E40-DD82148708E1}"/>
    <cellStyle name="Heading 3 8 11 2 2" xfId="4897" xr:uid="{8BB9E4F7-8EA2-4BB4-B8EF-0821AB0C4F55}"/>
    <cellStyle name="Heading 3 8 11 3" xfId="4898" xr:uid="{8EE0E16F-67C5-4EE8-9DE1-FF5D80B1860A}"/>
    <cellStyle name="Heading 3 8 11 3 2" xfId="4899" xr:uid="{4037C58E-5525-47E5-B90F-EE11CAECC339}"/>
    <cellStyle name="Heading 3 8 11 4" xfId="4900" xr:uid="{FBEC57C9-38DB-4EE6-A96F-5299F8DDEF25}"/>
    <cellStyle name="Heading 3 8 11 4 2" xfId="4901" xr:uid="{DC3DF876-8E63-4F77-8F7D-3BB66D2173ED}"/>
    <cellStyle name="Heading 3 8 12" xfId="4902" xr:uid="{5D6791C3-BE5E-4B76-9516-C40E3F7896DE}"/>
    <cellStyle name="Heading 3 8 12 2" xfId="4903" xr:uid="{22595341-9F94-4F9A-8AEF-3B9CA3A53E10}"/>
    <cellStyle name="Heading 3 8 12 2 2" xfId="4904" xr:uid="{BD565DFE-4B23-46AD-BA0B-95422D25F951}"/>
    <cellStyle name="Heading 3 8 12 3" xfId="4905" xr:uid="{664A3695-C604-4DDA-B039-4356D078F336}"/>
    <cellStyle name="Heading 3 8 12 3 2" xfId="4906" xr:uid="{E6309D5F-0BB9-46F2-AB47-506795F166CA}"/>
    <cellStyle name="Heading 3 8 12 4" xfId="4907" xr:uid="{8686DE56-8864-466B-BFB1-51065700E02C}"/>
    <cellStyle name="Heading 3 8 12 4 2" xfId="4908" xr:uid="{99E72D52-3878-4865-95E6-E1EE5649030E}"/>
    <cellStyle name="Heading 3 8 13" xfId="4909" xr:uid="{261BAF0A-9D4E-4A24-807C-099959521E2B}"/>
    <cellStyle name="Heading 3 8 13 2" xfId="4910" xr:uid="{41B6F251-847F-445C-8215-04475A863C84}"/>
    <cellStyle name="Heading 3 8 13 2 2" xfId="4911" xr:uid="{0719E5E4-4188-47CE-8554-15094C0C2D79}"/>
    <cellStyle name="Heading 3 8 13 3" xfId="4912" xr:uid="{4CB5936B-0B63-416F-9F58-4C913854DE16}"/>
    <cellStyle name="Heading 3 8 13 3 2" xfId="4913" xr:uid="{0DC466CF-067F-43EC-B900-3F51685E8E7A}"/>
    <cellStyle name="Heading 3 8 13 4" xfId="4914" xr:uid="{5ECBBE6C-4254-46F8-A6C9-9AC5240DBAB5}"/>
    <cellStyle name="Heading 3 8 13 4 2" xfId="4915" xr:uid="{377BDB72-C7E5-4157-B558-D94F9C87DF0E}"/>
    <cellStyle name="Heading 3 8 14" xfId="4916" xr:uid="{54FC1374-6887-4D0A-B9C2-B82E8694FA8C}"/>
    <cellStyle name="Heading 3 8 14 2" xfId="4917" xr:uid="{C6A3541B-AC79-4848-9EBE-ECF350182D18}"/>
    <cellStyle name="Heading 3 8 14 2 2" xfId="4918" xr:uid="{C06AA50B-C4B2-4D05-9918-018F9F411465}"/>
    <cellStyle name="Heading 3 8 14 3" xfId="4919" xr:uid="{87485DF4-6462-4276-B6CE-75E0EE78D79A}"/>
    <cellStyle name="Heading 3 8 14 3 2" xfId="4920" xr:uid="{D66BB5F1-F28E-40F1-AD75-F07D61578426}"/>
    <cellStyle name="Heading 3 8 14 4" xfId="4921" xr:uid="{BA52A027-F33D-4E74-A481-29793E15D9B8}"/>
    <cellStyle name="Heading 3 8 14 4 2" xfId="4922" xr:uid="{C4B19C73-0B25-43CF-943E-D4129F1568AF}"/>
    <cellStyle name="Heading 3 8 15" xfId="4923" xr:uid="{AA4B954F-26B7-408B-87C0-7120A8C11D70}"/>
    <cellStyle name="Heading 3 8 15 2" xfId="4924" xr:uid="{2A225995-E2FA-46E8-8DFE-684A9DAC8571}"/>
    <cellStyle name="Heading 3 8 15 2 2" xfId="4925" xr:uid="{C9A345C0-3090-4C39-A148-442936B69454}"/>
    <cellStyle name="Heading 3 8 15 3" xfId="4926" xr:uid="{5E038870-DE3A-4B55-80DC-3DAC2C3E1BC9}"/>
    <cellStyle name="Heading 3 8 15 3 2" xfId="4927" xr:uid="{C983A6F6-2F41-4BC8-BD19-667E1A5F8CEB}"/>
    <cellStyle name="Heading 3 8 15 4" xfId="4928" xr:uid="{AC5E80E3-2651-4388-80A5-7DADE4A8ABFA}"/>
    <cellStyle name="Heading 3 8 15 4 2" xfId="4929" xr:uid="{671E30D6-E16E-4D57-96AF-BAC1B707CB06}"/>
    <cellStyle name="Heading 3 8 16" xfId="4930" xr:uid="{E2F0CAF8-3F6C-497E-9168-57127B6E24E9}"/>
    <cellStyle name="Heading 3 8 16 2" xfId="4931" xr:uid="{ADDA35A9-4C48-4E09-B3BD-6B88996687BD}"/>
    <cellStyle name="Heading 3 8 17" xfId="4932" xr:uid="{04C25494-2BBB-43BE-B6A8-1B36C746AD98}"/>
    <cellStyle name="Heading 3 8 17 2" xfId="4933" xr:uid="{89697CAF-B541-4E4F-B45E-0601A011CB0E}"/>
    <cellStyle name="Heading 3 8 18" xfId="4934" xr:uid="{0F209A4B-0EF4-4D56-8866-05C6BAC95EEB}"/>
    <cellStyle name="Heading 3 8 18 2" xfId="4935" xr:uid="{0C169BF0-6B2C-4CED-AB19-080AD0C66101}"/>
    <cellStyle name="Heading 3 8 19" xfId="4936" xr:uid="{72A46777-E7A0-45E5-989B-51F13BF89FFF}"/>
    <cellStyle name="Heading 3 8 2" xfId="4937" xr:uid="{25F2DA25-C0D2-4BD4-B21A-0ED8E433285E}"/>
    <cellStyle name="Heading 3 8 2 2" xfId="4938" xr:uid="{528325DE-11F2-4833-A63E-C654A0871672}"/>
    <cellStyle name="Heading 3 8 2 2 2" xfId="4939" xr:uid="{7C0425CD-966C-4CA8-88F0-BF926500B557}"/>
    <cellStyle name="Heading 3 8 2 3" xfId="4940" xr:uid="{9D2DB2F6-AF38-422A-95B2-2B7615090ADD}"/>
    <cellStyle name="Heading 3 8 2 3 2" xfId="4941" xr:uid="{C586B945-35BA-427D-B261-1A9EF784B252}"/>
    <cellStyle name="Heading 3 8 2 4" xfId="4942" xr:uid="{ABCE6354-F88F-43BD-B4EE-0838D6AA4CAD}"/>
    <cellStyle name="Heading 3 8 2 4 2" xfId="4943" xr:uid="{96BB6206-EDA9-4958-A8C8-7EAAC0986F67}"/>
    <cellStyle name="Heading 3 8 20" xfId="4944" xr:uid="{BD86CE28-B929-4EB6-ACCF-4F0D2840164C}"/>
    <cellStyle name="Heading 3 8 21" xfId="4945" xr:uid="{2E26E29F-AAA4-4766-8D51-95D077352C1B}"/>
    <cellStyle name="Heading 3 8 22" xfId="4946" xr:uid="{2F5FF851-06CA-4D1B-B1AF-95D9B7FF4946}"/>
    <cellStyle name="Heading 3 8 23" xfId="4947" xr:uid="{CAEA1FFE-03BE-4B76-B77B-6E3143BFB21F}"/>
    <cellStyle name="Heading 3 8 24" xfId="4948" xr:uid="{77A9BB95-9F6E-40C4-9FA7-A2DEE25D0731}"/>
    <cellStyle name="Heading 3 8 25" xfId="4949" xr:uid="{F807511B-3BFE-4278-BE8E-C26BAD1E7A40}"/>
    <cellStyle name="Heading 3 8 3" xfId="4950" xr:uid="{65B29340-DDF4-4E0F-B9A2-F9ECF6484942}"/>
    <cellStyle name="Heading 3 8 3 2" xfId="4951" xr:uid="{2FC0ED5D-B82C-452F-A24F-363C390CBA4E}"/>
    <cellStyle name="Heading 3 8 3 2 2" xfId="4952" xr:uid="{2466B40F-8018-435F-97F7-E48D73A6B5B2}"/>
    <cellStyle name="Heading 3 8 3 3" xfId="4953" xr:uid="{CFD8E278-6547-4364-BC70-885B3193FD81}"/>
    <cellStyle name="Heading 3 8 3 3 2" xfId="4954" xr:uid="{B9496FDC-7AAF-47CC-85BF-83E2B80C45B3}"/>
    <cellStyle name="Heading 3 8 3 4" xfId="4955" xr:uid="{CEB21E39-4B91-48A7-BD05-DE4524E46277}"/>
    <cellStyle name="Heading 3 8 3 4 2" xfId="4956" xr:uid="{D66BAF0B-5BCF-4EC1-87DF-F186FC02727F}"/>
    <cellStyle name="Heading 3 8 4" xfId="4957" xr:uid="{4246B3F3-3ACE-480F-B958-6384AF5C0AEA}"/>
    <cellStyle name="Heading 3 8 4 2" xfId="4958" xr:uid="{543E819B-7A76-4536-AD80-FC0F2E5FC436}"/>
    <cellStyle name="Heading 3 8 4 2 2" xfId="4959" xr:uid="{AB750DD3-F036-4AB8-8074-0658591C035B}"/>
    <cellStyle name="Heading 3 8 4 3" xfId="4960" xr:uid="{C1A36098-4981-489E-9FC0-87C316254715}"/>
    <cellStyle name="Heading 3 8 4 3 2" xfId="4961" xr:uid="{9342D809-6A7D-4655-AC64-AD6DA2DBFE20}"/>
    <cellStyle name="Heading 3 8 4 4" xfId="4962" xr:uid="{B32B0D00-B4DD-434B-A4F8-9ACF0DCAAD17}"/>
    <cellStyle name="Heading 3 8 4 4 2" xfId="4963" xr:uid="{AE8C8EC7-4F72-49EA-9A25-E8A788FAAE80}"/>
    <cellStyle name="Heading 3 8 5" xfId="4964" xr:uid="{908F1A5A-0179-4439-8960-0B9B866BDD74}"/>
    <cellStyle name="Heading 3 8 5 2" xfId="4965" xr:uid="{9DF2B143-0BA6-4482-B649-CA4381D0C5AA}"/>
    <cellStyle name="Heading 3 8 5 2 2" xfId="4966" xr:uid="{53D6BC59-F28B-416A-A83E-A3F8CD55C6D8}"/>
    <cellStyle name="Heading 3 8 5 3" xfId="4967" xr:uid="{7ECA3A63-8873-4D6E-89AB-8A839C96A8EF}"/>
    <cellStyle name="Heading 3 8 5 3 2" xfId="4968" xr:uid="{A34D5E00-1B24-42AB-8ACA-EA3125FD00C1}"/>
    <cellStyle name="Heading 3 8 5 4" xfId="4969" xr:uid="{574EEF83-6662-45BF-B6DF-8FD02261F661}"/>
    <cellStyle name="Heading 3 8 5 4 2" xfId="4970" xr:uid="{2812FA1D-27A1-4541-B377-FA0350AEEA82}"/>
    <cellStyle name="Heading 3 8 6" xfId="4971" xr:uid="{AA5875B8-26F5-42F4-A0FB-97E315107BAC}"/>
    <cellStyle name="Heading 3 8 6 2" xfId="4972" xr:uid="{2265810B-45B8-4E1E-8A4D-E1A5C9AEF765}"/>
    <cellStyle name="Heading 3 8 6 2 2" xfId="4973" xr:uid="{D91F6A4C-456B-4C16-88B0-392430A01A49}"/>
    <cellStyle name="Heading 3 8 6 3" xfId="4974" xr:uid="{86361270-6C99-41B0-970A-D33C59202195}"/>
    <cellStyle name="Heading 3 8 6 3 2" xfId="4975" xr:uid="{203C8350-370B-400E-A0FA-00584D03E440}"/>
    <cellStyle name="Heading 3 8 6 4" xfId="4976" xr:uid="{1F5822D7-EF33-4E87-8F99-8E264FB157F2}"/>
    <cellStyle name="Heading 3 8 6 4 2" xfId="4977" xr:uid="{FDF80573-AEE3-431D-B6B4-37F56873E343}"/>
    <cellStyle name="Heading 3 8 7" xfId="4978" xr:uid="{C4C494BF-D5A5-4D11-900B-81DDDF92C2DF}"/>
    <cellStyle name="Heading 3 8 7 2" xfId="4979" xr:uid="{7724D46A-DDA7-4B38-8D1A-B6D203192333}"/>
    <cellStyle name="Heading 3 8 7 2 2" xfId="4980" xr:uid="{54E302D2-5723-490B-BA42-B23A89BADA69}"/>
    <cellStyle name="Heading 3 8 7 3" xfId="4981" xr:uid="{2B1CC653-73F4-47C1-B913-AE7E1FD48EFF}"/>
    <cellStyle name="Heading 3 8 7 3 2" xfId="4982" xr:uid="{7CA12601-9419-4FCC-8235-A3D233E9ED4E}"/>
    <cellStyle name="Heading 3 8 7 4" xfId="4983" xr:uid="{E5280B99-F67F-4170-A53B-2F678EF2457D}"/>
    <cellStyle name="Heading 3 8 7 4 2" xfId="4984" xr:uid="{B8CE11AA-15A0-4486-93A0-B8A30B853B74}"/>
    <cellStyle name="Heading 3 8 8" xfId="4985" xr:uid="{5B985DED-0224-4E7E-8EB3-D513273E7948}"/>
    <cellStyle name="Heading 3 8 8 2" xfId="4986" xr:uid="{AB261A85-35A3-43D1-8243-2FBAD2F52F96}"/>
    <cellStyle name="Heading 3 8 8 2 2" xfId="4987" xr:uid="{EF77ABE6-A799-4011-8149-D628271035A0}"/>
    <cellStyle name="Heading 3 8 8 3" xfId="4988" xr:uid="{4130B89D-2189-4B6D-9AAD-290077545E50}"/>
    <cellStyle name="Heading 3 8 8 3 2" xfId="4989" xr:uid="{3B76A358-C32E-4899-9185-3CC7E5367EDD}"/>
    <cellStyle name="Heading 3 8 8 4" xfId="4990" xr:uid="{E3FC4059-C134-47D6-B4C0-CF727E07E5F6}"/>
    <cellStyle name="Heading 3 8 8 4 2" xfId="4991" xr:uid="{C348E2F3-9113-4C0C-97F9-4AE605DEEE0F}"/>
    <cellStyle name="Heading 3 8 9" xfId="4992" xr:uid="{F80120F6-005F-4111-A6DF-1BDBEE734F1B}"/>
    <cellStyle name="Heading 3 8 9 2" xfId="4993" xr:uid="{D3D5D7E5-7C1E-4B6D-9C9E-F5F0CE1E9CD2}"/>
    <cellStyle name="Heading 3 8 9 2 2" xfId="4994" xr:uid="{1E4F3905-E3E1-4440-B327-C354D7E67EF8}"/>
    <cellStyle name="Heading 3 8 9 3" xfId="4995" xr:uid="{5F09AE10-7C48-47AF-B0D0-726C2C776D2A}"/>
    <cellStyle name="Heading 3 8 9 3 2" xfId="4996" xr:uid="{8BE8F2D0-9E78-4A8B-B1AC-D511E1BC031B}"/>
    <cellStyle name="Heading 3 8 9 4" xfId="4997" xr:uid="{A86E9D7F-110A-479E-89D5-580A24C86526}"/>
    <cellStyle name="Heading 3 8 9 4 2" xfId="4998" xr:uid="{4B45EC1B-34AD-49D1-9682-C5413B166A3C}"/>
    <cellStyle name="Heading 3 9" xfId="4999" xr:uid="{CE48D962-97D0-4CA8-B7EC-BC3DE8EBB355}"/>
    <cellStyle name="Heading 3 9 10" xfId="5000" xr:uid="{6CEB3D90-BAD7-4868-900A-EBD819931BA2}"/>
    <cellStyle name="Heading 3 9 10 2" xfId="5001" xr:uid="{E6E78112-1D36-49FB-9861-F9EC252081A2}"/>
    <cellStyle name="Heading 3 9 10 2 2" xfId="5002" xr:uid="{D8AD0524-5914-4009-B56B-743B91663FFF}"/>
    <cellStyle name="Heading 3 9 10 3" xfId="5003" xr:uid="{CCD421C2-17D1-49A7-A4E4-0AF38942926A}"/>
    <cellStyle name="Heading 3 9 10 3 2" xfId="5004" xr:uid="{E1ECB9D2-BF09-41F5-A3F2-D1C40D01F2CF}"/>
    <cellStyle name="Heading 3 9 10 4" xfId="5005" xr:uid="{D8B02FA9-19FF-4919-B181-10DF3E21E4C3}"/>
    <cellStyle name="Heading 3 9 10 4 2" xfId="5006" xr:uid="{C4720490-EA59-491C-993F-8CBDB8263EDB}"/>
    <cellStyle name="Heading 3 9 11" xfId="5007" xr:uid="{F229C141-7205-4B09-98CE-5F0E9D5A6EC6}"/>
    <cellStyle name="Heading 3 9 11 2" xfId="5008" xr:uid="{08F73008-F524-496C-85E4-76A263342582}"/>
    <cellStyle name="Heading 3 9 11 2 2" xfId="5009" xr:uid="{FDDA1320-9100-4791-A2CA-B03D33AB20BD}"/>
    <cellStyle name="Heading 3 9 11 3" xfId="5010" xr:uid="{DC6F0AF8-4047-4B2C-BC21-408C8EDB4D43}"/>
    <cellStyle name="Heading 3 9 11 3 2" xfId="5011" xr:uid="{893F500B-B628-45D3-95C1-76FCC4B8C0AA}"/>
    <cellStyle name="Heading 3 9 11 4" xfId="5012" xr:uid="{6962DBD6-0A34-45A2-AFA0-C3D13A7DF69B}"/>
    <cellStyle name="Heading 3 9 11 4 2" xfId="5013" xr:uid="{F96C3DE7-710B-4EEA-9EF1-2AA5697F7A7F}"/>
    <cellStyle name="Heading 3 9 12" xfId="5014" xr:uid="{0E4D5BDD-1E82-4D04-9841-18B4B3E0F98E}"/>
    <cellStyle name="Heading 3 9 12 2" xfId="5015" xr:uid="{6E26B3B1-1FC0-4345-83B7-0396C5C07E7F}"/>
    <cellStyle name="Heading 3 9 12 2 2" xfId="5016" xr:uid="{5DF800D1-FB8A-4E7B-B56E-08A05227450E}"/>
    <cellStyle name="Heading 3 9 12 3" xfId="5017" xr:uid="{FACAB9F4-1BDF-4D2B-B383-F17998D07051}"/>
    <cellStyle name="Heading 3 9 12 3 2" xfId="5018" xr:uid="{B03D681F-1F61-48BC-A473-1B8F8EDA966B}"/>
    <cellStyle name="Heading 3 9 12 4" xfId="5019" xr:uid="{4C7F04E4-42A8-4CE6-B827-E347CB9CBCB5}"/>
    <cellStyle name="Heading 3 9 12 4 2" xfId="5020" xr:uid="{AE03B61F-3DC7-413D-8E3C-6D3546D2DD05}"/>
    <cellStyle name="Heading 3 9 13" xfId="5021" xr:uid="{E3819639-7E5B-4125-92EC-BB87C5FB20FE}"/>
    <cellStyle name="Heading 3 9 13 2" xfId="5022" xr:uid="{803F93E1-FB8B-46A4-893F-73D41DC3C674}"/>
    <cellStyle name="Heading 3 9 13 2 2" xfId="5023" xr:uid="{D3BD1E39-27FB-4FF2-9ED6-31FBC7527A22}"/>
    <cellStyle name="Heading 3 9 13 3" xfId="5024" xr:uid="{79523081-C8F2-4538-8C65-D6480AC8EEA1}"/>
    <cellStyle name="Heading 3 9 13 3 2" xfId="5025" xr:uid="{C0DAF69B-E5C0-4D7B-80CB-0439B4E86B66}"/>
    <cellStyle name="Heading 3 9 13 4" xfId="5026" xr:uid="{29B6F18D-BBF4-431F-BF9D-A422425E88A5}"/>
    <cellStyle name="Heading 3 9 13 4 2" xfId="5027" xr:uid="{05F5292D-7356-447B-8C73-960F07E6DBA6}"/>
    <cellStyle name="Heading 3 9 14" xfId="5028" xr:uid="{20426D2E-09A5-441E-9CBC-D4983B7FC0B1}"/>
    <cellStyle name="Heading 3 9 14 2" xfId="5029" xr:uid="{0229AC38-151C-42C0-8454-8DFD2F78B343}"/>
    <cellStyle name="Heading 3 9 14 2 2" xfId="5030" xr:uid="{467EDBCA-608C-41DB-A308-E34399F3DB94}"/>
    <cellStyle name="Heading 3 9 14 3" xfId="5031" xr:uid="{388FF9CF-E7DC-4244-8AB7-BFEEFB6323F4}"/>
    <cellStyle name="Heading 3 9 14 3 2" xfId="5032" xr:uid="{EF7DDEA2-5929-433F-9FF4-723914524FC1}"/>
    <cellStyle name="Heading 3 9 14 4" xfId="5033" xr:uid="{89B57A19-CCD8-4368-B358-E19AD3A9F30E}"/>
    <cellStyle name="Heading 3 9 14 4 2" xfId="5034" xr:uid="{C51BB703-DE24-4C86-96A9-76A398B5F432}"/>
    <cellStyle name="Heading 3 9 15" xfId="5035" xr:uid="{264E9188-3D24-4024-8676-744B2E7A6DD5}"/>
    <cellStyle name="Heading 3 9 15 2" xfId="5036" xr:uid="{7C71F6A6-A8EA-4ACE-ADF5-E74E0E6A7AAA}"/>
    <cellStyle name="Heading 3 9 15 2 2" xfId="5037" xr:uid="{3BAEDC13-6BAD-478D-B861-773815537C2C}"/>
    <cellStyle name="Heading 3 9 15 3" xfId="5038" xr:uid="{156676D3-D23C-4635-8ED1-70B4B5E97457}"/>
    <cellStyle name="Heading 3 9 15 3 2" xfId="5039" xr:uid="{B718CFFC-E30B-4067-92CE-B0CD407A3568}"/>
    <cellStyle name="Heading 3 9 15 4" xfId="5040" xr:uid="{2034BAC3-845E-4A6E-8BFF-491B0740B051}"/>
    <cellStyle name="Heading 3 9 15 4 2" xfId="5041" xr:uid="{5D6DE206-53EE-49A0-9332-642A1A69B11B}"/>
    <cellStyle name="Heading 3 9 16" xfId="5042" xr:uid="{236AEA79-5F81-42D3-9E2B-7AD9E1706DDC}"/>
    <cellStyle name="Heading 3 9 16 2" xfId="5043" xr:uid="{03F826E0-5BB0-46ED-9F16-74FD266F4AFD}"/>
    <cellStyle name="Heading 3 9 17" xfId="5044" xr:uid="{6A51EB1D-F0E8-4324-ACBA-6406D05875A0}"/>
    <cellStyle name="Heading 3 9 17 2" xfId="5045" xr:uid="{BAC6AD1B-DE0E-42F4-84A5-BE3AFBA81D6A}"/>
    <cellStyle name="Heading 3 9 18" xfId="5046" xr:uid="{501BFA94-D3BF-428E-832C-ED63991D089A}"/>
    <cellStyle name="Heading 3 9 18 2" xfId="5047" xr:uid="{58D7E396-150D-439E-881C-0C384D238BB4}"/>
    <cellStyle name="Heading 3 9 19" xfId="5048" xr:uid="{C6DFCF98-3E30-4F95-8157-E5849EA8ED68}"/>
    <cellStyle name="Heading 3 9 2" xfId="5049" xr:uid="{408630CE-722E-4576-AF23-7B6D934CD25A}"/>
    <cellStyle name="Heading 3 9 2 2" xfId="5050" xr:uid="{D9634421-3915-4F22-AF44-8A9C293F4E1E}"/>
    <cellStyle name="Heading 3 9 2 2 2" xfId="5051" xr:uid="{675C18D3-4402-4CC1-B383-0C505F3A5FC7}"/>
    <cellStyle name="Heading 3 9 2 3" xfId="5052" xr:uid="{2FE90FCC-22D9-465F-8379-7D97A3986AEB}"/>
    <cellStyle name="Heading 3 9 2 3 2" xfId="5053" xr:uid="{E7C1AF84-A7F0-47A9-A82A-B99A464E2DE8}"/>
    <cellStyle name="Heading 3 9 2 4" xfId="5054" xr:uid="{2006C1F1-66C0-487E-A77E-E1649A0D5E46}"/>
    <cellStyle name="Heading 3 9 2 4 2" xfId="5055" xr:uid="{1F1BC8DC-E00E-43BF-8EA7-F5E91E5B3237}"/>
    <cellStyle name="Heading 3 9 20" xfId="5056" xr:uid="{89CA458E-867D-4CDE-BC53-771A62F4FEC0}"/>
    <cellStyle name="Heading 3 9 21" xfId="5057" xr:uid="{377E8B6D-681C-4470-8BCD-89C82D6A41A0}"/>
    <cellStyle name="Heading 3 9 22" xfId="5058" xr:uid="{D7244CFD-7EC6-412A-A136-E5C285BDD03D}"/>
    <cellStyle name="Heading 3 9 23" xfId="5059" xr:uid="{B91CAF31-36C3-4510-BC6D-A89F93B36DC6}"/>
    <cellStyle name="Heading 3 9 24" xfId="5060" xr:uid="{6A507A9F-47D7-4173-850A-78889988C0BF}"/>
    <cellStyle name="Heading 3 9 25" xfId="5061" xr:uid="{AA6545B1-0C40-4FE7-9DCB-F9F4345ED2AF}"/>
    <cellStyle name="Heading 3 9 3" xfId="5062" xr:uid="{B3F56D32-C2A7-4E63-A457-E4F6F5F37DB2}"/>
    <cellStyle name="Heading 3 9 3 2" xfId="5063" xr:uid="{044513B3-E47F-41A8-91E1-A4AC8817333A}"/>
    <cellStyle name="Heading 3 9 3 2 2" xfId="5064" xr:uid="{45457A01-0C1C-4E89-A209-FB92DDA175B4}"/>
    <cellStyle name="Heading 3 9 3 3" xfId="5065" xr:uid="{C4138BDE-9D0E-44A7-A55A-78D9164F6935}"/>
    <cellStyle name="Heading 3 9 3 3 2" xfId="5066" xr:uid="{9D02E74C-D911-4162-B3C7-277E901A870C}"/>
    <cellStyle name="Heading 3 9 3 4" xfId="5067" xr:uid="{4141439E-7585-4807-B0BA-8D3EE7692CA1}"/>
    <cellStyle name="Heading 3 9 3 4 2" xfId="5068" xr:uid="{73CEE3F2-EA41-4E4C-A5C3-0C3D60EAC085}"/>
    <cellStyle name="Heading 3 9 4" xfId="5069" xr:uid="{B5595A00-9CEA-4413-B0C2-0AA48C6F3CF4}"/>
    <cellStyle name="Heading 3 9 4 2" xfId="5070" xr:uid="{14DFA1D6-965A-4CF7-8334-3452AE2BF43E}"/>
    <cellStyle name="Heading 3 9 4 2 2" xfId="5071" xr:uid="{E93DDBD0-D882-4DC0-8E42-1FDB298476B9}"/>
    <cellStyle name="Heading 3 9 4 3" xfId="5072" xr:uid="{111BEC85-213A-4F9B-A77E-2FE008DF45D5}"/>
    <cellStyle name="Heading 3 9 4 3 2" xfId="5073" xr:uid="{6B1C3D27-9CF0-41FB-8CE3-09995032A8D8}"/>
    <cellStyle name="Heading 3 9 4 4" xfId="5074" xr:uid="{FFCDFBF7-390C-49D5-A6E0-65964B9B88CA}"/>
    <cellStyle name="Heading 3 9 4 4 2" xfId="5075" xr:uid="{88AEF080-194F-4421-8837-22837F6FAA66}"/>
    <cellStyle name="Heading 3 9 5" xfId="5076" xr:uid="{94ADD735-C0FC-4996-87BB-7627DA1097C5}"/>
    <cellStyle name="Heading 3 9 5 2" xfId="5077" xr:uid="{9F80D2CB-9E49-4761-AE05-CDBB5001571E}"/>
    <cellStyle name="Heading 3 9 5 2 2" xfId="5078" xr:uid="{04520F17-D70F-481B-AEF0-1BBAB5EE4EC9}"/>
    <cellStyle name="Heading 3 9 5 3" xfId="5079" xr:uid="{9762E69D-5981-4ADF-984B-7CBA6CBDA3BD}"/>
    <cellStyle name="Heading 3 9 5 3 2" xfId="5080" xr:uid="{46D561DD-488E-48DD-B6A3-9C72CDDEDFFA}"/>
    <cellStyle name="Heading 3 9 5 4" xfId="5081" xr:uid="{2CEF6C09-CD47-444F-B5FE-7FC1D6B6BA54}"/>
    <cellStyle name="Heading 3 9 5 4 2" xfId="5082" xr:uid="{32DF9D82-8F83-4E6D-B6C4-4820DAAF32ED}"/>
    <cellStyle name="Heading 3 9 6" xfId="5083" xr:uid="{670088DF-5D44-47D0-B4CE-78986CA1F7B0}"/>
    <cellStyle name="Heading 3 9 6 2" xfId="5084" xr:uid="{F5377B69-8598-40F5-8210-F5CD2D778B7D}"/>
    <cellStyle name="Heading 3 9 6 2 2" xfId="5085" xr:uid="{D5E45142-325F-4EB9-8D14-3A34EEEC023E}"/>
    <cellStyle name="Heading 3 9 6 3" xfId="5086" xr:uid="{A48474C6-E4DE-4F37-8236-1287A4F534ED}"/>
    <cellStyle name="Heading 3 9 6 3 2" xfId="5087" xr:uid="{CFC65DB2-7EFE-4EBC-96DA-0A239AF7928A}"/>
    <cellStyle name="Heading 3 9 6 4" xfId="5088" xr:uid="{B117E562-4FF3-4B13-9456-3ABE7A0CF425}"/>
    <cellStyle name="Heading 3 9 6 4 2" xfId="5089" xr:uid="{F52727A7-7F7D-4A9F-87BB-48CEC39F8400}"/>
    <cellStyle name="Heading 3 9 7" xfId="5090" xr:uid="{96080009-3CAD-4EBC-9F29-9A81955B3DBE}"/>
    <cellStyle name="Heading 3 9 7 2" xfId="5091" xr:uid="{883CD4B5-C2EB-4329-9364-C6A92DEDD609}"/>
    <cellStyle name="Heading 3 9 7 2 2" xfId="5092" xr:uid="{CC58312C-AB99-451D-8451-290F471A20B4}"/>
    <cellStyle name="Heading 3 9 7 3" xfId="5093" xr:uid="{ACFAB8B8-7641-4E92-9BBD-C42D8B5A8324}"/>
    <cellStyle name="Heading 3 9 7 3 2" xfId="5094" xr:uid="{F892DDA2-765F-41D4-B0A4-BCB5BEE0B166}"/>
    <cellStyle name="Heading 3 9 7 4" xfId="5095" xr:uid="{865F5583-2E0B-4197-A2EB-950203E560F0}"/>
    <cellStyle name="Heading 3 9 7 4 2" xfId="5096" xr:uid="{91C19A6E-2B37-4783-9CA9-54138BB0A0FE}"/>
    <cellStyle name="Heading 3 9 8" xfId="5097" xr:uid="{8CC7546B-EC12-44AC-9ADF-0EDF9E1AFB51}"/>
    <cellStyle name="Heading 3 9 8 2" xfId="5098" xr:uid="{955FC3CC-99DD-42AD-B02F-835867602B88}"/>
    <cellStyle name="Heading 3 9 8 2 2" xfId="5099" xr:uid="{BE0BB06F-6A7A-4119-91BE-40C66E46371A}"/>
    <cellStyle name="Heading 3 9 8 3" xfId="5100" xr:uid="{0D718073-EBAB-4980-A653-D0AF85F024E5}"/>
    <cellStyle name="Heading 3 9 8 3 2" xfId="5101" xr:uid="{72289089-832D-48E6-B099-3C2451D34610}"/>
    <cellStyle name="Heading 3 9 8 4" xfId="5102" xr:uid="{45D8D4CC-0EDC-4355-B6CF-88E821FF01B6}"/>
    <cellStyle name="Heading 3 9 8 4 2" xfId="5103" xr:uid="{8E211804-AF77-4FD6-BB5E-D6780DA14088}"/>
    <cellStyle name="Heading 3 9 9" xfId="5104" xr:uid="{8FBDDFB3-D9E6-40C2-BBA0-78F9F6BC10D9}"/>
    <cellStyle name="Heading 3 9 9 2" xfId="5105" xr:uid="{8D703B14-C5BF-496C-B67F-F8CB53232E94}"/>
    <cellStyle name="Heading 3 9 9 2 2" xfId="5106" xr:uid="{546F4484-A228-40DC-9E55-C88C395DE44C}"/>
    <cellStyle name="Heading 3 9 9 3" xfId="5107" xr:uid="{FB81CB20-CA07-4B39-B20E-66E6E4BA4888}"/>
    <cellStyle name="Heading 3 9 9 3 2" xfId="5108" xr:uid="{2310912E-B882-4BB4-BB34-92B0AF4CD915}"/>
    <cellStyle name="Heading 3 9 9 4" xfId="5109" xr:uid="{C28BC3BD-54E5-4923-B6C5-BA0EFDBB1F41}"/>
    <cellStyle name="Heading 3 9 9 4 2" xfId="5110" xr:uid="{F6E8D47D-7588-47EC-AB94-06D116486B1D}"/>
    <cellStyle name="Heading 4 10" xfId="5111" xr:uid="{D62DC48F-877E-43F7-B514-0F6BCCDBF8F2}"/>
    <cellStyle name="Heading 4 11" xfId="5112" xr:uid="{EC257BA0-54E9-4DDD-ADEF-5594B3A073BC}"/>
    <cellStyle name="Heading 4 12" xfId="5113" xr:uid="{3E0E2C42-A281-47D4-943C-80CD8EED0F36}"/>
    <cellStyle name="Heading 4 13" xfId="5114" xr:uid="{8632B3C2-4D14-4AD5-B2CE-DCD9BB4A5636}"/>
    <cellStyle name="Heading 4 14" xfId="5115" xr:uid="{9B109B5E-FF62-49BA-8871-69F559AE7266}"/>
    <cellStyle name="Heading 4 15" xfId="5116" xr:uid="{661FA9A6-56E0-4244-A122-97FA998D8624}"/>
    <cellStyle name="Heading 4 16" xfId="5117" xr:uid="{6C8CC01A-1217-4DC0-875D-FC2FEE142734}"/>
    <cellStyle name="Heading 4 17" xfId="5118" xr:uid="{40FEE021-62B8-4302-972C-747267EC06EA}"/>
    <cellStyle name="Heading 4 18" xfId="5119" xr:uid="{C04B22B1-5FF2-4197-9B33-4E78C91C9F12}"/>
    <cellStyle name="Heading 4 18 2" xfId="5120" xr:uid="{F0C06A71-D364-44F8-B185-C808C870D8DF}"/>
    <cellStyle name="Heading 4 19" xfId="5121" xr:uid="{A60ED327-2361-4B9A-BEC5-8E12A2BEEDD6}"/>
    <cellStyle name="Heading 4 19 2" xfId="5122" xr:uid="{B88EBA74-89ED-4A2A-82A5-9A71CB369D1B}"/>
    <cellStyle name="Heading 4 2" xfId="5123" xr:uid="{450E554F-2824-47FF-B3DE-F5F47D6C4582}"/>
    <cellStyle name="Heading 4 2 2" xfId="5124" xr:uid="{49517F95-2815-4096-AB87-025EF069FA7E}"/>
    <cellStyle name="Heading 4 3" xfId="5125" xr:uid="{5D386C27-CEA7-4CE8-AE67-9C18C47ABBC6}"/>
    <cellStyle name="Heading 4 4" xfId="5126" xr:uid="{131A78E1-E405-490E-8396-0B2F272FD950}"/>
    <cellStyle name="Heading 4 5" xfId="5127" xr:uid="{BAF2DE90-3D7B-4C8D-905F-F14CAEE8840B}"/>
    <cellStyle name="Heading 4 6" xfId="5128" xr:uid="{B381F39C-BF22-46A2-9A03-60426D6524E2}"/>
    <cellStyle name="Heading 4 7" xfId="5129" xr:uid="{EA143870-4954-4D4C-AA3B-0D30727E1D33}"/>
    <cellStyle name="Heading 4 8" xfId="5130" xr:uid="{9935A927-1E2A-4031-BB96-0C86B62209E5}"/>
    <cellStyle name="Heading 4 9" xfId="5131" xr:uid="{F54D93AC-99AA-429C-9290-B790780ED773}"/>
    <cellStyle name="Hyperlink" xfId="14" builtinId="8"/>
    <cellStyle name="Hyperlink 2" xfId="5132" xr:uid="{9F944010-92A2-408E-B64D-669C4EFD6326}"/>
    <cellStyle name="Hyperlink 3" xfId="5133" xr:uid="{A6073C37-E24B-44DB-8EBF-7BFFB2454E29}"/>
    <cellStyle name="Input 10" xfId="5134" xr:uid="{D6268E5B-3F2E-4068-82DF-4219C0C1F07A}"/>
    <cellStyle name="Input 10 10" xfId="11393" xr:uid="{FD885507-653C-4EB6-9028-D644CD270AA5}"/>
    <cellStyle name="Input 10 11" xfId="11328" xr:uid="{A412F1CF-45DB-4EC4-92E1-C76E75A3B446}"/>
    <cellStyle name="Input 10 12" xfId="11412" xr:uid="{8BC65E9A-7304-4767-AA54-480BD5C1AE71}"/>
    <cellStyle name="Input 10 2" xfId="6868" xr:uid="{B90CCE70-5CD7-4921-BFFD-E0CA54CF7571}"/>
    <cellStyle name="Input 10 2 10" xfId="16303" xr:uid="{2BC7623A-FC74-4806-8822-6723978ED40C}"/>
    <cellStyle name="Input 10 2 11" xfId="17175" xr:uid="{01989CB8-3BF4-4E25-8332-A2E1745B23A1}"/>
    <cellStyle name="Input 10 2 2" xfId="7247" xr:uid="{D2436E34-6DE2-4F1B-A7B6-4AA5C255E770}"/>
    <cellStyle name="Input 10 2 2 10" xfId="15362" xr:uid="{AA46B233-20AB-412F-B0D0-878FE6078DCA}"/>
    <cellStyle name="Input 10 2 2 2" xfId="8886" xr:uid="{C9A6CC33-A5BE-4B17-9444-058E4AF4F395}"/>
    <cellStyle name="Input 10 2 2 2 2" xfId="13537" xr:uid="{D13917F6-A70F-4F2C-A5A0-7C254E4B14DF}"/>
    <cellStyle name="Input 10 2 2 2 3" xfId="14541" xr:uid="{01E3A9B8-D015-4A1B-8C40-FF9CE0CFBD2E}"/>
    <cellStyle name="Input 10 2 2 2 4" xfId="15499" xr:uid="{EA95A40A-0229-4448-806D-F19AFA5237AE}"/>
    <cellStyle name="Input 10 2 2 2 5" xfId="16424" xr:uid="{F61C98D8-BA8F-440C-9595-EBBA7B22590E}"/>
    <cellStyle name="Input 10 2 2 2 6" xfId="17295" xr:uid="{1D16722F-15C9-45A4-BDBB-5BABC4AC7C71}"/>
    <cellStyle name="Input 10 2 2 2 7" xfId="18141" xr:uid="{B4B4FDAF-34C7-45C4-A5BD-99043B616AD8}"/>
    <cellStyle name="Input 10 2 2 2 8" xfId="18901" xr:uid="{02B74B25-2FE2-4BA3-8CD3-1BF24468354D}"/>
    <cellStyle name="Input 10 2 2 3" xfId="9728" xr:uid="{3A6DBF1D-08E9-4281-8F69-61B0C5638336}"/>
    <cellStyle name="Input 10 2 2 3 2" xfId="14132" xr:uid="{3EA92F48-F5EB-4B00-9066-7CF810EA6C75}"/>
    <cellStyle name="Input 10 2 2 3 3" xfId="15092" xr:uid="{8A8371AA-3585-4B89-A667-C25B6431E9B5}"/>
    <cellStyle name="Input 10 2 2 3 4" xfId="16044" xr:uid="{59AE90AE-02F1-4642-BDE5-ED819F119268}"/>
    <cellStyle name="Input 10 2 2 3 5" xfId="16918" xr:uid="{4F0F6934-9929-4ECE-B521-265815A8B5B7}"/>
    <cellStyle name="Input 10 2 2 3 6" xfId="17783" xr:uid="{8A59F2F5-F3A0-4283-9C67-6AE36375F239}"/>
    <cellStyle name="Input 10 2 2 3 7" xfId="18559" xr:uid="{12D744C5-6B22-47C0-B8E8-74FC7CB9910D}"/>
    <cellStyle name="Input 10 2 2 3 8" xfId="19316" xr:uid="{C6F09FB4-8097-4A4C-A626-F3B64F9D5929}"/>
    <cellStyle name="Input 10 2 2 4" xfId="12509" xr:uid="{640C6270-E0EE-42D3-A5ED-EB9D0793CEE3}"/>
    <cellStyle name="Input 10 2 2 5" xfId="10382" xr:uid="{18DF578B-3AB6-4655-B698-97A2DD523E9E}"/>
    <cellStyle name="Input 10 2 2 6" xfId="11737" xr:uid="{A6D8AB48-B86F-4FB0-99CC-8EBE06B03FE7}"/>
    <cellStyle name="Input 10 2 2 7" xfId="11060" xr:uid="{5DFFD6F2-E3ED-4846-AB40-9EA691905D60}"/>
    <cellStyle name="Input 10 2 2 8" xfId="13393" xr:uid="{931764C3-8E12-47EC-A6F9-A7491EDA3C8B}"/>
    <cellStyle name="Input 10 2 2 9" xfId="14404" xr:uid="{F6D3CD56-5663-47FB-BA0E-FE8659C60570}"/>
    <cellStyle name="Input 10 2 3" xfId="8508" xr:uid="{4B9F726E-7502-4AE6-93F3-5332EC0E43E1}"/>
    <cellStyle name="Input 10 2 3 2" xfId="13247" xr:uid="{EBE212FE-3D17-4DC8-B5CC-E53AF55D8132}"/>
    <cellStyle name="Input 10 2 3 3" xfId="14267" xr:uid="{8C2BAA4F-136B-4D82-9B75-18B92E7ABA0E}"/>
    <cellStyle name="Input 10 2 3 4" xfId="15227" xr:uid="{74D7047F-C29C-4A64-9E54-B71B6F6DBF9F}"/>
    <cellStyle name="Input 10 2 3 5" xfId="16176" xr:uid="{DE80EE54-45BA-4DB4-BFA2-D0E4F0E26F1D}"/>
    <cellStyle name="Input 10 2 3 6" xfId="17049" xr:uid="{298318EE-8C85-4A00-96FF-FDAC88185634}"/>
    <cellStyle name="Input 10 2 3 7" xfId="17914" xr:uid="{FFA0B8B7-AEA6-4065-9F67-14217A5D1D61}"/>
    <cellStyle name="Input 10 2 3 8" xfId="18690" xr:uid="{0BA0B31F-B050-41EF-9F56-E2D40C10B026}"/>
    <cellStyle name="Input 10 2 4" xfId="9517" xr:uid="{A0B92347-02F9-4B7D-AEDC-89250419982E}"/>
    <cellStyle name="Input 10 2 4 2" xfId="13921" xr:uid="{A26C4114-A96F-4B10-A094-9C5DF86CBA95}"/>
    <cellStyle name="Input 10 2 4 3" xfId="14881" xr:uid="{1D3E0C59-5CC7-4A49-9B0E-ECD95FE7CC19}"/>
    <cellStyle name="Input 10 2 4 4" xfId="15833" xr:uid="{51A2BCAB-6975-4CAF-A092-83ABA0629A39}"/>
    <cellStyle name="Input 10 2 4 5" xfId="16707" xr:uid="{C5BEA769-147C-451D-B801-E0D2ED1D6392}"/>
    <cellStyle name="Input 10 2 4 6" xfId="17572" xr:uid="{E438419F-ABC7-4EC9-AF4B-02DEC8F27203}"/>
    <cellStyle name="Input 10 2 4 7" xfId="18348" xr:uid="{8D298C98-5182-44A0-9C03-0E7B5337DB91}"/>
    <cellStyle name="Input 10 2 4 8" xfId="19105" xr:uid="{54028467-0452-4D56-91D1-464BF3C595DA}"/>
    <cellStyle name="Input 10 2 5" xfId="12218" xr:uid="{77D7A15E-566D-4140-9CF9-5EC2AC38D181}"/>
    <cellStyle name="Input 10 2 6" xfId="10657" xr:uid="{9DB5462F-FC77-4976-82BD-A70EDA06F6B2}"/>
    <cellStyle name="Input 10 2 7" xfId="13405" xr:uid="{EE6259F6-ED3E-443F-A79D-ABBC97F60E50}"/>
    <cellStyle name="Input 10 2 8" xfId="14414" xr:uid="{3E7BED75-BBC1-4638-A8E0-7FB388F3DAE0}"/>
    <cellStyle name="Input 10 2 9" xfId="15372" xr:uid="{DBD562E1-8195-4DDE-A14C-1E46E13F22EC}"/>
    <cellStyle name="Input 10 3" xfId="7006" xr:uid="{8D16FD4C-3B2E-456A-A761-2E0BFFA3839B}"/>
    <cellStyle name="Input 10 3 10" xfId="17340" xr:uid="{352F58E4-A58F-4D9A-ACF7-43A11EAE4D02}"/>
    <cellStyle name="Input 10 3 2" xfId="8646" xr:uid="{4D641A00-A09F-410A-AADF-884EDC1D0E7B}"/>
    <cellStyle name="Input 10 3 2 2" xfId="13365" xr:uid="{C413F5B8-8120-42BF-9381-A4BE0DB8A774}"/>
    <cellStyle name="Input 10 3 2 3" xfId="14379" xr:uid="{55B1E653-1D97-4D06-8380-E20AA82A817E}"/>
    <cellStyle name="Input 10 3 2 4" xfId="15337" xr:uid="{2D4D1297-5726-4440-8683-8CC608AC8614}"/>
    <cellStyle name="Input 10 3 2 5" xfId="16281" xr:uid="{413EE40D-CA35-4127-8A36-12669271EB0F}"/>
    <cellStyle name="Input 10 3 2 6" xfId="17154" xr:uid="{AAA7C1CC-42CB-4879-9819-1B7080D4F4E0}"/>
    <cellStyle name="Input 10 3 2 7" xfId="18019" xr:uid="{824CB7BB-9FC4-4B6A-9401-E01B11F28108}"/>
    <cellStyle name="Input 10 3 2 8" xfId="18787" xr:uid="{15C0CB04-0028-47D3-A6D8-1FDB8808F83D}"/>
    <cellStyle name="Input 10 3 3" xfId="9614" xr:uid="{2342A68E-8364-4D1C-9B81-4DA6D06AD1D8}"/>
    <cellStyle name="Input 10 3 3 2" xfId="14018" xr:uid="{002E0174-B5D4-4EA2-9535-C50686A0D788}"/>
    <cellStyle name="Input 10 3 3 3" xfId="14978" xr:uid="{CEE3BA59-C6EA-4FBB-98AB-68048E5B9EDF}"/>
    <cellStyle name="Input 10 3 3 4" xfId="15930" xr:uid="{A829C95F-12DC-47E9-B327-9C80E0010F47}"/>
    <cellStyle name="Input 10 3 3 5" xfId="16804" xr:uid="{A9607EE9-F301-423C-A5DF-83A9B3E31665}"/>
    <cellStyle name="Input 10 3 3 6" xfId="17669" xr:uid="{2B649F92-81FD-4D0B-94D3-A89967F3296A}"/>
    <cellStyle name="Input 10 3 3 7" xfId="18445" xr:uid="{652F1BA0-98C1-4669-B073-3588FF6FA4A8}"/>
    <cellStyle name="Input 10 3 3 8" xfId="19202" xr:uid="{9C9BC37F-E04D-4527-9B0D-22D1F2A0800C}"/>
    <cellStyle name="Input 10 3 4" xfId="12336" xr:uid="{7858A578-D3D6-4EEC-99C9-D3FD4BB09D98}"/>
    <cellStyle name="Input 10 3 5" xfId="10544" xr:uid="{E93C687C-3912-4257-83D7-2A03611DE8EA}"/>
    <cellStyle name="Input 10 3 6" xfId="13641" xr:uid="{682CAC6F-05B0-460A-B3CD-CF291E330EBC}"/>
    <cellStyle name="Input 10 3 7" xfId="14619" xr:uid="{83947657-58EF-42C2-B2A2-CCF14874188F}"/>
    <cellStyle name="Input 10 3 8" xfId="15572" xr:uid="{3D761133-02DC-4755-AFDE-35DA7EEC513C}"/>
    <cellStyle name="Input 10 3 9" xfId="16471" xr:uid="{FB8EFC75-47EE-4928-9709-0A175BB45EEE}"/>
    <cellStyle name="Input 10 4" xfId="7829" xr:uid="{32CF21F6-04BD-4987-B1BF-FE439E18EDE9}"/>
    <cellStyle name="Input 10 4 2" xfId="12850" xr:uid="{FC3DDB7E-243C-4959-86E0-32B35F8B3CF4}"/>
    <cellStyle name="Input 10 4 3" xfId="12021" xr:uid="{21948A8C-50AE-4507-B24C-44F0C0235F63}"/>
    <cellStyle name="Input 10 4 4" xfId="10822" xr:uid="{AF6CF162-70A0-4511-B930-3AD74A031A5F}"/>
    <cellStyle name="Input 10 4 5" xfId="11608" xr:uid="{FAF8FCD8-2C07-42BE-B7A8-DB54374BAEFD}"/>
    <cellStyle name="Input 10 4 6" xfId="11161" xr:uid="{B2256E17-4BCA-4F38-BF64-8D5608D6E229}"/>
    <cellStyle name="Input 10 4 7" xfId="12552" xr:uid="{EAEEE545-37ED-42E5-8458-876E53914D39}"/>
    <cellStyle name="Input 10 4 8" xfId="10346" xr:uid="{A15DDBE4-E197-4464-9912-DD50D2A7BDD4}"/>
    <cellStyle name="Input 10 5" xfId="7828" xr:uid="{9D846578-89F2-4DA0-8C95-A50B626C8BD5}"/>
    <cellStyle name="Input 10 5 2" xfId="12849" xr:uid="{C5863AA3-79F1-4D97-935E-5357A6749A27}"/>
    <cellStyle name="Input 10 5 3" xfId="10135" xr:uid="{1CF662FF-AECE-4B11-9761-E1578358C85C}"/>
    <cellStyle name="Input 10 5 4" xfId="13697" xr:uid="{D7E25FA0-2ED4-41CE-958B-F4459261B142}"/>
    <cellStyle name="Input 10 5 5" xfId="14665" xr:uid="{00B3A142-B87D-483D-8956-666165BFE77E}"/>
    <cellStyle name="Input 10 5 6" xfId="15617" xr:uid="{5F96989D-0CA8-4EDE-992E-B82BB3CB6FBB}"/>
    <cellStyle name="Input 10 5 7" xfId="16502" xr:uid="{2A08AB4A-947F-4CA2-9655-3F59C6AEBDEF}"/>
    <cellStyle name="Input 10 5 8" xfId="17370" xr:uid="{9BB37FAD-8326-44CE-9098-B3426AFB82C1}"/>
    <cellStyle name="Input 10 6" xfId="11361" xr:uid="{CFF7C1DC-1726-4FE4-A092-A00CF73CE83C}"/>
    <cellStyle name="Input 10 7" xfId="11360" xr:uid="{A0213D54-5413-4881-9E83-93F2616B0062}"/>
    <cellStyle name="Input 10 8" xfId="11374" xr:uid="{48910F34-73DE-4369-89EE-CCE0B3978E27}"/>
    <cellStyle name="Input 10 9" xfId="11347" xr:uid="{97B00235-207A-4162-8250-EFD45904866A}"/>
    <cellStyle name="Input 11" xfId="5135" xr:uid="{AD2AC8E7-FB37-4FD5-81DC-2B6146FD3155}"/>
    <cellStyle name="Input 11 10" xfId="11626" xr:uid="{2FA3A303-5B6A-419D-8172-5B12B09E211F}"/>
    <cellStyle name="Input 11 11" xfId="11143" xr:uid="{0F0903F3-6D75-44AB-A5BD-D4D8156CC2A9}"/>
    <cellStyle name="Input 11 12" xfId="12055" xr:uid="{93DD89B4-DD31-4DE2-A363-323D10CEEB76}"/>
    <cellStyle name="Input 11 2" xfId="6867" xr:uid="{54B99D4E-B6A1-436C-916D-E96D4B797EEA}"/>
    <cellStyle name="Input 11 2 10" xfId="10752" xr:uid="{3CECCAB2-23F8-47A5-8D17-CA3A3813907A}"/>
    <cellStyle name="Input 11 2 11" xfId="12910" xr:uid="{C09D6663-0198-41FE-A795-84447C696BB4}"/>
    <cellStyle name="Input 11 2 2" xfId="7248" xr:uid="{6997997D-CDC7-4AEE-9188-025C1C6D7403}"/>
    <cellStyle name="Input 11 2 2 10" xfId="13029" xr:uid="{151B452C-E9B3-4D3F-AFBB-BBEEC93EF2F9}"/>
    <cellStyle name="Input 11 2 2 2" xfId="8887" xr:uid="{5E1632E4-AAFC-434F-9093-5E87E3E45973}"/>
    <cellStyle name="Input 11 2 2 2 2" xfId="13538" xr:uid="{5F7A60C5-C7B9-4B8E-8458-16A20160A30A}"/>
    <cellStyle name="Input 11 2 2 2 3" xfId="14542" xr:uid="{0B241210-B806-4813-B765-C80647F40457}"/>
    <cellStyle name="Input 11 2 2 2 4" xfId="15500" xr:uid="{0F50D451-7E35-481D-878F-73C1E56F859C}"/>
    <cellStyle name="Input 11 2 2 2 5" xfId="16425" xr:uid="{B622A635-6042-46DF-A27B-6F38250E42E8}"/>
    <cellStyle name="Input 11 2 2 2 6" xfId="17296" xr:uid="{277250E3-4076-47A7-9BBF-6C310C48C34F}"/>
    <cellStyle name="Input 11 2 2 2 7" xfId="18142" xr:uid="{46D619AC-2071-4659-924C-146F2998ACF2}"/>
    <cellStyle name="Input 11 2 2 2 8" xfId="18902" xr:uid="{B50594ED-5935-4924-AD96-5A1DB54216FD}"/>
    <cellStyle name="Input 11 2 2 3" xfId="9729" xr:uid="{18648E85-1681-4B64-B4CF-FB5F39B04C71}"/>
    <cellStyle name="Input 11 2 2 3 2" xfId="14133" xr:uid="{B19F1C7E-5EBE-4819-9609-3A24C364663A}"/>
    <cellStyle name="Input 11 2 2 3 3" xfId="15093" xr:uid="{01AE0871-7506-4DA1-99D1-68A7993CF82E}"/>
    <cellStyle name="Input 11 2 2 3 4" xfId="16045" xr:uid="{73706780-E96D-489D-BC59-F164D8E59930}"/>
    <cellStyle name="Input 11 2 2 3 5" xfId="16919" xr:uid="{A02A9CF4-07D1-4328-B100-21CF56C8F021}"/>
    <cellStyle name="Input 11 2 2 3 6" xfId="17784" xr:uid="{CED09B89-DCAE-4B88-8854-841B3ABC06DF}"/>
    <cellStyle name="Input 11 2 2 3 7" xfId="18560" xr:uid="{4789148A-916F-4010-9E4E-823BDC0F70C4}"/>
    <cellStyle name="Input 11 2 2 3 8" xfId="19317" xr:uid="{10D48CB7-7699-4A0B-B6D7-636350686E8B}"/>
    <cellStyle name="Input 11 2 2 4" xfId="12510" xr:uid="{7B7253E2-A869-416F-9AD1-18BB27526CDC}"/>
    <cellStyle name="Input 11 2 2 5" xfId="10381" xr:uid="{F8CA864C-F4D9-42E0-89B8-163B5A72A87E}"/>
    <cellStyle name="Input 11 2 2 6" xfId="12122" xr:uid="{5174443C-A5B4-494E-AEBD-12E53BDE12BA}"/>
    <cellStyle name="Input 11 2 2 7" xfId="10740" xr:uid="{418368AB-DF22-4F04-85ED-97021719EB3A}"/>
    <cellStyle name="Input 11 2 2 8" xfId="11667" xr:uid="{C102BA0C-CF2D-4D33-8081-4C7334AF617E}"/>
    <cellStyle name="Input 11 2 2 9" xfId="11122" xr:uid="{C2D7A957-30C3-467B-BC09-485639BA85E0}"/>
    <cellStyle name="Input 11 2 3" xfId="8507" xr:uid="{4BC13FD2-E6BB-4F7D-BE0C-CD5ADA809E21}"/>
    <cellStyle name="Input 11 2 3 2" xfId="13246" xr:uid="{1764A568-8E48-433A-883C-48767B7A47E3}"/>
    <cellStyle name="Input 11 2 3 3" xfId="14266" xr:uid="{8608C5C0-49EF-4A44-A9FC-E7A2DE8BC2BB}"/>
    <cellStyle name="Input 11 2 3 4" xfId="15226" xr:uid="{A89CE0CE-3CC9-4A54-87AC-BCABCFFF420D}"/>
    <cellStyle name="Input 11 2 3 5" xfId="16175" xr:uid="{55457EE7-BE9B-457E-801D-2FF5B6B6A671}"/>
    <cellStyle name="Input 11 2 3 6" xfId="17048" xr:uid="{A6A83963-68A9-428B-B0BC-48573508B95B}"/>
    <cellStyle name="Input 11 2 3 7" xfId="17913" xr:uid="{23AF0C51-47DA-47BE-B562-00DA2B6D117D}"/>
    <cellStyle name="Input 11 2 3 8" xfId="18689" xr:uid="{BF896D94-E2A1-44B8-813B-1AC01EFE3CE8}"/>
    <cellStyle name="Input 11 2 4" xfId="9516" xr:uid="{226C6D2E-B05D-469F-A482-01ADAB2FDE04}"/>
    <cellStyle name="Input 11 2 4 2" xfId="13920" xr:uid="{641899F0-83F2-4184-9883-5CA526ADD4E9}"/>
    <cellStyle name="Input 11 2 4 3" xfId="14880" xr:uid="{4F35F0CC-612A-4AB9-BA9A-3C276EA3B482}"/>
    <cellStyle name="Input 11 2 4 4" xfId="15832" xr:uid="{6D0F8572-A46C-450D-A0CD-5499E055EB9A}"/>
    <cellStyle name="Input 11 2 4 5" xfId="16706" xr:uid="{FDC776BD-D4C6-4058-8457-8D4004EE3910}"/>
    <cellStyle name="Input 11 2 4 6" xfId="17571" xr:uid="{D762BCAA-07D2-4064-9234-D8E7D297BC5C}"/>
    <cellStyle name="Input 11 2 4 7" xfId="18347" xr:uid="{3B81DDE1-B34B-41C6-87B7-AF7B0F8FA379}"/>
    <cellStyle name="Input 11 2 4 8" xfId="19104" xr:uid="{252B5102-0479-422E-8B49-BE8F98A7BBDF}"/>
    <cellStyle name="Input 11 2 5" xfId="12217" xr:uid="{BC2CE9A1-FB2E-4ED8-A35C-3CE5C948B121}"/>
    <cellStyle name="Input 11 2 6" xfId="10658" xr:uid="{D69CF9DF-4A45-4EC3-B798-385AAFC8585D}"/>
    <cellStyle name="Input 11 2 7" xfId="12372" xr:uid="{F1907D6C-29C7-4443-B1B6-240ACD97F051}"/>
    <cellStyle name="Input 11 2 8" xfId="10512" xr:uid="{7B0E3E40-6A61-404A-96F1-85E3B283D9A2}"/>
    <cellStyle name="Input 11 2 9" xfId="12110" xr:uid="{8A1F4391-228E-4177-ADDB-233CABFED567}"/>
    <cellStyle name="Input 11 3" xfId="7007" xr:uid="{546A2546-C236-441E-82A8-EB53E64817AF}"/>
    <cellStyle name="Input 11 3 10" xfId="12592" xr:uid="{552DFC8E-5D59-455A-B8ED-27F198A5690B}"/>
    <cellStyle name="Input 11 3 2" xfId="8647" xr:uid="{F0C7D38E-205A-402B-B62F-6078520B740A}"/>
    <cellStyle name="Input 11 3 2 2" xfId="13366" xr:uid="{2D054DCF-1FB3-4052-8683-66E029E51EDC}"/>
    <cellStyle name="Input 11 3 2 3" xfId="14380" xr:uid="{29452230-EDD1-4660-83AC-ED090CE4B027}"/>
    <cellStyle name="Input 11 3 2 4" xfId="15338" xr:uid="{14D2A1C3-1AFC-4DAA-BBF8-88325F41653A}"/>
    <cellStyle name="Input 11 3 2 5" xfId="16282" xr:uid="{39D4CEE0-A9B4-490E-A6C8-1D5097A676B4}"/>
    <cellStyle name="Input 11 3 2 6" xfId="17155" xr:uid="{CA861F20-E7B2-4D7F-9EE3-E67847D8D291}"/>
    <cellStyle name="Input 11 3 2 7" xfId="18020" xr:uid="{6BACD477-67E5-4641-8BD6-3EE896CF9EA2}"/>
    <cellStyle name="Input 11 3 2 8" xfId="18788" xr:uid="{FDF0A4F0-355F-4E86-995A-093F84EB8439}"/>
    <cellStyle name="Input 11 3 3" xfId="9615" xr:uid="{E2B32503-DC0D-4CA4-9DCC-880082A3AC19}"/>
    <cellStyle name="Input 11 3 3 2" xfId="14019" xr:uid="{AB2C10CE-0855-43A1-BF62-2CB2CF47FCB7}"/>
    <cellStyle name="Input 11 3 3 3" xfId="14979" xr:uid="{420B3D4C-C256-4899-8D2A-1D15EFF251D3}"/>
    <cellStyle name="Input 11 3 3 4" xfId="15931" xr:uid="{EF474FE0-20DF-467D-9D9D-F0D42CF75DC9}"/>
    <cellStyle name="Input 11 3 3 5" xfId="16805" xr:uid="{C8A341A1-1371-4929-AE16-9E81D6F6B945}"/>
    <cellStyle name="Input 11 3 3 6" xfId="17670" xr:uid="{42F001A8-61E9-4769-B128-CA72785782A8}"/>
    <cellStyle name="Input 11 3 3 7" xfId="18446" xr:uid="{88F932CA-5415-4D22-B926-48EA5EC1CCBD}"/>
    <cellStyle name="Input 11 3 3 8" xfId="19203" xr:uid="{787DFCA1-DD69-489B-A235-052343463D2E}"/>
    <cellStyle name="Input 11 3 4" xfId="12337" xr:uid="{41DE4B09-9F93-4FB1-A2CE-38CC714E6695}"/>
    <cellStyle name="Input 11 3 5" xfId="10543" xr:uid="{DE35EBB5-787F-4F30-BC4F-A321CAE3E66D}"/>
    <cellStyle name="Input 11 3 6" xfId="13137" xr:uid="{5885DC87-06FC-4A88-BCEC-149263CE0F3F}"/>
    <cellStyle name="Input 11 3 7" xfId="9900" xr:uid="{527A5545-DE88-41ED-9CDA-DFA6BD9D47FD}"/>
    <cellStyle name="Input 11 3 8" xfId="12172" xr:uid="{C4F6F743-95FE-4F1F-A1EC-A917F9B5051C}"/>
    <cellStyle name="Input 11 3 9" xfId="10701" xr:uid="{21F15706-23B1-4243-907A-3C4428C9F794}"/>
    <cellStyle name="Input 11 4" xfId="7830" xr:uid="{E279564C-F77E-41D7-AD30-57ABDA9D17EF}"/>
    <cellStyle name="Input 11 4 2" xfId="12851" xr:uid="{D2B89F18-149C-4D6A-92F9-9B1E21D0263C}"/>
    <cellStyle name="Input 11 4 3" xfId="10134" xr:uid="{0C1D2847-BB39-4222-B92C-AC81289C7A4C}"/>
    <cellStyle name="Input 11 4 4" xfId="13173" xr:uid="{6D60264D-DA74-46A7-AAE1-7E4CC6223139}"/>
    <cellStyle name="Input 11 4 5" xfId="9872" xr:uid="{45B62408-DF24-405B-84E5-D61262264E23}"/>
    <cellStyle name="Input 11 4 6" xfId="13069" xr:uid="{3E7AE7EF-5557-4B7D-B92B-D27FBA89FE37}"/>
    <cellStyle name="Input 11 4 7" xfId="9947" xr:uid="{BC462AE7-3D86-4C2E-8FB2-251CD678A0BB}"/>
    <cellStyle name="Input 11 4 8" xfId="12709" xr:uid="{23F3C89C-F296-46EF-9B70-564148185518}"/>
    <cellStyle name="Input 11 5" xfId="7827" xr:uid="{2A1AB9BA-8BF7-4F5A-ACA2-20F0398EFF23}"/>
    <cellStyle name="Input 11 5 2" xfId="12848" xr:uid="{2F5AF74A-8A48-4445-B9DF-7E2D8DE232B1}"/>
    <cellStyle name="Input 11 5 3" xfId="10136" xr:uid="{D6FBAE3D-39DC-4B2B-BF61-1A6F178831E5}"/>
    <cellStyle name="Input 11 5 4" xfId="12677" xr:uid="{F2F1D8F5-4AFE-4C4F-85FA-4821F66DCF0C}"/>
    <cellStyle name="Input 11 5 5" xfId="10250" xr:uid="{9805A0CE-09F3-4628-9EB2-DD6C0367F027}"/>
    <cellStyle name="Input 11 5 6" xfId="12392" xr:uid="{503D08B7-45F5-4E5B-92E0-1A554D5D2AA4}"/>
    <cellStyle name="Input 11 5 7" xfId="10495" xr:uid="{07DA455A-F3A5-4542-B503-3F0381EF6F4A}"/>
    <cellStyle name="Input 11 5 8" xfId="11702" xr:uid="{2EE6B935-AF01-4A10-9FF5-EC89EB469C09}"/>
    <cellStyle name="Input 11 6" xfId="11362" xr:uid="{F6902B72-5F0E-4314-97C7-D2B546C4901D}"/>
    <cellStyle name="Input 11 7" xfId="11359" xr:uid="{8257CED1-F596-409D-A281-B99273A5D996}"/>
    <cellStyle name="Input 11 8" xfId="12042" xr:uid="{377ED322-C61A-4618-884E-286E91A46130}"/>
    <cellStyle name="Input 11 9" xfId="10802" xr:uid="{02021203-B6F9-45D9-B0D4-7728BD4D8830}"/>
    <cellStyle name="Input 12" xfId="5136" xr:uid="{64102B11-FFD0-4D1B-BF06-2368BE89DC0F}"/>
    <cellStyle name="Input 12 10" xfId="11401" xr:uid="{F73974D5-3D32-4FE5-9CCB-48B952BF5108}"/>
    <cellStyle name="Input 12 11" xfId="11320" xr:uid="{D200E661-1BE7-4D18-860E-741ABE918C53}"/>
    <cellStyle name="Input 12 12" xfId="11420" xr:uid="{4A7E6046-3C63-460E-B015-4B7ACFB549DC}"/>
    <cellStyle name="Input 12 2" xfId="6866" xr:uid="{8714534C-8137-453F-A338-283D1FB9364B}"/>
    <cellStyle name="Input 12 2 10" xfId="12027" xr:uid="{816ECD11-D731-4816-90B4-9B7500EDD6B3}"/>
    <cellStyle name="Input 12 2 11" xfId="10816" xr:uid="{CDA7F2B0-DB47-4580-806D-0FC6EC4310A2}"/>
    <cellStyle name="Input 12 2 2" xfId="7249" xr:uid="{194CB90F-6909-4FF3-AAD4-E020B1868931}"/>
    <cellStyle name="Input 12 2 2 10" xfId="13395" xr:uid="{5A011677-DA71-4AE1-9453-F5AC81C73031}"/>
    <cellStyle name="Input 12 2 2 2" xfId="8888" xr:uid="{F3B642BB-8ADA-4D6F-A3F8-236CCA8B9F5B}"/>
    <cellStyle name="Input 12 2 2 2 2" xfId="13539" xr:uid="{44FF2C80-5392-4C2A-A4C2-93D8434C46DB}"/>
    <cellStyle name="Input 12 2 2 2 3" xfId="14543" xr:uid="{88E8CF36-DB52-48BE-BA4D-174492A7B3D7}"/>
    <cellStyle name="Input 12 2 2 2 4" xfId="15501" xr:uid="{33E7C3A4-66EA-414A-9008-7546B9287CDA}"/>
    <cellStyle name="Input 12 2 2 2 5" xfId="16426" xr:uid="{718140E8-9398-4B28-8845-1E7DF24E6101}"/>
    <cellStyle name="Input 12 2 2 2 6" xfId="17297" xr:uid="{68A2AC83-A104-49D3-A89B-E2EF65F13460}"/>
    <cellStyle name="Input 12 2 2 2 7" xfId="18143" xr:uid="{AAC8C531-91D7-4A80-B3BC-B81D0AB23225}"/>
    <cellStyle name="Input 12 2 2 2 8" xfId="18903" xr:uid="{6880CC7E-BB71-4B35-B686-0F73249731EF}"/>
    <cellStyle name="Input 12 2 2 3" xfId="9730" xr:uid="{B7CEE89E-D9F1-446F-A175-10627BDDDF55}"/>
    <cellStyle name="Input 12 2 2 3 2" xfId="14134" xr:uid="{48016C07-1153-4B0C-B2AD-171B8FA62EDA}"/>
    <cellStyle name="Input 12 2 2 3 3" xfId="15094" xr:uid="{8D9F39C2-C94A-4EFD-9D80-8A8DE6EDB481}"/>
    <cellStyle name="Input 12 2 2 3 4" xfId="16046" xr:uid="{1C268DD7-3605-4FA0-B333-00DC0F761037}"/>
    <cellStyle name="Input 12 2 2 3 5" xfId="16920" xr:uid="{98E6EDDE-562C-40CF-9A52-B7ACAE15D151}"/>
    <cellStyle name="Input 12 2 2 3 6" xfId="17785" xr:uid="{5CCC3355-24ED-4B68-B4A3-18091DF15FA3}"/>
    <cellStyle name="Input 12 2 2 3 7" xfId="18561" xr:uid="{A877A7DA-8CD5-4AE6-9EC5-5FB0D9C7A89F}"/>
    <cellStyle name="Input 12 2 2 3 8" xfId="19318" xr:uid="{640ABC58-A995-4DBE-ACCE-173D0056A142}"/>
    <cellStyle name="Input 12 2 2 4" xfId="12511" xr:uid="{9523CA0A-1ECC-4743-8D90-1AB2418202B2}"/>
    <cellStyle name="Input 12 2 2 5" xfId="10380" xr:uid="{DCF0BC47-A3B9-487E-905F-828F39064386}"/>
    <cellStyle name="Input 12 2 2 6" xfId="12646" xr:uid="{04970AC5-FD8C-4F6E-AEEC-D7B16DC49D31}"/>
    <cellStyle name="Input 12 2 2 7" xfId="10275" xr:uid="{A66DB4EB-D941-4FC4-B46D-BD9CC6235397}"/>
    <cellStyle name="Input 12 2 2 8" xfId="11772" xr:uid="{548B1C1A-6D24-4888-847C-6DF4AC2703D8}"/>
    <cellStyle name="Input 12 2 2 9" xfId="11037" xr:uid="{790BBAE7-6717-4FC2-975B-1902EC653F5A}"/>
    <cellStyle name="Input 12 2 3" xfId="8506" xr:uid="{12BA696C-B926-4CB6-8234-F274D27389CA}"/>
    <cellStyle name="Input 12 2 3 2" xfId="13245" xr:uid="{7504058D-CEC3-40D1-AF45-A8CD7CCE1896}"/>
    <cellStyle name="Input 12 2 3 3" xfId="14265" xr:uid="{C66D36C8-7BA8-44D5-9DF7-700620C5FA0A}"/>
    <cellStyle name="Input 12 2 3 4" xfId="15225" xr:uid="{B6A82842-E48A-4EB3-B7DC-03B680221CF2}"/>
    <cellStyle name="Input 12 2 3 5" xfId="16174" xr:uid="{2F194835-F091-40E8-96C8-D9020E734BA0}"/>
    <cellStyle name="Input 12 2 3 6" xfId="17047" xr:uid="{7423B097-C95F-4586-AAFD-0156D60E0211}"/>
    <cellStyle name="Input 12 2 3 7" xfId="17912" xr:uid="{70754D9D-AD4F-4832-9BD6-76CAD1ABF66E}"/>
    <cellStyle name="Input 12 2 3 8" xfId="18688" xr:uid="{EEA73EEB-0CE9-43D5-A699-F9EA2987F0A0}"/>
    <cellStyle name="Input 12 2 4" xfId="9515" xr:uid="{30AB3D2C-A1C3-449B-8E7E-36AFF3FB5348}"/>
    <cellStyle name="Input 12 2 4 2" xfId="13919" xr:uid="{89B01131-EA63-473A-90AD-381D4F56C395}"/>
    <cellStyle name="Input 12 2 4 3" xfId="14879" xr:uid="{AC4CC652-7782-4410-B8A5-B3F1D7CAD373}"/>
    <cellStyle name="Input 12 2 4 4" xfId="15831" xr:uid="{2E62C1B9-DF39-4AD3-8CD2-667376025927}"/>
    <cellStyle name="Input 12 2 4 5" xfId="16705" xr:uid="{F2D5BB38-6A6E-42CE-98FD-687911928435}"/>
    <cellStyle name="Input 12 2 4 6" xfId="17570" xr:uid="{65058251-23F9-418D-A41E-3A3A0B422E9D}"/>
    <cellStyle name="Input 12 2 4 7" xfId="18346" xr:uid="{E7F0FF14-F152-4F23-998B-9376DB6A8A16}"/>
    <cellStyle name="Input 12 2 4 8" xfId="19103" xr:uid="{5E4AD6F5-5F62-4780-8973-E89B3FBB1113}"/>
    <cellStyle name="Input 12 2 5" xfId="12216" xr:uid="{D5C072A9-636A-4DEB-971F-2E8BFA975332}"/>
    <cellStyle name="Input 12 2 6" xfId="10659" xr:uid="{E5B2E3D7-F6ED-4D4E-94D5-4A987E0EB7FB}"/>
    <cellStyle name="Input 12 2 7" xfId="13037" xr:uid="{906E7932-6E4C-44EE-8A90-963DB82F4016}"/>
    <cellStyle name="Input 12 2 8" xfId="9973" xr:uid="{F7344E21-4034-4187-BBDA-697FD154E6CB}"/>
    <cellStyle name="Input 12 2 9" xfId="12702" xr:uid="{40F3EBC2-74C7-4EC2-8B99-EB5DCCB5FB87}"/>
    <cellStyle name="Input 12 3" xfId="7008" xr:uid="{0F6CA2C3-F7D6-4D87-9F8F-0B8B68162C8A}"/>
    <cellStyle name="Input 12 3 10" xfId="15542" xr:uid="{06561495-5F3B-46CF-83FA-DE5D2E7C4869}"/>
    <cellStyle name="Input 12 3 2" xfId="8648" xr:uid="{1606D5CC-B496-467D-BB43-9D06380199FE}"/>
    <cellStyle name="Input 12 3 2 2" xfId="13367" xr:uid="{5E04B1A3-FFB9-42F8-BA9F-9E9B96C79F23}"/>
    <cellStyle name="Input 12 3 2 3" xfId="14381" xr:uid="{10160183-282C-4E89-9C51-21482BA8BA0E}"/>
    <cellStyle name="Input 12 3 2 4" xfId="15339" xr:uid="{5DD1BD99-C765-4F91-B820-55DB71764610}"/>
    <cellStyle name="Input 12 3 2 5" xfId="16283" xr:uid="{6F97515B-563B-4828-9F9A-5BFF1D323277}"/>
    <cellStyle name="Input 12 3 2 6" xfId="17156" xr:uid="{0B87B2DE-0DC7-4FC6-90B7-FCFE66B64758}"/>
    <cellStyle name="Input 12 3 2 7" xfId="18021" xr:uid="{97DAB7AA-B905-4E2D-A379-FA7297364B17}"/>
    <cellStyle name="Input 12 3 2 8" xfId="18789" xr:uid="{674811F6-B101-4C03-A239-3F3885A7541C}"/>
    <cellStyle name="Input 12 3 3" xfId="9616" xr:uid="{87A08795-0139-435E-A70B-164AB513E92C}"/>
    <cellStyle name="Input 12 3 3 2" xfId="14020" xr:uid="{80189F7C-5806-4C36-AE67-88D3FAF0D258}"/>
    <cellStyle name="Input 12 3 3 3" xfId="14980" xr:uid="{10A7F843-4872-42E7-962D-F57E203AE6CE}"/>
    <cellStyle name="Input 12 3 3 4" xfId="15932" xr:uid="{7946D948-2CBA-4AAD-B99C-813B3580F637}"/>
    <cellStyle name="Input 12 3 3 5" xfId="16806" xr:uid="{0B73CBCE-AF97-413D-B56E-6675A6A0D2BE}"/>
    <cellStyle name="Input 12 3 3 6" xfId="17671" xr:uid="{1FF9FEBE-2C7C-40C8-BED3-6D958B5E15E2}"/>
    <cellStyle name="Input 12 3 3 7" xfId="18447" xr:uid="{FB046D8F-8B8E-4534-B9AD-67DE3E847E3F}"/>
    <cellStyle name="Input 12 3 3 8" xfId="19204" xr:uid="{7D9AEC02-08A3-456B-9D36-FF3DCC1F05B7}"/>
    <cellStyle name="Input 12 3 4" xfId="12338" xr:uid="{08408C16-2CD3-4D90-AED8-E8DF073371F8}"/>
    <cellStyle name="Input 12 3 5" xfId="10542" xr:uid="{394BA691-A55B-45AA-8CA3-226D2BA7122E}"/>
    <cellStyle name="Input 12 3 6" xfId="12106" xr:uid="{3E65825E-BC1D-4FC8-8EF4-F121A7107532}"/>
    <cellStyle name="Input 12 3 7" xfId="10756" xr:uid="{8223B769-EB09-474B-954D-E234BD4C9025}"/>
    <cellStyle name="Input 12 3 8" xfId="13608" xr:uid="{4DC6BD74-A947-4D52-928B-EED75B188E61}"/>
    <cellStyle name="Input 12 3 9" xfId="14589" xr:uid="{921FCDAC-CCF0-447A-88F1-1CBAB815C302}"/>
    <cellStyle name="Input 12 4" xfId="7831" xr:uid="{7C647534-AB17-4FCD-8870-23B8FE83F30F}"/>
    <cellStyle name="Input 12 4 2" xfId="12852" xr:uid="{2214CC27-5302-4582-9326-6A94350D24E8}"/>
    <cellStyle name="Input 12 4 3" xfId="10133" xr:uid="{D1BC2D7E-65AA-45A0-9C19-2B79B777072F}"/>
    <cellStyle name="Input 12 4 4" xfId="12037" xr:uid="{239562BB-DC1B-4CBB-AC79-F27EEE9A5FE6}"/>
    <cellStyle name="Input 12 4 5" xfId="10807" xr:uid="{76064F7D-D90E-4DE4-9D98-966DF1AA11EC}"/>
    <cellStyle name="Input 12 4 6" xfId="11621" xr:uid="{256FFF65-023E-4B89-9776-DF5B40D55774}"/>
    <cellStyle name="Input 12 4 7" xfId="11148" xr:uid="{8EB105DC-E267-476B-B0F2-E41115E83567}"/>
    <cellStyle name="Input 12 4 8" xfId="12876" xr:uid="{708A57EB-8CC1-4112-AD8B-293867639169}"/>
    <cellStyle name="Input 12 5" xfId="7826" xr:uid="{90D7D1DD-9E81-42CD-869B-B38842CD373F}"/>
    <cellStyle name="Input 12 5 2" xfId="12847" xr:uid="{7F8EE8F3-BB74-4A9D-9D23-7B7027DA9784}"/>
    <cellStyle name="Input 12 5 3" xfId="10137" xr:uid="{44A8C2F2-A147-4C45-808F-F0EE789C522F}"/>
    <cellStyle name="Input 12 5 4" xfId="12141" xr:uid="{8B971C22-21CB-43DB-8859-858B7B1F32E6}"/>
    <cellStyle name="Input 12 5 5" xfId="10724" xr:uid="{33A37CE1-F51B-4FB0-AE3D-F17B4EB5A26F}"/>
    <cellStyle name="Input 12 5 6" xfId="13612" xr:uid="{5CFC82C0-56C7-4BBE-82DA-EFDAADC07BCA}"/>
    <cellStyle name="Input 12 5 7" xfId="14592" xr:uid="{89B628BB-20F2-4ED8-89ED-EA2A71CE8955}"/>
    <cellStyle name="Input 12 5 8" xfId="15545" xr:uid="{122F729A-9E67-4ED6-8429-89A471823260}"/>
    <cellStyle name="Input 12 6" xfId="11363" xr:uid="{557A4BB7-2BF1-4B22-B0EF-6C9DD8B15F38}"/>
    <cellStyle name="Input 12 7" xfId="11358" xr:uid="{1C65A8D3-8CBA-4313-A4B3-5961705AEC06}"/>
    <cellStyle name="Input 12 8" xfId="11382" xr:uid="{95CB55F2-E25F-4014-B6C9-D2E2DD96A364}"/>
    <cellStyle name="Input 12 9" xfId="11339" xr:uid="{97F1A896-41F0-4DC5-B15D-89724AFCCE0B}"/>
    <cellStyle name="Input 13" xfId="5137" xr:uid="{98450190-6B3E-4DFB-BFA9-186046EF6E9D}"/>
    <cellStyle name="Input 13 10" xfId="11402" xr:uid="{A992947A-6850-4DC9-8273-2FDF8668957D}"/>
    <cellStyle name="Input 13 11" xfId="11319" xr:uid="{58894290-4D98-47B2-85B6-E8996425D607}"/>
    <cellStyle name="Input 13 12" xfId="11421" xr:uid="{47445888-8D7B-4E71-AFCB-4C9DC6603F11}"/>
    <cellStyle name="Input 13 2" xfId="6865" xr:uid="{777A54F3-F0DE-4D0D-96F4-FC556EECD8E6}"/>
    <cellStyle name="Input 13 2 10" xfId="16451" xr:uid="{156B309A-9BBB-410C-894A-2DE6686A2B8B}"/>
    <cellStyle name="Input 13 2 11" xfId="17322" xr:uid="{9BE75085-C36E-4E54-9D05-6FF10BC22C4C}"/>
    <cellStyle name="Input 13 2 2" xfId="7250" xr:uid="{39243C15-202B-4ACE-B837-4924F1D5847D}"/>
    <cellStyle name="Input 13 2 2 10" xfId="17357" xr:uid="{738A2BA0-2E0E-41D9-8EDC-FEBC087F05F9}"/>
    <cellStyle name="Input 13 2 2 2" xfId="8889" xr:uid="{434FDBEB-A61C-4F4E-AF79-99A8AEFD50E0}"/>
    <cellStyle name="Input 13 2 2 2 2" xfId="13540" xr:uid="{4C61D5CB-DB1D-4E3D-BF46-384E75226972}"/>
    <cellStyle name="Input 13 2 2 2 3" xfId="14544" xr:uid="{F9C75F71-51E8-4122-B2F3-5E41A651E4CD}"/>
    <cellStyle name="Input 13 2 2 2 4" xfId="15502" xr:uid="{9936B7E1-3123-45E9-A871-FCF48CA1C5D9}"/>
    <cellStyle name="Input 13 2 2 2 5" xfId="16427" xr:uid="{DED88D44-FAB0-4A38-803C-7016A16BC61D}"/>
    <cellStyle name="Input 13 2 2 2 6" xfId="17298" xr:uid="{00925E53-8980-41E8-A770-4AB9C84E5E7B}"/>
    <cellStyle name="Input 13 2 2 2 7" xfId="18144" xr:uid="{E0C689E2-A02A-41FB-B3F5-09F6E2AFFFE0}"/>
    <cellStyle name="Input 13 2 2 2 8" xfId="18904" xr:uid="{45E3961D-A15E-4F9B-9D79-BAADC61E02A0}"/>
    <cellStyle name="Input 13 2 2 3" xfId="9731" xr:uid="{A2B69CDD-D580-4571-BC6D-D4681F57C17F}"/>
    <cellStyle name="Input 13 2 2 3 2" xfId="14135" xr:uid="{E6CB7472-7037-4940-B3B3-F1D9CD5D0604}"/>
    <cellStyle name="Input 13 2 2 3 3" xfId="15095" xr:uid="{8C15C4C3-15F3-40A3-9DB0-24E11C7FA342}"/>
    <cellStyle name="Input 13 2 2 3 4" xfId="16047" xr:uid="{051A4288-E061-4249-AA9D-E9C5FBD5648C}"/>
    <cellStyle name="Input 13 2 2 3 5" xfId="16921" xr:uid="{13A313BA-588B-4138-9E71-EE5AFB88FF23}"/>
    <cellStyle name="Input 13 2 2 3 6" xfId="17786" xr:uid="{324CC048-214A-48BD-86B3-B8983E00ADFE}"/>
    <cellStyle name="Input 13 2 2 3 7" xfId="18562" xr:uid="{33720A93-589F-49D7-AF4A-205252B2251C}"/>
    <cellStyle name="Input 13 2 2 3 8" xfId="19319" xr:uid="{B87BBA6C-C9FC-4394-A3B9-801A3DE90647}"/>
    <cellStyle name="Input 13 2 2 4" xfId="12512" xr:uid="{2380FEC9-9333-4DA9-98C8-5C240731B0C8}"/>
    <cellStyle name="Input 13 2 2 5" xfId="10379" xr:uid="{AA1E8AFE-805E-4545-8671-2850860D430F}"/>
    <cellStyle name="Input 13 2 2 6" xfId="13665" xr:uid="{1B44ABA6-64E3-4608-AB24-A75F654C2885}"/>
    <cellStyle name="Input 13 2 2 7" xfId="14641" xr:uid="{415A2767-A221-4C67-810B-5A2A75847633}"/>
    <cellStyle name="Input 13 2 2 8" xfId="15593" xr:uid="{CACC1E6D-C447-448E-B66C-3F5C0CC55FDF}"/>
    <cellStyle name="Input 13 2 2 9" xfId="16488" xr:uid="{E8ADDC2C-0496-4FE8-BD4A-1E7890B73E79}"/>
    <cellStyle name="Input 13 2 3" xfId="8505" xr:uid="{C3DAED79-63BA-4BB4-9973-313268CC658F}"/>
    <cellStyle name="Input 13 2 3 2" xfId="13244" xr:uid="{3005C670-6523-4582-81C3-BD6E8C32EF35}"/>
    <cellStyle name="Input 13 2 3 3" xfId="14264" xr:uid="{6E3E6A5D-FDA2-41F7-8A4F-29C17F619786}"/>
    <cellStyle name="Input 13 2 3 4" xfId="15224" xr:uid="{7E4C03D1-DBB7-4711-941F-1D298CD0CA11}"/>
    <cellStyle name="Input 13 2 3 5" xfId="16173" xr:uid="{194B809F-69BB-485F-91A4-B302258487D0}"/>
    <cellStyle name="Input 13 2 3 6" xfId="17046" xr:uid="{803E1153-D87C-49F1-8BB8-B04B4610BCA0}"/>
    <cellStyle name="Input 13 2 3 7" xfId="17911" xr:uid="{D0E12A2C-231A-4C62-9E90-246363C4C7C5}"/>
    <cellStyle name="Input 13 2 3 8" xfId="18687" xr:uid="{4212AF69-587B-419F-BAE3-5014F585CC23}"/>
    <cellStyle name="Input 13 2 4" xfId="9514" xr:uid="{FA488445-9487-40D0-B9F6-566E171C9372}"/>
    <cellStyle name="Input 13 2 4 2" xfId="13918" xr:uid="{6018F9FA-8C2D-4C55-95D7-7B6DFA258155}"/>
    <cellStyle name="Input 13 2 4 3" xfId="14878" xr:uid="{7027280C-A86B-41D9-9F53-E19F2EC3A82D}"/>
    <cellStyle name="Input 13 2 4 4" xfId="15830" xr:uid="{B6A4180C-144E-494C-8145-6D732B2B3DC8}"/>
    <cellStyle name="Input 13 2 4 5" xfId="16704" xr:uid="{237C174A-634F-4B9B-8820-CDC0E08D129E}"/>
    <cellStyle name="Input 13 2 4 6" xfId="17569" xr:uid="{46025E23-0B95-4AB4-BDAD-8F0FD24D554F}"/>
    <cellStyle name="Input 13 2 4 7" xfId="18345" xr:uid="{DEF1E7E8-D713-49F9-B18E-E23CD08C1689}"/>
    <cellStyle name="Input 13 2 4 8" xfId="19102" xr:uid="{E369DF9F-964A-4F91-BE24-C95C4F82053A}"/>
    <cellStyle name="Input 13 2 5" xfId="12215" xr:uid="{0EEE81E0-2F07-446D-80F0-9A5397A0D884}"/>
    <cellStyle name="Input 13 2 6" xfId="10660" xr:uid="{9676C729-1656-40BB-B82A-944005C75ABF}"/>
    <cellStyle name="Input 13 2 7" xfId="13621" xr:uid="{24EFB37B-FBFA-4AC3-86A4-559E6757DC91}"/>
    <cellStyle name="Input 13 2 8" xfId="14599" xr:uid="{D430133E-822D-4844-A108-336CA1180A58}"/>
    <cellStyle name="Input 13 2 9" xfId="15552" xr:uid="{6F4AF62A-F03A-47BF-BAC5-30FD07C280C8}"/>
    <cellStyle name="Input 13 3" xfId="7009" xr:uid="{CEAEFE9A-F676-4081-AD5B-4FCFF3BD4400}"/>
    <cellStyle name="Input 13 3 10" xfId="15386" xr:uid="{715A653C-CF29-432F-AAC7-0BEB795DF53A}"/>
    <cellStyle name="Input 13 3 2" xfId="8649" xr:uid="{9B9F0568-09CD-4E1C-AD27-E2D373108D21}"/>
    <cellStyle name="Input 13 3 2 2" xfId="13368" xr:uid="{21C3AE36-0437-4A22-90D0-98F923E962C7}"/>
    <cellStyle name="Input 13 3 2 3" xfId="14382" xr:uid="{9069BD65-F75D-4364-99AF-D25B67DAC73C}"/>
    <cellStyle name="Input 13 3 2 4" xfId="15340" xr:uid="{0A58C51B-67BA-4BA0-BE3D-3EDD542F4EA6}"/>
    <cellStyle name="Input 13 3 2 5" xfId="16284" xr:uid="{983A11A0-AC4E-46F2-B536-4D633D0C99E1}"/>
    <cellStyle name="Input 13 3 2 6" xfId="17157" xr:uid="{E79134D1-0688-44C2-ACA3-D60C4F0D6D28}"/>
    <cellStyle name="Input 13 3 2 7" xfId="18022" xr:uid="{516639CE-DECB-4D30-AF36-5FC38DB68246}"/>
    <cellStyle name="Input 13 3 2 8" xfId="18790" xr:uid="{6201DC41-5C23-4C62-B5B8-6EE6525000DC}"/>
    <cellStyle name="Input 13 3 3" xfId="9617" xr:uid="{2016443E-5734-45A5-800A-CF88220B40A0}"/>
    <cellStyle name="Input 13 3 3 2" xfId="14021" xr:uid="{7DA2A2FB-AF31-497D-9518-B206B775C26B}"/>
    <cellStyle name="Input 13 3 3 3" xfId="14981" xr:uid="{4875A0AA-6DA5-45E7-8827-98B9CA653117}"/>
    <cellStyle name="Input 13 3 3 4" xfId="15933" xr:uid="{921D494C-03DE-43EF-967B-687A4ABE49F0}"/>
    <cellStyle name="Input 13 3 3 5" xfId="16807" xr:uid="{62669CBE-9C1B-4A1A-AD6C-1C13E60FE890}"/>
    <cellStyle name="Input 13 3 3 6" xfId="17672" xr:uid="{5A7DA36A-2793-4833-AFD4-012575503A58}"/>
    <cellStyle name="Input 13 3 3 7" xfId="18448" xr:uid="{E03B500C-E70D-49F7-9C88-778FC754D69A}"/>
    <cellStyle name="Input 13 3 3 8" xfId="19205" xr:uid="{AD68BB55-CAED-4DFA-8434-84295CBDEDC9}"/>
    <cellStyle name="Input 13 3 4" xfId="12339" xr:uid="{119A31FD-9E4B-4DAF-9C84-BADCD71AAB49}"/>
    <cellStyle name="Input 13 3 5" xfId="10541" xr:uid="{DC0AF008-90EA-4123-9996-0691151210B6}"/>
    <cellStyle name="Input 13 3 6" xfId="12621" xr:uid="{9D7EA43E-BE1A-40EF-BCD8-304485ED32A5}"/>
    <cellStyle name="Input 13 3 7" xfId="10294" xr:uid="{2A62EB62-A320-4AF0-AEA8-55BBD674665C}"/>
    <cellStyle name="Input 13 3 8" xfId="13420" xr:uid="{FB9EFE26-87BD-4B46-BB39-A5CB1F0D59F3}"/>
    <cellStyle name="Input 13 3 9" xfId="14428" xr:uid="{A3026082-1666-4877-A268-BD34EA6FE032}"/>
    <cellStyle name="Input 13 4" xfId="7832" xr:uid="{EB99736A-82B5-4852-A361-03E11B69DF66}"/>
    <cellStyle name="Input 13 4 2" xfId="12853" xr:uid="{19026538-C154-41FC-8430-4710437FE371}"/>
    <cellStyle name="Input 13 4 3" xfId="10132" xr:uid="{F697BFE5-CCBB-4E58-8A32-087C47B0DBB8}"/>
    <cellStyle name="Input 13 4 4" xfId="12000" xr:uid="{BFBD9EB5-93FC-4A20-BE8B-05418DFE6B83}"/>
    <cellStyle name="Input 13 4 5" xfId="10839" xr:uid="{402787AF-C6AD-4907-A898-455E8FE75183}"/>
    <cellStyle name="Input 13 4 6" xfId="11593" xr:uid="{E3CD634D-3D11-43B1-ABBD-3291E18F0411}"/>
    <cellStyle name="Input 13 4 7" xfId="11174" xr:uid="{7DA480BB-6696-4B3E-8D23-D9BE2A2C887A}"/>
    <cellStyle name="Input 13 4 8" xfId="13026" xr:uid="{5FC27F64-1D8D-4A64-9213-23653F184A4C}"/>
    <cellStyle name="Input 13 5" xfId="7825" xr:uid="{3814E439-D602-4C80-AD11-400D8194A5B4}"/>
    <cellStyle name="Input 13 5 2" xfId="12846" xr:uid="{16E2C8F4-42CA-464D-9900-A0477343A722}"/>
    <cellStyle name="Input 13 5 3" xfId="10138" xr:uid="{1D0E5DC0-0BB6-4642-9361-21979E633484}"/>
    <cellStyle name="Input 13 5 4" xfId="11952" xr:uid="{B13A6912-A186-4E2D-A038-DA7B90346745}"/>
    <cellStyle name="Input 13 5 5" xfId="10875" xr:uid="{BB7FB1EB-E68F-4042-B8BE-6B9E36542CD1}"/>
    <cellStyle name="Input 13 5 6" xfId="11557" xr:uid="{13E9B766-D712-471B-92C8-FA363ECCD5CB}"/>
    <cellStyle name="Input 13 5 7" xfId="11192" xr:uid="{4D3D8E3D-5AD6-4133-B10B-12710C5990F1}"/>
    <cellStyle name="Input 13 5 8" xfId="11433" xr:uid="{6EC81ECB-2719-4A1F-B441-865A721FB3ED}"/>
    <cellStyle name="Input 13 6" xfId="11364" xr:uid="{C16412CE-B6CF-4B0F-BE2E-BA115F9FD5A3}"/>
    <cellStyle name="Input 13 7" xfId="11357" xr:uid="{F6AF7BA7-8512-4ACA-90C1-0CC172202592}"/>
    <cellStyle name="Input 13 8" xfId="11383" xr:uid="{55DCD003-FE3D-420D-8CAE-811D3C4CA422}"/>
    <cellStyle name="Input 13 9" xfId="11338" xr:uid="{4C5E6E13-FA9B-4F04-8C0F-E407C4264AAB}"/>
    <cellStyle name="Input 14" xfId="5138" xr:uid="{A0F34D54-BCDC-4E60-9C33-036712E70A1F}"/>
    <cellStyle name="Input 14 10" xfId="11403" xr:uid="{0EA41BC2-ABF0-457D-BED6-4B2725BFA510}"/>
    <cellStyle name="Input 14 11" xfId="11318" xr:uid="{D87475FD-E8E0-413E-A140-1882BEA05289}"/>
    <cellStyle name="Input 14 12" xfId="11422" xr:uid="{78876A5F-96D7-4619-8586-8D1A9F7D6FFA}"/>
    <cellStyle name="Input 14 2" xfId="6864" xr:uid="{2EC016CD-824C-4EAD-8E3F-81CC61CE9D55}"/>
    <cellStyle name="Input 14 2 10" xfId="11050" xr:uid="{3DBF3FCB-F284-479B-9629-571B80B5E80E}"/>
    <cellStyle name="Input 14 2 11" xfId="13032" xr:uid="{0415CE11-ED9F-4665-A358-B4B762C5EEBA}"/>
    <cellStyle name="Input 14 2 2" xfId="7251" xr:uid="{A1748DA6-9046-4602-9493-F72D85C198D9}"/>
    <cellStyle name="Input 14 2 2 10" xfId="13114" xr:uid="{5ABBFEFD-7B23-4BF0-9749-BBB0A2503326}"/>
    <cellStyle name="Input 14 2 2 2" xfId="8890" xr:uid="{B2F6F03A-D6A5-48ED-97E3-CD470675E633}"/>
    <cellStyle name="Input 14 2 2 2 2" xfId="13541" xr:uid="{5B32854F-8A71-4DF4-B6CA-C0BC27CE32B3}"/>
    <cellStyle name="Input 14 2 2 2 3" xfId="14545" xr:uid="{B56F641A-1C54-4671-A52A-768861EDA985}"/>
    <cellStyle name="Input 14 2 2 2 4" xfId="15503" xr:uid="{1C70F6DC-BB73-4232-A931-92927E599B77}"/>
    <cellStyle name="Input 14 2 2 2 5" xfId="16428" xr:uid="{CB23D29C-B7A8-4113-B3E8-49387F6913AD}"/>
    <cellStyle name="Input 14 2 2 2 6" xfId="17299" xr:uid="{A891F27F-4FD2-4636-8C08-4F8AFE749E00}"/>
    <cellStyle name="Input 14 2 2 2 7" xfId="18145" xr:uid="{CA79F2CF-40F9-41AE-8DDB-FC441B3A6393}"/>
    <cellStyle name="Input 14 2 2 2 8" xfId="18905" xr:uid="{C3ECE79C-1CD6-4E49-98FB-1B603296A494}"/>
    <cellStyle name="Input 14 2 2 3" xfId="9732" xr:uid="{3571D290-FD3C-41DA-9AC9-AFE00B13A74F}"/>
    <cellStyle name="Input 14 2 2 3 2" xfId="14136" xr:uid="{A33FE55C-FCB1-40D6-A429-70E7C7E8E3B9}"/>
    <cellStyle name="Input 14 2 2 3 3" xfId="15096" xr:uid="{5AB1451A-6790-4D12-A696-84CFCD21E62E}"/>
    <cellStyle name="Input 14 2 2 3 4" xfId="16048" xr:uid="{542F0B7F-7CF3-4E65-884A-C7775E23FBCE}"/>
    <cellStyle name="Input 14 2 2 3 5" xfId="16922" xr:uid="{C92BC2BD-5D0E-4607-9F8A-E3212B0900A0}"/>
    <cellStyle name="Input 14 2 2 3 6" xfId="17787" xr:uid="{3E352FCB-33AB-4264-B8ED-5F5B0F2EB188}"/>
    <cellStyle name="Input 14 2 2 3 7" xfId="18563" xr:uid="{8573D5A9-B65A-4F22-8739-90792EB20832}"/>
    <cellStyle name="Input 14 2 2 3 8" xfId="19320" xr:uid="{FDBD5452-A117-41DF-B913-E45E7429243F}"/>
    <cellStyle name="Input 14 2 2 4" xfId="12513" xr:uid="{158D3012-101A-4769-B4EA-4CBD99572863}"/>
    <cellStyle name="Input 14 2 2 5" xfId="10378" xr:uid="{62C15975-C5ED-4C26-9A05-2433D5454C49}"/>
    <cellStyle name="Input 14 2 2 6" xfId="13154" xr:uid="{32139A87-6C17-498D-A25E-D412D874FEFD}"/>
    <cellStyle name="Input 14 2 2 7" xfId="9886" xr:uid="{7ECE63A0-280F-4C5C-8A54-B2FF402992EE}"/>
    <cellStyle name="Input 14 2 2 8" xfId="12174" xr:uid="{C3095E27-6AF9-436F-A582-B216643F5E01}"/>
    <cellStyle name="Input 14 2 2 9" xfId="10699" xr:uid="{E6C84B7E-AE1E-417D-8E3A-7F298CE8BC3E}"/>
    <cellStyle name="Input 14 2 3" xfId="8504" xr:uid="{B1FD595C-87E3-49D1-A88A-F417A0694866}"/>
    <cellStyle name="Input 14 2 3 2" xfId="13243" xr:uid="{C75F00E3-252D-4A23-A717-26E518D53B21}"/>
    <cellStyle name="Input 14 2 3 3" xfId="14263" xr:uid="{1E731F93-AC25-4D62-925A-6D74E6C6D54F}"/>
    <cellStyle name="Input 14 2 3 4" xfId="15223" xr:uid="{FB628458-38E2-4936-B54B-8CB825AAF858}"/>
    <cellStyle name="Input 14 2 3 5" xfId="16172" xr:uid="{1CA4CE28-D34D-463F-A6FC-869B3658232F}"/>
    <cellStyle name="Input 14 2 3 6" xfId="17045" xr:uid="{26416005-31ED-42AD-ADDC-EA1647B1701D}"/>
    <cellStyle name="Input 14 2 3 7" xfId="17910" xr:uid="{2EBBC81B-2F36-4B2F-850B-0E432D5E4AE5}"/>
    <cellStyle name="Input 14 2 3 8" xfId="18686" xr:uid="{ACA2BD96-71BC-47A0-A578-6FB665972F35}"/>
    <cellStyle name="Input 14 2 4" xfId="9513" xr:uid="{8E1E93A9-C2CF-4F11-A0F3-1FF232FCB313}"/>
    <cellStyle name="Input 14 2 4 2" xfId="13917" xr:uid="{E545B6AD-4F8A-4627-850C-6572E9895D4A}"/>
    <cellStyle name="Input 14 2 4 3" xfId="14877" xr:uid="{7DF2B0EF-2E5C-487B-ADE4-175FB6133E54}"/>
    <cellStyle name="Input 14 2 4 4" xfId="15829" xr:uid="{43115198-0BFB-4E42-92DB-095F4501176E}"/>
    <cellStyle name="Input 14 2 4 5" xfId="16703" xr:uid="{84BBC459-6105-4832-9926-8B300BBBD6B5}"/>
    <cellStyle name="Input 14 2 4 6" xfId="17568" xr:uid="{B89572EA-C4C2-4578-8948-9EE048376AF8}"/>
    <cellStyle name="Input 14 2 4 7" xfId="18344" xr:uid="{D8A71158-1C00-4923-8C15-DEABC42B4166}"/>
    <cellStyle name="Input 14 2 4 8" xfId="19101" xr:uid="{8EE2855B-71F9-44A1-AE54-6467E474861D}"/>
    <cellStyle name="Input 14 2 5" xfId="12214" xr:uid="{C32BA97E-3461-4FC3-89CD-6BCD3E5E8C2A}"/>
    <cellStyle name="Input 14 2 6" xfId="10661" xr:uid="{A2201A74-F4BE-4381-9813-43CF206E0F01}"/>
    <cellStyle name="Input 14 2 7" xfId="12599" xr:uid="{BF7F1CA5-61F4-4AF2-9267-5FB1948428AB}"/>
    <cellStyle name="Input 14 2 8" xfId="10315" xr:uid="{81BBCFC3-CAB1-4171-AB80-50E1BAE95B1B}"/>
    <cellStyle name="Input 14 2 9" xfId="11757" xr:uid="{4DBF42A3-2DAB-4455-86E4-A8E429014D4D}"/>
    <cellStyle name="Input 14 3" xfId="7010" xr:uid="{492DC922-CFD2-4C65-A037-C2AA0A8022BF}"/>
    <cellStyle name="Input 14 3 10" xfId="17341" xr:uid="{FA1A4CDB-B00F-4827-A056-3076C26DFFB0}"/>
    <cellStyle name="Input 14 3 2" xfId="8650" xr:uid="{C4BCA46C-7161-4837-9D79-B7395FE9FEFB}"/>
    <cellStyle name="Input 14 3 2 2" xfId="13369" xr:uid="{1FD44032-1002-40E4-8A9C-977FE77308F9}"/>
    <cellStyle name="Input 14 3 2 3" xfId="14383" xr:uid="{063BF7C1-D2D3-4188-BCCA-77D0CCCB204A}"/>
    <cellStyle name="Input 14 3 2 4" xfId="15341" xr:uid="{584F7EA0-1B18-492A-9131-097276D74F2C}"/>
    <cellStyle name="Input 14 3 2 5" xfId="16285" xr:uid="{6043C68C-CE32-4CC4-9235-0F2339C08FB3}"/>
    <cellStyle name="Input 14 3 2 6" xfId="17158" xr:uid="{FB63BE05-CCC4-430C-84CA-C71AD064DFFD}"/>
    <cellStyle name="Input 14 3 2 7" xfId="18023" xr:uid="{3E6B115E-345F-4C6F-B504-131DFBAD211B}"/>
    <cellStyle name="Input 14 3 2 8" xfId="18791" xr:uid="{DA9A9540-C328-4174-8781-416ABD06B0D1}"/>
    <cellStyle name="Input 14 3 3" xfId="9618" xr:uid="{9F9CD7B2-12C8-457F-A15E-F40C16EBF1A5}"/>
    <cellStyle name="Input 14 3 3 2" xfId="14022" xr:uid="{44357B1B-F8A7-4C6A-B1BA-DA5475F951A0}"/>
    <cellStyle name="Input 14 3 3 3" xfId="14982" xr:uid="{FE38D10C-B3E7-41E2-9D80-77817D1DCFD6}"/>
    <cellStyle name="Input 14 3 3 4" xfId="15934" xr:uid="{FE277D17-74F2-4811-8FCA-4B525B78AABD}"/>
    <cellStyle name="Input 14 3 3 5" xfId="16808" xr:uid="{3CBBCB91-1626-42D7-9D41-2C67E24C9E27}"/>
    <cellStyle name="Input 14 3 3 6" xfId="17673" xr:uid="{B029635B-AF5E-4655-A175-C7939A41E6D8}"/>
    <cellStyle name="Input 14 3 3 7" xfId="18449" xr:uid="{99DBC988-4E8B-4346-9EBC-E671DF301F44}"/>
    <cellStyle name="Input 14 3 3 8" xfId="19206" xr:uid="{1F9378A6-D3EC-43A6-900B-C924DCD9ABF2}"/>
    <cellStyle name="Input 14 3 4" xfId="12340" xr:uid="{0B0C11BC-2268-4FC8-AD92-0C1ACFD47E50}"/>
    <cellStyle name="Input 14 3 5" xfId="10540" xr:uid="{90053246-46BF-45C0-A9EE-FE6BFB1674B6}"/>
    <cellStyle name="Input 14 3 6" xfId="13642" xr:uid="{11503BC9-7686-4534-A07D-FAE44816AF7C}"/>
    <cellStyle name="Input 14 3 7" xfId="14620" xr:uid="{6AF3A0C0-F864-491F-A7A2-B18168F32D0B}"/>
    <cellStyle name="Input 14 3 8" xfId="15573" xr:uid="{410670CD-B5FB-4BE5-994C-2FCB9BA9874D}"/>
    <cellStyle name="Input 14 3 9" xfId="16472" xr:uid="{16D711CC-3E71-4867-9AA0-DF681E670B17}"/>
    <cellStyle name="Input 14 4" xfId="7833" xr:uid="{3987A4FE-5CDC-46E9-9E9B-B262BE102B11}"/>
    <cellStyle name="Input 14 4 2" xfId="12854" xr:uid="{D76CF73D-8F0D-4A0E-B81D-9D6BF2DE0791}"/>
    <cellStyle name="Input 14 4 3" xfId="10131" xr:uid="{663A1600-0212-4C40-AFA5-158875C7D8F7}"/>
    <cellStyle name="Input 14 4 4" xfId="12678" xr:uid="{13A1342F-299C-4EB0-B74C-313025160938}"/>
    <cellStyle name="Input 14 4 5" xfId="10249" xr:uid="{EEC418CD-2D34-4320-BD7B-2DA6317ECF6F}"/>
    <cellStyle name="Input 14 4 6" xfId="13423" xr:uid="{BCF10602-ABEE-4B17-A32E-A8E9A4E0338C}"/>
    <cellStyle name="Input 14 4 7" xfId="14430" xr:uid="{E72A7E83-FEBF-411F-A262-E12D84FAF047}"/>
    <cellStyle name="Input 14 4 8" xfId="15388" xr:uid="{06A25DA9-07AC-4CBB-B3B0-4869B4552505}"/>
    <cellStyle name="Input 14 5" xfId="7824" xr:uid="{C6CEBAE4-4C39-4887-892E-C5735483DC48}"/>
    <cellStyle name="Input 14 5 2" xfId="12845" xr:uid="{15CF608B-591B-436A-9465-D05215BDFEF5}"/>
    <cellStyle name="Input 14 5 3" xfId="10139" xr:uid="{CC2D26DA-0CED-4F5C-9C8A-D90EF1DEDED0}"/>
    <cellStyle name="Input 14 5 4" xfId="13172" xr:uid="{DB1BAC32-71A2-4AF6-8363-EAC5DE12F65B}"/>
    <cellStyle name="Input 14 5 5" xfId="9873" xr:uid="{0381AA7C-F30B-4B9D-A60D-90D7F0656BB3}"/>
    <cellStyle name="Input 14 5 6" xfId="13509" xr:uid="{B4979225-08B2-44D7-AB79-1DC900310BF5}"/>
    <cellStyle name="Input 14 5 7" xfId="14515" xr:uid="{D358033D-2EA9-4B7F-AF9D-205C69C11C19}"/>
    <cellStyle name="Input 14 5 8" xfId="15473" xr:uid="{3E11F936-8956-4AC2-91D3-1A0AA7FEC8C6}"/>
    <cellStyle name="Input 14 6" xfId="11365" xr:uid="{DBE9AB20-9DD0-4883-AD8A-DFF94F4A8847}"/>
    <cellStyle name="Input 14 7" xfId="11356" xr:uid="{FD0F0197-1D33-47C0-9357-1CDFF4502F64}"/>
    <cellStyle name="Input 14 8" xfId="11384" xr:uid="{AA36D79E-1DDC-4416-8B18-AEE273A10CC1}"/>
    <cellStyle name="Input 14 9" xfId="11337" xr:uid="{2E8CAEE3-8DFA-428D-8297-822F324694AF}"/>
    <cellStyle name="Input 15" xfId="5139" xr:uid="{AB67A5C6-7D56-427E-91EB-912B240911D1}"/>
    <cellStyle name="Input 15 10" xfId="11404" xr:uid="{25FB0E15-6519-423D-A14D-C0D437090F52}"/>
    <cellStyle name="Input 15 11" xfId="11317" xr:uid="{9D6DE8DF-AC30-41AD-AC24-0374F879146D}"/>
    <cellStyle name="Input 15 12" xfId="11423" xr:uid="{90B90F51-2403-408B-9176-9F852DF4E420}"/>
    <cellStyle name="Input 15 2" xfId="6863" xr:uid="{7B46B134-C91F-4590-A3EB-2BDF1176FAE9}"/>
    <cellStyle name="Input 15 2 10" xfId="11189" xr:uid="{A1A48383-7287-4A11-BD04-440C8DAB60E5}"/>
    <cellStyle name="Input 15 2 11" xfId="13572" xr:uid="{5897DD73-94A6-42E1-BF01-52A40A3B3E50}"/>
    <cellStyle name="Input 15 2 2" xfId="7252" xr:uid="{7EF564EE-D950-4921-A10A-4CC08F7BA234}"/>
    <cellStyle name="Input 15 2 2 10" xfId="11644" xr:uid="{23D81EBE-4750-4E9E-8660-165DC0521595}"/>
    <cellStyle name="Input 15 2 2 2" xfId="8891" xr:uid="{11E119D0-0C6B-46E1-AEF9-4A980C84D13B}"/>
    <cellStyle name="Input 15 2 2 2 2" xfId="13542" xr:uid="{4B713981-D303-4D10-BF7D-E234A21958C7}"/>
    <cellStyle name="Input 15 2 2 2 3" xfId="14546" xr:uid="{50CE11A6-D9B2-45C7-99B7-4BA2CD3B26AD}"/>
    <cellStyle name="Input 15 2 2 2 4" xfId="15504" xr:uid="{9BEBBD70-CB7B-487D-85F5-229BE0426D92}"/>
    <cellStyle name="Input 15 2 2 2 5" xfId="16429" xr:uid="{547791A2-50BC-49C1-95A3-7B92CA198516}"/>
    <cellStyle name="Input 15 2 2 2 6" xfId="17300" xr:uid="{9BE918E8-0D45-4B47-913F-A0DEC66310D2}"/>
    <cellStyle name="Input 15 2 2 2 7" xfId="18146" xr:uid="{A2FD01D7-DB76-462C-9580-7077BF301A37}"/>
    <cellStyle name="Input 15 2 2 2 8" xfId="18906" xr:uid="{9B975EA0-F74F-4A90-B7B8-009C26F4334E}"/>
    <cellStyle name="Input 15 2 2 3" xfId="9733" xr:uid="{60C8FA89-C37C-40ED-AA8E-21DA9402B4E1}"/>
    <cellStyle name="Input 15 2 2 3 2" xfId="14137" xr:uid="{B61A54B3-7821-461F-AA38-4DEBEF026E1E}"/>
    <cellStyle name="Input 15 2 2 3 3" xfId="15097" xr:uid="{D2618718-140F-470E-A1BE-EDE7F818E1F3}"/>
    <cellStyle name="Input 15 2 2 3 4" xfId="16049" xr:uid="{275C79CD-4478-4CF2-AACA-EDE1F066F27D}"/>
    <cellStyle name="Input 15 2 2 3 5" xfId="16923" xr:uid="{3D9EC03B-6BC9-4118-A554-DEBCBFB515AE}"/>
    <cellStyle name="Input 15 2 2 3 6" xfId="17788" xr:uid="{F8304812-721B-4767-B1CF-04A837C76F2C}"/>
    <cellStyle name="Input 15 2 2 3 7" xfId="18564" xr:uid="{D30998A9-D3A2-4CE6-9A7A-668991F96558}"/>
    <cellStyle name="Input 15 2 2 3 8" xfId="19321" xr:uid="{303D3B2F-11F9-4B1B-9252-FAE2811E195B}"/>
    <cellStyle name="Input 15 2 2 4" xfId="12514" xr:uid="{7B99A80C-9516-4D62-BCBF-C53AC7690587}"/>
    <cellStyle name="Input 15 2 2 5" xfId="10377" xr:uid="{EB956962-DA4E-4F9F-90B3-97C21F66D5A0}"/>
    <cellStyle name="Input 15 2 2 6" xfId="12123" xr:uid="{4DEA3F26-E722-411B-BAED-89D9A75501BB}"/>
    <cellStyle name="Input 15 2 2 7" xfId="10739" xr:uid="{DD927B47-16BA-48A2-BA54-4E78DF915C50}"/>
    <cellStyle name="Input 15 2 2 8" xfId="12078" xr:uid="{B0A67A34-1EA3-461C-BCD8-188830EDE0B1}"/>
    <cellStyle name="Input 15 2 2 9" xfId="10780" xr:uid="{7CC40A9A-2C10-4EF4-BAE8-05A0E754A139}"/>
    <cellStyle name="Input 15 2 3" xfId="8503" xr:uid="{A881C520-2699-43C6-AE51-AB4B856CB4E9}"/>
    <cellStyle name="Input 15 2 3 2" xfId="13242" xr:uid="{6A685E49-F2C8-4B24-A3AA-448DEC7041AE}"/>
    <cellStyle name="Input 15 2 3 3" xfId="14262" xr:uid="{1EB8120A-06C4-444E-BC09-41F640EFA0A2}"/>
    <cellStyle name="Input 15 2 3 4" xfId="15222" xr:uid="{F6908060-513B-4986-88D5-3964F0650A91}"/>
    <cellStyle name="Input 15 2 3 5" xfId="16171" xr:uid="{B7783DF0-CBC5-4D94-93D8-64D6BC74FA95}"/>
    <cellStyle name="Input 15 2 3 6" xfId="17044" xr:uid="{5C7F44C3-896E-49B9-BB2E-3F3F6C396B9C}"/>
    <cellStyle name="Input 15 2 3 7" xfId="17909" xr:uid="{94EA2118-D90B-4211-9B3D-1810453CCD35}"/>
    <cellStyle name="Input 15 2 3 8" xfId="18685" xr:uid="{A295D619-BD49-4208-B09E-440DDFE6A0D3}"/>
    <cellStyle name="Input 15 2 4" xfId="9512" xr:uid="{47BC91B7-06D8-484A-BE40-61BA20D9655F}"/>
    <cellStyle name="Input 15 2 4 2" xfId="13916" xr:uid="{50DC10DA-0122-4C10-8660-1D0FA63F33BE}"/>
    <cellStyle name="Input 15 2 4 3" xfId="14876" xr:uid="{9146B469-2D98-45F6-BDD1-A054A8F952B7}"/>
    <cellStyle name="Input 15 2 4 4" xfId="15828" xr:uid="{DCF7449C-0785-4CB6-9DEB-B22691E4371F}"/>
    <cellStyle name="Input 15 2 4 5" xfId="16702" xr:uid="{8A6E6AC4-8C49-4292-ACD5-388970E8AF27}"/>
    <cellStyle name="Input 15 2 4 6" xfId="17567" xr:uid="{6787C808-8589-4094-B562-0EC7B0C02A3E}"/>
    <cellStyle name="Input 15 2 4 7" xfId="18343" xr:uid="{4D03FE41-F561-4866-AB25-0CB892A46C34}"/>
    <cellStyle name="Input 15 2 4 8" xfId="19100" xr:uid="{5C893B66-DF08-4984-B60B-916FACA250BF}"/>
    <cellStyle name="Input 15 2 5" xfId="12213" xr:uid="{18C3A0C4-9B64-45F9-86D2-0FEC126274AE}"/>
    <cellStyle name="Input 15 2 6" xfId="10662" xr:uid="{22CC1EAF-9C83-437F-8150-C609F041F1FD}"/>
    <cellStyle name="Input 15 2 7" xfId="11978" xr:uid="{0CD7D40B-038E-4865-B7D5-9E94223D1C3D}"/>
    <cellStyle name="Input 15 2 8" xfId="10859" xr:uid="{84A7C028-CE03-43E6-849F-673B3FB0098A}"/>
    <cellStyle name="Input 15 2 9" xfId="11573" xr:uid="{1B8932E8-F9AC-4D87-8842-B7E93096A49A}"/>
    <cellStyle name="Input 15 3" xfId="7011" xr:uid="{AED736AD-A878-470F-A4C2-A6259AC0D948}"/>
    <cellStyle name="Input 15 3 10" xfId="9939" xr:uid="{94F23DF0-9824-4D19-BA21-A18CAA8A25FD}"/>
    <cellStyle name="Input 15 3 2" xfId="8651" xr:uid="{629C009B-B196-44A7-BD42-0F37059D0287}"/>
    <cellStyle name="Input 15 3 2 2" xfId="13370" xr:uid="{6B28F1FF-2B46-4261-9F0A-44D4DB9E575D}"/>
    <cellStyle name="Input 15 3 2 3" xfId="14384" xr:uid="{9486EB18-B86D-4954-995D-5A8200FA5137}"/>
    <cellStyle name="Input 15 3 2 4" xfId="15342" xr:uid="{6E5F8DBF-E82A-4C64-A1B8-B8B31D99B0B7}"/>
    <cellStyle name="Input 15 3 2 5" xfId="16286" xr:uid="{C54BAB6B-669F-4E6B-9B4A-9F577C9CA950}"/>
    <cellStyle name="Input 15 3 2 6" xfId="17159" xr:uid="{ECF082EB-066E-4177-A912-F6C81BDEA329}"/>
    <cellStyle name="Input 15 3 2 7" xfId="18024" xr:uid="{1A5C946B-701E-40C4-BB25-B49579BCC7A7}"/>
    <cellStyle name="Input 15 3 2 8" xfId="18792" xr:uid="{43945D3D-AA69-4F61-B679-A57E14582E4F}"/>
    <cellStyle name="Input 15 3 3" xfId="9619" xr:uid="{5553649A-CEDE-4AD9-853A-57DAFF907811}"/>
    <cellStyle name="Input 15 3 3 2" xfId="14023" xr:uid="{6FAAB359-6148-4727-9175-6940F451F5E1}"/>
    <cellStyle name="Input 15 3 3 3" xfId="14983" xr:uid="{F36D68EC-733A-48AF-9614-6B535021B073}"/>
    <cellStyle name="Input 15 3 3 4" xfId="15935" xr:uid="{6F97EC99-E6F9-452D-B52F-C62B4D54BF49}"/>
    <cellStyle name="Input 15 3 3 5" xfId="16809" xr:uid="{92CAF280-9558-4AD3-9EF9-67BCDE626023}"/>
    <cellStyle name="Input 15 3 3 6" xfId="17674" xr:uid="{BAB0BC86-593A-48B1-8A6B-02AAE57B837B}"/>
    <cellStyle name="Input 15 3 3 7" xfId="18450" xr:uid="{CBAEA7E3-66DC-4796-B0AD-971250CF1509}"/>
    <cellStyle name="Input 15 3 3 8" xfId="19207" xr:uid="{282C96EA-4B5C-410C-9FF2-66692D350288}"/>
    <cellStyle name="Input 15 3 4" xfId="12341" xr:uid="{54B89730-8B2A-4A4F-BD9C-4D8F279762C3}"/>
    <cellStyle name="Input 15 3 5" xfId="10539" xr:uid="{41A66EB7-0527-414E-A499-D883C1622B24}"/>
    <cellStyle name="Input 15 3 6" xfId="13138" xr:uid="{F0ABA283-3B5F-4D05-A236-BD7A32E6B252}"/>
    <cellStyle name="Input 15 3 7" xfId="9899" xr:uid="{D89E8093-9984-47E4-8130-F396E9568A83}"/>
    <cellStyle name="Input 15 3 8" xfId="12711" xr:uid="{6D73C8B7-2770-4841-91A1-CB791A0BB59A}"/>
    <cellStyle name="Input 15 3 9" xfId="13078" xr:uid="{564AA758-B955-4228-AB43-65A97892EECA}"/>
    <cellStyle name="Input 15 4" xfId="7834" xr:uid="{9EAFAB56-738F-4C53-A57A-F9616A3028B7}"/>
    <cellStyle name="Input 15 4 2" xfId="12855" xr:uid="{87C69C81-B0E9-43F8-B977-C7B45517C1F0}"/>
    <cellStyle name="Input 15 4 3" xfId="10130" xr:uid="{B6FFE17D-8F8E-4155-AA95-55A07076756F}"/>
    <cellStyle name="Input 15 4 4" xfId="13698" xr:uid="{8F9B6358-399A-4170-A963-4B0DAAECA845}"/>
    <cellStyle name="Input 15 4 5" xfId="14666" xr:uid="{ADA0BCCC-EB27-4CE3-912E-23F5CCC56292}"/>
    <cellStyle name="Input 15 4 6" xfId="15618" xr:uid="{F0D11E65-FE46-4A8B-AE26-53208273F9BF}"/>
    <cellStyle name="Input 15 4 7" xfId="16503" xr:uid="{447D3575-ACA7-4812-8A88-CC760B6787C3}"/>
    <cellStyle name="Input 15 4 8" xfId="17371" xr:uid="{1F5A6071-A721-463E-81C8-EF94F91BFA2F}"/>
    <cellStyle name="Input 15 5" xfId="7823" xr:uid="{1187304B-C0F4-4F4A-81E9-7E0677A99E90}"/>
    <cellStyle name="Input 15 5 2" xfId="12844" xr:uid="{5F57FF23-D253-4BD2-953F-1AD884A3EAA5}"/>
    <cellStyle name="Input 15 5 3" xfId="10140" xr:uid="{FCB024C9-A06D-4E3B-828F-0F2560A428E3}"/>
    <cellStyle name="Input 15 5 4" xfId="13695" xr:uid="{EEC4AF96-090C-480A-95E9-4B1CFFD23DFA}"/>
    <cellStyle name="Input 15 5 5" xfId="14663" xr:uid="{6CA85338-BCA6-45ED-8D7F-B8A171252B10}"/>
    <cellStyle name="Input 15 5 6" xfId="15615" xr:uid="{58C5F28F-D1F0-4648-9CB0-6DEC38195A20}"/>
    <cellStyle name="Input 15 5 7" xfId="16500" xr:uid="{257D2EFA-C21F-416A-A350-D76529DF1B84}"/>
    <cellStyle name="Input 15 5 8" xfId="17368" xr:uid="{EF6BFB99-FFFB-416D-8E05-F1D60CE585E9}"/>
    <cellStyle name="Input 15 6" xfId="11366" xr:uid="{0E2BC466-59A1-417D-8162-DDBA53F75871}"/>
    <cellStyle name="Input 15 7" xfId="11355" xr:uid="{1FB701E8-AC35-483D-8AC9-211A97A89551}"/>
    <cellStyle name="Input 15 8" xfId="11385" xr:uid="{5BD84977-DC65-4846-9235-3E04323A5095}"/>
    <cellStyle name="Input 15 9" xfId="11336" xr:uid="{8767B79A-1860-4AF0-BF56-8C89CA9789DE}"/>
    <cellStyle name="Input 16" xfId="5140" xr:uid="{173D073A-16E3-4402-B2AA-67568E62CF6F}"/>
    <cellStyle name="Input 16 10" xfId="11405" xr:uid="{72408986-4EC2-4706-94C2-2DD680B1CF9B}"/>
    <cellStyle name="Input 16 11" xfId="11316" xr:uid="{4C0F900D-FA62-4005-ADB2-1F504E3108B7}"/>
    <cellStyle name="Input 16 12" xfId="9835" xr:uid="{90CD2DFA-6D19-4392-A920-45373A294276}"/>
    <cellStyle name="Input 16 2" xfId="6862" xr:uid="{83CD2EF4-DA12-4C08-8C69-B5E4A59A428D}"/>
    <cellStyle name="Input 16 2 10" xfId="10980" xr:uid="{BDC295FB-4C40-478F-91FA-5A602373C8AB}"/>
    <cellStyle name="Input 16 2 11" xfId="12581" xr:uid="{07B7C7D1-DBB7-4D57-A41D-FD3D11623687}"/>
    <cellStyle name="Input 16 2 2" xfId="7253" xr:uid="{034A8DCF-5F5A-456F-A9CA-F416C932D0E2}"/>
    <cellStyle name="Input 16 2 2 10" xfId="12369" xr:uid="{0DB9E31B-7004-4AC8-8572-58F1392085D8}"/>
    <cellStyle name="Input 16 2 2 2" xfId="8892" xr:uid="{D3D90697-0095-436F-9D06-23A6EF16367C}"/>
    <cellStyle name="Input 16 2 2 2 2" xfId="13543" xr:uid="{53920256-41F1-46B9-8367-5902A72447DB}"/>
    <cellStyle name="Input 16 2 2 2 3" xfId="14547" xr:uid="{CF2AF021-D56D-48F1-AC65-457F25BBE77D}"/>
    <cellStyle name="Input 16 2 2 2 4" xfId="15505" xr:uid="{9A5260DE-9203-4731-A2EF-F56A1690F3C9}"/>
    <cellStyle name="Input 16 2 2 2 5" xfId="16430" xr:uid="{1FDBAEB1-589A-434C-9DC5-12DEBE6EC070}"/>
    <cellStyle name="Input 16 2 2 2 6" xfId="17301" xr:uid="{B23021FD-3052-4257-83C0-ED3C51CAFA9B}"/>
    <cellStyle name="Input 16 2 2 2 7" xfId="18147" xr:uid="{AAFC032A-DEED-4D17-AE03-383C32BA6091}"/>
    <cellStyle name="Input 16 2 2 2 8" xfId="18907" xr:uid="{0BFC8B46-049B-46A4-BAA6-585DEAB7856E}"/>
    <cellStyle name="Input 16 2 2 3" xfId="9734" xr:uid="{AE4CA4DF-EC78-4568-AE35-6790FC5C680B}"/>
    <cellStyle name="Input 16 2 2 3 2" xfId="14138" xr:uid="{ECAD1868-66B7-4062-9396-4E5972F70956}"/>
    <cellStyle name="Input 16 2 2 3 3" xfId="15098" xr:uid="{0B9971BD-5155-4258-BA1B-25A825EC1A38}"/>
    <cellStyle name="Input 16 2 2 3 4" xfId="16050" xr:uid="{82A38931-634F-4875-8BB8-439A878F774F}"/>
    <cellStyle name="Input 16 2 2 3 5" xfId="16924" xr:uid="{D3E076D3-682A-4EE9-97AF-12B3EB72832D}"/>
    <cellStyle name="Input 16 2 2 3 6" xfId="17789" xr:uid="{C3DCA52F-B327-488F-8BBA-D6023DD525AA}"/>
    <cellStyle name="Input 16 2 2 3 7" xfId="18565" xr:uid="{1891FD3D-E02B-4543-A117-7D7F9C256A01}"/>
    <cellStyle name="Input 16 2 2 3 8" xfId="19322" xr:uid="{44BB2878-0EFC-4DC2-B251-8CBED988AEB4}"/>
    <cellStyle name="Input 16 2 2 4" xfId="12515" xr:uid="{E8E40C34-BA0A-4128-BDC8-0AA6CDA3402C}"/>
    <cellStyle name="Input 16 2 2 5" xfId="10376" xr:uid="{58C647EF-3B22-427E-8274-8D10DE7C8C37}"/>
    <cellStyle name="Input 16 2 2 6" xfId="12647" xr:uid="{1B2E9687-0DD4-4526-920A-40F53D5127E0}"/>
    <cellStyle name="Input 16 2 2 7" xfId="10274" xr:uid="{08E92576-C7A4-4D0C-B505-C20479D4C074}"/>
    <cellStyle name="Input 16 2 2 8" xfId="12132" xr:uid="{F0AB9320-B849-440A-A643-B67C282C441C}"/>
    <cellStyle name="Input 16 2 2 9" xfId="10733" xr:uid="{69AC5387-C126-4510-ABEE-40095E4566CF}"/>
    <cellStyle name="Input 16 2 3" xfId="8502" xr:uid="{4742AF12-F591-492D-84A4-9909F3C8C0B9}"/>
    <cellStyle name="Input 16 2 3 2" xfId="13241" xr:uid="{97EAD6F4-1A09-4E73-A47D-9758A36BEA61}"/>
    <cellStyle name="Input 16 2 3 3" xfId="14261" xr:uid="{58442D0A-D38F-4807-97C2-2FDA8DC39E3D}"/>
    <cellStyle name="Input 16 2 3 4" xfId="15221" xr:uid="{BE01C07F-9589-41A6-AEED-D69385CD04EF}"/>
    <cellStyle name="Input 16 2 3 5" xfId="16170" xr:uid="{8B74A1A8-0433-4024-B0DC-D614BA26A596}"/>
    <cellStyle name="Input 16 2 3 6" xfId="17043" xr:uid="{E10F53FF-97FC-46B5-AA62-BC12561A6143}"/>
    <cellStyle name="Input 16 2 3 7" xfId="17908" xr:uid="{C052AAFE-5A21-4B67-8BA5-C98459D4E4B0}"/>
    <cellStyle name="Input 16 2 3 8" xfId="18684" xr:uid="{9C57BF4B-31AD-4C62-8084-2764DD30D2ED}"/>
    <cellStyle name="Input 16 2 4" xfId="9511" xr:uid="{BF128CF0-67AB-41F1-87A7-EB06161B25AE}"/>
    <cellStyle name="Input 16 2 4 2" xfId="13915" xr:uid="{8DEA797D-483F-47C6-9ADE-7C6D0E484766}"/>
    <cellStyle name="Input 16 2 4 3" xfId="14875" xr:uid="{69CD3CA5-C289-4246-9BD0-EC247834265A}"/>
    <cellStyle name="Input 16 2 4 4" xfId="15827" xr:uid="{FACBABE9-24C1-445C-AD11-17313D814945}"/>
    <cellStyle name="Input 16 2 4 5" xfId="16701" xr:uid="{BF463F2D-005D-4E5B-8A9F-0197E58004B3}"/>
    <cellStyle name="Input 16 2 4 6" xfId="17566" xr:uid="{77FF9FD3-DD7F-42BF-A235-048B52BC201F}"/>
    <cellStyle name="Input 16 2 4 7" xfId="18342" xr:uid="{6EFACFC8-B1DA-484A-9D2E-63B640E46722}"/>
    <cellStyle name="Input 16 2 4 8" xfId="19099" xr:uid="{35C93A94-0F63-40E7-AA78-9383EB34370B}"/>
    <cellStyle name="Input 16 2 5" xfId="12212" xr:uid="{11257E05-BECB-4F59-9852-B9D75750ECA6}"/>
    <cellStyle name="Input 16 2 6" xfId="10663" xr:uid="{8139C07C-4F6E-4FF9-ACD3-4E7FA8C33578}"/>
    <cellStyle name="Input 16 2 7" xfId="13119" xr:uid="{90CD5EE1-C7CE-4AFC-8F2E-DD315732E91E}"/>
    <cellStyle name="Input 16 2 8" xfId="9917" xr:uid="{F1FEB6FE-38E1-4F12-AF59-60209678CF08}"/>
    <cellStyle name="Input 16 2 9" xfId="11842" xr:uid="{897D70B0-68B4-4E56-8E16-399CB386693B}"/>
    <cellStyle name="Input 16 3" xfId="7012" xr:uid="{142F86E1-589B-4301-B694-C3E4EA581CB4}"/>
    <cellStyle name="Input 16 3 10" xfId="12873" xr:uid="{12FCD456-04F3-4586-90F0-2EA44DEC30F8}"/>
    <cellStyle name="Input 16 3 2" xfId="8652" xr:uid="{190E8A2A-24BE-4EB9-9D16-E1D41DC68F22}"/>
    <cellStyle name="Input 16 3 2 2" xfId="13371" xr:uid="{99A278F0-A07D-4D77-B281-94D73E47BB6B}"/>
    <cellStyle name="Input 16 3 2 3" xfId="14385" xr:uid="{1794853A-F3F8-4B50-8B79-39DD0A008E71}"/>
    <cellStyle name="Input 16 3 2 4" xfId="15343" xr:uid="{6D77432F-B9E2-4E9E-9371-D55C1FF47F95}"/>
    <cellStyle name="Input 16 3 2 5" xfId="16287" xr:uid="{39069437-C138-4E17-8362-C605C11F81FE}"/>
    <cellStyle name="Input 16 3 2 6" xfId="17160" xr:uid="{5085A0E8-F658-4733-A0FD-E35E132704C1}"/>
    <cellStyle name="Input 16 3 2 7" xfId="18025" xr:uid="{200F0F14-BE53-4744-98D6-AA8A99EF2EDC}"/>
    <cellStyle name="Input 16 3 2 8" xfId="18793" xr:uid="{7B035130-3D3B-4B42-A317-6F75AA3D10D7}"/>
    <cellStyle name="Input 16 3 3" xfId="9620" xr:uid="{BDE62364-09B6-4B66-A110-E0994A9813D6}"/>
    <cellStyle name="Input 16 3 3 2" xfId="14024" xr:uid="{2712AEA8-D0CE-479E-AAF7-67DD253BFED1}"/>
    <cellStyle name="Input 16 3 3 3" xfId="14984" xr:uid="{3658902A-7E73-435C-963A-759472A40112}"/>
    <cellStyle name="Input 16 3 3 4" xfId="15936" xr:uid="{315132E7-7B6A-4501-8998-3AE2E26FF219}"/>
    <cellStyle name="Input 16 3 3 5" xfId="16810" xr:uid="{53971BCF-8D89-49C7-91EC-A73EAB91AF11}"/>
    <cellStyle name="Input 16 3 3 6" xfId="17675" xr:uid="{8104DBF3-7255-4580-9518-60D769CB2920}"/>
    <cellStyle name="Input 16 3 3 7" xfId="18451" xr:uid="{1E3F2CA3-1CD9-4227-A00D-B8DD55400E3A}"/>
    <cellStyle name="Input 16 3 3 8" xfId="19208" xr:uid="{8F7E4E73-6388-41BB-B02F-0FDABB29A5F6}"/>
    <cellStyle name="Input 16 3 4" xfId="12342" xr:uid="{DDFD7374-4A58-4179-BC17-B745BE227FC3}"/>
    <cellStyle name="Input 16 3 5" xfId="10538" xr:uid="{57AD5120-5F2E-4332-8946-9DEA2BB222DC}"/>
    <cellStyle name="Input 16 3 6" xfId="11987" xr:uid="{74DF18AE-D9F4-4413-8426-D62448CE06F7}"/>
    <cellStyle name="Input 16 3 7" xfId="10851" xr:uid="{EFEEFD08-6631-4842-9BAB-EB125F42814C}"/>
    <cellStyle name="Input 16 3 8" xfId="11581" xr:uid="{5D4EF30A-DE05-4518-81F3-DC2F27CB2A11}"/>
    <cellStyle name="Input 16 3 9" xfId="11183" xr:uid="{5BBED5F7-8D5B-472D-B53E-7D2B001F6787}"/>
    <cellStyle name="Input 16 4" xfId="7835" xr:uid="{8B2E0817-3635-42FC-A655-7BB644924203}"/>
    <cellStyle name="Input 16 4 2" xfId="12856" xr:uid="{69372710-3AC1-44F8-9E06-E818D058DF25}"/>
    <cellStyle name="Input 16 4 3" xfId="10129" xr:uid="{0F577D77-1EA7-41CA-8B10-6FADB6715325}"/>
    <cellStyle name="Input 16 4 4" xfId="13062" xr:uid="{BEEC83A8-A157-469A-8A58-4A9E9DCCAF4D}"/>
    <cellStyle name="Input 16 4 5" xfId="9951" xr:uid="{E25389C8-F7ED-4365-B0BC-415A372377BC}"/>
    <cellStyle name="Input 16 4 6" xfId="13201" xr:uid="{282B8D29-A33C-43C8-BDD9-BBEFAEB6D586}"/>
    <cellStyle name="Input 16 4 7" xfId="9850" xr:uid="{E5ED4E2B-8208-4F60-AF52-0B1BE40BB209}"/>
    <cellStyle name="Input 16 4 8" xfId="12442" xr:uid="{37B649C0-9FF7-44C7-A671-03CEC7E03CD9}"/>
    <cellStyle name="Input 16 5" xfId="7822" xr:uid="{3D899E70-EF60-4CDB-86C7-13A58485D542}"/>
    <cellStyle name="Input 16 5 2" xfId="12843" xr:uid="{7C316F53-5C48-40CB-8331-1BCE56169179}"/>
    <cellStyle name="Input 16 5 3" xfId="10141" xr:uid="{F78A58AC-2AED-4F84-8C6D-098EEFFAE18D}"/>
    <cellStyle name="Input 16 5 4" xfId="12675" xr:uid="{1F699BC2-4DD9-431B-A182-C1FABBA791B7}"/>
    <cellStyle name="Input 16 5 5" xfId="10252" xr:uid="{5B3FE099-58CA-4436-82FD-0BF3F722EFFF}"/>
    <cellStyle name="Input 16 5 6" xfId="13682" xr:uid="{DE23B3E4-BB97-457C-AFCD-33375699C43A}"/>
    <cellStyle name="Input 16 5 7" xfId="14651" xr:uid="{FE5E3E9C-1529-41BD-962A-AE18CA357469}"/>
    <cellStyle name="Input 16 5 8" xfId="15603" xr:uid="{53EA6D9D-E5A2-49BB-8CC3-D276C5E52DFC}"/>
    <cellStyle name="Input 16 6" xfId="11367" xr:uid="{F0A93BD3-9D6E-477B-A09B-A8B7DD8C8460}"/>
    <cellStyle name="Input 16 7" xfId="11354" xr:uid="{1C8A4365-739F-4E57-B6FF-451C312C89C9}"/>
    <cellStyle name="Input 16 8" xfId="11386" xr:uid="{B5C1AA66-5E7A-46A9-8DD1-6A715E6FDE44}"/>
    <cellStyle name="Input 16 9" xfId="11335" xr:uid="{A6ACF255-4FA6-494A-80F6-86B9A38E8D82}"/>
    <cellStyle name="Input 17" xfId="5141" xr:uid="{E93952C6-603C-4C22-9AE0-65C6B5264766}"/>
    <cellStyle name="Input 17 10" xfId="11406" xr:uid="{3D1EBA72-2546-455C-ABF9-8346E075A227}"/>
    <cellStyle name="Input 17 11" xfId="11315" xr:uid="{E9D06E4E-D483-41AB-8AA8-EE5258C8F5B7}"/>
    <cellStyle name="Input 17 12" xfId="9844" xr:uid="{85BAB06D-DEFC-43E3-8CC7-284C903F9B01}"/>
    <cellStyle name="Input 17 2" xfId="6861" xr:uid="{E46D5C54-20FB-4E0F-8472-01AEABC33394}"/>
    <cellStyle name="Input 17 2 10" xfId="16450" xr:uid="{83ED4A2B-F473-4DCE-8680-A35C4B5D9B35}"/>
    <cellStyle name="Input 17 2 11" xfId="17321" xr:uid="{44B3CBB6-B19B-4DAA-A115-B231226BEB3D}"/>
    <cellStyle name="Input 17 2 2" xfId="7254" xr:uid="{C6B308E4-921F-4BC0-A9FB-B8AE61DBD0E3}"/>
    <cellStyle name="Input 17 2 2 10" xfId="17358" xr:uid="{CCE560AD-3B5A-49D7-888E-091F84C1C611}"/>
    <cellStyle name="Input 17 2 2 2" xfId="8893" xr:uid="{7CA681E2-7FBF-43EB-BDFC-54E73BE93AD8}"/>
    <cellStyle name="Input 17 2 2 2 2" xfId="13544" xr:uid="{19E920C3-0458-417D-8233-673785E8CA1C}"/>
    <cellStyle name="Input 17 2 2 2 3" xfId="14548" xr:uid="{DC7CDB0D-D69E-4A41-BD23-DED2574AA832}"/>
    <cellStyle name="Input 17 2 2 2 4" xfId="15506" xr:uid="{EAB959E7-F3E8-4D56-9ECB-705D9345138B}"/>
    <cellStyle name="Input 17 2 2 2 5" xfId="16431" xr:uid="{52B5104C-8584-4B36-BFE2-968FF16D1B68}"/>
    <cellStyle name="Input 17 2 2 2 6" xfId="17302" xr:uid="{22EAAC44-59EB-4284-94A2-CDDFAE8922D1}"/>
    <cellStyle name="Input 17 2 2 2 7" xfId="18148" xr:uid="{5AE8C883-D089-4A9B-903B-897852C570A9}"/>
    <cellStyle name="Input 17 2 2 2 8" xfId="18908" xr:uid="{951E2876-FA2F-460A-818C-C6B876D4615D}"/>
    <cellStyle name="Input 17 2 2 3" xfId="9735" xr:uid="{E6A153EF-ECBC-493B-A65C-E96E77EAB60F}"/>
    <cellStyle name="Input 17 2 2 3 2" xfId="14139" xr:uid="{40D14068-216C-44F8-BA18-CD53E03FF4DD}"/>
    <cellStyle name="Input 17 2 2 3 3" xfId="15099" xr:uid="{88840AE8-1EE9-47BB-B910-D415C6EFD860}"/>
    <cellStyle name="Input 17 2 2 3 4" xfId="16051" xr:uid="{076544C9-1C43-4559-9ED5-E72B50816342}"/>
    <cellStyle name="Input 17 2 2 3 5" xfId="16925" xr:uid="{E6631E91-6315-4E58-9C7A-F41FC6CF01A8}"/>
    <cellStyle name="Input 17 2 2 3 6" xfId="17790" xr:uid="{6149DBD9-258C-4D4A-AF00-410E1C0C2B0E}"/>
    <cellStyle name="Input 17 2 2 3 7" xfId="18566" xr:uid="{7F78F331-F2EC-40F1-B4F4-F26901992473}"/>
    <cellStyle name="Input 17 2 2 3 8" xfId="19323" xr:uid="{A5F550CC-363E-4B81-871C-66BCE155893F}"/>
    <cellStyle name="Input 17 2 2 4" xfId="12516" xr:uid="{70F59B22-FBFC-423E-A1DB-F251FA7654CC}"/>
    <cellStyle name="Input 17 2 2 5" xfId="10375" xr:uid="{74102615-FC92-4C73-BD71-1CDFCE684EDD}"/>
    <cellStyle name="Input 17 2 2 6" xfId="13666" xr:uid="{1A9B6853-EF85-4265-A370-526C61D5949B}"/>
    <cellStyle name="Input 17 2 2 7" xfId="14642" xr:uid="{4FD7E41F-87C4-4EC4-BCE9-31480FF99F1E}"/>
    <cellStyle name="Input 17 2 2 8" xfId="15594" xr:uid="{E51EE990-DA44-4C18-A2F3-F56F51A08EC4}"/>
    <cellStyle name="Input 17 2 2 9" xfId="16489" xr:uid="{5E1F75C8-0CA6-4963-990F-D9E3AFC679FB}"/>
    <cellStyle name="Input 17 2 3" xfId="8501" xr:uid="{9513EA76-BB75-4983-8818-E539FEE746CF}"/>
    <cellStyle name="Input 17 2 3 2" xfId="13240" xr:uid="{FBDF0280-10F3-4C1F-8325-C1DABB5D977E}"/>
    <cellStyle name="Input 17 2 3 3" xfId="14260" xr:uid="{B1B9BA3D-0221-4D3B-922B-1B76B807CC59}"/>
    <cellStyle name="Input 17 2 3 4" xfId="15220" xr:uid="{EF56C351-E2AC-44C9-9AB4-76678FD51F51}"/>
    <cellStyle name="Input 17 2 3 5" xfId="16169" xr:uid="{CCDCB517-29CF-4C83-9434-2C7CE0815F04}"/>
    <cellStyle name="Input 17 2 3 6" xfId="17042" xr:uid="{D98587BA-84FA-4961-81BF-6D68A79D91BD}"/>
    <cellStyle name="Input 17 2 3 7" xfId="17907" xr:uid="{8FD9829F-06DC-4C85-81E8-1E62F9255C32}"/>
    <cellStyle name="Input 17 2 3 8" xfId="18683" xr:uid="{DE57561D-5EA9-46E7-945E-2ECB19AD7415}"/>
    <cellStyle name="Input 17 2 4" xfId="9510" xr:uid="{62685C86-0C11-4FC9-9CB3-9277FEC7991D}"/>
    <cellStyle name="Input 17 2 4 2" xfId="13914" xr:uid="{119253A2-DE51-48C8-92D8-33B87449D67C}"/>
    <cellStyle name="Input 17 2 4 3" xfId="14874" xr:uid="{06752315-0EDC-4AA9-82F3-A0DF1CD26D14}"/>
    <cellStyle name="Input 17 2 4 4" xfId="15826" xr:uid="{FBB154EC-89F6-4BBF-ADCD-A75F8EF16070}"/>
    <cellStyle name="Input 17 2 4 5" xfId="16700" xr:uid="{0FFEA3E4-1665-4921-8B64-C352F628B3F7}"/>
    <cellStyle name="Input 17 2 4 6" xfId="17565" xr:uid="{9B7FBE5A-8430-44E0-B71B-3327251C0497}"/>
    <cellStyle name="Input 17 2 4 7" xfId="18341" xr:uid="{3AF827C3-8C3F-49D9-96EA-E8D8708F2B4E}"/>
    <cellStyle name="Input 17 2 4 8" xfId="19098" xr:uid="{997F768A-2280-4DFD-A7B7-A184DDE4EA15}"/>
    <cellStyle name="Input 17 2 5" xfId="12211" xr:uid="{19AA59A3-F4A2-4801-9563-A43A95704DE4}"/>
    <cellStyle name="Input 17 2 6" xfId="10664" xr:uid="{4132BD4E-2078-4107-8209-343FAF454E52}"/>
    <cellStyle name="Input 17 2 7" xfId="13620" xr:uid="{F22985FA-417A-4D4E-ACB8-E2E2E5E72AF5}"/>
    <cellStyle name="Input 17 2 8" xfId="14598" xr:uid="{3999557E-B337-4DBF-83C1-B9C812A9F7D9}"/>
    <cellStyle name="Input 17 2 9" xfId="15551" xr:uid="{D07AF1FD-E912-4BAF-B8E0-30285C581CD5}"/>
    <cellStyle name="Input 17 3" xfId="7013" xr:uid="{C1DE4407-FC5B-4D51-B340-67174BB91309}"/>
    <cellStyle name="Input 17 3 10" xfId="13709" xr:uid="{3E78F631-A1CA-4BCA-BB57-967082042638}"/>
    <cellStyle name="Input 17 3 2" xfId="8653" xr:uid="{84FFEB26-CC51-46B3-B652-5D5813C5D0B7}"/>
    <cellStyle name="Input 17 3 2 2" xfId="13372" xr:uid="{302E3F2E-CB3D-4262-8F11-D7F36E2C0E81}"/>
    <cellStyle name="Input 17 3 2 3" xfId="14386" xr:uid="{B3FE2137-65F0-4388-BD80-795B0F1FD380}"/>
    <cellStyle name="Input 17 3 2 4" xfId="15344" xr:uid="{32C48C9D-E590-4A85-B3FB-9099F1BD6D10}"/>
    <cellStyle name="Input 17 3 2 5" xfId="16288" xr:uid="{BCB05129-A51D-4417-A289-1DA49C15AEC5}"/>
    <cellStyle name="Input 17 3 2 6" xfId="17161" xr:uid="{2CB325F5-89BE-444B-840C-90D05AD24E46}"/>
    <cellStyle name="Input 17 3 2 7" xfId="18026" xr:uid="{800A0825-6F85-46B7-A91F-43386BB412FB}"/>
    <cellStyle name="Input 17 3 2 8" xfId="18794" xr:uid="{22D25273-C3D9-4147-B811-5F56EFDE54B5}"/>
    <cellStyle name="Input 17 3 3" xfId="9621" xr:uid="{E534EACD-380C-4E23-AC9C-2F6DFD87BA2F}"/>
    <cellStyle name="Input 17 3 3 2" xfId="14025" xr:uid="{B09F98D9-C64E-4944-AD39-D0B7520CC4D7}"/>
    <cellStyle name="Input 17 3 3 3" xfId="14985" xr:uid="{4481D418-2D32-4134-A4B6-00A48BFF2289}"/>
    <cellStyle name="Input 17 3 3 4" xfId="15937" xr:uid="{403B5531-711F-4F2D-9365-85B53599987B}"/>
    <cellStyle name="Input 17 3 3 5" xfId="16811" xr:uid="{37D5210E-F662-4176-AD44-B93DDF7300A9}"/>
    <cellStyle name="Input 17 3 3 6" xfId="17676" xr:uid="{7C7838CF-DF19-4BB5-B6ED-976F4E539F26}"/>
    <cellStyle name="Input 17 3 3 7" xfId="18452" xr:uid="{2DBF03F7-040C-4E4E-ABB8-7F480D2C61F8}"/>
    <cellStyle name="Input 17 3 3 8" xfId="19209" xr:uid="{A86F1A11-0C31-45B7-BAC7-F2D78ACD08BA}"/>
    <cellStyle name="Input 17 3 4" xfId="12343" xr:uid="{8A76526B-3F2A-42BB-98E1-FF7FFEEB578F}"/>
    <cellStyle name="Input 17 3 5" xfId="10537" xr:uid="{BA0B32C8-42DB-4C71-8D17-1FE6C2C13372}"/>
    <cellStyle name="Input 17 3 6" xfId="12622" xr:uid="{A1A9FA1E-4BF3-462C-A409-4993B44F2E19}"/>
    <cellStyle name="Input 17 3 7" xfId="10293" xr:uid="{6051EAF9-E68E-45E3-8223-CBFD3DD23C44}"/>
    <cellStyle name="Input 17 3 8" xfId="12931" xr:uid="{7D9ADFD6-481B-42B6-9D44-4A033A4FB29A}"/>
    <cellStyle name="Input 17 3 9" xfId="10064" xr:uid="{E59359A0-0578-4C9D-9115-7A3A1075EA8F}"/>
    <cellStyle name="Input 17 4" xfId="7836" xr:uid="{0C0505DF-EF32-4416-8412-3D76F84DD294}"/>
    <cellStyle name="Input 17 4 2" xfId="12857" xr:uid="{93E8E8A6-F192-49AB-9D55-568758674CB2}"/>
    <cellStyle name="Input 17 4 3" xfId="10128" xr:uid="{D05A2F12-23FC-44E9-8DA3-7017D0C681CD}"/>
    <cellStyle name="Input 17 4 4" xfId="12676" xr:uid="{4CAB14FF-245E-403F-BBE2-8E5C29EDF301}"/>
    <cellStyle name="Input 17 4 5" xfId="10251" xr:uid="{3C4E8C01-9355-460D-A29B-27F8E8F403B1}"/>
    <cellStyle name="Input 17 4 6" xfId="13056" xr:uid="{B15DAE54-5E63-4912-8565-F79AA0F60078}"/>
    <cellStyle name="Input 17 4 7" xfId="9957" xr:uid="{42088001-932F-49D4-ACB4-515A2CA1C6C7}"/>
    <cellStyle name="Input 17 4 8" xfId="12169" xr:uid="{59020803-653A-4FEC-A650-4C5B92808359}"/>
    <cellStyle name="Input 17 5" xfId="7821" xr:uid="{54397C55-2549-4F16-B4B9-B1DAF58E2CD4}"/>
    <cellStyle name="Input 17 5 2" xfId="12842" xr:uid="{97EAF109-A14E-4E2F-9F85-23B6DDC1E7B1}"/>
    <cellStyle name="Input 17 5 3" xfId="10142" xr:uid="{5583890B-5FDB-4303-B5A4-A9B237A90E6E}"/>
    <cellStyle name="Input 17 5 4" xfId="12140" xr:uid="{4BB9B031-C797-4EBF-93A9-679169717DC5}"/>
    <cellStyle name="Input 17 5 5" xfId="10725" xr:uid="{79C0E4A3-9317-43E3-AD3F-AB65DF77AA52}"/>
    <cellStyle name="Input 17 5 6" xfId="12589" xr:uid="{F52804F2-2474-4C86-A49D-09FE93A42BBE}"/>
    <cellStyle name="Input 17 5 7" xfId="10323" xr:uid="{3930F89A-9439-4F70-8BCA-CDF3563B4607}"/>
    <cellStyle name="Input 17 5 8" xfId="11750" xr:uid="{FA0D0E05-3B2A-4756-941B-947BE4364AA9}"/>
    <cellStyle name="Input 17 6" xfId="11368" xr:uid="{D43DF4D8-C3BB-4797-9689-9580153CD8AB}"/>
    <cellStyle name="Input 17 7" xfId="11353" xr:uid="{B25F1BDF-A415-4978-B05B-D7C9DAB72B2B}"/>
    <cellStyle name="Input 17 8" xfId="11387" xr:uid="{36B0DD4E-480E-4ABB-8B64-4924EDC2C165}"/>
    <cellStyle name="Input 17 9" xfId="11334" xr:uid="{D9598940-E8A0-40D7-9695-82B9664CBE1D}"/>
    <cellStyle name="Input 18" xfId="5142" xr:uid="{730B6C1D-F96A-4104-A079-851A55A8E4E2}"/>
    <cellStyle name="Input 18 10" xfId="11333" xr:uid="{F6D5138C-DF16-4D30-94F0-F3028D1974D2}"/>
    <cellStyle name="Input 18 11" xfId="11407" xr:uid="{CCE53ACF-9E85-4E4E-8F34-C6081A06A6A0}"/>
    <cellStyle name="Input 18 12" xfId="11314" xr:uid="{95550BB2-E766-4878-AE07-8DC4A4B153CC}"/>
    <cellStyle name="Input 18 13" xfId="11424" xr:uid="{AE3759D4-2753-42EE-B37D-165F20E3C977}"/>
    <cellStyle name="Input 18 2" xfId="5143" xr:uid="{BCC20809-BEFD-406B-B032-7F1726FAC2F8}"/>
    <cellStyle name="Input 18 2 10" xfId="11408" xr:uid="{3328D81E-7B3C-43E4-9F83-02C253A5B32C}"/>
    <cellStyle name="Input 18 2 11" xfId="11313" xr:uid="{BC6EAE34-8902-476D-9601-D8FC1A0E825F}"/>
    <cellStyle name="Input 18 2 12" xfId="11425" xr:uid="{8515D5A7-1406-48B6-BD18-488E6A93DFD1}"/>
    <cellStyle name="Input 18 2 2" xfId="6859" xr:uid="{61FAC6A6-C0F1-42C9-A350-F9A3F6A9D3BA}"/>
    <cellStyle name="Input 18 2 2 10" xfId="11137" xr:uid="{B0086FD2-1392-4727-92B4-36C0CFB86EE8}"/>
    <cellStyle name="Input 18 2 2 11" xfId="12555" xr:uid="{09F6EC57-B30D-4FB8-B312-8E4AEEA1D019}"/>
    <cellStyle name="Input 18 2 2 2" xfId="7255" xr:uid="{2C16ABE3-EF7A-44C9-AC18-BD9C94D464C8}"/>
    <cellStyle name="Input 18 2 2 2 10" xfId="14373" xr:uid="{17F24EA3-A9C5-4E81-BB9E-6CCA973BF57C}"/>
    <cellStyle name="Input 18 2 2 2 2" xfId="8894" xr:uid="{FDDB97DB-55AB-4B34-9ECF-C9CF97A0C48E}"/>
    <cellStyle name="Input 18 2 2 2 2 2" xfId="13545" xr:uid="{6344BB98-A917-4C24-AC71-C4DC74F46447}"/>
    <cellStyle name="Input 18 2 2 2 2 3" xfId="14549" xr:uid="{D19C042F-75AA-4652-AC1A-D8257DDA9BA4}"/>
    <cellStyle name="Input 18 2 2 2 2 4" xfId="15507" xr:uid="{81FF2D64-BD23-463E-ADD2-D2AB497AA414}"/>
    <cellStyle name="Input 18 2 2 2 2 5" xfId="16432" xr:uid="{7A015217-86E5-48B8-A77A-C2E9E4E4EF92}"/>
    <cellStyle name="Input 18 2 2 2 2 6" xfId="17303" xr:uid="{A56BB20E-36D7-4118-8515-7CA95C19890E}"/>
    <cellStyle name="Input 18 2 2 2 2 7" xfId="18149" xr:uid="{3E0BDC52-7690-438E-9929-238041C92921}"/>
    <cellStyle name="Input 18 2 2 2 2 8" xfId="18909" xr:uid="{8C670AEB-6559-4E00-838F-9E67D18EF035}"/>
    <cellStyle name="Input 18 2 2 2 3" xfId="9736" xr:uid="{E9A557E9-4A00-4AAD-8C1F-B6AF4FC05D4D}"/>
    <cellStyle name="Input 18 2 2 2 3 2" xfId="14140" xr:uid="{A632FF08-BB0F-4479-9439-353F1E32FCB9}"/>
    <cellStyle name="Input 18 2 2 2 3 3" xfId="15100" xr:uid="{D64D1E05-F194-4D9E-9C10-7E51EF319FC4}"/>
    <cellStyle name="Input 18 2 2 2 3 4" xfId="16052" xr:uid="{165962FB-33EC-401E-A16B-D1F432EFA40A}"/>
    <cellStyle name="Input 18 2 2 2 3 5" xfId="16926" xr:uid="{831C7B85-F466-4E86-A544-0A8D1861D5BE}"/>
    <cellStyle name="Input 18 2 2 2 3 6" xfId="17791" xr:uid="{C3923505-EFEE-4588-88E3-8B7F43607627}"/>
    <cellStyle name="Input 18 2 2 2 3 7" xfId="18567" xr:uid="{12F540DA-7E07-4D44-8139-A7ACD257A94F}"/>
    <cellStyle name="Input 18 2 2 2 3 8" xfId="19324" xr:uid="{29375C67-FD34-462A-A8AB-1DFFB0EEE7C2}"/>
    <cellStyle name="Input 18 2 2 2 4" xfId="12517" xr:uid="{42B81E90-3DF2-42D0-82C0-E55675882C1A}"/>
    <cellStyle name="Input 18 2 2 2 5" xfId="10374" xr:uid="{DEA32EC6-94E5-403B-9B86-FCCE3F8FE0D9}"/>
    <cellStyle name="Input 18 2 2 2 6" xfId="13155" xr:uid="{2AEEF781-C492-488E-A7B3-B766413D5477}"/>
    <cellStyle name="Input 18 2 2 2 7" xfId="9885" xr:uid="{B13046FC-E671-4368-B3BF-ED93D1B0EFEB}"/>
    <cellStyle name="Input 18 2 2 2 8" xfId="12752" xr:uid="{CD56AC56-A357-4109-B84C-8F0934CD39A1}"/>
    <cellStyle name="Input 18 2 2 2 9" xfId="13359" xr:uid="{D63A09A7-2D5A-4A14-BD99-1B8509AF6BA9}"/>
    <cellStyle name="Input 18 2 2 3" xfId="8499" xr:uid="{A484E906-0ADE-4696-A2BA-722A6FA90C2B}"/>
    <cellStyle name="Input 18 2 2 3 2" xfId="13238" xr:uid="{4D05A94F-6CAE-4D44-96A1-55BF89A60DB3}"/>
    <cellStyle name="Input 18 2 2 3 3" xfId="14258" xr:uid="{7D4D28D1-1F32-400E-BB4C-C988F1A8642F}"/>
    <cellStyle name="Input 18 2 2 3 4" xfId="15218" xr:uid="{B178F793-25F0-4E0E-AAB8-5DE48878521D}"/>
    <cellStyle name="Input 18 2 2 3 5" xfId="16167" xr:uid="{439DCDE5-105E-496A-9B63-ACB03F650357}"/>
    <cellStyle name="Input 18 2 2 3 6" xfId="17040" xr:uid="{F9940252-77DC-4FF3-BF46-2042F41EF9A6}"/>
    <cellStyle name="Input 18 2 2 3 7" xfId="17905" xr:uid="{47CC34F2-A976-42D6-B63C-0898818DBA60}"/>
    <cellStyle name="Input 18 2 2 3 8" xfId="18681" xr:uid="{9CBD32C8-74BA-473A-A40D-2BC2A1222A0C}"/>
    <cellStyle name="Input 18 2 2 4" xfId="9508" xr:uid="{8BD41AEF-2ECD-47F9-8BDF-E03A326E0018}"/>
    <cellStyle name="Input 18 2 2 4 2" xfId="13912" xr:uid="{140DF3C2-21D3-462D-A07F-926E012F13CB}"/>
    <cellStyle name="Input 18 2 2 4 3" xfId="14872" xr:uid="{5E06404C-9899-4C32-9DD7-408946D3BCC2}"/>
    <cellStyle name="Input 18 2 2 4 4" xfId="15824" xr:uid="{52D0A270-89EE-4700-BC2F-BEDA96E2A620}"/>
    <cellStyle name="Input 18 2 2 4 5" xfId="16698" xr:uid="{F9D9D74F-E381-44F1-AA14-A4CA7385D408}"/>
    <cellStyle name="Input 18 2 2 4 6" xfId="17563" xr:uid="{637F1ED9-0BE5-47C2-855D-2661EF796EFF}"/>
    <cellStyle name="Input 18 2 2 4 7" xfId="18339" xr:uid="{69761558-7DBC-4ECA-9580-6F696E07CCA4}"/>
    <cellStyle name="Input 18 2 2 4 8" xfId="19096" xr:uid="{E21049AD-BB0E-4711-834F-BED4C3F46D4E}"/>
    <cellStyle name="Input 18 2 2 5" xfId="12209" xr:uid="{7D309E53-6FAA-45A3-BE6E-533D4BD6BF77}"/>
    <cellStyle name="Input 18 2 2 6" xfId="10666" xr:uid="{5DA65803-937B-407A-BF97-34A58E5B06F9}"/>
    <cellStyle name="Input 18 2 2 7" xfId="12086" xr:uid="{806D1076-7407-45DF-B6F0-EE907B30956F}"/>
    <cellStyle name="Input 18 2 2 8" xfId="10774" xr:uid="{D2547CA8-AB9D-4D38-83B2-7A7F69DA6436}"/>
    <cellStyle name="Input 18 2 2 9" xfId="11650" xr:uid="{BE3DD815-8735-470D-AC37-DB8E78CE8DCD}"/>
    <cellStyle name="Input 18 2 3" xfId="7015" xr:uid="{4002F029-5C46-41FA-A9E0-81113377A0BC}"/>
    <cellStyle name="Input 18 2 3 10" xfId="12375" xr:uid="{853891A4-356D-44B7-9CF4-F2D3A355DB13}"/>
    <cellStyle name="Input 18 2 3 2" xfId="8655" xr:uid="{BDD43976-3D78-4892-BEBD-707318B2D086}"/>
    <cellStyle name="Input 18 2 3 2 2" xfId="13374" xr:uid="{DD4AA58B-9DF7-450F-9216-8F238A95213A}"/>
    <cellStyle name="Input 18 2 3 2 3" xfId="14388" xr:uid="{1BF49120-ECC7-4845-86D6-108A924CC9E9}"/>
    <cellStyle name="Input 18 2 3 2 4" xfId="15346" xr:uid="{B1BC0D02-BACF-4464-BBAE-B6788B7AF999}"/>
    <cellStyle name="Input 18 2 3 2 5" xfId="16290" xr:uid="{2D3417B7-791D-4DAB-A969-55B066E14B8C}"/>
    <cellStyle name="Input 18 2 3 2 6" xfId="17163" xr:uid="{EB0134E2-7546-4C1D-BFBB-72AFD2E9A5C2}"/>
    <cellStyle name="Input 18 2 3 2 7" xfId="18028" xr:uid="{6AA0A0B9-B86C-4790-997F-CD0EC8ECE05E}"/>
    <cellStyle name="Input 18 2 3 2 8" xfId="18796" xr:uid="{3846783F-C299-44F6-943D-158DA3B10446}"/>
    <cellStyle name="Input 18 2 3 3" xfId="9623" xr:uid="{F16B3BC6-68C8-436E-BC4D-F590AEE99175}"/>
    <cellStyle name="Input 18 2 3 3 2" xfId="14027" xr:uid="{33FDD136-9708-4456-BC04-5203B24B92ED}"/>
    <cellStyle name="Input 18 2 3 3 3" xfId="14987" xr:uid="{ACD4CC72-3415-419C-890E-E73D8B7BA8B7}"/>
    <cellStyle name="Input 18 2 3 3 4" xfId="15939" xr:uid="{A7BB206C-077D-4B3C-B9B0-814922617CEC}"/>
    <cellStyle name="Input 18 2 3 3 5" xfId="16813" xr:uid="{B4644419-5D13-4AA9-B146-65BD7C58EB7F}"/>
    <cellStyle name="Input 18 2 3 3 6" xfId="17678" xr:uid="{BAB1FDA0-C3CF-4C56-B7FD-2E2F6D0F9447}"/>
    <cellStyle name="Input 18 2 3 3 7" xfId="18454" xr:uid="{5B6F680F-FA86-43D3-BA2D-4E8CC6686982}"/>
    <cellStyle name="Input 18 2 3 3 8" xfId="19211" xr:uid="{11BCD2F0-3104-4CE8-A038-CB2877F45FA2}"/>
    <cellStyle name="Input 18 2 3 4" xfId="12345" xr:uid="{46D10F5A-5561-4A93-98F8-DC81669BC2CD}"/>
    <cellStyle name="Input 18 2 3 5" xfId="10535" xr:uid="{D374832E-F04A-4959-A7B9-88A84C2E6261}"/>
    <cellStyle name="Input 18 2 3 6" xfId="13044" xr:uid="{3F3675EE-32DA-4161-83F9-6323B9BDFEEE}"/>
    <cellStyle name="Input 18 2 3 7" xfId="9967" xr:uid="{8A384B3A-A623-4232-9A83-DFB2397B9CB2}"/>
    <cellStyle name="Input 18 2 3 8" xfId="12400" xr:uid="{392ADF73-9E3B-4797-AB2F-7A4D72F7293A}"/>
    <cellStyle name="Input 18 2 3 9" xfId="10488" xr:uid="{2DCBFBE9-2D12-449F-9920-FB4B8216F7BE}"/>
    <cellStyle name="Input 18 2 4" xfId="7838" xr:uid="{7551AE36-32B1-40BA-9847-51249A480E07}"/>
    <cellStyle name="Input 18 2 4 2" xfId="12859" xr:uid="{9BF975F2-92CB-4700-9F6D-943295F1E52B}"/>
    <cellStyle name="Input 18 2 4 3" xfId="10126" xr:uid="{1E6DCCF4-4DCF-48A4-ACB2-1184C2EF7273}"/>
    <cellStyle name="Input 18 2 4 4" xfId="13016" xr:uid="{2854AB5A-DEFB-4A37-A325-069FB9812EB9}"/>
    <cellStyle name="Input 18 2 4 5" xfId="9986" xr:uid="{94472725-530A-40A2-B8DF-638727B5E3CF}"/>
    <cellStyle name="Input 18 2 4 6" xfId="11830" xr:uid="{50686698-FC1F-4E3E-9919-8524D13F2296}"/>
    <cellStyle name="Input 18 2 4 7" xfId="10985" xr:uid="{38242DFF-693B-48BF-92C8-9598BA449DFB}"/>
    <cellStyle name="Input 18 2 4 8" xfId="12072" xr:uid="{196AD598-3D28-4040-811E-D25D3883B118}"/>
    <cellStyle name="Input 18 2 5" xfId="7819" xr:uid="{4A2BEE47-C75B-4817-BB46-45305213D902}"/>
    <cellStyle name="Input 18 2 5 2" xfId="12840" xr:uid="{F8DA7CC9-B19F-4672-AC16-809434B8C0A9}"/>
    <cellStyle name="Input 18 2 5 3" xfId="10144" xr:uid="{5FAD4428-F2B5-4D14-9050-D6F11C70BD81}"/>
    <cellStyle name="Input 18 2 5 4" xfId="13508" xr:uid="{D2C6EE54-FC1E-4D00-8859-9316F9D9128C}"/>
    <cellStyle name="Input 18 2 5 5" xfId="14514" xr:uid="{7084FB21-C0D6-4FF3-81B3-25F426C929BC}"/>
    <cellStyle name="Input 18 2 5 6" xfId="15472" xr:uid="{E8F75DBA-F1FC-4146-A88D-D8A99C5FCC8A}"/>
    <cellStyle name="Input 18 2 5 7" xfId="16398" xr:uid="{A317E916-2C50-4A5B-9B94-6148251FA43F}"/>
    <cellStyle name="Input 18 2 5 8" xfId="17269" xr:uid="{7E778C24-AC34-4A31-AFBC-1F86216406BD}"/>
    <cellStyle name="Input 18 2 6" xfId="11370" xr:uid="{5D66CCDE-829A-4B06-88EE-617E187E43A3}"/>
    <cellStyle name="Input 18 2 7" xfId="11351" xr:uid="{D517C0AD-0DF6-44FA-9C63-FFC0F6971028}"/>
    <cellStyle name="Input 18 2 8" xfId="11389" xr:uid="{6799C68E-EBFB-45BB-AEA1-EF6448F855F9}"/>
    <cellStyle name="Input 18 2 9" xfId="11332" xr:uid="{2C1FCBF5-CA16-4A72-A76C-5B3AF2614AF2}"/>
    <cellStyle name="Input 18 3" xfId="6860" xr:uid="{A339EFC4-D259-49CA-B255-16124B90DE85}"/>
    <cellStyle name="Input 18 3 10" xfId="11051" xr:uid="{6F75575C-DB72-474C-82FA-5B3454960B0E}"/>
    <cellStyle name="Input 18 3 11" xfId="13594" xr:uid="{F0513C49-1B52-44EB-A4E3-E055444C331C}"/>
    <cellStyle name="Input 18 3 2" xfId="7256" xr:uid="{9E234A7A-B90D-49A6-894F-696EE08F89D8}"/>
    <cellStyle name="Input 18 3 2 10" xfId="13089" xr:uid="{32DE2D25-3ACF-4395-928E-2CC75DDFEFEC}"/>
    <cellStyle name="Input 18 3 2 2" xfId="8895" xr:uid="{EB80674C-FA6A-49EC-A914-40E861EA68AC}"/>
    <cellStyle name="Input 18 3 2 2 2" xfId="13546" xr:uid="{01EC90B7-4219-44C5-889C-24CD662CE421}"/>
    <cellStyle name="Input 18 3 2 2 3" xfId="14550" xr:uid="{52184436-64B6-47C8-80D6-C0FEE2737A7D}"/>
    <cellStyle name="Input 18 3 2 2 4" xfId="15508" xr:uid="{73B3B11E-AD9D-4AF6-806E-DB4D90039257}"/>
    <cellStyle name="Input 18 3 2 2 5" xfId="16433" xr:uid="{35887E64-AE18-4B75-BA3E-1E7267443949}"/>
    <cellStyle name="Input 18 3 2 2 6" xfId="17304" xr:uid="{7A9BB2FF-5754-4CA6-A1E9-18FCA1480163}"/>
    <cellStyle name="Input 18 3 2 2 7" xfId="18150" xr:uid="{10A33029-E623-4E6A-8AED-0541F7B0C474}"/>
    <cellStyle name="Input 18 3 2 2 8" xfId="18910" xr:uid="{B5A125A8-5743-4053-9735-3944AF5C9FA4}"/>
    <cellStyle name="Input 18 3 2 3" xfId="9737" xr:uid="{4671233E-1769-4E02-8238-DA228E4E1761}"/>
    <cellStyle name="Input 18 3 2 3 2" xfId="14141" xr:uid="{7AF3063A-0E01-4FAF-B31A-B0A7563ED2D4}"/>
    <cellStyle name="Input 18 3 2 3 3" xfId="15101" xr:uid="{D3AEF3BF-69CF-4B47-92C2-8769C2440495}"/>
    <cellStyle name="Input 18 3 2 3 4" xfId="16053" xr:uid="{3C709A21-B851-45E2-8CEC-9E9E2E3F7B1D}"/>
    <cellStyle name="Input 18 3 2 3 5" xfId="16927" xr:uid="{1615B66A-E45F-4EF1-B6D6-BC141688C2EF}"/>
    <cellStyle name="Input 18 3 2 3 6" xfId="17792" xr:uid="{D3BC47F7-8C01-4A75-84CD-96B3336191A6}"/>
    <cellStyle name="Input 18 3 2 3 7" xfId="18568" xr:uid="{5A10C2E7-EC81-49C2-8433-E1B01C4AB58F}"/>
    <cellStyle name="Input 18 3 2 3 8" xfId="19325" xr:uid="{62036E21-8618-4CBC-B52B-0866EB8089CE}"/>
    <cellStyle name="Input 18 3 2 4" xfId="12518" xr:uid="{54D8B4E4-4C69-43EA-B196-44456966D338}"/>
    <cellStyle name="Input 18 3 2 5" xfId="10373" xr:uid="{85D622C1-A4A9-4059-BA0D-E4255C7614C9}"/>
    <cellStyle name="Input 18 3 2 6" xfId="11994" xr:uid="{5ECB9789-6486-45BF-AFDF-FAB2181BE7F7}"/>
    <cellStyle name="Input 18 3 2 7" xfId="10845" xr:uid="{F6BB7DCB-B94A-45EE-81A5-F615077FC67A}"/>
    <cellStyle name="Input 18 3 2 8" xfId="11587" xr:uid="{931BD3E3-B51C-4EA7-A59E-2BEAB861BDE1}"/>
    <cellStyle name="Input 18 3 2 9" xfId="11177" xr:uid="{596AB58A-7B78-4118-83BE-14F423E3094B}"/>
    <cellStyle name="Input 18 3 3" xfId="8500" xr:uid="{EFD536EA-9229-496C-ABA0-EA94C15FAE55}"/>
    <cellStyle name="Input 18 3 3 2" xfId="13239" xr:uid="{F032762A-2E88-429F-9966-A6B81C9AA73E}"/>
    <cellStyle name="Input 18 3 3 3" xfId="14259" xr:uid="{2C089958-C05D-44B5-AB2A-D2EFB070C62C}"/>
    <cellStyle name="Input 18 3 3 4" xfId="15219" xr:uid="{57BDBCE9-2204-4F81-B2E3-491256473EB6}"/>
    <cellStyle name="Input 18 3 3 5" xfId="16168" xr:uid="{DAB12E1F-70B4-441F-BF2E-33FD084F52A1}"/>
    <cellStyle name="Input 18 3 3 6" xfId="17041" xr:uid="{E51483BE-9632-483C-B95C-56D8598B69C3}"/>
    <cellStyle name="Input 18 3 3 7" xfId="17906" xr:uid="{D8B20304-0C28-4BBD-B295-C245DB333091}"/>
    <cellStyle name="Input 18 3 3 8" xfId="18682" xr:uid="{FC88DB71-2982-44A2-8F48-4C76A7DD1F4A}"/>
    <cellStyle name="Input 18 3 4" xfId="9509" xr:uid="{B9BD3BD0-4E67-476B-81B4-DB1EB8E18746}"/>
    <cellStyle name="Input 18 3 4 2" xfId="13913" xr:uid="{7602DEE2-6756-4F7E-9057-9A8EA6631D5F}"/>
    <cellStyle name="Input 18 3 4 3" xfId="14873" xr:uid="{D8432673-DB21-428E-B605-3BF3D03A641C}"/>
    <cellStyle name="Input 18 3 4 4" xfId="15825" xr:uid="{DF388519-417A-447E-A289-EB33C6675F3B}"/>
    <cellStyle name="Input 18 3 4 5" xfId="16699" xr:uid="{DBE467CC-54CF-429D-9099-5243AE69D7E3}"/>
    <cellStyle name="Input 18 3 4 6" xfId="17564" xr:uid="{0D5C2795-F056-466C-9054-E1D6FCEC971D}"/>
    <cellStyle name="Input 18 3 4 7" xfId="18340" xr:uid="{3253CA68-55E3-41F4-A287-6A8D307AFBA7}"/>
    <cellStyle name="Input 18 3 4 8" xfId="19097" xr:uid="{E1D9685D-9473-42F0-AEF1-9D96CF7058F8}"/>
    <cellStyle name="Input 18 3 5" xfId="12210" xr:uid="{D543E61C-5B6A-42E5-9465-DA2B45921137}"/>
    <cellStyle name="Input 18 3 6" xfId="10665" xr:uid="{3F8135DE-FACB-4E9E-B2FF-A64F64AA7211}"/>
    <cellStyle name="Input 18 3 7" xfId="12598" xr:uid="{2491414B-CB68-43FA-AD3A-2E615DB42716}"/>
    <cellStyle name="Input 18 3 8" xfId="10316" xr:uid="{AA76D715-4C66-4E49-BEFF-F0D6E07BF82C}"/>
    <cellStyle name="Input 18 3 9" xfId="11756" xr:uid="{A510E7F4-C509-4B11-A8D7-6BC25FA89BA9}"/>
    <cellStyle name="Input 18 4" xfId="7014" xr:uid="{CF2191E4-DC09-4AAC-8562-2AFAED589400}"/>
    <cellStyle name="Input 18 4 10" xfId="17342" xr:uid="{B96E2FBC-96A0-4BE6-B354-97049C5545C4}"/>
    <cellStyle name="Input 18 4 2" xfId="8654" xr:uid="{C9A0D652-01D0-47B0-950F-A8392EBC1648}"/>
    <cellStyle name="Input 18 4 2 2" xfId="13373" xr:uid="{992A70AB-897B-45FC-AC25-0C050A89E4D5}"/>
    <cellStyle name="Input 18 4 2 3" xfId="14387" xr:uid="{A113F1B0-4482-4809-B6FF-4E8FF871B946}"/>
    <cellStyle name="Input 18 4 2 4" xfId="15345" xr:uid="{AD7FB7F7-007B-47B0-9FB7-7513C208C5D6}"/>
    <cellStyle name="Input 18 4 2 5" xfId="16289" xr:uid="{BA7BA773-E9DB-45D1-8710-FE66388A0F8B}"/>
    <cellStyle name="Input 18 4 2 6" xfId="17162" xr:uid="{C4485445-3442-4B9C-B795-4968362FDCA4}"/>
    <cellStyle name="Input 18 4 2 7" xfId="18027" xr:uid="{CB93794B-13DE-4299-88E9-5A5B2EBB104E}"/>
    <cellStyle name="Input 18 4 2 8" xfId="18795" xr:uid="{8CD89780-9933-4772-8921-B11F9E170882}"/>
    <cellStyle name="Input 18 4 3" xfId="9622" xr:uid="{3BB2B2B9-AC0A-495A-AE5B-500E58FEFADB}"/>
    <cellStyle name="Input 18 4 3 2" xfId="14026" xr:uid="{72493CD6-7D93-442C-AF65-F54407AE6B50}"/>
    <cellStyle name="Input 18 4 3 3" xfId="14986" xr:uid="{D4FFE9F7-4329-4172-B2B5-C6DB199B60B7}"/>
    <cellStyle name="Input 18 4 3 4" xfId="15938" xr:uid="{F384444C-E748-4371-B77B-1000DBB47EEB}"/>
    <cellStyle name="Input 18 4 3 5" xfId="16812" xr:uid="{1BF48AA5-6BBE-45FF-9093-36CABA97FAF3}"/>
    <cellStyle name="Input 18 4 3 6" xfId="17677" xr:uid="{C0DFEA77-D042-4043-9BA1-3A3325DA5C54}"/>
    <cellStyle name="Input 18 4 3 7" xfId="18453" xr:uid="{51AA104B-A532-463D-8AB9-72539BA8AD9F}"/>
    <cellStyle name="Input 18 4 3 8" xfId="19210" xr:uid="{FAE30E0E-84E1-49F6-87EB-A7484C7DE9FF}"/>
    <cellStyle name="Input 18 4 4" xfId="12344" xr:uid="{056BEFA0-278C-4CC8-A86A-66958B8EC02D}"/>
    <cellStyle name="Input 18 4 5" xfId="10536" xr:uid="{668A0D79-A4D0-46FD-80FE-D2574D220C95}"/>
    <cellStyle name="Input 18 4 6" xfId="13643" xr:uid="{70E95EC6-9478-422C-8235-34A9DF60770C}"/>
    <cellStyle name="Input 18 4 7" xfId="14621" xr:uid="{EB404AAC-C3F4-4B0F-8F3E-F5D31B41ADF7}"/>
    <cellStyle name="Input 18 4 8" xfId="15574" xr:uid="{453E5DB5-E496-4409-8F78-CB854B43D903}"/>
    <cellStyle name="Input 18 4 9" xfId="16473" xr:uid="{860082F5-9D23-49E6-857C-0783E409DB99}"/>
    <cellStyle name="Input 18 5" xfId="7837" xr:uid="{BD49209A-C23D-48CC-B683-EA82D0EB0734}"/>
    <cellStyle name="Input 18 5 2" xfId="12858" xr:uid="{5539C111-B623-4A28-B024-D1F12FEB43B1}"/>
    <cellStyle name="Input 18 5 3" xfId="10127" xr:uid="{72BC7F26-9815-4A3D-81D7-DA821CDCBEBA}"/>
    <cellStyle name="Input 18 5 4" xfId="13696" xr:uid="{6A62069B-144D-49DF-9CAC-6CF1058E6EE5}"/>
    <cellStyle name="Input 18 5 5" xfId="14664" xr:uid="{134824BF-D28E-4D16-8199-49B2E91F9553}"/>
    <cellStyle name="Input 18 5 6" xfId="15616" xr:uid="{C4812672-54F1-465C-B787-D14BA2685649}"/>
    <cellStyle name="Input 18 5 7" xfId="16501" xr:uid="{5E138C23-9ABB-49B6-99C1-08BE3BCD5200}"/>
    <cellStyle name="Input 18 5 8" xfId="17369" xr:uid="{378EC676-1C0E-4653-B51B-61346FCC6211}"/>
    <cellStyle name="Input 18 6" xfId="7820" xr:uid="{59F55128-005E-423D-AC08-EE0336B09230}"/>
    <cellStyle name="Input 18 6 2" xfId="12841" xr:uid="{D354F3C0-AE2E-47C6-A1C7-224A05FC69EC}"/>
    <cellStyle name="Input 18 6 3" xfId="10143" xr:uid="{345DBFE7-D4B9-446C-B20A-FF1B0E27792F}"/>
    <cellStyle name="Input 18 6 4" xfId="13073" xr:uid="{469C18D0-2297-4015-B351-5CCEEB60DA1F}"/>
    <cellStyle name="Input 18 6 5" xfId="9943" xr:uid="{838D6363-1792-489D-9E72-D1E2BCAF339A}"/>
    <cellStyle name="Input 18 6 6" xfId="9834" xr:uid="{D677814D-3E5E-4010-A249-770649938415}"/>
    <cellStyle name="Input 18 6 7" xfId="11944" xr:uid="{9DB3748C-262E-473C-A693-9B2B83BD2806}"/>
    <cellStyle name="Input 18 6 8" xfId="10883" xr:uid="{E1201A39-D2FF-4C95-A548-1E64C1B4BFEE}"/>
    <cellStyle name="Input 18 7" xfId="11369" xr:uid="{0B4EA099-46B3-4AE3-A580-9FFF55C8696A}"/>
    <cellStyle name="Input 18 8" xfId="11352" xr:uid="{C4EF8F32-2EDA-4288-9E94-030B2E5A016C}"/>
    <cellStyle name="Input 18 9" xfId="11388" xr:uid="{2434D3C9-4603-444E-A92E-45B2DAF65736}"/>
    <cellStyle name="Input 19" xfId="5144" xr:uid="{660E3ADC-668F-46A4-875A-50A4E11E8826}"/>
    <cellStyle name="Input 19 10" xfId="11331" xr:uid="{F584019A-7EDE-4105-B1E7-EB4DB97163BD}"/>
    <cellStyle name="Input 19 11" xfId="11409" xr:uid="{7B2CC7E6-F37C-4138-AC52-9556E5453AE3}"/>
    <cellStyle name="Input 19 12" xfId="11312" xr:uid="{422DE19D-622D-447F-B335-9896C5CAAB4B}"/>
    <cellStyle name="Input 19 13" xfId="11426" xr:uid="{5A943FD6-FC4C-47A8-9931-A70C2CBE5706}"/>
    <cellStyle name="Input 19 2" xfId="5145" xr:uid="{3BFCF733-6E2E-4AA0-86C9-C590AA8F7D50}"/>
    <cellStyle name="Input 19 2 10" xfId="11410" xr:uid="{04FFD714-5A24-474B-A18D-374D5E4B06F5}"/>
    <cellStyle name="Input 19 2 11" xfId="11311" xr:uid="{7D4E6F3C-6ABB-42BC-BF49-C9D696258D1C}"/>
    <cellStyle name="Input 19 2 12" xfId="11427" xr:uid="{ADE9AEC9-02D1-4818-A2BB-AE1B03BFF195}"/>
    <cellStyle name="Input 19 2 2" xfId="6857" xr:uid="{3BC43A66-242F-4034-99C5-368BD8FFBAFF}"/>
    <cellStyle name="Input 19 2 2 10" xfId="16449" xr:uid="{9BA80B25-9018-4554-BD79-F0FC81C2173D}"/>
    <cellStyle name="Input 19 2 2 11" xfId="17320" xr:uid="{665B9080-845C-415A-B0F6-27164DB7E960}"/>
    <cellStyle name="Input 19 2 2 2" xfId="7257" xr:uid="{2B558999-7B67-45B7-BA2F-436DBE895612}"/>
    <cellStyle name="Input 19 2 2 2 10" xfId="12660" xr:uid="{14A9FE97-A21F-4C87-9D0F-402F844FFB32}"/>
    <cellStyle name="Input 19 2 2 2 2" xfId="8896" xr:uid="{761F2068-F2DB-4DFE-ADC3-D3F5EB238DCB}"/>
    <cellStyle name="Input 19 2 2 2 2 2" xfId="13547" xr:uid="{170E5F1D-287D-4988-AA73-84B7007092CF}"/>
    <cellStyle name="Input 19 2 2 2 2 3" xfId="14551" xr:uid="{8E4AA201-644F-4435-8248-8191C9944192}"/>
    <cellStyle name="Input 19 2 2 2 2 4" xfId="15509" xr:uid="{3E915F28-4C7C-4BC7-B533-E70E255F9DE9}"/>
    <cellStyle name="Input 19 2 2 2 2 5" xfId="16434" xr:uid="{0374CCAC-CCD0-4F64-A29F-699450AACA0E}"/>
    <cellStyle name="Input 19 2 2 2 2 6" xfId="17305" xr:uid="{AB09B1E7-762B-426F-B2CD-D0269F1F1857}"/>
    <cellStyle name="Input 19 2 2 2 2 7" xfId="18151" xr:uid="{69BB4316-21A1-4EE2-BC39-9AF0DE4F691D}"/>
    <cellStyle name="Input 19 2 2 2 2 8" xfId="18911" xr:uid="{66273E6B-9573-4FBB-9253-A1C595593AC9}"/>
    <cellStyle name="Input 19 2 2 2 3" xfId="9738" xr:uid="{C5A90404-136C-423A-A901-47116DDDC91D}"/>
    <cellStyle name="Input 19 2 2 2 3 2" xfId="14142" xr:uid="{6AFE2449-2641-4913-B4EA-F1FC53A74B28}"/>
    <cellStyle name="Input 19 2 2 2 3 3" xfId="15102" xr:uid="{E799CCDC-4B05-41B5-95C6-83C35D528B85}"/>
    <cellStyle name="Input 19 2 2 2 3 4" xfId="16054" xr:uid="{FA1E86E3-B9FC-44D0-90D4-7FE4BF2210BE}"/>
    <cellStyle name="Input 19 2 2 2 3 5" xfId="16928" xr:uid="{920DD6D0-86BB-4D36-B1E0-3737673E3E1C}"/>
    <cellStyle name="Input 19 2 2 2 3 6" xfId="17793" xr:uid="{0BC5F3ED-2B0C-4A17-93A0-E81D1AF1F92B}"/>
    <cellStyle name="Input 19 2 2 2 3 7" xfId="18569" xr:uid="{FB7C4FD9-AAD3-4310-ABDC-879FEC1CC892}"/>
    <cellStyle name="Input 19 2 2 2 3 8" xfId="19326" xr:uid="{723BE9AA-1F77-47C2-986A-75F2680FF79A}"/>
    <cellStyle name="Input 19 2 2 2 4" xfId="12519" xr:uid="{12BCA405-0170-4626-9C36-E2C73E718AA3}"/>
    <cellStyle name="Input 19 2 2 2 5" xfId="10372" xr:uid="{EAF961F5-D5CB-48CE-82E5-2259182AD864}"/>
    <cellStyle name="Input 19 2 2 2 6" xfId="12648" xr:uid="{3EAD2BDF-6219-4510-A16D-5BDD75C9FE61}"/>
    <cellStyle name="Input 19 2 2 2 7" xfId="10273" xr:uid="{EE1102E8-53DC-4612-93CC-5A453486926C}"/>
    <cellStyle name="Input 19 2 2 2 8" xfId="12658" xr:uid="{0ABFCA2E-F220-47B4-81A8-27F278C92553}"/>
    <cellStyle name="Input 19 2 2 2 9" xfId="10266" xr:uid="{83EAA30A-EEB3-42B9-8110-A5DD34CDB0B2}"/>
    <cellStyle name="Input 19 2 2 3" xfId="8497" xr:uid="{6EAA3C0F-D6A2-4CF7-A616-64BA8CC3535B}"/>
    <cellStyle name="Input 19 2 2 3 2" xfId="13236" xr:uid="{20B82825-6E75-4280-89A5-CABC24BAE399}"/>
    <cellStyle name="Input 19 2 2 3 3" xfId="14256" xr:uid="{9DA6A451-2993-4153-9392-74DBA6F36032}"/>
    <cellStyle name="Input 19 2 2 3 4" xfId="15216" xr:uid="{FD470768-F8AE-4990-A703-0C8BA4FBB439}"/>
    <cellStyle name="Input 19 2 2 3 5" xfId="16165" xr:uid="{08DA1A0E-9593-4DB5-A5FD-9840E2E260A2}"/>
    <cellStyle name="Input 19 2 2 3 6" xfId="17038" xr:uid="{67B27009-D009-4E35-8DA1-528327C820DB}"/>
    <cellStyle name="Input 19 2 2 3 7" xfId="17903" xr:uid="{00BCB119-21C5-4DBD-A4B2-29EE66191FDC}"/>
    <cellStyle name="Input 19 2 2 3 8" xfId="18679" xr:uid="{6D63F053-8594-470E-886A-A1F0073C0F1A}"/>
    <cellStyle name="Input 19 2 2 4" xfId="9506" xr:uid="{EA4066DA-2270-424F-AFF8-5964A6E3C703}"/>
    <cellStyle name="Input 19 2 2 4 2" xfId="13910" xr:uid="{19DBC7BD-B02C-487B-A379-8D2BEFB51A9F}"/>
    <cellStyle name="Input 19 2 2 4 3" xfId="14870" xr:uid="{52C06751-7C09-47A1-87BC-1CAA157AB1AB}"/>
    <cellStyle name="Input 19 2 2 4 4" xfId="15822" xr:uid="{07AE8064-ADBD-475B-A6CD-8BC6BFFC99D1}"/>
    <cellStyle name="Input 19 2 2 4 5" xfId="16696" xr:uid="{16499CD3-04CF-4831-B871-96FE22850242}"/>
    <cellStyle name="Input 19 2 2 4 6" xfId="17561" xr:uid="{869CF558-5DF4-4829-8723-F23CF7B3678D}"/>
    <cellStyle name="Input 19 2 2 4 7" xfId="18337" xr:uid="{9E9C9FD9-C47B-42B0-BAE3-F947A6D6C5F6}"/>
    <cellStyle name="Input 19 2 2 4 8" xfId="19094" xr:uid="{F7C20033-FB5E-4B9A-8541-DFF4FA580676}"/>
    <cellStyle name="Input 19 2 2 5" xfId="12207" xr:uid="{FF82796E-5487-4949-9BE4-DEE824664CFA}"/>
    <cellStyle name="Input 19 2 2 6" xfId="10668" xr:uid="{9636EAB6-94B1-42DE-8B69-54010CADED7C}"/>
    <cellStyle name="Input 19 2 2 7" xfId="13619" xr:uid="{9F477DB3-C944-4843-918E-9FFF68CA6925}"/>
    <cellStyle name="Input 19 2 2 8" xfId="14597" xr:uid="{405EFD1D-4382-46DA-9A73-0517D26E491D}"/>
    <cellStyle name="Input 19 2 2 9" xfId="15550" xr:uid="{5EC7B554-F5DE-459C-89DF-ACCC9FF6F441}"/>
    <cellStyle name="Input 19 2 3" xfId="7017" xr:uid="{998E2D13-0AC2-45CB-9820-13574F36EF86}"/>
    <cellStyle name="Input 19 2 3 10" xfId="17182" xr:uid="{5198755E-24D0-4672-A9AA-1273C2AF8A20}"/>
    <cellStyle name="Input 19 2 3 2" xfId="8657" xr:uid="{2F09D44F-A724-4EC7-93B7-259AE0371B38}"/>
    <cellStyle name="Input 19 2 3 2 2" xfId="13376" xr:uid="{8C1C0F66-5FA5-407B-BC31-E4B5C58B145E}"/>
    <cellStyle name="Input 19 2 3 2 3" xfId="14390" xr:uid="{ED8B4784-54DD-42D9-B0DF-8E687A179793}"/>
    <cellStyle name="Input 19 2 3 2 4" xfId="15348" xr:uid="{A024FE27-02D4-4ACC-B201-3C75910A7BC6}"/>
    <cellStyle name="Input 19 2 3 2 5" xfId="16292" xr:uid="{19D8077C-0170-4922-86FA-FFD75B609612}"/>
    <cellStyle name="Input 19 2 3 2 6" xfId="17165" xr:uid="{4ACD09A7-6B2D-438A-B78F-DEC5BE4A0D42}"/>
    <cellStyle name="Input 19 2 3 2 7" xfId="18030" xr:uid="{81208EF5-9CBB-4ADF-995D-6778F8E60DDA}"/>
    <cellStyle name="Input 19 2 3 2 8" xfId="18798" xr:uid="{15C3E5AE-2149-4242-B8D8-BDEF6B84558E}"/>
    <cellStyle name="Input 19 2 3 3" xfId="9625" xr:uid="{F08EF4EE-4C9C-476B-9F72-F23D5D4FA910}"/>
    <cellStyle name="Input 19 2 3 3 2" xfId="14029" xr:uid="{A039F11A-0F02-46CB-ADE0-0672429112C8}"/>
    <cellStyle name="Input 19 2 3 3 3" xfId="14989" xr:uid="{76523411-E0B9-48F1-9D95-83ADE9D5338D}"/>
    <cellStyle name="Input 19 2 3 3 4" xfId="15941" xr:uid="{CF29985E-D84B-489F-BD80-C4188D59A2C0}"/>
    <cellStyle name="Input 19 2 3 3 5" xfId="16815" xr:uid="{7E35AF71-A30A-4915-A2CE-67458A98D34B}"/>
    <cellStyle name="Input 19 2 3 3 6" xfId="17680" xr:uid="{BA97D602-077D-485C-BE70-340D340332A5}"/>
    <cellStyle name="Input 19 2 3 3 7" xfId="18456" xr:uid="{84F6497A-421D-4D8E-99B4-A19A8C8CE984}"/>
    <cellStyle name="Input 19 2 3 3 8" xfId="19213" xr:uid="{224CB724-D206-4A72-8DBA-83ED6CF79AB2}"/>
    <cellStyle name="Input 19 2 3 4" xfId="12347" xr:uid="{5AC79A4B-2389-4144-BBAE-89A116834474}"/>
    <cellStyle name="Input 19 2 3 5" xfId="10533" xr:uid="{AC7AEA1F-CD95-4512-90AC-62EF5C755EF4}"/>
    <cellStyle name="Input 19 2 3 6" xfId="13412" xr:uid="{CD433BA6-ED76-4E4B-A1F5-2BAE66D7A42F}"/>
    <cellStyle name="Input 19 2 3 7" xfId="14421" xr:uid="{7874202A-0179-4E00-8F5F-91AFE71CC7FA}"/>
    <cellStyle name="Input 19 2 3 8" xfId="15379" xr:uid="{3A1B9E01-1709-4966-864D-CA18C7ACEED5}"/>
    <cellStyle name="Input 19 2 3 9" xfId="16310" xr:uid="{BFC10A71-8424-4E49-BD2A-F0EEA0C87783}"/>
    <cellStyle name="Input 19 2 4" xfId="7840" xr:uid="{AB1405C7-C242-4C24-8BDF-4608872B1CD8}"/>
    <cellStyle name="Input 19 2 4 2" xfId="12861" xr:uid="{667CD1DB-A3DC-4734-9E81-CE327782997E}"/>
    <cellStyle name="Input 19 2 4 3" xfId="10124" xr:uid="{ABF96749-8FBF-4DCF-BC2C-D4691983AB10}"/>
    <cellStyle name="Input 19 2 4 4" xfId="12034" xr:uid="{B6891AAE-D9CC-4EF6-A0A9-22753D1D53C4}"/>
    <cellStyle name="Input 19 2 4 5" xfId="10810" xr:uid="{81DE53E2-B0C0-4390-9860-2C0FB713152C}"/>
    <cellStyle name="Input 19 2 4 6" xfId="11619" xr:uid="{F459AF7D-C27D-4702-9EB8-A52C02548AD1}"/>
    <cellStyle name="Input 19 2 4 7" xfId="11150" xr:uid="{E5933634-D23D-4133-A411-6E4DD18A9170}"/>
    <cellStyle name="Input 19 2 4 8" xfId="13091" xr:uid="{11F75777-D1DC-4CED-A7C4-62CEE54D36E6}"/>
    <cellStyle name="Input 19 2 5" xfId="7817" xr:uid="{DEB98661-3965-4FA3-9873-09D5138393AB}"/>
    <cellStyle name="Input 19 2 5 2" xfId="12838" xr:uid="{8D8B65EE-DA1B-4C87-9FFB-E4D4AD0A270E}"/>
    <cellStyle name="Input 19 2 5 3" xfId="10146" xr:uid="{DE754A85-4121-4AD9-A71A-608F6AF87B61}"/>
    <cellStyle name="Input 19 2 5 4" xfId="13171" xr:uid="{B431CD26-A28A-4298-9D44-3D8E6B32D33E}"/>
    <cellStyle name="Input 19 2 5 5" xfId="9874" xr:uid="{FCCA05CD-F7AE-40AC-93BB-329A9771802C}"/>
    <cellStyle name="Input 19 2 5 6" xfId="12482" xr:uid="{DCA0D74E-6230-4F56-B3C3-B52D911F5F2C}"/>
    <cellStyle name="Input 19 2 5 7" xfId="10408" xr:uid="{96E7C394-398E-44F2-B8D2-1B25AA7762DA}"/>
    <cellStyle name="Input 19 2 5 8" xfId="12641" xr:uid="{CE7A13FF-4D9D-402E-9128-16AC41AA38D1}"/>
    <cellStyle name="Input 19 2 6" xfId="11372" xr:uid="{E002F627-4F84-4A78-80B9-B50673726D35}"/>
    <cellStyle name="Input 19 2 7" xfId="11349" xr:uid="{7885BAED-2046-4B87-86E6-C252D71A7F02}"/>
    <cellStyle name="Input 19 2 8" xfId="11391" xr:uid="{3F93E728-047B-4A56-B7DE-5DDF7D7806F8}"/>
    <cellStyle name="Input 19 2 9" xfId="11330" xr:uid="{73F59CF4-F5C2-4FD6-A8C1-8BD1DCB137A4}"/>
    <cellStyle name="Input 19 3" xfId="6858" xr:uid="{2CE267F5-8CAB-48EC-8CC8-BEC2ADBAD4D2}"/>
    <cellStyle name="Input 19 3 10" xfId="10981" xr:uid="{AF4465E0-92B0-463C-B236-60FAF5E3F9E1}"/>
    <cellStyle name="Input 19 3 11" xfId="12073" xr:uid="{6255B3E6-D2AD-4F16-8B7E-7C2EB0111956}"/>
    <cellStyle name="Input 19 3 2" xfId="7258" xr:uid="{827CAD2D-01D8-46BE-B027-0926EE39C81D}"/>
    <cellStyle name="Input 19 3 2 10" xfId="17359" xr:uid="{4ABC376F-B91B-4A00-921A-DBADD09CE2D8}"/>
    <cellStyle name="Input 19 3 2 2" xfId="8897" xr:uid="{4DFB5C75-EF39-499A-9EA4-390BCA5B9085}"/>
    <cellStyle name="Input 19 3 2 2 2" xfId="13548" xr:uid="{6B39D417-0763-4195-A6F1-2BFCA327565F}"/>
    <cellStyle name="Input 19 3 2 2 3" xfId="14552" xr:uid="{5E0813D7-A3ED-408A-B0EF-DE8FD8097842}"/>
    <cellStyle name="Input 19 3 2 2 4" xfId="15510" xr:uid="{D2B76DFA-1D9C-4746-B59A-540D519A85B6}"/>
    <cellStyle name="Input 19 3 2 2 5" xfId="16435" xr:uid="{C7720CFC-2673-4C2F-9745-153158788F17}"/>
    <cellStyle name="Input 19 3 2 2 6" xfId="17306" xr:uid="{633BC274-9A6F-455F-9EC5-17A5EF567831}"/>
    <cellStyle name="Input 19 3 2 2 7" xfId="18152" xr:uid="{5A3C91C3-3079-4EE7-8E58-467BE686333A}"/>
    <cellStyle name="Input 19 3 2 2 8" xfId="18912" xr:uid="{79E29AFA-8B5A-4F95-BA5A-8A0EE79C1D8F}"/>
    <cellStyle name="Input 19 3 2 3" xfId="9739" xr:uid="{ED9BE0D2-71AF-4E9E-A7FC-2913C0B176DC}"/>
    <cellStyle name="Input 19 3 2 3 2" xfId="14143" xr:uid="{2A14622E-D288-4A10-BB6E-78031C6112F9}"/>
    <cellStyle name="Input 19 3 2 3 3" xfId="15103" xr:uid="{62E3D73C-ACE7-46C0-BD99-FD388654D50A}"/>
    <cellStyle name="Input 19 3 2 3 4" xfId="16055" xr:uid="{1EDF7B1B-3C38-4905-BB97-B6502D68E36C}"/>
    <cellStyle name="Input 19 3 2 3 5" xfId="16929" xr:uid="{557095C1-ED65-48AF-8E7E-83BAA38872BB}"/>
    <cellStyle name="Input 19 3 2 3 6" xfId="17794" xr:uid="{A878C4DB-BE72-4AFB-9108-3D86EEF9F54C}"/>
    <cellStyle name="Input 19 3 2 3 7" xfId="18570" xr:uid="{D4DBC521-3727-4069-85E0-012EC8A3D058}"/>
    <cellStyle name="Input 19 3 2 3 8" xfId="19327" xr:uid="{55AA4605-63B2-4C7B-B1A8-5465B025066E}"/>
    <cellStyle name="Input 19 3 2 4" xfId="12520" xr:uid="{EF724984-3BFC-4F0B-A6CF-78EB540CD3FE}"/>
    <cellStyle name="Input 19 3 2 5" xfId="10371" xr:uid="{5FF32645-FD05-41A6-8CD4-16EDAAE49042}"/>
    <cellStyle name="Input 19 3 2 6" xfId="13667" xr:uid="{46964FEC-306B-479A-BF70-7879467C9183}"/>
    <cellStyle name="Input 19 3 2 7" xfId="14643" xr:uid="{6E3148FD-B729-48B9-B85E-671C0EA8E558}"/>
    <cellStyle name="Input 19 3 2 8" xfId="15595" xr:uid="{80FCD890-5A1D-446A-90E0-98B040E75166}"/>
    <cellStyle name="Input 19 3 2 9" xfId="16490" xr:uid="{F8D0AEC3-E87A-4065-9FA0-4979B49A897D}"/>
    <cellStyle name="Input 19 3 3" xfId="8498" xr:uid="{4A688C03-45EB-4062-95BD-09E6FBAFB7BA}"/>
    <cellStyle name="Input 19 3 3 2" xfId="13237" xr:uid="{B30B182A-244C-4C45-A6E6-10568889B15F}"/>
    <cellStyle name="Input 19 3 3 3" xfId="14257" xr:uid="{E7B1EF7E-C465-4DB3-9882-DF9B59F34AD3}"/>
    <cellStyle name="Input 19 3 3 4" xfId="15217" xr:uid="{6E2BB520-0E02-4312-A167-D87E7E904F66}"/>
    <cellStyle name="Input 19 3 3 5" xfId="16166" xr:uid="{27512020-ED07-4C66-8C04-8753BCE4F0A1}"/>
    <cellStyle name="Input 19 3 3 6" xfId="17039" xr:uid="{9DF611ED-7B34-46B3-B399-9614D8122000}"/>
    <cellStyle name="Input 19 3 3 7" xfId="17904" xr:uid="{A24260A6-1C36-4DF9-8E7F-4E4BD1A9F8B6}"/>
    <cellStyle name="Input 19 3 3 8" xfId="18680" xr:uid="{911B041C-7C17-4566-8AFF-D9CB62867E72}"/>
    <cellStyle name="Input 19 3 4" xfId="9507" xr:uid="{6CA10C5D-C5E1-48EC-89CB-AE85AEC4D160}"/>
    <cellStyle name="Input 19 3 4 2" xfId="13911" xr:uid="{B4F71F0A-5FE3-4ABE-9FD5-686A037C325F}"/>
    <cellStyle name="Input 19 3 4 3" xfId="14871" xr:uid="{6A1D7E20-710B-4ECE-BBD7-C3E49DEBF676}"/>
    <cellStyle name="Input 19 3 4 4" xfId="15823" xr:uid="{95E576ED-DE93-42A0-8289-759E6BCEEAB9}"/>
    <cellStyle name="Input 19 3 4 5" xfId="16697" xr:uid="{4217AE6B-5F9E-4CB2-928F-9DB7E76785BE}"/>
    <cellStyle name="Input 19 3 4 6" xfId="17562" xr:uid="{D46E1E73-62AB-43C3-A0C8-68D1ED1A3357}"/>
    <cellStyle name="Input 19 3 4 7" xfId="18338" xr:uid="{04EE2DF0-4D0B-4B56-92D2-14D929E80146}"/>
    <cellStyle name="Input 19 3 4 8" xfId="19095" xr:uid="{80C9B935-02EA-4052-8469-936AD0678BBF}"/>
    <cellStyle name="Input 19 3 5" xfId="12208" xr:uid="{E6BCF5E6-D783-4AF9-A051-2363E745AAEA}"/>
    <cellStyle name="Input 19 3 6" xfId="10667" xr:uid="{FE1C2C08-DC96-439B-870A-1D38E7449AC3}"/>
    <cellStyle name="Input 19 3 7" xfId="13118" xr:uid="{398CB3E5-D91F-44B4-99C7-7143E22DA884}"/>
    <cellStyle name="Input 19 3 8" xfId="9918" xr:uid="{464C08EA-EF33-4ED1-886A-0AD0DA7176CD}"/>
    <cellStyle name="Input 19 3 9" xfId="11841" xr:uid="{0C947E05-FDBC-4AE0-9BCC-5AF0E7F199ED}"/>
    <cellStyle name="Input 19 4" xfId="7016" xr:uid="{586B5425-49BE-4A68-A6CC-BA03BD971E35}"/>
    <cellStyle name="Input 19 4 10" xfId="13648" xr:uid="{08F66C09-4C39-4A08-B959-EA17B2683A0A}"/>
    <cellStyle name="Input 19 4 2" xfId="8656" xr:uid="{5506D5CF-B4F0-48A7-8FAD-D5659323505D}"/>
    <cellStyle name="Input 19 4 2 2" xfId="13375" xr:uid="{B3E6DD49-33A7-4FFA-B8AC-152F1EE4F083}"/>
    <cellStyle name="Input 19 4 2 3" xfId="14389" xr:uid="{6DF7B957-2273-4CD3-9B88-428221FEA75F}"/>
    <cellStyle name="Input 19 4 2 4" xfId="15347" xr:uid="{E309C51A-F374-4BA5-853E-B851C3FAC1FB}"/>
    <cellStyle name="Input 19 4 2 5" xfId="16291" xr:uid="{6F4E2792-4418-4FE3-9183-BB916281F1B8}"/>
    <cellStyle name="Input 19 4 2 6" xfId="17164" xr:uid="{E144F733-4715-4315-90AD-41F2D9B9A890}"/>
    <cellStyle name="Input 19 4 2 7" xfId="18029" xr:uid="{FB2780C6-A74C-4278-AE5E-99C6E0276A09}"/>
    <cellStyle name="Input 19 4 2 8" xfId="18797" xr:uid="{3002C899-CA42-464A-A4A4-610D5BD1ABB0}"/>
    <cellStyle name="Input 19 4 3" xfId="9624" xr:uid="{D9BFAB91-B81F-4EF7-80CF-40B9C27EC88C}"/>
    <cellStyle name="Input 19 4 3 2" xfId="14028" xr:uid="{5D0E46B8-BC9C-4FAE-8E5F-B946B69420EA}"/>
    <cellStyle name="Input 19 4 3 3" xfId="14988" xr:uid="{DA8C3C91-6D65-43BE-9DD7-3B45D19DC512}"/>
    <cellStyle name="Input 19 4 3 4" xfId="15940" xr:uid="{C1DDD238-25F3-4628-A8A5-88A34318FCA1}"/>
    <cellStyle name="Input 19 4 3 5" xfId="16814" xr:uid="{531BEC67-25EF-43BF-883C-6390203431AE}"/>
    <cellStyle name="Input 19 4 3 6" xfId="17679" xr:uid="{FCCADDCC-42F1-4111-B74A-B0D24F0FBB95}"/>
    <cellStyle name="Input 19 4 3 7" xfId="18455" xr:uid="{CEC78C9C-8FF6-4F93-B174-99FAB4CFC32F}"/>
    <cellStyle name="Input 19 4 3 8" xfId="19212" xr:uid="{7B78F897-86E1-4CE4-8E15-013EC4EE580A}"/>
    <cellStyle name="Input 19 4 4" xfId="12346" xr:uid="{991EC467-3F8A-442C-BDB2-DEAC43503D20}"/>
    <cellStyle name="Input 19 4 5" xfId="10534" xr:uid="{E88C6F12-165E-4EB8-91C1-505920C46A2B}"/>
    <cellStyle name="Input 19 4 6" xfId="12381" xr:uid="{CEA6BE1B-2974-4FA2-B13D-69C97F8F9D30}"/>
    <cellStyle name="Input 19 4 7" xfId="10504" xr:uid="{EDA8DCEC-F865-4E1F-B1FC-559F5EE867F3}"/>
    <cellStyle name="Input 19 4 8" xfId="12376" xr:uid="{AE0248A5-A45C-4D41-8295-D0D799CB38C4}"/>
    <cellStyle name="Input 19 4 9" xfId="10509" xr:uid="{053FA7E3-03EC-4DF7-9873-78B1B53F8EF8}"/>
    <cellStyle name="Input 19 5" xfId="7839" xr:uid="{7B9F8B43-202D-460E-BDFA-5D96A3760A4D}"/>
    <cellStyle name="Input 19 5 2" xfId="12860" xr:uid="{C8D7CBBF-D69B-49FF-9DD3-4FFA97F19A06}"/>
    <cellStyle name="Input 19 5 3" xfId="10125" xr:uid="{EF25C69C-C537-416A-9E65-69AF0B01C027}"/>
    <cellStyle name="Input 19 5 4" xfId="9840" xr:uid="{6156DF53-F725-4072-B3A3-1343BFE708DF}"/>
    <cellStyle name="Input 19 5 5" xfId="11906" xr:uid="{44CCEBBA-1012-4ED0-9BE9-560310A44959}"/>
    <cellStyle name="Input 19 5 6" xfId="10921" xr:uid="{F633EF71-3B45-416C-AD48-053E3A28BA49}"/>
    <cellStyle name="Input 19 5 7" xfId="11517" xr:uid="{A07C4376-1B89-466D-B6E2-E7DD479EFA3A}"/>
    <cellStyle name="Input 19 5 8" xfId="11232" xr:uid="{BDF70CE8-18F6-4BEC-BD57-5F3666380C50}"/>
    <cellStyle name="Input 19 6" xfId="7818" xr:uid="{99713D47-0CB5-48F2-873D-848FE2D26948}"/>
    <cellStyle name="Input 19 6 2" xfId="12839" xr:uid="{64492E4A-AA55-474C-89AC-B6421E8D281D}"/>
    <cellStyle name="Input 19 6 3" xfId="10145" xr:uid="{5076EDD6-1198-4BD5-AA16-5DFE4387333F}"/>
    <cellStyle name="Input 19 6 4" xfId="12480" xr:uid="{12DED59A-7A13-4E28-BE2B-53D36DDF3F3C}"/>
    <cellStyle name="Input 19 6 5" xfId="10410" xr:uid="{05FC0B0E-EDA5-499C-886B-DB96CCF12633}"/>
    <cellStyle name="Input 19 6 6" xfId="11734" xr:uid="{06B966B9-32D9-48DA-8C20-9F161D0E7736}"/>
    <cellStyle name="Input 19 6 7" xfId="11062" xr:uid="{FF596663-FFE0-4E0F-B221-8C3095355AA3}"/>
    <cellStyle name="Input 19 6 8" xfId="13592" xr:uid="{788B35FA-119F-46F2-8781-94C30BA1FBF2}"/>
    <cellStyle name="Input 19 7" xfId="11371" xr:uid="{8193FC0B-A42A-433E-B673-E229E45C84A3}"/>
    <cellStyle name="Input 19 8" xfId="11350" xr:uid="{8297BBDA-362B-422E-9236-B5CF24BB0C14}"/>
    <cellStyle name="Input 19 9" xfId="11390" xr:uid="{98F46332-0ACC-4374-8A07-9DD6E340F49B}"/>
    <cellStyle name="Input 2" xfId="5146" xr:uid="{21EA6122-AD4A-446B-BD4E-D78F70E5131D}"/>
    <cellStyle name="Input 2 10" xfId="11329" xr:uid="{290D2D4B-DB7E-4D15-9495-17057B635F95}"/>
    <cellStyle name="Input 2 11" xfId="11411" xr:uid="{82F5F3D5-15D2-44CA-BBAC-8EF66BBB524B}"/>
    <cellStyle name="Input 2 12" xfId="11310" xr:uid="{85058E63-D11F-4CAD-9120-9D47FA11C626}"/>
    <cellStyle name="Input 2 13" xfId="12043" xr:uid="{22ABE3B8-C941-405F-8A8A-3DA5FD250B0F}"/>
    <cellStyle name="Input 2 2" xfId="5147" xr:uid="{E42ED0B3-51C6-44B3-8F6A-97C317122ACE}"/>
    <cellStyle name="Input 2 3" xfId="6856" xr:uid="{2F799F9D-4629-498A-A4CC-FD0F456496BB}"/>
    <cellStyle name="Input 2 3 10" xfId="11052" xr:uid="{38820BB3-0AE5-4A36-BD1D-1C9028CD8C71}"/>
    <cellStyle name="Input 2 3 11" xfId="12568" xr:uid="{C0CD26C3-D331-4B3E-B73A-86C3E9CF452A}"/>
    <cellStyle name="Input 2 3 2" xfId="7259" xr:uid="{29C215EB-512F-48F3-B72E-B21DA3D9C841}"/>
    <cellStyle name="Input 2 3 2 10" xfId="13422" xr:uid="{E986F85C-CF28-43DE-BFB9-8229C4125F4E}"/>
    <cellStyle name="Input 2 3 2 2" xfId="8898" xr:uid="{C72D5DA3-0967-4875-A8DC-A9D1D3C9F561}"/>
    <cellStyle name="Input 2 3 2 2 2" xfId="13549" xr:uid="{DF943F7A-9AF9-4803-B16E-B8733C2FBFD1}"/>
    <cellStyle name="Input 2 3 2 2 3" xfId="14553" xr:uid="{7842747D-0777-40BB-9448-82BB63EAF226}"/>
    <cellStyle name="Input 2 3 2 2 4" xfId="15511" xr:uid="{4178B53D-7EF2-432C-A40C-15AD0CA4435D}"/>
    <cellStyle name="Input 2 3 2 2 5" xfId="16436" xr:uid="{67EA5966-4B0A-453F-88B8-92C78128CCDC}"/>
    <cellStyle name="Input 2 3 2 2 6" xfId="17307" xr:uid="{87376551-3136-4067-8826-31B8396FBC1E}"/>
    <cellStyle name="Input 2 3 2 2 7" xfId="18153" xr:uid="{5F51D0D9-EA4F-4B5E-BC56-B88D707B6E30}"/>
    <cellStyle name="Input 2 3 2 2 8" xfId="18913" xr:uid="{09D6E52B-4641-4B4B-BAC8-AD5F9E3CAF0B}"/>
    <cellStyle name="Input 2 3 2 3" xfId="9740" xr:uid="{C13A81A5-4F82-462D-BA45-931E1AA31230}"/>
    <cellStyle name="Input 2 3 2 3 2" xfId="14144" xr:uid="{2DACB9E7-B6FB-43C6-8B7A-E2CD98734AF2}"/>
    <cellStyle name="Input 2 3 2 3 3" xfId="15104" xr:uid="{52152E5F-FEBE-48E3-9C83-92B768EDBDF4}"/>
    <cellStyle name="Input 2 3 2 3 4" xfId="16056" xr:uid="{58369504-500F-4D29-AE58-35CE8946F353}"/>
    <cellStyle name="Input 2 3 2 3 5" xfId="16930" xr:uid="{490BF062-FF14-4FCC-820F-C106E0B7FFA4}"/>
    <cellStyle name="Input 2 3 2 3 6" xfId="17795" xr:uid="{EDFD9040-3DDF-47A8-A4FB-57988E68F4B7}"/>
    <cellStyle name="Input 2 3 2 3 7" xfId="18571" xr:uid="{AA80E3A6-E923-4307-97B5-AE8713DEC23F}"/>
    <cellStyle name="Input 2 3 2 3 8" xfId="19328" xr:uid="{62F3F811-0711-4146-BAB6-A522298BBB07}"/>
    <cellStyle name="Input 2 3 2 4" xfId="12521" xr:uid="{A377665D-35BB-4119-9D4F-90ED5C19CD72}"/>
    <cellStyle name="Input 2 3 2 5" xfId="10370" xr:uid="{4EF497A4-E1F6-436E-A0FD-EF507CD23F02}"/>
    <cellStyle name="Input 2 3 2 6" xfId="13051" xr:uid="{2D61F819-D665-4F8F-9693-B9F5806C7B54}"/>
    <cellStyle name="Input 2 3 2 7" xfId="9961" xr:uid="{51C34203-26E2-4FAA-9411-B813B5406725}"/>
    <cellStyle name="Input 2 3 2 8" xfId="12705" xr:uid="{3B21E46F-DB91-47D5-BBD1-A4249751DE2A}"/>
    <cellStyle name="Input 2 3 2 9" xfId="10228" xr:uid="{1F2F901D-076A-4BF3-A9F7-B5532654FA52}"/>
    <cellStyle name="Input 2 3 3" xfId="8496" xr:uid="{828F9043-2857-48D3-AD7D-DE05B84C7323}"/>
    <cellStyle name="Input 2 3 3 2" xfId="13235" xr:uid="{CA23FE50-A9FD-43F3-BBD3-9772F835846C}"/>
    <cellStyle name="Input 2 3 3 3" xfId="14255" xr:uid="{67C9A649-630C-4155-B12E-8F9A769FF043}"/>
    <cellStyle name="Input 2 3 3 4" xfId="15215" xr:uid="{3162F0FE-18B6-4E6F-9E93-A58171FDAF2A}"/>
    <cellStyle name="Input 2 3 3 5" xfId="16164" xr:uid="{6A80886C-9202-4853-931A-D12D0BB477F3}"/>
    <cellStyle name="Input 2 3 3 6" xfId="17037" xr:uid="{E966B5F3-799E-42E8-B513-EC1D4C993240}"/>
    <cellStyle name="Input 2 3 3 7" xfId="17902" xr:uid="{6675F018-0D84-4A53-BA94-BA010A67C739}"/>
    <cellStyle name="Input 2 3 3 8" xfId="18678" xr:uid="{4E4E0DBC-90A7-443F-9707-4C9FE012C03D}"/>
    <cellStyle name="Input 2 3 4" xfId="9505" xr:uid="{304B9EE1-00BA-4055-A3FF-F2D2E51DD3E3}"/>
    <cellStyle name="Input 2 3 4 2" xfId="13909" xr:uid="{88D4A2E7-8F70-4B94-A947-C90470284C6B}"/>
    <cellStyle name="Input 2 3 4 3" xfId="14869" xr:uid="{060A480B-C6E6-407A-8254-1FF5D70F4F91}"/>
    <cellStyle name="Input 2 3 4 4" xfId="15821" xr:uid="{32FF69B5-160B-4AD5-B39D-75D17A00BCD2}"/>
    <cellStyle name="Input 2 3 4 5" xfId="16695" xr:uid="{D974AE78-7BD9-4072-90E5-BBB7AA6EB9BF}"/>
    <cellStyle name="Input 2 3 4 6" xfId="17560" xr:uid="{60A90E54-4850-4D99-ACD7-6D0C2B374E45}"/>
    <cellStyle name="Input 2 3 4 7" xfId="18336" xr:uid="{367FD1EB-E618-4F15-B4C8-09F57F5D4204}"/>
    <cellStyle name="Input 2 3 4 8" xfId="19093" xr:uid="{379D3188-B083-4F80-9533-940355F1EE79}"/>
    <cellStyle name="Input 2 3 5" xfId="12206" xr:uid="{FF5D0179-0F0F-4E99-9E09-A651C23B489A}"/>
    <cellStyle name="Input 2 3 6" xfId="10669" xr:uid="{B6486891-A9C0-497A-8654-3619763371A4}"/>
    <cellStyle name="Input 2 3 7" xfId="12597" xr:uid="{B46EB94B-28C3-4669-9E60-79B937E94B38}"/>
    <cellStyle name="Input 2 3 8" xfId="10317" xr:uid="{C8548FA2-9F98-4A95-B9CD-03763FCAFB67}"/>
    <cellStyle name="Input 2 3 9" xfId="11755" xr:uid="{E8EBFF78-B696-44EB-BE5C-04BC1CD79123}"/>
    <cellStyle name="Input 2 4" xfId="7018" xr:uid="{341C4DF1-79E1-4875-BC36-D320B22FC15A}"/>
    <cellStyle name="Input 2 4 10" xfId="13613" xr:uid="{6585907A-0F5C-46DB-8C5C-492A3C501534}"/>
    <cellStyle name="Input 2 4 2" xfId="8658" xr:uid="{C2E19FA0-C91F-4356-954D-F1A993E0F291}"/>
    <cellStyle name="Input 2 4 2 2" xfId="13377" xr:uid="{144CDC89-53EB-4396-8D06-D7CB6EA2F157}"/>
    <cellStyle name="Input 2 4 2 3" xfId="14391" xr:uid="{3069D9E0-77FE-405A-8063-77DBB63A50B8}"/>
    <cellStyle name="Input 2 4 2 4" xfId="15349" xr:uid="{8DEF193E-C031-47BE-A2AC-ADC2EA0E0CE3}"/>
    <cellStyle name="Input 2 4 2 5" xfId="16293" xr:uid="{E5F563A7-722F-4BDF-AA65-6FBFD33884E1}"/>
    <cellStyle name="Input 2 4 2 6" xfId="17166" xr:uid="{99875F28-BEDF-4118-9EC0-DBE95A811510}"/>
    <cellStyle name="Input 2 4 2 7" xfId="18031" xr:uid="{12D20FC2-206B-4E72-8F73-6DFC1E0B400B}"/>
    <cellStyle name="Input 2 4 2 8" xfId="18799" xr:uid="{BE169582-7AA2-45A2-9F9C-9D1EC3789BEC}"/>
    <cellStyle name="Input 2 4 3" xfId="9626" xr:uid="{CEBD2564-D92E-4EE3-9BA4-5B644DB5A665}"/>
    <cellStyle name="Input 2 4 3 2" xfId="14030" xr:uid="{ABA2C670-1DE2-4C96-9B6B-A7291BE883C1}"/>
    <cellStyle name="Input 2 4 3 3" xfId="14990" xr:uid="{0171EDAD-1608-4FEA-BB2E-5CCC95EC7251}"/>
    <cellStyle name="Input 2 4 3 4" xfId="15942" xr:uid="{4539878C-EED9-45C3-84C9-67A89BCD8731}"/>
    <cellStyle name="Input 2 4 3 5" xfId="16816" xr:uid="{357F5EC4-7012-4F49-B196-D3FC00EB909F}"/>
    <cellStyle name="Input 2 4 3 6" xfId="17681" xr:uid="{8C92C461-8618-4926-948C-7CB02774D55E}"/>
    <cellStyle name="Input 2 4 3 7" xfId="18457" xr:uid="{5F706DA6-C68D-478E-ADCE-0EE54556B8AC}"/>
    <cellStyle name="Input 2 4 3 8" xfId="19214" xr:uid="{713F36BB-FEBE-47A8-BA91-9393CB5507CF}"/>
    <cellStyle name="Input 2 4 4" xfId="12348" xr:uid="{0B32B65F-F678-42F2-B046-F9504EB80A40}"/>
    <cellStyle name="Input 2 4 5" xfId="10532" xr:uid="{53068655-27EE-428D-9E24-DCD934315ACA}"/>
    <cellStyle name="Input 2 4 6" xfId="12923" xr:uid="{869A474C-0DBA-44F3-97C5-5E8756AF4247}"/>
    <cellStyle name="Input 2 4 7" xfId="10071" xr:uid="{A3968043-E01B-4C71-93DB-000419664484}"/>
    <cellStyle name="Input 2 4 8" xfId="12155" xr:uid="{844629F3-7D2F-4499-BD25-47AEE7183926}"/>
    <cellStyle name="Input 2 4 9" xfId="10714" xr:uid="{2EF54082-711C-4584-B612-6DD617E98BEE}"/>
    <cellStyle name="Input 2 5" xfId="7841" xr:uid="{E035809E-0A7E-43EA-908A-3A48CABFCB5B}"/>
    <cellStyle name="Input 2 5 2" xfId="12862" xr:uid="{14AF713B-40C7-4CCF-AA1B-EBE88747C0DA}"/>
    <cellStyle name="Input 2 5 3" xfId="10123" xr:uid="{319BB3D3-2764-4935-9D20-9C496B50A66F}"/>
    <cellStyle name="Input 2 5 4" xfId="9841" xr:uid="{13BDB043-5F23-4D29-975D-BEDC2253CD34}"/>
    <cellStyle name="Input 2 5 5" xfId="11905" xr:uid="{B4208F36-B25B-404D-99E6-62DD2A1459CE}"/>
    <cellStyle name="Input 2 5 6" xfId="10922" xr:uid="{59EFB41D-E024-496F-A4FE-2D3A9DC1A0EC}"/>
    <cellStyle name="Input 2 5 7" xfId="11516" xr:uid="{46EA63C7-09B9-42D6-86D9-4B5C90879088}"/>
    <cellStyle name="Input 2 5 8" xfId="11233" xr:uid="{3E6F55D6-9637-4369-8663-275D0B03285A}"/>
    <cellStyle name="Input 2 6" xfId="7816" xr:uid="{8A82B596-873D-41FC-B969-3FEDF8F86F35}"/>
    <cellStyle name="Input 2 6 2" xfId="12837" xr:uid="{482232AB-2A30-4860-A965-F40194F7EAD5}"/>
    <cellStyle name="Input 2 6 3" xfId="10147" xr:uid="{888A2C41-CDF7-48D9-A50D-D30E8D2221EE}"/>
    <cellStyle name="Input 2 6 4" xfId="13694" xr:uid="{81C9C0EA-B539-4F63-818E-6439FC2B37E8}"/>
    <cellStyle name="Input 2 6 5" xfId="14662" xr:uid="{6423BBB7-6E94-45E0-9209-5303B201BBBA}"/>
    <cellStyle name="Input 2 6 6" xfId="15614" xr:uid="{E141487C-8CCC-4F1A-9B83-38C38E9100B5}"/>
    <cellStyle name="Input 2 6 7" xfId="16499" xr:uid="{B28A1A44-0B9D-44F8-8100-B3ED8856EAB8}"/>
    <cellStyle name="Input 2 6 8" xfId="17367" xr:uid="{9234C29F-7865-48A7-85C5-8D5BA15C7B39}"/>
    <cellStyle name="Input 2 7" xfId="11373" xr:uid="{4CD2F14A-B32C-4712-A5BF-3C9F0F725F7F}"/>
    <cellStyle name="Input 2 8" xfId="11348" xr:uid="{E36A3F44-5312-4C6F-B4B5-023CCAD6E187}"/>
    <cellStyle name="Input 2 9" xfId="11392" xr:uid="{37284214-DDD2-4BB0-AA32-B920B7C4E2F1}"/>
    <cellStyle name="Input 3" xfId="5148" xr:uid="{7DF06ED1-7BF0-4A8D-AD54-A3F44B2B364C}"/>
    <cellStyle name="Input 3 10" xfId="11413" xr:uid="{D76636A7-9FFF-417E-BD1D-8C0EDBDCBBB5}"/>
    <cellStyle name="Input 3 11" xfId="11309" xr:uid="{A6F28407-9911-47E9-B0F2-21D41D0763B8}"/>
    <cellStyle name="Input 3 12" xfId="13511" xr:uid="{FBD983F2-923C-492E-B687-0B6F793C3F1D}"/>
    <cellStyle name="Input 3 2" xfId="6855" xr:uid="{860C70BE-2CFD-4E34-8A7A-D715882824C4}"/>
    <cellStyle name="Input 3 2 10" xfId="11138" xr:uid="{13AEE40B-1F80-48F1-BE84-98933FD8F612}"/>
    <cellStyle name="Input 3 2 11" xfId="12056" xr:uid="{E9F64BCD-CC60-448C-B824-7BC84C8C198B}"/>
    <cellStyle name="Input 3 2 2" xfId="7260" xr:uid="{1746BD4F-0AEA-44C8-9774-7C713F501128}"/>
    <cellStyle name="Input 3 2 2 10" xfId="9832" xr:uid="{BCE7DB98-3241-4518-AEF8-939CC49FB646}"/>
    <cellStyle name="Input 3 2 2 2" xfId="8899" xr:uid="{1F0A89A9-5A78-46F8-94C4-089381136655}"/>
    <cellStyle name="Input 3 2 2 2 2" xfId="13550" xr:uid="{E680873A-43FC-476B-8F6B-F0BA43725101}"/>
    <cellStyle name="Input 3 2 2 2 3" xfId="14554" xr:uid="{413ADE0C-C8B8-40BC-B8AA-B5EC5F8D7F0E}"/>
    <cellStyle name="Input 3 2 2 2 4" xfId="15512" xr:uid="{5CA17FC6-2622-4730-9668-E5E7C3EEF386}"/>
    <cellStyle name="Input 3 2 2 2 5" xfId="16437" xr:uid="{FEBD7D8B-C824-46FA-B0D1-2059132B8A5E}"/>
    <cellStyle name="Input 3 2 2 2 6" xfId="17308" xr:uid="{9CCDA58D-57B3-4427-B429-6AACDC3BBF5F}"/>
    <cellStyle name="Input 3 2 2 2 7" xfId="18154" xr:uid="{62173346-B679-4680-A128-EA9B712B1B11}"/>
    <cellStyle name="Input 3 2 2 2 8" xfId="18914" xr:uid="{0FF87EEF-6F9A-4252-883D-E003785883D4}"/>
    <cellStyle name="Input 3 2 2 3" xfId="9741" xr:uid="{9A1DB321-C974-4F92-8F38-D16F913AA94A}"/>
    <cellStyle name="Input 3 2 2 3 2" xfId="14145" xr:uid="{5F108DF2-7F42-4DF8-A192-74D6180411D5}"/>
    <cellStyle name="Input 3 2 2 3 3" xfId="15105" xr:uid="{A35701EF-92C0-4AAD-B87F-29F345291C42}"/>
    <cellStyle name="Input 3 2 2 3 4" xfId="16057" xr:uid="{8DB87C70-5373-489B-9C35-5AC3E7AD6808}"/>
    <cellStyle name="Input 3 2 2 3 5" xfId="16931" xr:uid="{FBDD1B33-0733-42C4-9D49-48E4FF234CAC}"/>
    <cellStyle name="Input 3 2 2 3 6" xfId="17796" xr:uid="{5C086585-B76F-48DD-A540-083B87A54F64}"/>
    <cellStyle name="Input 3 2 2 3 7" xfId="18572" xr:uid="{C02E56CE-EC1F-4861-97AE-8F43D6F1F24C}"/>
    <cellStyle name="Input 3 2 2 3 8" xfId="19329" xr:uid="{5B444AA5-2C89-4979-A66C-27DF68BA537D}"/>
    <cellStyle name="Input 3 2 2 4" xfId="12522" xr:uid="{1E256C0C-A4D4-4069-BB97-BAE76D689874}"/>
    <cellStyle name="Input 3 2 2 5" xfId="10369" xr:uid="{741868E8-F9AD-4BCB-8BB8-E0DA63ECE131}"/>
    <cellStyle name="Input 3 2 2 6" xfId="12387" xr:uid="{C23AA291-C881-4484-8D59-2A79E1378844}"/>
    <cellStyle name="Input 3 2 2 7" xfId="10498" xr:uid="{900D8DEB-ACFF-4F3D-A4EC-8DC3206725DA}"/>
    <cellStyle name="Input 3 2 2 8" xfId="13144" xr:uid="{25412CF1-D5C9-4EE5-9078-6738757A5702}"/>
    <cellStyle name="Input 3 2 2 9" xfId="9896" xr:uid="{BD477D78-79F5-4086-9B13-1310FD28E4DF}"/>
    <cellStyle name="Input 3 2 3" xfId="8495" xr:uid="{0DABF613-B72D-49CA-ABD9-A07B9C2DD5C0}"/>
    <cellStyle name="Input 3 2 3 2" xfId="13234" xr:uid="{C325EFF7-2A95-4D52-AB1B-A5490FBF8CA4}"/>
    <cellStyle name="Input 3 2 3 3" xfId="14254" xr:uid="{05A901BC-B393-43BA-B485-AFBEEF166211}"/>
    <cellStyle name="Input 3 2 3 4" xfId="15214" xr:uid="{B932CBCD-501D-47AB-A377-B58B282FFC2F}"/>
    <cellStyle name="Input 3 2 3 5" xfId="16163" xr:uid="{DB93D666-C6F9-4351-8818-A817BCCA2E5C}"/>
    <cellStyle name="Input 3 2 3 6" xfId="17036" xr:uid="{641B46D9-56EF-497A-9D3C-4F1FDD3A0441}"/>
    <cellStyle name="Input 3 2 3 7" xfId="17901" xr:uid="{30D94FBE-71B1-4C8C-ADBF-2ABD6909485D}"/>
    <cellStyle name="Input 3 2 3 8" xfId="18677" xr:uid="{01E9E72B-04E6-4C60-919A-CE4602B1CF92}"/>
    <cellStyle name="Input 3 2 4" xfId="9504" xr:uid="{6F8556E1-C88A-4BD7-A64C-678A6103FF04}"/>
    <cellStyle name="Input 3 2 4 2" xfId="13908" xr:uid="{51BC871D-8D93-40C8-943E-96D30D470944}"/>
    <cellStyle name="Input 3 2 4 3" xfId="14868" xr:uid="{47CD0AF6-EF0F-41BE-A035-FB81F99B2950}"/>
    <cellStyle name="Input 3 2 4 4" xfId="15820" xr:uid="{83E96395-D229-45AA-9D5D-54B18A0264F3}"/>
    <cellStyle name="Input 3 2 4 5" xfId="16694" xr:uid="{6EF06581-7717-4DCC-9521-92F32CBFA57E}"/>
    <cellStyle name="Input 3 2 4 6" xfId="17559" xr:uid="{EC5ACB33-B1DF-487E-98FD-E2F122419B6B}"/>
    <cellStyle name="Input 3 2 4 7" xfId="18335" xr:uid="{27F87346-C0BD-4FF0-98D9-FE986EC1C5A7}"/>
    <cellStyle name="Input 3 2 4 8" xfId="19092" xr:uid="{9750DFE9-809C-4B92-BCE6-DF4038BF10A8}"/>
    <cellStyle name="Input 3 2 5" xfId="12205" xr:uid="{181DF97B-5752-43FD-A784-18B5E7CF9A81}"/>
    <cellStyle name="Input 3 2 6" xfId="10670" xr:uid="{E02C7A1D-B3D5-4B24-873E-A407571F2C2E}"/>
    <cellStyle name="Input 3 2 7" xfId="12085" xr:uid="{BE0AD036-7DAF-4652-A753-7C16F3CA80E8}"/>
    <cellStyle name="Input 3 2 8" xfId="10775" xr:uid="{DDAC3309-FC6E-4219-9C17-BE9DE58B66A6}"/>
    <cellStyle name="Input 3 2 9" xfId="11649" xr:uid="{E56B0731-4BF5-47CB-A051-972B763C3E8A}"/>
    <cellStyle name="Input 3 3" xfId="7019" xr:uid="{7D913301-8F9C-4E56-B3F3-45EA20556B55}"/>
    <cellStyle name="Input 3 3 10" xfId="13325" xr:uid="{032E2FF3-EF72-4DA9-BADD-F232FAF976D7}"/>
    <cellStyle name="Input 3 3 2" xfId="8659" xr:uid="{0154F890-E8CF-4F4F-9566-D8FD46E2EF8F}"/>
    <cellStyle name="Input 3 3 2 2" xfId="13378" xr:uid="{ED9F38DB-5C9E-4324-B4DA-D40F7C90E9D4}"/>
    <cellStyle name="Input 3 3 2 3" xfId="14392" xr:uid="{5ED085A9-93A9-4263-B230-D1FD41DD6D4C}"/>
    <cellStyle name="Input 3 3 2 4" xfId="15350" xr:uid="{B5892814-F632-4010-B01E-627771016A3A}"/>
    <cellStyle name="Input 3 3 2 5" xfId="16294" xr:uid="{C5F1B677-ECA1-4E44-B2D8-25FDF0F68079}"/>
    <cellStyle name="Input 3 3 2 6" xfId="17167" xr:uid="{A15BDED3-36DB-42B6-AD48-D3FB5ABAC66F}"/>
    <cellStyle name="Input 3 3 2 7" xfId="18032" xr:uid="{83F0FBAA-B242-48F6-A755-FDF9A388C8A8}"/>
    <cellStyle name="Input 3 3 2 8" xfId="18800" xr:uid="{CCC71348-4AD0-4C90-8362-637D8BB5AC75}"/>
    <cellStyle name="Input 3 3 3" xfId="9627" xr:uid="{F3392CD2-B9CD-4BF6-A1CE-CCBBD39CAB8E}"/>
    <cellStyle name="Input 3 3 3 2" xfId="14031" xr:uid="{387D6E71-F76B-488A-9933-F0F33BEB09AB}"/>
    <cellStyle name="Input 3 3 3 3" xfId="14991" xr:uid="{9A63925B-067A-4EBD-A8E7-FA8695FA0D21}"/>
    <cellStyle name="Input 3 3 3 4" xfId="15943" xr:uid="{6A3F56B4-F1CD-4B2E-9793-92B249D31BD5}"/>
    <cellStyle name="Input 3 3 3 5" xfId="16817" xr:uid="{466B7BD5-DE4C-4F1C-A589-9E9CDCE1D5F4}"/>
    <cellStyle name="Input 3 3 3 6" xfId="17682" xr:uid="{61AFB91E-49E9-4FB4-8098-FA6166D1180B}"/>
    <cellStyle name="Input 3 3 3 7" xfId="18458" xr:uid="{60406318-B0A3-45EC-8181-67235C7B0C6C}"/>
    <cellStyle name="Input 3 3 3 8" xfId="19215" xr:uid="{C19DD1A7-F88C-4FC4-867E-A1645A25DB26}"/>
    <cellStyle name="Input 3 3 4" xfId="12349" xr:uid="{38E6EA77-EFE9-4FA4-97CB-C2700DDA88E2}"/>
    <cellStyle name="Input 3 3 5" xfId="10531" xr:uid="{EC874834-A5C4-404A-BB0E-AAE2BA5C2539}"/>
    <cellStyle name="Input 3 3 6" xfId="12107" xr:uid="{73F3CEA2-F0C2-486D-9111-DFB8F16EC232}"/>
    <cellStyle name="Input 3 3 7" xfId="10755" xr:uid="{044A0371-F9F0-4F61-BCFD-E4B7CD4CF666}"/>
    <cellStyle name="Input 3 3 8" xfId="13110" xr:uid="{EB74EE00-550E-4152-A8E3-89EFE60B8572}"/>
    <cellStyle name="Input 3 3 9" xfId="9923" xr:uid="{8E465F16-1B44-465A-B7F4-55A7243BA93D}"/>
    <cellStyle name="Input 3 4" xfId="7842" xr:uid="{CADEF36E-CB16-4F18-B8AC-16EC6BD5826E}"/>
    <cellStyle name="Input 3 4 2" xfId="12863" xr:uid="{00622B20-5C02-4300-BA57-F4990007D676}"/>
    <cellStyle name="Input 3 4 3" xfId="10122" xr:uid="{9C935F26-6B51-43E3-86C1-A8E62345B9F5}"/>
    <cellStyle name="Input 3 4 4" xfId="12035" xr:uid="{751C16FD-C074-43D8-A20F-331BFCB47661}"/>
    <cellStyle name="Input 3 4 5" xfId="10809" xr:uid="{17F727DA-FD9C-447C-839D-B579128DF925}"/>
    <cellStyle name="Input 3 4 6" xfId="11620" xr:uid="{4359C8DF-013F-4312-B404-C9DFD383CF32}"/>
    <cellStyle name="Input 3 4 7" xfId="11149" xr:uid="{A054880C-B3CA-487C-B904-DEEF328E7CB7}"/>
    <cellStyle name="Input 3 4 8" xfId="11967" xr:uid="{6038FC77-1042-4A9E-9489-8B5F32AA36EB}"/>
    <cellStyle name="Input 3 5" xfId="7815" xr:uid="{BF825D50-6D5C-4715-A22C-86E5BB3CA11C}"/>
    <cellStyle name="Input 3 5 2" xfId="12836" xr:uid="{B8A21A73-0813-4163-8889-4DF672D66190}"/>
    <cellStyle name="Input 3 5 3" xfId="10148" xr:uid="{503B9F4F-C9B6-46D5-BD6A-9DE28EE1E8F5}"/>
    <cellStyle name="Input 3 5 4" xfId="12674" xr:uid="{4A257660-009C-472D-8DD4-04D038EBC0BF}"/>
    <cellStyle name="Input 3 5 5" xfId="10253" xr:uid="{3DF6B9B5-EDAE-433A-8D74-F1F55BED2CF4}"/>
    <cellStyle name="Input 3 5 6" xfId="12663" xr:uid="{874C40F9-E23A-44E8-9847-3CDB3B7A5B7A}"/>
    <cellStyle name="Input 3 5 7" xfId="10263" xr:uid="{45F4A25C-20DC-40A4-BFA4-107249F63FC9}"/>
    <cellStyle name="Input 3 5 8" xfId="12390" xr:uid="{C1799D1F-3F88-40C9-9452-F5F84E2B1E56}"/>
    <cellStyle name="Input 3 6" xfId="11375" xr:uid="{16BC2DA7-BE7E-486E-AD90-D28BB7F0808A}"/>
    <cellStyle name="Input 3 7" xfId="11346" xr:uid="{2DABB199-853B-48CE-8CC2-EF4553D5FFD3}"/>
    <cellStyle name="Input 3 8" xfId="11394" xr:uid="{6DF84811-A35C-40F1-AE7A-EF2C8910D5AC}"/>
    <cellStyle name="Input 3 9" xfId="11327" xr:uid="{D099F7DD-CE5C-4E9F-88CA-5FAB828799B2}"/>
    <cellStyle name="Input 4" xfId="5149" xr:uid="{133F0AE0-E8FB-4B19-9539-694FB38E4029}"/>
    <cellStyle name="Input 4 10" xfId="11414" xr:uid="{F8BFFC53-840B-47A7-9A04-B053AEBC3D4D}"/>
    <cellStyle name="Input 4 11" xfId="11308" xr:uid="{8D59213A-6EB3-4D7C-9297-45E1067F1854}"/>
    <cellStyle name="Input 4 12" xfId="13079" xr:uid="{48E838E0-4245-4B7E-ABF3-D55A838E4F66}"/>
    <cellStyle name="Input 4 2" xfId="6854" xr:uid="{35DC0560-C63F-4F72-ADFA-768E42A8648E}"/>
    <cellStyle name="Input 4 2 10" xfId="10111" xr:uid="{CA59C881-291E-4339-A744-FA708427D1C3}"/>
    <cellStyle name="Input 4 2 11" xfId="12145" xr:uid="{1697F174-D8AA-4DE0-99B4-5CB9C91BCD57}"/>
    <cellStyle name="Input 4 2 2" xfId="7261" xr:uid="{774B1433-F436-4CDC-9D30-D81B2854DCBF}"/>
    <cellStyle name="Input 4 2 2 10" xfId="17187" xr:uid="{A89F1775-1060-4D04-854B-7EC48BE98036}"/>
    <cellStyle name="Input 4 2 2 2" xfId="8900" xr:uid="{7839CA8A-3CE9-49E0-B1E7-C110E3918C07}"/>
    <cellStyle name="Input 4 2 2 2 2" xfId="13551" xr:uid="{FE354B03-5DC4-41F5-9361-A4CC35CC8943}"/>
    <cellStyle name="Input 4 2 2 2 3" xfId="14555" xr:uid="{0006695E-54EF-4B7F-BAC4-E5A69827F876}"/>
    <cellStyle name="Input 4 2 2 2 4" xfId="15513" xr:uid="{D6A77419-013F-40DB-BAF1-C9AB7C7A2B2F}"/>
    <cellStyle name="Input 4 2 2 2 5" xfId="16438" xr:uid="{CB3977C1-D597-4BBC-87A0-8F25F703C812}"/>
    <cellStyle name="Input 4 2 2 2 6" xfId="17309" xr:uid="{3B32524C-F86D-460C-B5FB-41809FDA2E93}"/>
    <cellStyle name="Input 4 2 2 2 7" xfId="18155" xr:uid="{00487F56-E84A-4B07-A8D2-EAAB1275A2AA}"/>
    <cellStyle name="Input 4 2 2 2 8" xfId="18915" xr:uid="{BD484053-0A48-4591-A397-906B1C56166A}"/>
    <cellStyle name="Input 4 2 2 3" xfId="9742" xr:uid="{54FE09A7-9E41-45B1-9F08-3100308339C4}"/>
    <cellStyle name="Input 4 2 2 3 2" xfId="14146" xr:uid="{D05C0B33-A947-441A-8885-5809E4202EE2}"/>
    <cellStyle name="Input 4 2 2 3 3" xfId="15106" xr:uid="{E7740450-2429-4451-AED9-782943FC1C89}"/>
    <cellStyle name="Input 4 2 2 3 4" xfId="16058" xr:uid="{C6EF1252-56B1-469C-BBE8-1E5372F2205D}"/>
    <cellStyle name="Input 4 2 2 3 5" xfId="16932" xr:uid="{9A0B63DB-893A-4F30-9575-2D57150789AE}"/>
    <cellStyle name="Input 4 2 2 3 6" xfId="17797" xr:uid="{D7AFB6CC-067E-42D4-B57A-7D3C341C8E62}"/>
    <cellStyle name="Input 4 2 2 3 7" xfId="18573" xr:uid="{E8238136-2D8A-492D-A3F6-CEB88A22A550}"/>
    <cellStyle name="Input 4 2 2 3 8" xfId="19330" xr:uid="{929BFF2A-C628-470F-98F5-30F24EF1EAE0}"/>
    <cellStyle name="Input 4 2 2 4" xfId="12523" xr:uid="{E972F914-910E-436E-BEFA-B1606A014AA9}"/>
    <cellStyle name="Input 4 2 2 5" xfId="10368" xr:uid="{35A8E42D-EAB6-4E7D-A511-87C37F44A698}"/>
    <cellStyle name="Input 4 2 2 6" xfId="13418" xr:uid="{9C3AF4EA-AFF3-4912-9FF1-D376FAE9EF2C}"/>
    <cellStyle name="Input 4 2 2 7" xfId="14427" xr:uid="{05610416-7E62-4B30-BB81-ABCA5AC45C4C}"/>
    <cellStyle name="Input 4 2 2 8" xfId="15385" xr:uid="{E5E2E302-E487-4435-BDFF-65A9F2420DB4}"/>
    <cellStyle name="Input 4 2 2 9" xfId="16316" xr:uid="{86FE6243-AAA4-44A1-B93B-2F220D733BB5}"/>
    <cellStyle name="Input 4 2 3" xfId="8494" xr:uid="{1A297DA6-D772-4F39-909B-283E82A58133}"/>
    <cellStyle name="Input 4 2 3 2" xfId="13233" xr:uid="{002A84DD-3BE9-4E4B-AFE3-AC982932F456}"/>
    <cellStyle name="Input 4 2 3 3" xfId="14253" xr:uid="{3B9F0F18-F1A8-4F73-B90D-95FF681FE83A}"/>
    <cellStyle name="Input 4 2 3 4" xfId="15213" xr:uid="{1EDAF90E-2FCA-4A1B-BD61-96A7C586166A}"/>
    <cellStyle name="Input 4 2 3 5" xfId="16162" xr:uid="{863AFF9E-B04E-400A-A3D9-6580EEAB160B}"/>
    <cellStyle name="Input 4 2 3 6" xfId="17035" xr:uid="{0799582E-1EA2-405B-AA5A-B51294495E17}"/>
    <cellStyle name="Input 4 2 3 7" xfId="17900" xr:uid="{03A28ADC-E95E-43E6-A0C7-30B6E9A2500C}"/>
    <cellStyle name="Input 4 2 3 8" xfId="18676" xr:uid="{B5635A98-0A30-4D08-974C-B9000EE670FC}"/>
    <cellStyle name="Input 4 2 4" xfId="9503" xr:uid="{9C5242CC-1C29-4EA3-B424-53F40C6862B0}"/>
    <cellStyle name="Input 4 2 4 2" xfId="13907" xr:uid="{4C6B0710-AE25-4E0D-9529-BFCF3EC59AFB}"/>
    <cellStyle name="Input 4 2 4 3" xfId="14867" xr:uid="{8B31A613-9DF1-4F7E-81CD-84AED4A1A34E}"/>
    <cellStyle name="Input 4 2 4 4" xfId="15819" xr:uid="{77ED6943-8259-4787-916C-7D1CE02E1F90}"/>
    <cellStyle name="Input 4 2 4 5" xfId="16693" xr:uid="{B6EAFF67-DBDC-4DFA-91A3-0B59242B85BB}"/>
    <cellStyle name="Input 4 2 4 6" xfId="17558" xr:uid="{9BC43292-53A1-43EC-B653-83D456A91DEF}"/>
    <cellStyle name="Input 4 2 4 7" xfId="18334" xr:uid="{7B21AC55-EEB8-400A-9DEE-A30CAD8E76F2}"/>
    <cellStyle name="Input 4 2 4 8" xfId="19091" xr:uid="{1103A3FC-BE44-4EE9-9CC5-A4C3EB7234CC}"/>
    <cellStyle name="Input 4 2 5" xfId="12204" xr:uid="{6A87E467-A3B9-490C-9760-91B5A2B38D6B}"/>
    <cellStyle name="Input 4 2 6" xfId="10671" xr:uid="{D3544153-6219-4DB5-8610-7556FF1A5E7D}"/>
    <cellStyle name="Input 4 2 7" xfId="11679" xr:uid="{6B591A45-3AFA-4B30-9CE7-72CD099BF887}"/>
    <cellStyle name="Input 4 2 8" xfId="11112" xr:uid="{0592AEC0-0A15-4632-A126-5E70D8659B0B}"/>
    <cellStyle name="Input 4 2 9" xfId="12878" xr:uid="{B5FCDEE8-67C5-4C03-BDBA-C01676C093E5}"/>
    <cellStyle name="Input 4 3" xfId="7020" xr:uid="{4160F74A-7BC8-4C32-B93A-176482333683}"/>
    <cellStyle name="Input 4 3 10" xfId="11642" xr:uid="{3F6F44D0-6683-4910-BA1F-49A5E1B44FE1}"/>
    <cellStyle name="Input 4 3 2" xfId="8660" xr:uid="{F3A15E7D-7593-46E8-B009-31C98B18C9E6}"/>
    <cellStyle name="Input 4 3 2 2" xfId="13379" xr:uid="{1B2B2F11-164D-4E46-9808-4C9B761EEADE}"/>
    <cellStyle name="Input 4 3 2 3" xfId="14393" xr:uid="{17A02E48-71A5-4EDA-9DEE-64702723395A}"/>
    <cellStyle name="Input 4 3 2 4" xfId="15351" xr:uid="{8C069D0B-8B6E-437D-9838-B6DC9966D4FE}"/>
    <cellStyle name="Input 4 3 2 5" xfId="16295" xr:uid="{09E6616D-3621-4CE1-8F59-9FAE87A32F5E}"/>
    <cellStyle name="Input 4 3 2 6" xfId="17168" xr:uid="{CEBCE28E-D95E-4043-8DCC-9FBCCB28C96C}"/>
    <cellStyle name="Input 4 3 2 7" xfId="18033" xr:uid="{86E8C713-9512-4678-AE3C-AEE599A9F756}"/>
    <cellStyle name="Input 4 3 2 8" xfId="18801" xr:uid="{885479FB-BCF7-4E94-AAEE-A45E2276BED3}"/>
    <cellStyle name="Input 4 3 3" xfId="9628" xr:uid="{1300940A-0FEB-4EE4-8C09-D868C42FF456}"/>
    <cellStyle name="Input 4 3 3 2" xfId="14032" xr:uid="{591661CA-7C1E-4BB9-95C0-080A61228012}"/>
    <cellStyle name="Input 4 3 3 3" xfId="14992" xr:uid="{8ED83AD5-3C74-4419-944D-587464884460}"/>
    <cellStyle name="Input 4 3 3 4" xfId="15944" xr:uid="{D70841C8-BF97-4B0B-98CE-139097A20F78}"/>
    <cellStyle name="Input 4 3 3 5" xfId="16818" xr:uid="{631F5275-8567-4BCC-90B2-B9BAB40800CB}"/>
    <cellStyle name="Input 4 3 3 6" xfId="17683" xr:uid="{70A4C8D2-28A4-441E-9549-9B782BEF6107}"/>
    <cellStyle name="Input 4 3 3 7" xfId="18459" xr:uid="{D5C06446-2797-4FF1-94BE-132A7D78BDEA}"/>
    <cellStyle name="Input 4 3 3 8" xfId="19216" xr:uid="{7EB0D0C3-9225-477F-87E8-D3AC10B427A6}"/>
    <cellStyle name="Input 4 3 4" xfId="12350" xr:uid="{9A8B97F1-092F-4DB3-9450-87F320E791B1}"/>
    <cellStyle name="Input 4 3 5" xfId="10530" xr:uid="{7F5C0F1A-8D3D-4A54-950B-694BB53B89C3}"/>
    <cellStyle name="Input 4 3 6" xfId="12108" xr:uid="{83E87B4B-EA1C-410F-A408-C2CC72427B2C}"/>
    <cellStyle name="Input 4 3 7" xfId="10754" xr:uid="{4FC308C6-49E1-4346-8D9F-4D4535166E7D}"/>
    <cellStyle name="Input 4 3 8" xfId="12076" xr:uid="{EA07D5FC-4B11-44A5-A15C-A1D047189E51}"/>
    <cellStyle name="Input 4 3 9" xfId="10782" xr:uid="{02498B76-D44C-4F7C-AFCA-ABAE722D24BB}"/>
    <cellStyle name="Input 4 4" xfId="7843" xr:uid="{2A3276BC-F514-4B47-AA5D-69DEB29D6568}"/>
    <cellStyle name="Input 4 4 2" xfId="12864" xr:uid="{42122BA4-6606-4D9B-A093-84EB33DDB7DC}"/>
    <cellStyle name="Input 4 4 3" xfId="10121" xr:uid="{05872FA6-C8AB-417C-9C2A-F5CF6C944DC1}"/>
    <cellStyle name="Input 4 4 4" xfId="11804" xr:uid="{29414E6C-C217-4BD9-809C-B5C91F2C5930}"/>
    <cellStyle name="Input 4 4 5" xfId="11010" xr:uid="{AF31508C-520A-4CB7-A1CF-A8F8B0E73BDC}"/>
    <cellStyle name="Input 4 4 6" xfId="12576" xr:uid="{1E4EFAAE-0DBA-4E99-9023-D2BD9207080F}"/>
    <cellStyle name="Input 4 4 7" xfId="10333" xr:uid="{87F8264B-5E0E-4600-9CAE-19029C858700}"/>
    <cellStyle name="Input 4 4 8" xfId="11743" xr:uid="{C23EA545-A2BE-4D5B-8778-BAFA4526EF08}"/>
    <cellStyle name="Input 4 5" xfId="7814" xr:uid="{E274C538-F234-4805-8791-905BA5CD3754}"/>
    <cellStyle name="Input 4 5 2" xfId="12835" xr:uid="{8D3C79C0-8988-4496-B028-606C7313613E}"/>
    <cellStyle name="Input 4 5 3" xfId="10149" xr:uid="{B92EF9F3-16C9-47D1-8ABB-3B1D4E466303}"/>
    <cellStyle name="Input 4 5 4" xfId="12139" xr:uid="{CA655FB1-1CC7-4933-929D-920412ED34D1}"/>
    <cellStyle name="Input 4 5 5" xfId="10726" xr:uid="{E71211D2-3E15-4088-9BF0-F9ECAB877527}"/>
    <cellStyle name="Input 4 5 6" xfId="12079" xr:uid="{7782B924-FD2F-49A7-9167-4AB510F08D41}"/>
    <cellStyle name="Input 4 5 7" xfId="10779" xr:uid="{88796DDA-D232-48B0-8E77-F9183A243275}"/>
    <cellStyle name="Input 4 5 8" xfId="11645" xr:uid="{C02EB857-9DD7-4F66-A481-8A3EDAC3EC76}"/>
    <cellStyle name="Input 4 6" xfId="11376" xr:uid="{3C8D1E86-4CB8-4FB8-9460-C1896F4E9F01}"/>
    <cellStyle name="Input 4 7" xfId="11345" xr:uid="{E267CE10-DFA7-460C-B754-ABE0D8CFD5AA}"/>
    <cellStyle name="Input 4 8" xfId="11395" xr:uid="{28DBA665-76B4-4017-B9F6-D2892613E3A8}"/>
    <cellStyle name="Input 4 9" xfId="11326" xr:uid="{CD5BCA65-3262-4418-97A0-8064C72C92FB}"/>
    <cellStyle name="Input 5" xfId="5150" xr:uid="{B69F0D7A-208D-4F99-8545-36A1A4AA4814}"/>
    <cellStyle name="Input 5 10" xfId="11415" xr:uid="{0CB66ABA-1F97-4398-B82E-40B756D993CA}"/>
    <cellStyle name="Input 5 11" xfId="11307" xr:uid="{5825D85B-03F0-46D2-BE15-6D1169470855}"/>
    <cellStyle name="Input 5 12" xfId="12044" xr:uid="{9B04AC9F-0FF2-43E3-8AA6-31B7D79013E1}"/>
    <cellStyle name="Input 5 2" xfId="6853" xr:uid="{2D861070-3304-484C-BDCA-130373EE89C9}"/>
    <cellStyle name="Input 5 2 10" xfId="10243" xr:uid="{A3B5D64E-A2F1-4001-B5B1-EDE14EF083E3}"/>
    <cellStyle name="Input 5 2 11" xfId="12935" xr:uid="{9B7F0973-92BF-4C4B-B2DF-1A3EEE6EF8B6}"/>
    <cellStyle name="Input 5 2 2" xfId="7262" xr:uid="{1365B475-6EE6-495C-8F1A-493DA4855D59}"/>
    <cellStyle name="Input 5 2 2 10" xfId="12082" xr:uid="{60B42C53-AE90-47A5-86AE-B93DA4E693CF}"/>
    <cellStyle name="Input 5 2 2 2" xfId="8901" xr:uid="{D9BEA30C-C73E-468E-AC95-A2825B964284}"/>
    <cellStyle name="Input 5 2 2 2 2" xfId="13552" xr:uid="{B2EF516A-1722-4B77-946C-D2073117A68E}"/>
    <cellStyle name="Input 5 2 2 2 3" xfId="14556" xr:uid="{13BC40B6-CA6C-4B6A-BC10-9BFBA58F1D74}"/>
    <cellStyle name="Input 5 2 2 2 4" xfId="15514" xr:uid="{BEA0E43B-8541-444A-8036-8F6E227A0B37}"/>
    <cellStyle name="Input 5 2 2 2 5" xfId="16439" xr:uid="{95FD719C-DF9B-49C4-BBC0-396EA04DD709}"/>
    <cellStyle name="Input 5 2 2 2 6" xfId="17310" xr:uid="{1CAFC3E9-6FB7-46CC-948D-2A5B1557694B}"/>
    <cellStyle name="Input 5 2 2 2 7" xfId="18156" xr:uid="{1DD98937-49EF-4B6A-BD78-96AC337EAF4F}"/>
    <cellStyle name="Input 5 2 2 2 8" xfId="18916" xr:uid="{32FC4EA5-E4CD-496D-A12B-7A8457480B3E}"/>
    <cellStyle name="Input 5 2 2 3" xfId="9743" xr:uid="{2324AEBF-47DE-441A-AD80-4DF15DB21B04}"/>
    <cellStyle name="Input 5 2 2 3 2" xfId="14147" xr:uid="{7150E367-3860-469D-8A66-54DA4D162BF5}"/>
    <cellStyle name="Input 5 2 2 3 3" xfId="15107" xr:uid="{A1FFBBC5-279A-462B-BC53-7B9717E8ABE0}"/>
    <cellStyle name="Input 5 2 2 3 4" xfId="16059" xr:uid="{E86BA621-F415-4EE2-A0F4-5C60DC865DE5}"/>
    <cellStyle name="Input 5 2 2 3 5" xfId="16933" xr:uid="{6A1D2572-940C-482D-B192-0EB32301A2DE}"/>
    <cellStyle name="Input 5 2 2 3 6" xfId="17798" xr:uid="{4617C92C-7E85-456F-BEB2-703D19B55697}"/>
    <cellStyle name="Input 5 2 2 3 7" xfId="18574" xr:uid="{C6B8072B-60D7-43AF-A9CE-5A3BC6F706C8}"/>
    <cellStyle name="Input 5 2 2 3 8" xfId="19331" xr:uid="{FD417884-F227-4105-B59C-5C978B7D835D}"/>
    <cellStyle name="Input 5 2 2 4" xfId="12524" xr:uid="{5D307EF3-60A7-4701-8519-0B211F133D8E}"/>
    <cellStyle name="Input 5 2 2 5" xfId="10367" xr:uid="{37CFB3ED-9DC2-4ED6-BB82-B3C6C3788184}"/>
    <cellStyle name="Input 5 2 2 6" xfId="12929" xr:uid="{C2EFF045-D99E-4899-9601-30EBFA134655}"/>
    <cellStyle name="Input 5 2 2 7" xfId="10065" xr:uid="{C878927C-422D-420D-AD84-BC4540483B6C}"/>
    <cellStyle name="Input 5 2 2 8" xfId="12156" xr:uid="{EC7DDA0D-2FF3-4A07-AF5E-17AA121477F0}"/>
    <cellStyle name="Input 5 2 2 9" xfId="10713" xr:uid="{01FA58AD-92B0-41F9-BF0C-1FF7C4738CE0}"/>
    <cellStyle name="Input 5 2 3" xfId="8493" xr:uid="{48C4549B-586A-490C-96A0-D0F5EEC5AEEF}"/>
    <cellStyle name="Input 5 2 3 2" xfId="13232" xr:uid="{695BF1C9-C6FF-4D0C-B339-098E4CB09409}"/>
    <cellStyle name="Input 5 2 3 3" xfId="14252" xr:uid="{15FAA953-F60B-4EC3-8198-BDD0085F2126}"/>
    <cellStyle name="Input 5 2 3 4" xfId="15212" xr:uid="{9C9F4B8A-FE63-4DFA-9545-1E56439FEDDD}"/>
    <cellStyle name="Input 5 2 3 5" xfId="16161" xr:uid="{CD29333F-C54A-43D7-AC5D-D076B16DA415}"/>
    <cellStyle name="Input 5 2 3 6" xfId="17034" xr:uid="{5EFA754C-8A16-44D0-B7C8-711B097A25EE}"/>
    <cellStyle name="Input 5 2 3 7" xfId="17899" xr:uid="{694A78BB-A708-4A13-B7EF-9A03EF62CEEF}"/>
    <cellStyle name="Input 5 2 3 8" xfId="18675" xr:uid="{D06B67F8-7D7F-47E0-B929-AB7F9F21D088}"/>
    <cellStyle name="Input 5 2 4" xfId="9502" xr:uid="{F1064267-1159-4F7B-825E-A87C6B557541}"/>
    <cellStyle name="Input 5 2 4 2" xfId="13906" xr:uid="{6BA6422D-A21C-4856-9920-2CE0C9666E17}"/>
    <cellStyle name="Input 5 2 4 3" xfId="14866" xr:uid="{F8EBB5ED-E7C6-4816-8249-2704C2058860}"/>
    <cellStyle name="Input 5 2 4 4" xfId="15818" xr:uid="{B8F06E26-F26D-4CA0-9345-DB6837011965}"/>
    <cellStyle name="Input 5 2 4 5" xfId="16692" xr:uid="{DC477C1D-8269-4B8F-B2D2-5852A156E64B}"/>
    <cellStyle name="Input 5 2 4 6" xfId="17557" xr:uid="{66EAB319-8F81-4EF5-8621-B7347D5ED2B7}"/>
    <cellStyle name="Input 5 2 4 7" xfId="18333" xr:uid="{DBDB1F5F-D85A-4FE3-B8F3-A8D58B6C9D8D}"/>
    <cellStyle name="Input 5 2 4 8" xfId="19090" xr:uid="{36492ADE-98BB-4EE8-B6FA-F1B80B5C7D28}"/>
    <cellStyle name="Input 5 2 5" xfId="12203" xr:uid="{6B3DFC30-1095-45CE-B9EF-B6AED3873C6D}"/>
    <cellStyle name="Input 5 2 6" xfId="10672" xr:uid="{A6B0D2B2-212E-4527-B290-04DB74C7111C}"/>
    <cellStyle name="Input 5 2 7" xfId="12918" xr:uid="{0693B616-6377-4367-A45A-8D0EAAC077B5}"/>
    <cellStyle name="Input 5 2 8" xfId="10076" xr:uid="{9A9A38DD-9A21-4C58-97DB-99F7ADE284CF}"/>
    <cellStyle name="Input 5 2 9" xfId="12688" xr:uid="{92631DCF-F1A6-4E6F-AE22-6DC29835C7BE}"/>
    <cellStyle name="Input 5 3" xfId="7021" xr:uid="{F52E2597-BA69-4FB3-A12E-79E341B38ADB}"/>
    <cellStyle name="Input 5 3 10" xfId="11977" xr:uid="{276CBBAC-F3BC-4B29-9134-104C6D8A5E00}"/>
    <cellStyle name="Input 5 3 2" xfId="8661" xr:uid="{A51AAE44-C045-401C-AC1D-648C0BBF32FD}"/>
    <cellStyle name="Input 5 3 2 2" xfId="13380" xr:uid="{050DE365-B54C-46F7-AE0D-B53C0C69C1B3}"/>
    <cellStyle name="Input 5 3 2 3" xfId="14394" xr:uid="{EF0BF11E-4A4A-46AB-836D-FB0F69F9547E}"/>
    <cellStyle name="Input 5 3 2 4" xfId="15352" xr:uid="{2A7CD78A-BA02-48D2-9ACE-3C8B40AA41A4}"/>
    <cellStyle name="Input 5 3 2 5" xfId="16296" xr:uid="{EA51CC1E-40E4-48F9-BA4D-D7A274C06445}"/>
    <cellStyle name="Input 5 3 2 6" xfId="17169" xr:uid="{87ECCA75-8515-45EA-8DAB-A158E73BD455}"/>
    <cellStyle name="Input 5 3 2 7" xfId="18034" xr:uid="{20D18C0A-A7E8-4447-AD95-0B8004904C56}"/>
    <cellStyle name="Input 5 3 2 8" xfId="18802" xr:uid="{EC1F152B-55F7-4905-AA0F-262EC59B3B48}"/>
    <cellStyle name="Input 5 3 3" xfId="9629" xr:uid="{3794BD0B-E51D-41B7-A053-853D02114CA9}"/>
    <cellStyle name="Input 5 3 3 2" xfId="14033" xr:uid="{62AB9859-79C8-415B-8E38-7029A849B7E3}"/>
    <cellStyle name="Input 5 3 3 3" xfId="14993" xr:uid="{8F26ED5F-CA9E-48B3-ABBE-517513FC1088}"/>
    <cellStyle name="Input 5 3 3 4" xfId="15945" xr:uid="{C19ADBE4-5FFD-4AB8-AFD5-0CD1788D98A8}"/>
    <cellStyle name="Input 5 3 3 5" xfId="16819" xr:uid="{CE59392B-01EB-4D68-AB1C-3CDDEBD91413}"/>
    <cellStyle name="Input 5 3 3 6" xfId="17684" xr:uid="{ADA77E23-FE5D-4446-8E95-46FF9F11955D}"/>
    <cellStyle name="Input 5 3 3 7" xfId="18460" xr:uid="{D112EA24-8956-4F31-928F-77D080F60DCE}"/>
    <cellStyle name="Input 5 3 3 8" xfId="19217" xr:uid="{542C8E0D-8148-45F7-80AB-3846E0645118}"/>
    <cellStyle name="Input 5 3 4" xfId="12351" xr:uid="{83C9E8CC-A450-419B-827E-866B21631645}"/>
    <cellStyle name="Input 5 3 5" xfId="10529" xr:uid="{0F19D13F-3FA8-41A2-8AC6-0E1FEECB87C1}"/>
    <cellStyle name="Input 5 3 6" xfId="12623" xr:uid="{EBF45CA2-5D35-4DB8-B554-E1CCFC1B0C50}"/>
    <cellStyle name="Input 5 3 7" xfId="10292" xr:uid="{88C0F3C3-8AC5-4518-BF20-E954A2791D2A}"/>
    <cellStyle name="Input 5 3 8" xfId="12129" xr:uid="{C25CD8B8-AF42-42A0-A9EE-7ADF3FC48710}"/>
    <cellStyle name="Input 5 3 9" xfId="10736" xr:uid="{A93DE0E8-FC98-4F52-8C09-C6F17EAE4AD6}"/>
    <cellStyle name="Input 5 4" xfId="7844" xr:uid="{69411F7D-5DD0-4082-8D76-811F0994C85B}"/>
    <cellStyle name="Input 5 4 2" xfId="12865" xr:uid="{C1986BD7-DD81-4D4B-922F-512EF4D55AC2}"/>
    <cellStyle name="Input 5 4 3" xfId="10120" xr:uid="{D41A9CB4-ACBB-4990-9B85-A4D7C7401985}"/>
    <cellStyle name="Input 5 4 4" xfId="12142" xr:uid="{A437E97E-9AF4-4885-B00E-D759F38836AA}"/>
    <cellStyle name="Input 5 4 5" xfId="10723" xr:uid="{86D8B02D-0640-4A75-8F11-AB345AF8AFA0}"/>
    <cellStyle name="Input 5 4 6" xfId="13113" xr:uid="{27B2A89E-6556-4689-AF78-25E6CE6F4E79}"/>
    <cellStyle name="Input 5 4 7" xfId="9920" xr:uid="{1854753B-619A-455E-B439-B0E7BDF05113}"/>
    <cellStyle name="Input 5 4 8" xfId="13326" xr:uid="{274F47D5-F7EE-453F-A155-473A3853515E}"/>
    <cellStyle name="Input 5 5" xfId="7813" xr:uid="{E21B72D9-DBAF-4883-B55D-24ED97A8B4B6}"/>
    <cellStyle name="Input 5 5 2" xfId="12834" xr:uid="{1D757D9F-8957-43E7-BBA8-E25A9977978C}"/>
    <cellStyle name="Input 5 5 3" xfId="10150" xr:uid="{36E99302-4613-4764-B973-22EA1CA26474}"/>
    <cellStyle name="Input 5 5 4" xfId="12033" xr:uid="{0BA4DF0F-A6C4-4D09-9483-821840E5BB19}"/>
    <cellStyle name="Input 5 5 5" xfId="10811" xr:uid="{B8F4B4DF-0D81-41C8-96BE-6DAD46BDD8DE}"/>
    <cellStyle name="Input 5 5 6" xfId="11618" xr:uid="{D9320534-4F06-4B2C-AC5A-85A9AF960A31}"/>
    <cellStyle name="Input 5 5 7" xfId="11151" xr:uid="{6AA12809-90B6-4D90-9272-D43C152CFA95}"/>
    <cellStyle name="Input 5 5 8" xfId="13579" xr:uid="{1E9CA9F8-3CA8-4A41-9C0D-30AFD1363B3D}"/>
    <cellStyle name="Input 5 6" xfId="11377" xr:uid="{36E56724-949F-44C5-AA6E-1ABF92FAA707}"/>
    <cellStyle name="Input 5 7" xfId="11344" xr:uid="{F8B6CC5F-48D9-477C-8808-AC1B5832887C}"/>
    <cellStyle name="Input 5 8" xfId="11396" xr:uid="{C895A970-0893-4C68-905B-C1E52BB7CE0C}"/>
    <cellStyle name="Input 5 9" xfId="11325" xr:uid="{A25C6470-435A-4EDF-A292-A660CB268682}"/>
    <cellStyle name="Input 6" xfId="5151" xr:uid="{E37B8090-CF3A-4159-AE62-63F1FC9CA11D}"/>
    <cellStyle name="Input 6 10" xfId="11416" xr:uid="{BE08B5C8-E686-4AB8-B76E-4935F627AF09}"/>
    <cellStyle name="Input 6 11" xfId="11306" xr:uid="{ACED706F-F1C9-4FF0-AE5E-E0ABEE085E6D}"/>
    <cellStyle name="Input 6 12" xfId="12529" xr:uid="{E1E2D77E-6E73-43FA-8AD0-76DD7D62D41B}"/>
    <cellStyle name="Input 6 2" xfId="6852" xr:uid="{19BAFE7A-1C23-406F-B3CD-7CFD22788401}"/>
    <cellStyle name="Input 6 2 10" xfId="16305" xr:uid="{24B2638A-CA5B-4FA3-B034-76A08FABAFDC}"/>
    <cellStyle name="Input 6 2 11" xfId="17177" xr:uid="{DCAAE8DC-10C3-4825-A3A8-F8B93E38EC27}"/>
    <cellStyle name="Input 6 2 2" xfId="7263" xr:uid="{10CC7147-201C-41D5-BD45-983A5EC29BA6}"/>
    <cellStyle name="Input 6 2 2 10" xfId="12001" xr:uid="{A09C27F4-CDD1-40E6-B8EF-081E5562DE73}"/>
    <cellStyle name="Input 6 2 2 2" xfId="8902" xr:uid="{0A65B7D6-F50E-4BA3-A3BD-7E4D6F980C89}"/>
    <cellStyle name="Input 6 2 2 2 2" xfId="13553" xr:uid="{682106D6-C5F0-4B27-82FB-883458D1C387}"/>
    <cellStyle name="Input 6 2 2 2 3" xfId="14557" xr:uid="{CD3ACCD7-557D-4596-8510-DC553020ED01}"/>
    <cellStyle name="Input 6 2 2 2 4" xfId="15515" xr:uid="{5BAAB5F4-B12E-4F26-BFEB-75EBE2DBC5ED}"/>
    <cellStyle name="Input 6 2 2 2 5" xfId="16440" xr:uid="{96ABDEE6-D0F3-4551-AC70-8CC53C6485D4}"/>
    <cellStyle name="Input 6 2 2 2 6" xfId="17311" xr:uid="{3C0DD6E2-5E46-4DBC-8CA5-356B3409D352}"/>
    <cellStyle name="Input 6 2 2 2 7" xfId="18157" xr:uid="{9223F1BB-A120-4F73-BBE6-BB79C0BEAB01}"/>
    <cellStyle name="Input 6 2 2 2 8" xfId="18917" xr:uid="{ECD57C44-6BDD-4C1F-A174-41670A6BCF78}"/>
    <cellStyle name="Input 6 2 2 3" xfId="9744" xr:uid="{C63DE61D-67F6-4855-874C-35ACF9FF5DDB}"/>
    <cellStyle name="Input 6 2 2 3 2" xfId="14148" xr:uid="{79CC1C38-342F-4640-BAF5-284CEEAC77AA}"/>
    <cellStyle name="Input 6 2 2 3 3" xfId="15108" xr:uid="{AB8EFD30-6B4A-4138-9473-BF3E5A59F747}"/>
    <cellStyle name="Input 6 2 2 3 4" xfId="16060" xr:uid="{FB2DE14D-255E-4FCA-BC42-0B45B9945758}"/>
    <cellStyle name="Input 6 2 2 3 5" xfId="16934" xr:uid="{29B2E315-D3A7-4283-9E73-C9744AAEF0A1}"/>
    <cellStyle name="Input 6 2 2 3 6" xfId="17799" xr:uid="{BEFCBB96-88FC-49F3-9381-1DC15FEF201C}"/>
    <cellStyle name="Input 6 2 2 3 7" xfId="18575" xr:uid="{1F6855D4-C7BC-49DF-83CC-2F9F053BE13E}"/>
    <cellStyle name="Input 6 2 2 3 8" xfId="19332" xr:uid="{71B3DB39-638D-46A0-85DB-E5459DD447C2}"/>
    <cellStyle name="Input 6 2 2 4" xfId="12525" xr:uid="{90DAFC61-DD1F-44A1-803F-DF4A47D716A0}"/>
    <cellStyle name="Input 6 2 2 5" xfId="10366" xr:uid="{DC86093C-997A-4FA6-B34C-62B7A5595FA2}"/>
    <cellStyle name="Input 6 2 2 6" xfId="11738" xr:uid="{ABC715B2-1005-49AA-801F-1FB25E94D7D0}"/>
    <cellStyle name="Input 6 2 2 7" xfId="11059" xr:uid="{2107ED58-0674-4C90-B625-24FF72486A7B}"/>
    <cellStyle name="Input 6 2 2 8" xfId="12881" xr:uid="{E0475F00-D27A-4F0A-B9C2-FD95E056FC46}"/>
    <cellStyle name="Input 6 2 2 9" xfId="10108" xr:uid="{EDF85BD2-5FD9-4A09-982E-B338130AC100}"/>
    <cellStyle name="Input 6 2 3" xfId="8492" xr:uid="{C2522419-31C2-4798-8A59-01C7CB21F2F8}"/>
    <cellStyle name="Input 6 2 3 2" xfId="13231" xr:uid="{271B33C0-CDA1-4A11-9F4C-EC0A3ADC4DEB}"/>
    <cellStyle name="Input 6 2 3 3" xfId="14251" xr:uid="{85A0A5B8-50D3-4171-AE86-B1EF0B10BDB5}"/>
    <cellStyle name="Input 6 2 3 4" xfId="15211" xr:uid="{6A2E76BC-0FD8-41DB-88CB-ED0E65713783}"/>
    <cellStyle name="Input 6 2 3 5" xfId="16160" xr:uid="{E2D834D1-8752-4709-832F-5AD248AC6C83}"/>
    <cellStyle name="Input 6 2 3 6" xfId="17033" xr:uid="{8048BD78-A4D0-4EFB-B408-F8EA019C26E4}"/>
    <cellStyle name="Input 6 2 3 7" xfId="17898" xr:uid="{0780F546-941B-4FBC-BA1B-4EFDE384FF0A}"/>
    <cellStyle name="Input 6 2 3 8" xfId="18674" xr:uid="{0FEDF7FC-2C1A-4B6B-9774-6C3F0C61FE3F}"/>
    <cellStyle name="Input 6 2 4" xfId="9501" xr:uid="{EF118048-7F45-476B-9593-DA9A444D5D34}"/>
    <cellStyle name="Input 6 2 4 2" xfId="13905" xr:uid="{D1A92403-2627-4EFE-8416-6587A7C901E5}"/>
    <cellStyle name="Input 6 2 4 3" xfId="14865" xr:uid="{1F222163-D156-42BC-AF0A-656519528ABA}"/>
    <cellStyle name="Input 6 2 4 4" xfId="15817" xr:uid="{D8EDE24C-3CFC-4E00-8CFF-BB9A5453F0C3}"/>
    <cellStyle name="Input 6 2 4 5" xfId="16691" xr:uid="{ED900B6D-B2C5-4961-995A-16E41BF493BE}"/>
    <cellStyle name="Input 6 2 4 6" xfId="17556" xr:uid="{CD81EDDD-0D59-49F5-8922-BF0C80E510B1}"/>
    <cellStyle name="Input 6 2 4 7" xfId="18332" xr:uid="{C82793DE-B20E-414B-B090-66365A7F59D8}"/>
    <cellStyle name="Input 6 2 4 8" xfId="19089" xr:uid="{A7119C48-8ADB-4F28-A397-1CE4FEC73E2D}"/>
    <cellStyle name="Input 6 2 5" xfId="12202" xr:uid="{F71F9086-68B2-4057-BB95-4A3F00E8460B}"/>
    <cellStyle name="Input 6 2 6" xfId="10673" xr:uid="{9DCCD051-7313-43CB-AF9D-BC26A9A77B5F}"/>
    <cellStyle name="Input 6 2 7" xfId="13407" xr:uid="{B86DD63E-1E8E-4725-B423-98789D8AAE45}"/>
    <cellStyle name="Input 6 2 8" xfId="14416" xr:uid="{04772456-0342-4308-8693-34B84609794A}"/>
    <cellStyle name="Input 6 2 9" xfId="15374" xr:uid="{348DCF5D-85BB-44DC-AB54-96202944DFD1}"/>
    <cellStyle name="Input 6 3" xfId="7022" xr:uid="{63E026DD-1E11-4949-ACA2-36007E214BE8}"/>
    <cellStyle name="Input 6 3 10" xfId="17343" xr:uid="{27BAE645-0C4A-4EBB-A9DB-1F1BC33E122C}"/>
    <cellStyle name="Input 6 3 2" xfId="8662" xr:uid="{1233114B-D759-498D-9861-D362A1D285BA}"/>
    <cellStyle name="Input 6 3 2 2" xfId="13381" xr:uid="{D0391413-50F7-4630-B2A8-EAB3C5E54914}"/>
    <cellStyle name="Input 6 3 2 3" xfId="14395" xr:uid="{0CAF4EA1-36DC-4C73-AB28-86524102681C}"/>
    <cellStyle name="Input 6 3 2 4" xfId="15353" xr:uid="{61C70A0D-754C-40E4-9093-9E5AB83AC06D}"/>
    <cellStyle name="Input 6 3 2 5" xfId="16297" xr:uid="{AF41160D-85EA-450D-91BD-255400E9F783}"/>
    <cellStyle name="Input 6 3 2 6" xfId="17170" xr:uid="{6E7EE47C-275A-41FD-BD59-4132E7381B4B}"/>
    <cellStyle name="Input 6 3 2 7" xfId="18035" xr:uid="{E1A8085D-2BF3-4565-B238-48751585E9EA}"/>
    <cellStyle name="Input 6 3 2 8" xfId="18803" xr:uid="{2E82F792-117F-40FE-AE0D-7119E08C43C2}"/>
    <cellStyle name="Input 6 3 3" xfId="9630" xr:uid="{37AF2549-681D-4049-AA3B-570892748384}"/>
    <cellStyle name="Input 6 3 3 2" xfId="14034" xr:uid="{3C7E8C9E-7F33-4EA2-938F-8955E0B917F5}"/>
    <cellStyle name="Input 6 3 3 3" xfId="14994" xr:uid="{F79EEEF9-4CF1-4B31-97E6-BB7DABA3F46D}"/>
    <cellStyle name="Input 6 3 3 4" xfId="15946" xr:uid="{D0DC2544-A239-483D-8699-05611949AF3B}"/>
    <cellStyle name="Input 6 3 3 5" xfId="16820" xr:uid="{121592C6-BD0F-4380-81B4-55EF3B636972}"/>
    <cellStyle name="Input 6 3 3 6" xfId="17685" xr:uid="{158C9702-2473-41BD-9B27-479F07DAB575}"/>
    <cellStyle name="Input 6 3 3 7" xfId="18461" xr:uid="{6F2B0747-A2D5-4F37-9548-7320D5EA0490}"/>
    <cellStyle name="Input 6 3 3 8" xfId="19218" xr:uid="{73FC58D2-1477-4E97-A2BD-C35A5AD0F3CD}"/>
    <cellStyle name="Input 6 3 4" xfId="12352" xr:uid="{8967C3DF-B304-4D2F-901A-B0F170BACF5F}"/>
    <cellStyle name="Input 6 3 5" xfId="10528" xr:uid="{E1DE84A0-AEBB-4CC4-BF28-3E8C151BA949}"/>
    <cellStyle name="Input 6 3 6" xfId="13644" xr:uid="{2789A91D-4716-4D0D-9C16-3B7A141C6E8F}"/>
    <cellStyle name="Input 6 3 7" xfId="14622" xr:uid="{FCB0E612-18C6-4FA5-9CF7-4F986B4DFBE0}"/>
    <cellStyle name="Input 6 3 8" xfId="15575" xr:uid="{F731D326-770F-4864-9468-475DDA2A9BF7}"/>
    <cellStyle name="Input 6 3 9" xfId="16474" xr:uid="{17414428-468C-4FA9-B760-7EBDA09231F0}"/>
    <cellStyle name="Input 6 4" xfId="7845" xr:uid="{E738CD09-A33B-4E62-84D7-0A2CD81BD4F6}"/>
    <cellStyle name="Input 6 4 2" xfId="12866" xr:uid="{590ADF55-D677-48B2-8A6F-FE62308E6627}"/>
    <cellStyle name="Input 6 4 3" xfId="10119" xr:uid="{6FB6F0E3-6E22-46A4-AAFB-D017A9A3FA8E}"/>
    <cellStyle name="Input 6 4 4" xfId="12679" xr:uid="{B5811420-68F2-4CFA-AE8C-95D99A3F27E1}"/>
    <cellStyle name="Input 6 4 5" xfId="10248" xr:uid="{4C087EA6-53F7-4D7F-A50E-2D5AD29EF022}"/>
    <cellStyle name="Input 6 4 6" xfId="12934" xr:uid="{1E6B8333-3527-47F9-BEB9-8E298987D040}"/>
    <cellStyle name="Input 6 4 7" xfId="10062" xr:uid="{81067AFD-C9F2-412A-BE98-62567F7C2E8E}"/>
    <cellStyle name="Input 6 4 8" xfId="12157" xr:uid="{24C6EAE2-2324-4CF5-BD10-49E04F560E47}"/>
    <cellStyle name="Input 6 5" xfId="7812" xr:uid="{8757EC17-34E5-4CC2-AA7C-8F3870109D35}"/>
    <cellStyle name="Input 6 5 2" xfId="12833" xr:uid="{BB144B96-AD45-4576-8C7D-ACD34368D7DD}"/>
    <cellStyle name="Input 6 5 3" xfId="10151" xr:uid="{F5DA4372-CEEE-4BFC-A5E6-05EDD25E84B9}"/>
    <cellStyle name="Input 6 5 4" xfId="12009" xr:uid="{D65DDA40-973E-48ED-8286-467ED3C4063A}"/>
    <cellStyle name="Input 6 5 5" xfId="10833" xr:uid="{CAE25145-3283-4AF0-8776-6BF539E3959F}"/>
    <cellStyle name="Input 6 5 6" xfId="11599" xr:uid="{6AD2A420-A9F9-4D4C-809A-C7F469F3816D}"/>
    <cellStyle name="Input 6 5 7" xfId="11169" xr:uid="{83091935-94E1-4228-9A46-C9165A7C71FA}"/>
    <cellStyle name="Input 6 5 8" xfId="12549" xr:uid="{B8189231-DFBB-47A6-A7C1-812357DF5EB4}"/>
    <cellStyle name="Input 6 6" xfId="11378" xr:uid="{BAB8186A-FE9E-42FC-BE74-E381BD54DBA2}"/>
    <cellStyle name="Input 6 7" xfId="11343" xr:uid="{4D04FD29-4E51-4E53-B6DC-37D1CC9436FB}"/>
    <cellStyle name="Input 6 8" xfId="11397" xr:uid="{088CC8A4-804D-4ADC-A028-34DD705D0494}"/>
    <cellStyle name="Input 6 9" xfId="11324" xr:uid="{77A3FB1A-CCEA-46CF-B9F8-94DECC927679}"/>
    <cellStyle name="Input 7" xfId="5152" xr:uid="{4A429FE3-6406-4CF9-A7A8-6669D10507D9}"/>
    <cellStyle name="Input 7 10" xfId="11417" xr:uid="{B7BCFBBA-96A4-453E-B66B-8488208595EF}"/>
    <cellStyle name="Input 7 11" xfId="11305" xr:uid="{885EC51F-573C-4B2C-9A2D-3C8C35DB113F}"/>
    <cellStyle name="Input 7 12" xfId="13557" xr:uid="{7E8D8922-4178-4E2E-8219-9B4B06FBF85F}"/>
    <cellStyle name="Input 7 2" xfId="6851" xr:uid="{4B5CADC0-B12A-40B0-A591-9380767C74B1}"/>
    <cellStyle name="Input 7 2 10" xfId="10751" xr:uid="{B1EC8B07-09E8-41D7-B482-21420DA45363}"/>
    <cellStyle name="Input 7 2 11" xfId="11666" xr:uid="{A1C4F5EA-7B63-4C15-AAD7-454944E059F5}"/>
    <cellStyle name="Input 7 2 2" xfId="7264" xr:uid="{E4428B89-22C4-46B9-A623-E646DD0F9936}"/>
    <cellStyle name="Input 7 2 2 10" xfId="11961" xr:uid="{1068F445-580C-49CC-B7CE-BDCB9690B7A9}"/>
    <cellStyle name="Input 7 2 2 2" xfId="8903" xr:uid="{9E25C65A-75F8-410E-B617-27F70A61D918}"/>
    <cellStyle name="Input 7 2 2 2 2" xfId="13554" xr:uid="{FEEE66A9-5345-484F-A9C7-F817AA5430A1}"/>
    <cellStyle name="Input 7 2 2 2 3" xfId="14558" xr:uid="{42D54FA2-0106-4B73-B466-A7AD8CADAE85}"/>
    <cellStyle name="Input 7 2 2 2 4" xfId="15516" xr:uid="{6510FFEC-65EC-47BC-A621-F0E5678DD111}"/>
    <cellStyle name="Input 7 2 2 2 5" xfId="16441" xr:uid="{768EA17B-9D33-4071-8D39-9912035EA285}"/>
    <cellStyle name="Input 7 2 2 2 6" xfId="17312" xr:uid="{EB5BF8B7-9278-4B3C-AE92-1072A48BABEA}"/>
    <cellStyle name="Input 7 2 2 2 7" xfId="18158" xr:uid="{5056EB66-A384-4565-B7B2-02E644E156DE}"/>
    <cellStyle name="Input 7 2 2 2 8" xfId="18918" xr:uid="{29FE9B36-36FD-485F-8439-AE2AC8A288EE}"/>
    <cellStyle name="Input 7 2 2 3" xfId="9745" xr:uid="{41575989-C17F-4FE7-B509-9C42F74927F0}"/>
    <cellStyle name="Input 7 2 2 3 2" xfId="14149" xr:uid="{04A56C77-5870-42D0-89D3-824C97909B6F}"/>
    <cellStyle name="Input 7 2 2 3 3" xfId="15109" xr:uid="{6DAFC3BC-F639-4A47-AADB-8F8506942D25}"/>
    <cellStyle name="Input 7 2 2 3 4" xfId="16061" xr:uid="{805EC175-4D1B-49A6-B705-2C3EFD355379}"/>
    <cellStyle name="Input 7 2 2 3 5" xfId="16935" xr:uid="{20235E2B-CBF4-4B58-8D70-10591F913C72}"/>
    <cellStyle name="Input 7 2 2 3 6" xfId="17800" xr:uid="{919C6396-A3F4-4531-85AD-4EB985B40B0E}"/>
    <cellStyle name="Input 7 2 2 3 7" xfId="18576" xr:uid="{6FD12881-7E0F-4CA2-BB10-6146670ACAFF}"/>
    <cellStyle name="Input 7 2 2 3 8" xfId="19333" xr:uid="{FE2D1FF9-6793-4728-9C18-8C627FF587DF}"/>
    <cellStyle name="Input 7 2 2 4" xfId="12526" xr:uid="{5EC8001C-F9F6-4246-AB6D-0B3A1B8B5CB5}"/>
    <cellStyle name="Input 7 2 2 5" xfId="10365" xr:uid="{2601AB02-A6B8-4937-8124-57E86726D958}"/>
    <cellStyle name="Input 7 2 2 6" xfId="11739" xr:uid="{969F4B9D-2ADC-471F-B0EB-BCEAF8C5B848}"/>
    <cellStyle name="Input 7 2 2 7" xfId="11058" xr:uid="{924BF538-1C08-45B8-A5FF-92BD97120D9E}"/>
    <cellStyle name="Input 7 2 2 8" xfId="11458" xr:uid="{EDFFDB55-D57E-42BF-94AD-107BD3494658}"/>
    <cellStyle name="Input 7 2 2 9" xfId="11280" xr:uid="{DD6A3292-5F21-45B6-9B08-EB3DED462DDF}"/>
    <cellStyle name="Input 7 2 3" xfId="8491" xr:uid="{0B25A43E-7A8C-4334-8F24-8AD1CD66B044}"/>
    <cellStyle name="Input 7 2 3 2" xfId="13230" xr:uid="{FD7D81E9-443A-4950-9E1F-1FC6C7C79836}"/>
    <cellStyle name="Input 7 2 3 3" xfId="14250" xr:uid="{C7D13EC1-976B-4B95-8919-F3556A31EC2D}"/>
    <cellStyle name="Input 7 2 3 4" xfId="15210" xr:uid="{5117BA0D-6640-459B-A292-5148AFB8EDCC}"/>
    <cellStyle name="Input 7 2 3 5" xfId="16159" xr:uid="{4697E966-B893-4989-A2B5-F4E8949B7A86}"/>
    <cellStyle name="Input 7 2 3 6" xfId="17032" xr:uid="{20A023BE-1775-4B65-B685-2EC43A51C7C4}"/>
    <cellStyle name="Input 7 2 3 7" xfId="17897" xr:uid="{20B3D376-ACDF-4F52-8A06-7189E7472791}"/>
    <cellStyle name="Input 7 2 3 8" xfId="18673" xr:uid="{14C18D7E-578E-467F-8B6C-DBBA4BDCEC95}"/>
    <cellStyle name="Input 7 2 4" xfId="9500" xr:uid="{D30FBAFE-9E94-462A-BE12-5B8A10C02D9B}"/>
    <cellStyle name="Input 7 2 4 2" xfId="13904" xr:uid="{23F59D30-E478-4683-B6E4-36F4F5ACF268}"/>
    <cellStyle name="Input 7 2 4 3" xfId="14864" xr:uid="{99E65EAE-3632-42D1-8AF7-9F754065BD73}"/>
    <cellStyle name="Input 7 2 4 4" xfId="15816" xr:uid="{E10C7B89-FD52-4C7A-9588-387DED4E0335}"/>
    <cellStyle name="Input 7 2 4 5" xfId="16690" xr:uid="{B5760BED-CFD9-4710-A4A8-D2030A4B67ED}"/>
    <cellStyle name="Input 7 2 4 6" xfId="17555" xr:uid="{99A51C3B-D964-49EC-98D2-4FC4209AA6F7}"/>
    <cellStyle name="Input 7 2 4 7" xfId="18331" xr:uid="{108B5529-813C-4D01-90B1-647E6086F140}"/>
    <cellStyle name="Input 7 2 4 8" xfId="19088" xr:uid="{AAD9927F-BFB8-4BFC-A4B4-CB8FA6B90B04}"/>
    <cellStyle name="Input 7 2 5" xfId="12201" xr:uid="{B3A73B93-E2A0-48E8-9CFB-A28AD9A383CB}"/>
    <cellStyle name="Input 7 2 6" xfId="10674" xr:uid="{E06967DA-B007-444A-A094-DC7B3ACB91AF}"/>
    <cellStyle name="Input 7 2 7" xfId="12374" xr:uid="{2A77AF6A-39DF-4BE2-863D-4E5DF2BF0937}"/>
    <cellStyle name="Input 7 2 8" xfId="10510" xr:uid="{267B30A4-7052-47D7-82EF-733A2CDE40F4}"/>
    <cellStyle name="Input 7 2 9" xfId="12111" xr:uid="{26C2AF74-A47F-43EF-87D5-2D06BFCDDCA5}"/>
    <cellStyle name="Input 7 3" xfId="7023" xr:uid="{5DD7CBEE-C862-489B-A76B-76B7DECC89BC}"/>
    <cellStyle name="Input 7 3 10" xfId="11901" xr:uid="{CF47AAE4-65CC-40D0-B0E5-55F25FB24459}"/>
    <cellStyle name="Input 7 3 2" xfId="8663" xr:uid="{5FD485AE-4F92-445A-87F4-21E591121347}"/>
    <cellStyle name="Input 7 3 2 2" xfId="13382" xr:uid="{FD444BE8-D2A7-46CB-8F74-FE4991A066AB}"/>
    <cellStyle name="Input 7 3 2 3" xfId="14396" xr:uid="{386F5D55-67D0-4493-A4F1-48610F27C499}"/>
    <cellStyle name="Input 7 3 2 4" xfId="15354" xr:uid="{29E1AC1F-A300-4891-A2DB-C39D0B7F882B}"/>
    <cellStyle name="Input 7 3 2 5" xfId="16298" xr:uid="{62B0BAFF-583D-49FA-A4DF-7CADCE18D821}"/>
    <cellStyle name="Input 7 3 2 6" xfId="17171" xr:uid="{AD717E3C-8DD6-44EA-81F8-3C05D468B063}"/>
    <cellStyle name="Input 7 3 2 7" xfId="18036" xr:uid="{0969C85B-769D-4C80-9547-9AF8E6A22CEC}"/>
    <cellStyle name="Input 7 3 2 8" xfId="18804" xr:uid="{F813EF93-3514-4A72-9FFE-1BEC7159C184}"/>
    <cellStyle name="Input 7 3 3" xfId="9631" xr:uid="{214B735F-3591-43DC-92E9-1B5EDFB81FB6}"/>
    <cellStyle name="Input 7 3 3 2" xfId="14035" xr:uid="{12AA978D-D17E-464E-9880-77194ED14E59}"/>
    <cellStyle name="Input 7 3 3 3" xfId="14995" xr:uid="{290495D9-9A22-4B4B-B41B-91E588DDCF82}"/>
    <cellStyle name="Input 7 3 3 4" xfId="15947" xr:uid="{E5A5116B-3B65-48A4-94CA-F63CF9562BC8}"/>
    <cellStyle name="Input 7 3 3 5" xfId="16821" xr:uid="{EAAA534B-4420-4425-B2FC-C5772A77F1B8}"/>
    <cellStyle name="Input 7 3 3 6" xfId="17686" xr:uid="{AB2CFB12-AEB0-490E-9F82-25DA4157026D}"/>
    <cellStyle name="Input 7 3 3 7" xfId="18462" xr:uid="{BEA6BA8C-B55B-4324-96A9-AE931EE76A33}"/>
    <cellStyle name="Input 7 3 3 8" xfId="19219" xr:uid="{364B870F-F00D-4D13-9F97-30DD367FB515}"/>
    <cellStyle name="Input 7 3 4" xfId="12353" xr:uid="{D5CD7C4D-F717-4EE4-8540-571C22E718EB}"/>
    <cellStyle name="Input 7 3 5" xfId="10527" xr:uid="{2CD1E9D7-2EF4-415E-A225-9BCB419FA0CC}"/>
    <cellStyle name="Input 7 3 6" xfId="13139" xr:uid="{F42DA42A-B7D2-4CF6-845C-667288F6DE6E}"/>
    <cellStyle name="Input 7 3 7" xfId="9898" xr:uid="{08C33AD8-FABF-444D-BA66-0D57EA4FCAB9}"/>
    <cellStyle name="Input 7 3 8" xfId="13205" xr:uid="{974F230B-36EA-47BB-BC0A-00FB40349423}"/>
    <cellStyle name="Input 7 3 9" xfId="9847" xr:uid="{9BA90E65-991D-4640-A92F-C6FBB4A0C2AE}"/>
    <cellStyle name="Input 7 4" xfId="7846" xr:uid="{289C8533-40B3-418F-9F95-F8EF076025FA}"/>
    <cellStyle name="Input 7 4 2" xfId="12867" xr:uid="{8F8B9513-0369-4AFD-9F2C-1DB88AF18146}"/>
    <cellStyle name="Input 7 4 3" xfId="10118" xr:uid="{3208367A-2446-4DAC-B3E3-A97B8273D94B}"/>
    <cellStyle name="Input 7 4 4" xfId="13699" xr:uid="{4D775AD8-F542-44FA-9543-205061CF4BF6}"/>
    <cellStyle name="Input 7 4 5" xfId="14667" xr:uid="{AFBE8108-F14E-4BBA-9D78-069A14200988}"/>
    <cellStyle name="Input 7 4 6" xfId="15619" xr:uid="{D21D96BA-0208-4A70-AD37-2A91A484C190}"/>
    <cellStyle name="Input 7 4 7" xfId="16504" xr:uid="{B3C42879-9C66-423B-9B41-30F97C241A68}"/>
    <cellStyle name="Input 7 4 8" xfId="17372" xr:uid="{26911511-6D14-46B9-A88F-9C73E3FC13A2}"/>
    <cellStyle name="Input 7 5" xfId="7811" xr:uid="{31DC2938-37BE-402B-AE00-1EBE6660DB8A}"/>
    <cellStyle name="Input 7 5 2" xfId="12832" xr:uid="{CF0FFC66-758E-4E9B-88A4-4ADEEB0683CD}"/>
    <cellStyle name="Input 7 5 3" xfId="10152" xr:uid="{36ED2EB0-376F-4832-8E33-C234A2D04846}"/>
    <cellStyle name="Input 7 5 4" xfId="11803" xr:uid="{B7DF027D-B5EE-4F85-99D6-1A1F5899891E}"/>
    <cellStyle name="Input 7 5 5" xfId="11011" xr:uid="{F8AA2154-B474-44DA-AD1C-445DB89889F9}"/>
    <cellStyle name="Input 7 5 6" xfId="11974" xr:uid="{976CE0D6-FC22-4226-903E-A9C7175E814F}"/>
    <cellStyle name="Input 7 5 7" xfId="10862" xr:uid="{06DF059B-90A9-41E3-A485-EF1C47E7411D}"/>
    <cellStyle name="Input 7 5 8" xfId="11570" xr:uid="{76C404EA-198B-42F9-87D1-7A2C4560C8F3}"/>
    <cellStyle name="Input 7 6" xfId="11379" xr:uid="{4FB03954-2350-4363-8D5B-33348F7135D8}"/>
    <cellStyle name="Input 7 7" xfId="11342" xr:uid="{D3F89788-F29F-435F-83DE-C00F3E797827}"/>
    <cellStyle name="Input 7 8" xfId="11398" xr:uid="{34855773-5B6E-427A-8560-6A4BDEFEFD13}"/>
    <cellStyle name="Input 7 9" xfId="11323" xr:uid="{EC4AA342-D751-41F1-B269-E73A54C2EBD3}"/>
    <cellStyle name="Input 8" xfId="5153" xr:uid="{6CADDD0D-DB52-403A-80E9-1718D14E6893}"/>
    <cellStyle name="Input 8 10" xfId="11418" xr:uid="{77B6C80C-659B-4588-81D8-90F829857B7A}"/>
    <cellStyle name="Input 8 11" xfId="11304" xr:uid="{EAFD58BE-D437-487B-9142-C45408BA33F9}"/>
    <cellStyle name="Input 8 12" xfId="13080" xr:uid="{6F722ED2-D5B7-4216-9241-816E41B35BC9}"/>
    <cellStyle name="Input 8 2" xfId="6850" xr:uid="{5AA79C13-1832-42C7-B15A-CA7CFD2F78E8}"/>
    <cellStyle name="Input 8 2 10" xfId="10230" xr:uid="{4AF19D5E-94BE-4CE1-B2E9-BB6A5E5A6B26}"/>
    <cellStyle name="Input 8 2 11" xfId="13686" xr:uid="{62E981F4-0E11-4661-A182-AAF8DA9A4E48}"/>
    <cellStyle name="Input 8 2 2" xfId="7265" xr:uid="{10F156BB-E01C-4BFD-BE1D-EF799E4A55EB}"/>
    <cellStyle name="Input 8 2 2 10" xfId="11749" xr:uid="{E87249F1-4037-4D1B-9858-3B57DDB4A2CE}"/>
    <cellStyle name="Input 8 2 2 2" xfId="8904" xr:uid="{4230FFC6-6F89-4BEC-A8B0-9954C38B153E}"/>
    <cellStyle name="Input 8 2 2 2 2" xfId="13555" xr:uid="{998BEFC4-E48D-4930-88DF-922C5B317EA6}"/>
    <cellStyle name="Input 8 2 2 2 3" xfId="14559" xr:uid="{92E20427-3A5D-4786-AA15-FFB86C6979C6}"/>
    <cellStyle name="Input 8 2 2 2 4" xfId="15517" xr:uid="{54F22B8A-AD3D-44F6-9470-1EE0C7273FF2}"/>
    <cellStyle name="Input 8 2 2 2 5" xfId="16442" xr:uid="{E2FB0F07-8C66-442A-AF1A-E8328ABE105F}"/>
    <cellStyle name="Input 8 2 2 2 6" xfId="17313" xr:uid="{D59DF282-1853-4CDE-B788-089D112A690A}"/>
    <cellStyle name="Input 8 2 2 2 7" xfId="18159" xr:uid="{3838EA04-C39A-432B-B185-5B2EE4045D1E}"/>
    <cellStyle name="Input 8 2 2 2 8" xfId="18919" xr:uid="{FF643618-E8BF-495E-A925-22B0A83B9260}"/>
    <cellStyle name="Input 8 2 2 3" xfId="9746" xr:uid="{4F199EDC-FE13-4999-9B04-112A408CFCD1}"/>
    <cellStyle name="Input 8 2 2 3 2" xfId="14150" xr:uid="{7389AB92-4E55-43C3-ABE4-DF8DFE780544}"/>
    <cellStyle name="Input 8 2 2 3 3" xfId="15110" xr:uid="{1B78FECF-7C2D-47E3-83CA-E7E80A532088}"/>
    <cellStyle name="Input 8 2 2 3 4" xfId="16062" xr:uid="{AB2F1102-0B4B-4693-8B21-02BD549CCF90}"/>
    <cellStyle name="Input 8 2 2 3 5" xfId="16936" xr:uid="{6B5413FE-EFFF-4361-8217-AB5E7769EC0B}"/>
    <cellStyle name="Input 8 2 2 3 6" xfId="17801" xr:uid="{B6BAE539-C4E6-4286-A136-0A835261577E}"/>
    <cellStyle name="Input 8 2 2 3 7" xfId="18577" xr:uid="{7A7BA6F5-5A2E-4ABE-9B42-630BA0E2AB2D}"/>
    <cellStyle name="Input 8 2 2 3 8" xfId="19334" xr:uid="{21B107CC-A3B1-4E3D-A4E6-50AFD1669578}"/>
    <cellStyle name="Input 8 2 2 4" xfId="12527" xr:uid="{6F65EDBB-CFC9-420B-AE86-4C19FF3C4C85}"/>
    <cellStyle name="Input 8 2 2 5" xfId="10364" xr:uid="{1236C573-650B-47CA-B87B-1068E04726C3}"/>
    <cellStyle name="Input 8 2 2 6" xfId="12124" xr:uid="{7F3339A6-F638-4170-B030-A3193C570628}"/>
    <cellStyle name="Input 8 2 2 7" xfId="10738" xr:uid="{4DBABCC1-3F7D-4F5F-AC89-0A2DF760D0ED}"/>
    <cellStyle name="Input 8 2 2 8" xfId="12587" xr:uid="{52B753B2-E0CD-4C26-A9B8-CB150DCB54F6}"/>
    <cellStyle name="Input 8 2 2 9" xfId="10324" xr:uid="{54374987-0CB3-4F63-B277-3DA4C3B9CD97}"/>
    <cellStyle name="Input 8 2 3" xfId="8490" xr:uid="{FAC6A1CC-D61E-4E64-92E7-A3CBA4565EF3}"/>
    <cellStyle name="Input 8 2 3 2" xfId="13229" xr:uid="{A65491CB-BC5A-48BE-BDF2-1AE6CC2E3EA8}"/>
    <cellStyle name="Input 8 2 3 3" xfId="14249" xr:uid="{5593BB40-5CCD-4DA6-BB95-A7D3D9E8708B}"/>
    <cellStyle name="Input 8 2 3 4" xfId="15209" xr:uid="{C4573A26-2F23-4208-9CCA-854FAEA6C964}"/>
    <cellStyle name="Input 8 2 3 5" xfId="16158" xr:uid="{53500A55-BF93-4C3A-B0DC-AF6634E16B71}"/>
    <cellStyle name="Input 8 2 3 6" xfId="17031" xr:uid="{D99B20A4-254A-45D3-9FCB-AEFB46913BA6}"/>
    <cellStyle name="Input 8 2 3 7" xfId="17896" xr:uid="{ECD824F8-31EE-414D-9DC7-135FB3F48987}"/>
    <cellStyle name="Input 8 2 3 8" xfId="18672" xr:uid="{58858DB5-67E4-47F5-A41C-95586C3C5ABC}"/>
    <cellStyle name="Input 8 2 4" xfId="9499" xr:uid="{C640C436-30D5-4854-9A8A-C6411B0F694C}"/>
    <cellStyle name="Input 8 2 4 2" xfId="13903" xr:uid="{8E136678-6626-45F8-8C25-46E59D16F0EA}"/>
    <cellStyle name="Input 8 2 4 3" xfId="14863" xr:uid="{353FA952-E234-4BE0-A476-39F63335046D}"/>
    <cellStyle name="Input 8 2 4 4" xfId="15815" xr:uid="{011C6F2B-7408-4893-8A18-EB8196C2EFF3}"/>
    <cellStyle name="Input 8 2 4 5" xfId="16689" xr:uid="{9C2B8DF2-0DA2-4449-B054-479A660EF3B1}"/>
    <cellStyle name="Input 8 2 4 6" xfId="17554" xr:uid="{B897EA69-A2C6-4EA8-A7C2-51220771E1DD}"/>
    <cellStyle name="Input 8 2 4 7" xfId="18330" xr:uid="{D9773987-F8EF-4290-8A54-701EEAB4C581}"/>
    <cellStyle name="Input 8 2 4 8" xfId="19087" xr:uid="{A09F3B25-0010-4A01-9BE6-B8C5E0788FB4}"/>
    <cellStyle name="Input 8 2 5" xfId="12200" xr:uid="{B3A9215F-EBB3-440B-95E8-B676E412B62E}"/>
    <cellStyle name="Input 8 2 6" xfId="10675" xr:uid="{A8890B2D-1866-4EA3-981A-2E71D674CDBB}"/>
    <cellStyle name="Input 8 2 7" xfId="13039" xr:uid="{03436FCB-3B76-43CD-ACC6-4AC25EF6F04E}"/>
    <cellStyle name="Input 8 2 8" xfId="9971" xr:uid="{F7586B36-7A90-42D6-8452-2D06A2AC6CB5}"/>
    <cellStyle name="Input 8 2 9" xfId="12703" xr:uid="{8C26C6F1-505F-46D5-95C6-7F54AC2BBC54}"/>
    <cellStyle name="Input 8 3" xfId="7024" xr:uid="{84FDE1B4-1790-40CA-8136-31076FE10367}"/>
    <cellStyle name="Input 8 3 10" xfId="13075" xr:uid="{73BE731B-F655-444C-8565-27FB590C70BA}"/>
    <cellStyle name="Input 8 3 2" xfId="8664" xr:uid="{B8283ECF-904A-4CD4-8DB2-A73ED4335C03}"/>
    <cellStyle name="Input 8 3 2 2" xfId="13383" xr:uid="{FD9396A1-2C11-4D15-8C36-9A0423AD0DB9}"/>
    <cellStyle name="Input 8 3 2 3" xfId="14397" xr:uid="{99598374-4B96-4D57-B904-A21DB2383CAE}"/>
    <cellStyle name="Input 8 3 2 4" xfId="15355" xr:uid="{E3E25F61-5D4C-4FDD-9262-05D463E869A2}"/>
    <cellStyle name="Input 8 3 2 5" xfId="16299" xr:uid="{C7CD0265-AC50-42F8-97A4-F99D9A05898C}"/>
    <cellStyle name="Input 8 3 2 6" xfId="17172" xr:uid="{C35E3A36-A159-4D5C-991D-8A8664D935DD}"/>
    <cellStyle name="Input 8 3 2 7" xfId="18037" xr:uid="{4346D3E9-5860-41E5-A513-20E4964909AF}"/>
    <cellStyle name="Input 8 3 2 8" xfId="18805" xr:uid="{A80AB539-281C-4367-BCA1-9DC1392BACB0}"/>
    <cellStyle name="Input 8 3 3" xfId="9632" xr:uid="{7BD81509-FCF7-4BFE-B433-1E477363E963}"/>
    <cellStyle name="Input 8 3 3 2" xfId="14036" xr:uid="{FC3BACC6-2E58-4487-968C-765737539272}"/>
    <cellStyle name="Input 8 3 3 3" xfId="14996" xr:uid="{5ED8E560-2C87-4D58-BA98-F6A8810A0F96}"/>
    <cellStyle name="Input 8 3 3 4" xfId="15948" xr:uid="{E0CC1E88-9502-4ACF-B08B-5EF20A5B8AF4}"/>
    <cellStyle name="Input 8 3 3 5" xfId="16822" xr:uid="{1E4079C2-C242-4037-BBF8-E364C80EDEBE}"/>
    <cellStyle name="Input 8 3 3 6" xfId="17687" xr:uid="{CD8F405B-8D75-45A7-9B42-C2A1E125DA30}"/>
    <cellStyle name="Input 8 3 3 7" xfId="18463" xr:uid="{AD207D8A-757B-4AF6-BAE0-31AA9E0D2EF8}"/>
    <cellStyle name="Input 8 3 3 8" xfId="19220" xr:uid="{3818C9BB-8283-4DF3-960E-16174F65D80D}"/>
    <cellStyle name="Input 8 3 4" xfId="12354" xr:uid="{D9AC3D55-67E1-4F9E-8475-FFF98C5F5C0A}"/>
    <cellStyle name="Input 8 3 5" xfId="10526" xr:uid="{A97BA312-CC13-4DF3-A702-88AB32D44C55}"/>
    <cellStyle name="Input 8 3 6" xfId="12109" xr:uid="{FD318A56-E326-4ED3-8859-36DD95A5FDFB}"/>
    <cellStyle name="Input 8 3 7" xfId="10753" xr:uid="{BE39AE98-0CAA-4F04-8D9C-C0DF64A45C1A}"/>
    <cellStyle name="Input 8 3 8" xfId="12584" xr:uid="{35B8AE96-19C7-4DDA-8E59-C197374E6FEB}"/>
    <cellStyle name="Input 8 3 9" xfId="10327" xr:uid="{DD40CACB-28D5-4B6C-94EE-43D75D228276}"/>
    <cellStyle name="Input 8 4" xfId="7847" xr:uid="{91E8E414-A9B8-460F-82CF-DD6E4D4EFBC9}"/>
    <cellStyle name="Input 8 4 2" xfId="12868" xr:uid="{8390D74A-4AF5-42A4-B59D-06B7C6FA9BB0}"/>
    <cellStyle name="Input 8 4 3" xfId="10117" xr:uid="{D165CF8F-9487-4FAE-B355-9B747317495B}"/>
    <cellStyle name="Input 8 4 4" xfId="13174" xr:uid="{36A0544F-7660-4BF5-954B-DCFBBED6F173}"/>
    <cellStyle name="Input 8 4 5" xfId="9871" xr:uid="{4A3F813A-D84C-4BB9-BCAB-A5DB2A54E58F}"/>
    <cellStyle name="Input 8 4 6" xfId="12178" xr:uid="{074F7EDD-10D8-4F45-B346-7F385FBD3DBB}"/>
    <cellStyle name="Input 8 4 7" xfId="10697" xr:uid="{B65A73DA-84C5-4B7F-8E70-5C47020FBB3C}"/>
    <cellStyle name="Input 8 4 8" xfId="11676" xr:uid="{B278620B-67DD-4DAD-A4AB-24271D3CB3B7}"/>
    <cellStyle name="Input 8 5" xfId="7810" xr:uid="{EF24AE7A-BFE1-4209-ABC4-C59D8501F56A}"/>
    <cellStyle name="Input 8 5 2" xfId="12831" xr:uid="{086697D4-3C3B-4DD9-B2D7-2892986D01AD}"/>
    <cellStyle name="Input 8 5 3" xfId="10153" xr:uid="{4E6F7138-5BF5-42C4-B0F4-6313CD35DC5F}"/>
    <cellStyle name="Input 8 5 4" xfId="12032" xr:uid="{880C2F99-A438-4B59-8181-BCA929A017EE}"/>
    <cellStyle name="Input 8 5 5" xfId="10812" xr:uid="{F4105316-8C34-45B5-B141-3E044A3934F1}"/>
    <cellStyle name="Input 8 5 6" xfId="11617" xr:uid="{FFA9A88F-3FDA-4381-A251-70458CFDDAD7}"/>
    <cellStyle name="Input 8 5 7" xfId="11152" xr:uid="{5117FA73-CB39-497A-AB03-0F4523A209CB}"/>
    <cellStyle name="Input 8 5 8" xfId="12554" xr:uid="{188A417D-2516-40A3-841B-7C4DC3326AB6}"/>
    <cellStyle name="Input 8 6" xfId="11380" xr:uid="{448F52FF-DB25-418B-828D-7E2FC014ACDC}"/>
    <cellStyle name="Input 8 7" xfId="11341" xr:uid="{D7DE02B5-1499-4CE1-A939-4BC6D6B78220}"/>
    <cellStyle name="Input 8 8" xfId="11399" xr:uid="{14D49BCE-631B-4643-9522-655FE2988599}"/>
    <cellStyle name="Input 8 9" xfId="11322" xr:uid="{46F0BBCA-2115-41F0-A0FA-376AD0C58C10}"/>
    <cellStyle name="Input 9" xfId="5154" xr:uid="{F3D9DA95-5FE6-4C08-8285-B5610EFA675A}"/>
    <cellStyle name="Input 9 10" xfId="11419" xr:uid="{5E3DC8BB-CC92-4A8D-9CED-5B4F58680669}"/>
    <cellStyle name="Input 9 11" xfId="11303" xr:uid="{C6555354-59D5-4D48-B95F-A4B1B01FC05D}"/>
    <cellStyle name="Input 9 12" xfId="11959" xr:uid="{E3BFE51F-AB17-4577-A05D-A745A96AAB5A}"/>
    <cellStyle name="Input 9 2" xfId="6849" xr:uid="{2F7C1ABC-244C-47A9-8080-49B7BC3FB7D4}"/>
    <cellStyle name="Input 9 2 10" xfId="16448" xr:uid="{84925632-A050-4446-810D-E6F024FB5E86}"/>
    <cellStyle name="Input 9 2 11" xfId="17319" xr:uid="{6C7C914A-B006-48D4-A889-0451D43C12DA}"/>
    <cellStyle name="Input 9 2 2" xfId="7266" xr:uid="{E61824A5-261F-43D8-8FA5-E3FE50378D85}"/>
    <cellStyle name="Input 9 2 2 10" xfId="15600" xr:uid="{CD25C8A0-0467-4803-A02F-27356CFF23FA}"/>
    <cellStyle name="Input 9 2 2 2" xfId="8905" xr:uid="{7AC90D96-B520-4E3B-8B87-4F7B2DD67C7D}"/>
    <cellStyle name="Input 9 2 2 2 2" xfId="13556" xr:uid="{1E047702-E990-4666-91F5-97CC21AE4D72}"/>
    <cellStyle name="Input 9 2 2 2 3" xfId="14560" xr:uid="{9CC8BDCA-7E7A-4E56-907C-AF90BF776F7E}"/>
    <cellStyle name="Input 9 2 2 2 4" xfId="15518" xr:uid="{B24F810C-054B-4B4C-B249-C1A1B565267D}"/>
    <cellStyle name="Input 9 2 2 2 5" xfId="16443" xr:uid="{2CB21869-2497-49A2-ADC1-96E4FDA80D50}"/>
    <cellStyle name="Input 9 2 2 2 6" xfId="17314" xr:uid="{2BB681D1-73FC-430D-8100-750BE0D617E7}"/>
    <cellStyle name="Input 9 2 2 2 7" xfId="18160" xr:uid="{9DBC23C7-D925-4EF9-8BF6-5F944A5EA2A1}"/>
    <cellStyle name="Input 9 2 2 2 8" xfId="18920" xr:uid="{6D87DDA1-893D-46DF-B03E-AAEC7F1EE385}"/>
    <cellStyle name="Input 9 2 2 3" xfId="9747" xr:uid="{CECF2907-DEEC-49BA-A2A2-E23A9C9BFEA1}"/>
    <cellStyle name="Input 9 2 2 3 2" xfId="14151" xr:uid="{D7273C4E-DF17-4B6E-8EB6-EEBD593EFE26}"/>
    <cellStyle name="Input 9 2 2 3 3" xfId="15111" xr:uid="{13A8197A-6C42-4397-956D-3D40F6634183}"/>
    <cellStyle name="Input 9 2 2 3 4" xfId="16063" xr:uid="{6425A2AD-D5BE-4FED-8948-E0BBD72EEFB5}"/>
    <cellStyle name="Input 9 2 2 3 5" xfId="16937" xr:uid="{FA2C387B-33FB-48EE-B271-889EFABD0736}"/>
    <cellStyle name="Input 9 2 2 3 6" xfId="17802" xr:uid="{8F83B715-1993-4872-8475-2CC637FAE478}"/>
    <cellStyle name="Input 9 2 2 3 7" xfId="18578" xr:uid="{BF8D4144-56D5-487C-9BC7-C4A41346E87A}"/>
    <cellStyle name="Input 9 2 2 3 8" xfId="19335" xr:uid="{8C73A67D-EE4B-4F1C-B436-601DE4B89795}"/>
    <cellStyle name="Input 9 2 2 4" xfId="12528" xr:uid="{2493AFF8-6DCD-4BF9-AAEB-1ADB6328BC6C}"/>
    <cellStyle name="Input 9 2 2 5" xfId="10363" xr:uid="{F43DAFA0-2E81-426F-B330-87FC0687322E}"/>
    <cellStyle name="Input 9 2 2 6" xfId="12649" xr:uid="{59A779E2-1B2D-4090-8E3E-A16C9EC41A4D}"/>
    <cellStyle name="Input 9 2 2 7" xfId="10272" xr:uid="{318486D0-AFA2-4944-BF07-B6A239395AE5}"/>
    <cellStyle name="Input 9 2 2 8" xfId="13677" xr:uid="{3770B4FC-9AC8-468F-9AAC-463426598EB2}"/>
    <cellStyle name="Input 9 2 2 9" xfId="14648" xr:uid="{61AA4559-505F-44D3-A1D5-8BA797FC64E6}"/>
    <cellStyle name="Input 9 2 3" xfId="8489" xr:uid="{60B4C8AA-3A4D-4E91-854E-6D7D79E8FDBC}"/>
    <cellStyle name="Input 9 2 3 2" xfId="13228" xr:uid="{76117799-6357-4458-A75A-E97534C2AD4E}"/>
    <cellStyle name="Input 9 2 3 3" xfId="14248" xr:uid="{6E4EC953-3FD8-4949-8573-D5B1DADF20C9}"/>
    <cellStyle name="Input 9 2 3 4" xfId="15208" xr:uid="{9E042109-A4CA-42FA-B6B2-833E75DEE2EB}"/>
    <cellStyle name="Input 9 2 3 5" xfId="16157" xr:uid="{86411861-EC37-4E1D-8AF6-0AF86C305994}"/>
    <cellStyle name="Input 9 2 3 6" xfId="17030" xr:uid="{A7ECD718-D438-493D-AAE5-6BAA52379B4B}"/>
    <cellStyle name="Input 9 2 3 7" xfId="17895" xr:uid="{97C5D9DF-9A5A-47DC-9B8F-9A2ADC214722}"/>
    <cellStyle name="Input 9 2 3 8" xfId="18671" xr:uid="{C9279236-ADC3-42B2-8FDF-8C7557E975C4}"/>
    <cellStyle name="Input 9 2 4" xfId="9498" xr:uid="{8CCC8748-B083-4278-8F96-1A725BDECDFB}"/>
    <cellStyle name="Input 9 2 4 2" xfId="13902" xr:uid="{1FDF08E8-3D10-4BF5-95DC-95A69ACAA570}"/>
    <cellStyle name="Input 9 2 4 3" xfId="14862" xr:uid="{F1A95D0E-5188-4FFA-B59D-B5B3C4FCF345}"/>
    <cellStyle name="Input 9 2 4 4" xfId="15814" xr:uid="{23F2D6FE-D2E9-48C3-8282-A446B46D68BA}"/>
    <cellStyle name="Input 9 2 4 5" xfId="16688" xr:uid="{9CD9EC6E-F630-4C32-A52E-31EF6F32C98E}"/>
    <cellStyle name="Input 9 2 4 6" xfId="17553" xr:uid="{109F5280-D858-4329-A1C1-5100651E1632}"/>
    <cellStyle name="Input 9 2 4 7" xfId="18329" xr:uid="{B6FB6DA9-2E3B-462E-B2F3-409E5A4F68ED}"/>
    <cellStyle name="Input 9 2 4 8" xfId="19086" xr:uid="{650B591D-BAF2-468A-ABBF-594791DF8F2E}"/>
    <cellStyle name="Input 9 2 5" xfId="12199" xr:uid="{CA1E82A4-72A0-4E37-B3BE-F38261D90CAC}"/>
    <cellStyle name="Input 9 2 6" xfId="10676" xr:uid="{A6F96465-4509-46E9-B1B2-3AACB7A185CE}"/>
    <cellStyle name="Input 9 2 7" xfId="13618" xr:uid="{C2F5D11D-CB16-457F-BC2C-DBC472F27575}"/>
    <cellStyle name="Input 9 2 8" xfId="14596" xr:uid="{95A6F336-F619-4FD9-BD90-77778EE7A35C}"/>
    <cellStyle name="Input 9 2 9" xfId="15549" xr:uid="{6032AB94-387F-4D13-8E50-117F3247CA93}"/>
    <cellStyle name="Input 9 3" xfId="7025" xr:uid="{4C6066A2-CF69-42C2-AA57-222442B2FF0D}"/>
    <cellStyle name="Input 9 3 10" xfId="13054" xr:uid="{6A1111FD-A59C-40A0-82C6-3941726017D4}"/>
    <cellStyle name="Input 9 3 2" xfId="8665" xr:uid="{FC997DAA-5406-4436-8D16-88CE81F7DA18}"/>
    <cellStyle name="Input 9 3 2 2" xfId="13384" xr:uid="{88B361EE-A8BE-4DEA-8D4F-6ED245ED0B5A}"/>
    <cellStyle name="Input 9 3 2 3" xfId="14398" xr:uid="{DCF15E7C-2BCD-418A-9359-BE68018735B4}"/>
    <cellStyle name="Input 9 3 2 4" xfId="15356" xr:uid="{D6B1B4CB-EC76-4956-8736-3E77E6B05C93}"/>
    <cellStyle name="Input 9 3 2 5" xfId="16300" xr:uid="{13F76126-DC0B-4A12-9CA4-0C756EACBF9C}"/>
    <cellStyle name="Input 9 3 2 6" xfId="17173" xr:uid="{7F90C242-6B1D-4EDA-B03A-12066C740DD0}"/>
    <cellStyle name="Input 9 3 2 7" xfId="18038" xr:uid="{80FA1D66-295D-4F8C-AC44-9279B0322BCD}"/>
    <cellStyle name="Input 9 3 2 8" xfId="18806" xr:uid="{F69ADDF1-0CB7-426E-B856-E9A232E4AF96}"/>
    <cellStyle name="Input 9 3 3" xfId="9633" xr:uid="{131227B1-4A13-488C-8B50-60A0A70610B7}"/>
    <cellStyle name="Input 9 3 3 2" xfId="14037" xr:uid="{449685C6-A265-4105-9A51-FBE6B9CCEFE4}"/>
    <cellStyle name="Input 9 3 3 3" xfId="14997" xr:uid="{9A94E5CC-DF1E-4C53-A0FD-843C38C22AA9}"/>
    <cellStyle name="Input 9 3 3 4" xfId="15949" xr:uid="{76351D09-D651-4BE6-BABC-B67516567DD0}"/>
    <cellStyle name="Input 9 3 3 5" xfId="16823" xr:uid="{326A73C8-EE88-4AD0-AD08-887C3120CCC6}"/>
    <cellStyle name="Input 9 3 3 6" xfId="17688" xr:uid="{C25B22A3-DDE5-43D0-8D3D-173F41575CD1}"/>
    <cellStyle name="Input 9 3 3 7" xfId="18464" xr:uid="{E7487D2F-BFE9-43D6-BDD1-CA874EE6931C}"/>
    <cellStyle name="Input 9 3 3 8" xfId="19221" xr:uid="{B21E1229-34D7-4FD7-89D8-20C4E1AD4E41}"/>
    <cellStyle name="Input 9 3 4" xfId="12355" xr:uid="{034C564D-3146-4FAF-B5E6-D44D317D4BA3}"/>
    <cellStyle name="Input 9 3 5" xfId="10525" xr:uid="{34E1CD21-6875-4CB0-B5FA-193E1F6747C8}"/>
    <cellStyle name="Input 9 3 6" xfId="12624" xr:uid="{3DC03BC7-31CB-4458-88ED-8AD6426E8BE2}"/>
    <cellStyle name="Input 9 3 7" xfId="10291" xr:uid="{2595D18D-0465-4C49-A005-0A2698C0CD4E}"/>
    <cellStyle name="Input 9 3 8" xfId="12656" xr:uid="{7232E98B-7132-41E8-AFE2-761C4A22657E}"/>
    <cellStyle name="Input 9 3 9" xfId="10268" xr:uid="{90847D90-8F69-488F-9CDE-45476B051529}"/>
    <cellStyle name="Input 9 4" xfId="7848" xr:uid="{3EF04C8F-7E5C-4E23-9B45-CF2F88CC43B7}"/>
    <cellStyle name="Input 9 4 2" xfId="12869" xr:uid="{1CE86904-E910-4C99-9D3C-563869E47A44}"/>
    <cellStyle name="Input 9 4 3" xfId="10116" xr:uid="{91C01905-0589-4841-890E-136AE5C2C1CF}"/>
    <cellStyle name="Input 9 4 4" xfId="12143" xr:uid="{7F3D5942-E5D2-4D20-950E-6461F23C1B74}"/>
    <cellStyle name="Input 9 4 5" xfId="10722" xr:uid="{B7BBE059-D189-4A4F-BB78-2554513392E6}"/>
    <cellStyle name="Input 9 4 6" xfId="12080" xr:uid="{4D2A1A81-A09E-45B0-A658-4CB03C82C0A0}"/>
    <cellStyle name="Input 9 4 7" xfId="10778" xr:uid="{CB38942A-2B95-4D95-B714-EB3369FEB290}"/>
    <cellStyle name="Input 9 4 8" xfId="11646" xr:uid="{CACAA49C-5162-4B36-A8DC-3EEBFA3105E3}"/>
    <cellStyle name="Input 9 5" xfId="7809" xr:uid="{74BE7BF7-C3DA-49D7-9A40-970BAE0DC0B9}"/>
    <cellStyle name="Input 9 5 2" xfId="12830" xr:uid="{CEEFC1C0-56C0-4718-B2FC-4E55BAF9735D}"/>
    <cellStyle name="Input 9 5 3" xfId="10154" xr:uid="{AE5CFBA4-316A-41D2-B1F4-13EDE719D67F}"/>
    <cellStyle name="Input 9 5 4" xfId="9839" xr:uid="{62D663A9-3A87-45D3-9A9F-E1B495AB59EC}"/>
    <cellStyle name="Input 9 5 5" xfId="11907" xr:uid="{54C654C9-BD77-4065-AE41-D04691584078}"/>
    <cellStyle name="Input 9 5 6" xfId="10920" xr:uid="{08C285AA-93DA-417C-AF1A-1E478B747E70}"/>
    <cellStyle name="Input 9 5 7" xfId="11518" xr:uid="{02CCFA33-ACA9-4856-896E-AB951AA2D604}"/>
    <cellStyle name="Input 9 5 8" xfId="11231" xr:uid="{C64B24C4-D029-43E6-9035-9619ECAF8F90}"/>
    <cellStyle name="Input 9 6" xfId="11381" xr:uid="{B8F3D1FD-3EDE-4D5A-9C15-B40A065DC36C}"/>
    <cellStyle name="Input 9 7" xfId="11340" xr:uid="{80AFBB29-20C2-45CE-AC56-DC592D6828B8}"/>
    <cellStyle name="Input 9 8" xfId="11400" xr:uid="{1C2500A3-5968-4E8C-90F1-757423866122}"/>
    <cellStyle name="Input 9 9" xfId="11321" xr:uid="{C55AB6BB-85BE-47DF-BA6A-58B9ED6B9C40}"/>
    <cellStyle name="Koefic." xfId="6536" xr:uid="{EF8615A9-F48B-4408-8020-5CACC3B1774F}"/>
    <cellStyle name="Linked Cell 10" xfId="5155" xr:uid="{C3DE9217-DE6F-4807-8D51-C645BFB33C29}"/>
    <cellStyle name="Linked Cell 11" xfId="5156" xr:uid="{DB31E502-5814-4010-9589-FA0B78A54344}"/>
    <cellStyle name="Linked Cell 12" xfId="5157" xr:uid="{0B0D46A7-8F65-44EF-8207-DCA9F8D6392C}"/>
    <cellStyle name="Linked Cell 13" xfId="5158" xr:uid="{8BA16177-F6AC-422B-8112-A6C1D48E1F87}"/>
    <cellStyle name="Linked Cell 14" xfId="5159" xr:uid="{51E0FE2A-B227-4548-94E5-EF1D11124DBB}"/>
    <cellStyle name="Linked Cell 15" xfId="5160" xr:uid="{6CDACF08-7801-4D65-A8CA-F99DF5712DE4}"/>
    <cellStyle name="Linked Cell 16" xfId="5161" xr:uid="{921A1F40-C02A-4D0D-BEE0-4852C893A834}"/>
    <cellStyle name="Linked Cell 17" xfId="5162" xr:uid="{8076920B-9C76-4499-9FB4-4E8F42E5C5C6}"/>
    <cellStyle name="Linked Cell 18" xfId="5163" xr:uid="{91008FD7-FC01-41C5-8378-C0E75907A1F3}"/>
    <cellStyle name="Linked Cell 18 2" xfId="5164" xr:uid="{C0148B66-78CF-4BA0-881C-F7E93E3D16F2}"/>
    <cellStyle name="Linked Cell 19" xfId="5165" xr:uid="{905F8909-E9FC-4345-A090-AFA6FE62691D}"/>
    <cellStyle name="Linked Cell 19 2" xfId="5166" xr:uid="{1D198CCE-F706-4C43-9783-4A4ED6CACF1B}"/>
    <cellStyle name="Linked Cell 2" xfId="5167" xr:uid="{5F422814-2F60-4A40-BE62-60776F4B9583}"/>
    <cellStyle name="Linked Cell 2 2" xfId="5168" xr:uid="{17B0195F-6C6B-4306-A28E-C619EEBADEA7}"/>
    <cellStyle name="Linked Cell 3" xfId="5169" xr:uid="{7C584B04-41D9-46E6-ADC4-253D92D60B06}"/>
    <cellStyle name="Linked Cell 4" xfId="5170" xr:uid="{F7321464-2771-4EFB-B66B-4A00D9701E82}"/>
    <cellStyle name="Linked Cell 5" xfId="5171" xr:uid="{535B9ABA-F196-41F8-A444-71C0D99E5AB2}"/>
    <cellStyle name="Linked Cell 6" xfId="5172" xr:uid="{E99C285D-8FD5-4E26-A285-DA72B3985526}"/>
    <cellStyle name="Linked Cell 7" xfId="5173" xr:uid="{7A9656BA-CB71-446E-89FE-CB28C7B6791E}"/>
    <cellStyle name="Linked Cell 8" xfId="5174" xr:uid="{CC5486E4-F372-4B24-8D9C-043FF601C4F1}"/>
    <cellStyle name="Linked Cell 9" xfId="5175" xr:uid="{8200B706-EB4B-4886-A618-328DC4B23AD5}"/>
    <cellStyle name="Neutral 10" xfId="5176" xr:uid="{964F14BA-0345-4883-8D1E-53396A5B8FB7}"/>
    <cellStyle name="Neutral 11" xfId="5177" xr:uid="{1DC912BF-454C-4FFF-AED6-DDDA60ED03D9}"/>
    <cellStyle name="Neutral 12" xfId="5178" xr:uid="{05A0B3CD-FB59-4126-8090-E3E8537CA94E}"/>
    <cellStyle name="Neutral 13" xfId="5179" xr:uid="{35DF6994-C180-4B05-934E-35D1A45B3B6D}"/>
    <cellStyle name="Neutral 14" xfId="5180" xr:uid="{872FC2ED-4A3A-48B5-A667-EE0AF285F84B}"/>
    <cellStyle name="Neutral 15" xfId="5181" xr:uid="{1B234CCF-C8CA-403E-8B6B-A2DA7B7BE470}"/>
    <cellStyle name="Neutral 16" xfId="5182" xr:uid="{998F5B03-BEC7-4A1C-9B08-AB2FC80F2E0F}"/>
    <cellStyle name="Neutral 17" xfId="5183" xr:uid="{C03FB6ED-7589-44C7-94BC-82B14882552B}"/>
    <cellStyle name="Neutral 18" xfId="5184" xr:uid="{78956C17-E199-46AF-8E7A-40422DBA59E4}"/>
    <cellStyle name="Neutral 18 2" xfId="5185" xr:uid="{1C3BA215-2329-4EF1-81E9-86E26D947DF6}"/>
    <cellStyle name="Neutral 19" xfId="5186" xr:uid="{738AFBBF-CDEF-4CB4-8547-3A5EE93AFEC1}"/>
    <cellStyle name="Neutral 19 2" xfId="5187" xr:uid="{DDF49557-BC91-4DBA-B918-88A12D8B954C}"/>
    <cellStyle name="Neutral 2" xfId="5188" xr:uid="{33760C54-6E42-4604-BC05-94306C3CC54F}"/>
    <cellStyle name="Neutral 2 2" xfId="5189" xr:uid="{3AB8948C-D0AD-4B45-B461-940E6A81D809}"/>
    <cellStyle name="Neutral 3" xfId="5190" xr:uid="{5A89FB22-C909-43D9-AFE1-04AC4B8E1566}"/>
    <cellStyle name="Neutral 4" xfId="5191" xr:uid="{8ABE6D98-E782-480F-8F8B-2478B42FB609}"/>
    <cellStyle name="Neutral 5" xfId="5192" xr:uid="{513AF547-8013-47C4-BA69-D49036350BB6}"/>
    <cellStyle name="Neutral 6" xfId="5193" xr:uid="{C2906E12-1816-44BC-84FC-F63D31004ED9}"/>
    <cellStyle name="Neutral 7" xfId="5194" xr:uid="{05C65FBC-5C41-4FAC-8E65-EC785ABBA857}"/>
    <cellStyle name="Neutral 8" xfId="5195" xr:uid="{5A317A75-6A38-4E44-94FE-7F9B5ED0DEE7}"/>
    <cellStyle name="Neutral 9" xfId="5196" xr:uid="{42270D6F-867F-4B0C-9E1B-0CA1785FAFCB}"/>
    <cellStyle name="Normal" xfId="0" builtinId="0"/>
    <cellStyle name="Normal 10" xfId="57" xr:uid="{CE774B18-94B0-4825-BCD0-6EEF80590288}"/>
    <cellStyle name="Normal 10 2" xfId="27" xr:uid="{FA866D63-B702-448F-A740-723F89D03A7B}"/>
    <cellStyle name="Normal 10 2 2" xfId="2" xr:uid="{04EC565F-DC3D-4868-829E-A456D4BCAD02}"/>
    <cellStyle name="Normal 10 3" xfId="5197" xr:uid="{91F13F5B-3345-423B-A03A-CAAFCDFCD0EC}"/>
    <cellStyle name="Normal 10 4" xfId="5198" xr:uid="{0180433A-4A73-46FF-BE5D-EE83A570F9AE}"/>
    <cellStyle name="Normal 10 5" xfId="5199" xr:uid="{8483C406-94C5-4E3F-A3CF-9AA0F1097C01}"/>
    <cellStyle name="Normal 10 5 2" xfId="6537" xr:uid="{1341DEF4-61AB-442F-BB7B-681AAF07AF3E}"/>
    <cellStyle name="Normal 10 5 2 2" xfId="7220" xr:uid="{A4E39804-3B49-40F3-87D3-7A38B4BF2C3A}"/>
    <cellStyle name="Normal 10 5 2 2 2" xfId="8859" xr:uid="{F8C36F31-2F74-41CB-B4FE-0B11CFBA8019}"/>
    <cellStyle name="Normal 10 5 2 3" xfId="8187" xr:uid="{E9EA1AD2-F5E5-4AFD-BC30-828B80D63539}"/>
    <cellStyle name="Normal 10 5 3" xfId="6538" xr:uid="{5EEA4DAE-A874-4BBD-835C-95289A7D6C3A}"/>
    <cellStyle name="Normal 10 5 3 2" xfId="7267" xr:uid="{EFB080D8-C1F3-4B53-B222-A8374E7BC920}"/>
    <cellStyle name="Normal 10 5 3 2 2" xfId="8906" xr:uid="{F746FC90-D159-4BB9-89B2-22C3DDDAE4F5}"/>
    <cellStyle name="Normal 10 5 3 3" xfId="8188" xr:uid="{BCB7F149-91BB-46C3-95F9-96485228F94A}"/>
    <cellStyle name="Normal 10 5 4" xfId="6351" xr:uid="{8DE549AD-ECCE-4E44-AB24-5EB7B181F7B5}"/>
    <cellStyle name="Normal 10 5 4 2" xfId="7268" xr:uid="{7EE01CB8-7A66-4F56-AF93-814118DFD474}"/>
    <cellStyle name="Normal 10 5 4 2 2" xfId="8907" xr:uid="{EDA063CC-C98A-4220-843E-4187307C24D5}"/>
    <cellStyle name="Normal 10 5 4 3" xfId="8058" xr:uid="{0BE5C4BE-7AF8-4E22-B60D-2AA573CEB399}"/>
    <cellStyle name="Normal 10 5 5" xfId="7026" xr:uid="{1D0AFA66-30FB-4353-A9D9-E3E14B5FA80C}"/>
    <cellStyle name="Normal 10 5 5 2" xfId="8666" xr:uid="{9757ADB1-8BDA-4A86-B10F-9EA5DE4C65D0}"/>
    <cellStyle name="Normal 10 5 6" xfId="7849" xr:uid="{5813809D-A239-4BB3-B803-42651FBAB0F7}"/>
    <cellStyle name="Normal 10 5 7" xfId="65" xr:uid="{636922DB-3563-4D80-8AEA-5479E59C200C}"/>
    <cellStyle name="Normal 10 6" xfId="5200" xr:uid="{D7F6E585-8F0E-4C59-9F0F-1FFF65DDD292}"/>
    <cellStyle name="Normal 10 7" xfId="12" xr:uid="{38A7C633-3560-4F60-8EFE-E5FADD6F37D6}"/>
    <cellStyle name="Normal 10 7 2" xfId="63" xr:uid="{3F67FA53-82E4-44A7-B4ED-DBFD9C7FB4C3}"/>
    <cellStyle name="Normal 10 7 2 2" xfId="19716" xr:uid="{8A5558F7-FADD-47A5-855C-9A7BA5AEDAC2}"/>
    <cellStyle name="Normal 10 7 2 3" xfId="20143" xr:uid="{2F86EAB8-E65D-4418-A1EB-5952A9261D81}"/>
    <cellStyle name="Normal 10 7 3" xfId="24" xr:uid="{5D013629-F596-4CDB-A6A9-B3236E5EE766}"/>
    <cellStyle name="Normal 10 7 4" xfId="17" xr:uid="{BF92AB2A-5939-406A-B51F-7FCACC50B429}"/>
    <cellStyle name="Normal 10 7 5" xfId="19704" xr:uid="{50DA0EBA-7157-44A0-8A50-54FC9E9F44A3}"/>
    <cellStyle name="Normal 10 7 6" xfId="20131" xr:uid="{029BE13E-DF8D-48DE-B986-F2EF63EA26FE}"/>
    <cellStyle name="Normal 10 7 7" xfId="20137" xr:uid="{77BCFD48-CD72-419C-A3A1-4E2C8ADBA4FF}"/>
    <cellStyle name="Normal 10_1_solis_MK Nr 595 " xfId="5201" xr:uid="{A1CF16E4-F2D1-46C4-A0C7-3C9091F8C2FF}"/>
    <cellStyle name="Normal 11" xfId="123" xr:uid="{255D40C0-CB39-46EC-8E40-160E27A625C5}"/>
    <cellStyle name="Normal 11 2" xfId="5202" xr:uid="{EA3EAD85-4EBB-49D1-AAA9-6788A77CBF11}"/>
    <cellStyle name="Normal 11 3" xfId="6509" xr:uid="{8898CE24-C109-4F2E-B9F6-6A9B4BF2D470}"/>
    <cellStyle name="Normal 11 3 2" xfId="7210" xr:uid="{14819988-CA39-4F6D-B455-CFF716FBF7D5}"/>
    <cellStyle name="Normal 11 3 2 2" xfId="8849" xr:uid="{CB1148D0-4D11-46C1-9403-45A6221672DB}"/>
    <cellStyle name="Normal 11 3 3" xfId="8177" xr:uid="{CECE491A-89A6-4D5F-9331-E2B56BE1AEEC}"/>
    <cellStyle name="Normal 11 4" xfId="6539" xr:uid="{A7252E3B-9A82-47EA-AE3A-B991A4A37651}"/>
    <cellStyle name="Normal 11 4 2" xfId="7269" xr:uid="{B0151F7B-B5C0-4286-BD13-4625EFB0C813}"/>
    <cellStyle name="Normal 11 4 2 2" xfId="8908" xr:uid="{2A55A888-0B61-41E1-A647-19E07AAC4575}"/>
    <cellStyle name="Normal 11 4 3" xfId="8189" xr:uid="{8C4BDF84-C0AE-4B57-87D1-E8A4392BDEEC}"/>
    <cellStyle name="Normal 11_1_solis_MK Nr 595 " xfId="5203" xr:uid="{4BEBA4C3-611D-4ABA-AE84-8F9040D2432D}"/>
    <cellStyle name="Normal 12" xfId="135" xr:uid="{A6A3C2E9-7935-438E-84CC-255E0D397CC6}"/>
    <cellStyle name="Normal 12 10" xfId="5204" xr:uid="{CBDF07D1-ED8E-4FE5-95EF-CC55F5007DD0}"/>
    <cellStyle name="Normal 12 11" xfId="5205" xr:uid="{5CBD0CDB-EADE-4115-AAE1-A17CDF90920A}"/>
    <cellStyle name="Normal 12 12" xfId="5206" xr:uid="{1D528047-ACEC-4299-B429-4CBD5E037112}"/>
    <cellStyle name="Normal 12 13" xfId="5207" xr:uid="{B6C5EE5A-42D1-43DB-A70D-7B832B67ABDA}"/>
    <cellStyle name="Normal 12 14" xfId="5208" xr:uid="{91C2B2A0-BAED-4D90-ADB4-0C3116FD9F39}"/>
    <cellStyle name="Normal 12 15" xfId="5209" xr:uid="{1404E209-6F6B-425F-91B4-24C15DE1E35C}"/>
    <cellStyle name="Normal 12 16" xfId="5210" xr:uid="{943EF135-CFE2-4D02-811D-F84A9C5E592A}"/>
    <cellStyle name="Normal 12 17" xfId="5211" xr:uid="{A713241C-3B39-4D35-A093-A210D8236E5E}"/>
    <cellStyle name="Normal 12 18" xfId="5212" xr:uid="{EBF01FCC-57AA-48F5-A632-4E751A299AA9}"/>
    <cellStyle name="Normal 12 19" xfId="5213" xr:uid="{C4B940E1-AE4E-4218-A9E9-8762C5C96077}"/>
    <cellStyle name="Normal 12 2" xfId="5214" xr:uid="{416E6683-8715-4927-8929-1277E091C0AE}"/>
    <cellStyle name="Normal 12 20" xfId="5215" xr:uid="{4810B629-5AA8-4C20-9A54-229147A7EAB3}"/>
    <cellStyle name="Normal 12 21" xfId="5216" xr:uid="{D2A43356-BD67-45C6-82FE-5F158B373C80}"/>
    <cellStyle name="Normal 12 22" xfId="5217" xr:uid="{A6463E95-E87A-4A59-87B9-04EAD6C22A4D}"/>
    <cellStyle name="Normal 12 23" xfId="5218" xr:uid="{DC6CEDAF-CDE3-40E2-92B0-184D2E85A23E}"/>
    <cellStyle name="Normal 12 24" xfId="5219" xr:uid="{F8D96B9F-2112-41AD-A39E-B707DBA7A65D}"/>
    <cellStyle name="Normal 12 25" xfId="5220" xr:uid="{41903B5A-FC4A-4800-8F34-34886F14F6F9}"/>
    <cellStyle name="Normal 12 26" xfId="5221" xr:uid="{0C67B887-9657-4CA0-9A8F-04F7B3188353}"/>
    <cellStyle name="Normal 12 27" xfId="5222" xr:uid="{C96DF348-79E3-4AAC-8490-96FB11812FAD}"/>
    <cellStyle name="Normal 12 28" xfId="5223" xr:uid="{59E5463E-A633-479B-9445-F1C4A969AB44}"/>
    <cellStyle name="Normal 12 29" xfId="5224" xr:uid="{5B1F3E8A-C346-4C0D-A4B5-59034FA2A4D5}"/>
    <cellStyle name="Normal 12 3" xfId="5225" xr:uid="{319D2978-EAB9-45BB-B053-A10E64E2CD82}"/>
    <cellStyle name="Normal 12 30" xfId="5226" xr:uid="{42B5EF21-5C64-4D09-9663-C65FA10691F9}"/>
    <cellStyle name="Normal 12 31" xfId="5227" xr:uid="{3E21A84B-EA4D-4D33-A411-DC9406EB33B8}"/>
    <cellStyle name="Normal 12 32" xfId="5228" xr:uid="{26FD7BED-048C-4680-B419-B52F4AC3F182}"/>
    <cellStyle name="Normal 12 33" xfId="5229" xr:uid="{982D65F6-9CA1-4A35-9275-9CC64003365C}"/>
    <cellStyle name="Normal 12 34" xfId="5230" xr:uid="{A673139D-BAD9-40C6-86A0-B55F98BE494A}"/>
    <cellStyle name="Normal 12 35" xfId="5231" xr:uid="{1D181407-DADF-4E40-8420-99A316FD2E13}"/>
    <cellStyle name="Normal 12 36" xfId="5232" xr:uid="{7870D8FC-719C-4C0E-B4BE-DF275D2D567F}"/>
    <cellStyle name="Normal 12 37" xfId="5233" xr:uid="{8DC57914-0C8C-46AF-97F4-3CF954E7ED17}"/>
    <cellStyle name="Normal 12 38" xfId="5234" xr:uid="{654115CA-1A17-49B1-BD8C-2613F0DC188B}"/>
    <cellStyle name="Normal 12 39" xfId="5235" xr:uid="{30778EBE-8CA4-4160-A646-EE5A3F337F49}"/>
    <cellStyle name="Normal 12 4" xfId="5236" xr:uid="{46203BEA-D124-4A0F-AA72-EBC1F8F803AF}"/>
    <cellStyle name="Normal 12 40" xfId="5237" xr:uid="{CDAB79EF-7940-448F-9AB1-8CA9E85A69AE}"/>
    <cellStyle name="Normal 12 41" xfId="5238" xr:uid="{669B2FD8-7894-414D-8B68-54B4365EB42C}"/>
    <cellStyle name="Normal 12 42" xfId="5239" xr:uid="{B3FA557C-6754-4AB5-86B9-7C5E999F51B9}"/>
    <cellStyle name="Normal 12 43" xfId="5240" xr:uid="{33344912-14BB-4759-B3E6-54362CB02D02}"/>
    <cellStyle name="Normal 12 44" xfId="5241" xr:uid="{D7B9332B-188D-41F1-B026-B50A75D412DA}"/>
    <cellStyle name="Normal 12 45" xfId="5242" xr:uid="{DAD1B5AE-0125-4BEF-859F-A3E0A24D38FD}"/>
    <cellStyle name="Normal 12 46" xfId="5243" xr:uid="{66B7B0EE-EB3A-499C-BF0A-89A2FAFD0754}"/>
    <cellStyle name="Normal 12 47" xfId="5244" xr:uid="{D7DFACC0-7CC4-4B00-B1A4-34C4A6D8716F}"/>
    <cellStyle name="Normal 12 48" xfId="5245" xr:uid="{E7437208-A26A-4B4B-B7B5-16777F074AD0}"/>
    <cellStyle name="Normal 12 49" xfId="5246" xr:uid="{CB4DD34D-A2DC-4A55-9239-825C8806089A}"/>
    <cellStyle name="Normal 12 5" xfId="5247" xr:uid="{6DC4A20A-3DC4-41C0-AC60-6C6C207B8D31}"/>
    <cellStyle name="Normal 12 50" xfId="6540" xr:uid="{B8470BAA-FFEB-463A-9DDA-96796274A223}"/>
    <cellStyle name="Normal 12 6" xfId="5248" xr:uid="{8D3A3A03-C310-47D1-96B6-C7098F594619}"/>
    <cellStyle name="Normal 12 7" xfId="5249" xr:uid="{F2C80075-0967-497F-B72E-37C67810465B}"/>
    <cellStyle name="Normal 12 8" xfId="5250" xr:uid="{862D5DFA-13C0-43BA-89CD-8268924DDF50}"/>
    <cellStyle name="Normal 12 9" xfId="5251" xr:uid="{F223EBE8-DA10-454D-9702-8E1511D846E2}"/>
    <cellStyle name="Normal 13" xfId="92" xr:uid="{6FA0E907-03F6-4CFF-91DB-48BCD543BEC6}"/>
    <cellStyle name="Normal 13 10" xfId="5252" xr:uid="{AF2EB1D1-0717-466E-92BB-31AD186083B8}"/>
    <cellStyle name="Normal 13 11" xfId="5253" xr:uid="{6CAFEC5A-6F37-4277-9052-DEDD6808B25D}"/>
    <cellStyle name="Normal 13 12" xfId="5254" xr:uid="{A295D824-7B00-43D2-8546-A93B21830310}"/>
    <cellStyle name="Normal 13 13" xfId="5255" xr:uid="{B1855EEF-DF9C-4FDA-AE95-44CA7E4F7607}"/>
    <cellStyle name="Normal 13 14" xfId="5256" xr:uid="{B4FDEE51-E88B-4171-B4BC-CFDE26E6A863}"/>
    <cellStyle name="Normal 13 15" xfId="5257" xr:uid="{D905D5B7-1AA4-4BB6-B5B6-1CBD9F54797F}"/>
    <cellStyle name="Normal 13 16" xfId="5258" xr:uid="{4618F1FB-F38A-4ABF-AFE5-D2FAFF08BE46}"/>
    <cellStyle name="Normal 13 17" xfId="5259" xr:uid="{A0D98FFC-EDD5-4AEA-B97D-DE0A29D6EC8F}"/>
    <cellStyle name="Normal 13 18" xfId="5260" xr:uid="{A0FD19A9-8520-4212-80A3-24FFB482B2DA}"/>
    <cellStyle name="Normal 13 19" xfId="5261" xr:uid="{F9B17B1B-6202-4C38-84BB-E2A9345555E5}"/>
    <cellStyle name="Normal 13 2" xfId="5262" xr:uid="{18B5FA1E-A3C7-4D80-AC4B-CD58E8B15278}"/>
    <cellStyle name="Normal 13 20" xfId="5263" xr:uid="{E09D149D-4E3A-4262-B73B-9F821873B73C}"/>
    <cellStyle name="Normal 13 21" xfId="5264" xr:uid="{53B6B543-6716-4DC3-91A1-B83E93188875}"/>
    <cellStyle name="Normal 13 22" xfId="5265" xr:uid="{F641D3BC-6638-4508-9A1F-17F40ED1574F}"/>
    <cellStyle name="Normal 13 23" xfId="5266" xr:uid="{53DFDA11-5041-4165-ACFB-94D8F5B8D2AB}"/>
    <cellStyle name="Normal 13 24" xfId="5267" xr:uid="{BB47481F-8E7E-43C6-8599-799D5920EC78}"/>
    <cellStyle name="Normal 13 25" xfId="5268" xr:uid="{BE3A0123-E8C7-4EEA-8247-CC960A606DF1}"/>
    <cellStyle name="Normal 13 26" xfId="5269" xr:uid="{DCB48B08-CF36-4ED0-85AA-52046CD73055}"/>
    <cellStyle name="Normal 13 27" xfId="5270" xr:uid="{53115BD1-D322-4B8C-8CF7-D749195A40FA}"/>
    <cellStyle name="Normal 13 28" xfId="5271" xr:uid="{D010A513-6306-452C-864D-1EB97B7199C5}"/>
    <cellStyle name="Normal 13 29" xfId="5272" xr:uid="{99D5C2D6-1790-47B0-95F8-D9437B65D971}"/>
    <cellStyle name="Normal 13 3" xfId="5273" xr:uid="{788E721A-AFC9-48F3-AF13-0EEE9BBE3410}"/>
    <cellStyle name="Normal 13 30" xfId="5274" xr:uid="{96713123-6CA4-4F19-AA2F-0A43D384CCF2}"/>
    <cellStyle name="Normal 13 31" xfId="5275" xr:uid="{181DD80D-E254-4CA3-ADC3-C2D552C14B1A}"/>
    <cellStyle name="Normal 13 32" xfId="5276" xr:uid="{07CD14A4-5F79-47D1-A69B-DFB4EFC2E3AE}"/>
    <cellStyle name="Normal 13 33" xfId="5277" xr:uid="{E07521B5-424C-44C9-B5D3-C098138F4B62}"/>
    <cellStyle name="Normal 13 34" xfId="5278" xr:uid="{15304343-485B-4946-838B-07DFCFC70F5D}"/>
    <cellStyle name="Normal 13 35" xfId="5279" xr:uid="{C964C085-204B-4456-8409-029DB082ABD8}"/>
    <cellStyle name="Normal 13 36" xfId="5280" xr:uid="{D4AB464F-9E4F-4EC0-9903-851FC35E80CE}"/>
    <cellStyle name="Normal 13 37" xfId="5281" xr:uid="{263085D9-834E-468D-A39C-260B2709F159}"/>
    <cellStyle name="Normal 13 38" xfId="5282" xr:uid="{DBB20E6A-A518-47D5-996D-97905ED606E9}"/>
    <cellStyle name="Normal 13 39" xfId="5283" xr:uid="{FD4FA077-A0EB-4785-B3C8-D05DA19A028C}"/>
    <cellStyle name="Normal 13 4" xfId="5284" xr:uid="{1D67A940-11E7-4EDA-B010-3C7554F87972}"/>
    <cellStyle name="Normal 13 40" xfId="5285" xr:uid="{D8ED67A8-B249-47C2-B979-E2CE23D4CBD1}"/>
    <cellStyle name="Normal 13 41" xfId="5286" xr:uid="{9505CF17-BC1B-467A-8854-174DEF70E487}"/>
    <cellStyle name="Normal 13 42" xfId="5287" xr:uid="{3AC44985-49E6-4368-ACFF-6C9A446809D9}"/>
    <cellStyle name="Normal 13 43" xfId="5288" xr:uid="{B0F719E2-6297-4854-9521-6EBEFDE8FF48}"/>
    <cellStyle name="Normal 13 44" xfId="5289" xr:uid="{F1341E4A-5101-4361-B270-8D00864E5E21}"/>
    <cellStyle name="Normal 13 45" xfId="5290" xr:uid="{A01BE90B-76AE-4998-9657-88940306F331}"/>
    <cellStyle name="Normal 13 46" xfId="5291" xr:uid="{BFF73549-6373-431D-A8ED-5F701BFE885F}"/>
    <cellStyle name="Normal 13 47" xfId="5292" xr:uid="{AEF6FCDA-143D-4C36-9E88-705170BF8356}"/>
    <cellStyle name="Normal 13 48" xfId="5293" xr:uid="{4E61DB37-44FB-4E8C-9A7D-62B6F58FF270}"/>
    <cellStyle name="Normal 13 49" xfId="5294" xr:uid="{DD8BD5C9-DB48-4899-B86F-7F478C61120D}"/>
    <cellStyle name="Normal 13 5" xfId="5295" xr:uid="{014F5091-E1F0-40A4-BE88-31A4B3C677D5}"/>
    <cellStyle name="Normal 13 50" xfId="6510" xr:uid="{D15FB003-B25D-4918-9E16-092157FF14E6}"/>
    <cellStyle name="Normal 13 50 2" xfId="7211" xr:uid="{7F5AEF1F-8F20-486F-AFE6-4286A1152911}"/>
    <cellStyle name="Normal 13 50 2 2" xfId="8850" xr:uid="{36BA6B1C-F18A-42C6-9666-DBAD8DB8DE43}"/>
    <cellStyle name="Normal 13 50 3" xfId="8178" xr:uid="{433853C3-C0DE-419E-8608-3B754E865349}"/>
    <cellStyle name="Normal 13 51" xfId="6541" xr:uid="{AD803AAB-F3DF-4B46-B0FE-26FF17E936CA}"/>
    <cellStyle name="Normal 13 51 2" xfId="7270" xr:uid="{7D04559E-781E-45AA-BAA1-89328B99C9FE}"/>
    <cellStyle name="Normal 13 51 2 2" xfId="8909" xr:uid="{DCB83C8B-B559-42FF-80B9-711F57E4BFD3}"/>
    <cellStyle name="Normal 13 51 3" xfId="8190" xr:uid="{793F37CD-A966-47C3-B6DF-27EE1610FFB8}"/>
    <cellStyle name="Normal 13 6" xfId="5296" xr:uid="{DB4F2556-5A51-4F49-8D04-E14F3EEE542A}"/>
    <cellStyle name="Normal 13 7" xfId="5297" xr:uid="{20C98F9A-E1C9-49B3-ACB7-575DFE7B7534}"/>
    <cellStyle name="Normal 13 8" xfId="5298" xr:uid="{43E8B080-3ADB-4027-AD3B-5013562D2B5B}"/>
    <cellStyle name="Normal 13 9" xfId="5299" xr:uid="{D6D7A56F-84C5-48C1-B6F3-B736B172D31E}"/>
    <cellStyle name="Normal 13_1_solis_MK Nr 595 " xfId="5300" xr:uid="{CB2BD329-BBF8-47F7-ABCB-49A2AAEAB45C}"/>
    <cellStyle name="Normal 14" xfId="113" xr:uid="{2A016A1E-AD3D-443F-B088-E62ABDE901EA}"/>
    <cellStyle name="Normal 14 2" xfId="5301" xr:uid="{DC1BD67D-AA9B-4EA4-A529-52A92C74C3E1}"/>
    <cellStyle name="Normal 14 3" xfId="6511" xr:uid="{268BF328-F7D6-4FDB-8EB7-366FF5106605}"/>
    <cellStyle name="Normal 14 3 2" xfId="7212" xr:uid="{6DFB3DB1-5759-4322-BCB1-68F54C169D3A}"/>
    <cellStyle name="Normal 14 3 2 2" xfId="8851" xr:uid="{B23D8C1C-C7E3-4FFE-A443-6DAF7F4B5B38}"/>
    <cellStyle name="Normal 14 3 3" xfId="8179" xr:uid="{9CF5D0DF-5436-46D0-826D-0714A3050A68}"/>
    <cellStyle name="Normal 14 4" xfId="6542" xr:uid="{98CE3D3E-5315-4863-93AE-3680D76DF697}"/>
    <cellStyle name="Normal 14 4 2" xfId="7271" xr:uid="{B6F44F57-03F0-4CD2-B37E-490D8124C184}"/>
    <cellStyle name="Normal 14 4 2 2" xfId="8910" xr:uid="{F7ECE09B-2C9F-4DF9-9281-ABD12342ADC2}"/>
    <cellStyle name="Normal 14 4 3" xfId="8191" xr:uid="{06702682-62E3-446F-9B70-D95163FA21D3}"/>
    <cellStyle name="Normal 14_1_solis_MK Nr 595 " xfId="5302" xr:uid="{4B9E7A13-892F-43E5-89FB-614E1B6F92B2}"/>
    <cellStyle name="Normal 15" xfId="98" xr:uid="{E7F7FBFC-E8C3-4326-8F4C-FB83198C6FCA}"/>
    <cellStyle name="Normal 15 2" xfId="5303" xr:uid="{4B8FF458-476C-4532-B257-D7B07C24954E}"/>
    <cellStyle name="Normal 15 2 2" xfId="5304" xr:uid="{9494AFC6-85C2-4CD0-AED7-D3BBB78684E7}"/>
    <cellStyle name="Normal 15 2 2 2" xfId="6513" xr:uid="{28BCA8EB-9240-46D0-8F59-C2E4087F99E3}"/>
    <cellStyle name="Normal 15 2 2 3" xfId="6353" xr:uid="{8EEF7472-A62F-489B-A313-8E5F59FD82DD}"/>
    <cellStyle name="Normal 15 2 2 3 2" xfId="7272" xr:uid="{FD77BA53-551A-4ECE-A234-E601D4BF09D9}"/>
    <cellStyle name="Normal 15 2 2 3 2 2" xfId="8911" xr:uid="{41AE8BD0-0155-4CE4-A1AE-9D8D6ADD4C68}"/>
    <cellStyle name="Normal 15 2 2 3 3" xfId="8060" xr:uid="{A26D7764-6442-4C91-85B0-F712B2151582}"/>
    <cellStyle name="Normal 15 2 2 4" xfId="7028" xr:uid="{BA7046CC-8705-4BDE-90A1-87431D56B7EF}"/>
    <cellStyle name="Normal 15 2 2 4 2" xfId="8668" xr:uid="{BE6AF661-DD66-4E43-B718-263CD345EA74}"/>
    <cellStyle name="Normal 15 2 2 5" xfId="7851" xr:uid="{8936F478-D7F3-490D-8B39-D73A5254D1ED}"/>
    <cellStyle name="Normal 15 2 3" xfId="6543" xr:uid="{CB38FB53-4426-4B49-AE21-0540FA59A4C8}"/>
    <cellStyle name="Normal 15 2 3 2" xfId="7273" xr:uid="{3C1C0273-E4D4-4963-B325-2841E59D3242}"/>
    <cellStyle name="Normal 15 2 3 2 2" xfId="8912" xr:uid="{A35F8D54-74B6-467F-8B1B-1ECEDA9AA548}"/>
    <cellStyle name="Normal 15 2 3 3" xfId="8192" xr:uid="{E2748004-CDF9-4BA0-854C-877B5290D566}"/>
    <cellStyle name="Normal 15 2 4" xfId="6544" xr:uid="{2A32AE8C-E0D5-4B7E-84FF-AA9F012D02BB}"/>
    <cellStyle name="Normal 15 2 4 2" xfId="7274" xr:uid="{1C4BE245-FC37-41E4-8E26-6CBE7ED12CFB}"/>
    <cellStyle name="Normal 15 2 4 2 2" xfId="8913" xr:uid="{3F5E88DD-5CB9-4D27-B860-0A41166CBB68}"/>
    <cellStyle name="Normal 15 2 4 3" xfId="8193" xr:uid="{C2FDF773-F15A-44D2-A76D-51E199C0745D}"/>
    <cellStyle name="Normal 15 2 5" xfId="6352" xr:uid="{572D23B8-CE3E-4350-B0AD-AD85A9E6BC90}"/>
    <cellStyle name="Normal 15 2 5 2" xfId="7275" xr:uid="{05D52FD9-0088-491C-9AB4-82F3CBF159FC}"/>
    <cellStyle name="Normal 15 2 5 2 2" xfId="8914" xr:uid="{4E6AE7C8-732D-4BB0-B50C-1360A809DBB6}"/>
    <cellStyle name="Normal 15 2 5 3" xfId="8059" xr:uid="{808BC1A6-FC0F-498B-86ED-03AC838A9248}"/>
    <cellStyle name="Normal 15 2 6" xfId="7027" xr:uid="{DA1A0ADB-794F-473C-A105-84C4D35A8191}"/>
    <cellStyle name="Normal 15 2 6 2" xfId="8667" xr:uid="{5DEF4C13-DEBC-408A-91FE-98BCC588DB57}"/>
    <cellStyle name="Normal 15 2 7" xfId="7850" xr:uid="{D8F96561-FAD9-470D-954A-BF1E4DEAB8C7}"/>
    <cellStyle name="Normal 15 2_1_solis_MK Nr 595 " xfId="5305" xr:uid="{6484637A-BF3C-46D9-AE8B-AF133F5498DE}"/>
    <cellStyle name="Normal 15 3" xfId="6512" xr:uid="{2702C871-F92C-41B8-A4B0-54EF06E598FE}"/>
    <cellStyle name="Normal 16" xfId="140" xr:uid="{16A763CF-AA8E-41E4-A3C8-AB9D4A1D3902}"/>
    <cellStyle name="Normal 16 2" xfId="5306" xr:uid="{27496BE8-680B-43BE-9077-A645D8F04763}"/>
    <cellStyle name="Normal 16 2 2" xfId="6545" xr:uid="{4803D461-9A6B-4E8B-A37E-118495699B6E}"/>
    <cellStyle name="Normal 16 2 2 2" xfId="7276" xr:uid="{3CA468FF-ED17-420A-8A45-B0D6A9C52F42}"/>
    <cellStyle name="Normal 16 2 2 2 2" xfId="8915" xr:uid="{11F5CA77-72F4-41CF-88A7-F9CC2838C29D}"/>
    <cellStyle name="Normal 16 2 2 3" xfId="8194" xr:uid="{EC0E033D-80DC-4F0E-915B-E8428B7FE978}"/>
    <cellStyle name="Normal 16 2 3" xfId="6546" xr:uid="{584BA5D1-F345-4753-9575-C4494B0A0ABB}"/>
    <cellStyle name="Normal 16 2 3 2" xfId="7277" xr:uid="{0B0CAB1E-3AD1-4272-83A4-9619B498DD77}"/>
    <cellStyle name="Normal 16 2 3 2 2" xfId="8916" xr:uid="{5F4E1B5F-E95C-4750-A0EC-2C830ACE0BA0}"/>
    <cellStyle name="Normal 16 2 3 3" xfId="8195" xr:uid="{D610C2D3-4752-4F2C-8541-216B368D8F4D}"/>
    <cellStyle name="Normal 16 2 4" xfId="6354" xr:uid="{CF31FBE9-4083-40D0-8F83-EF7B540101E5}"/>
    <cellStyle name="Normal 16 2 4 2" xfId="7278" xr:uid="{B91786FD-801A-416B-99D5-B9D2AA40DF94}"/>
    <cellStyle name="Normal 16 2 4 2 2" xfId="8917" xr:uid="{5DF6301D-6A4A-47FC-B697-84A9A7895D9B}"/>
    <cellStyle name="Normal 16 2 4 3" xfId="8061" xr:uid="{FF9C6FA8-B14C-4B31-8C77-E65B9BBA2E77}"/>
    <cellStyle name="Normal 16 2 5" xfId="7029" xr:uid="{D9519B57-5588-450A-A549-A3641FB8BB2C}"/>
    <cellStyle name="Normal 16 2 5 2" xfId="8669" xr:uid="{EA1493BB-D8F9-41E6-9313-EE90F9B8AF2B}"/>
    <cellStyle name="Normal 16 2 6" xfId="7852" xr:uid="{902877A2-F343-4A13-854F-5BD554354644}"/>
    <cellStyle name="Normal 16 3" xfId="6514" xr:uid="{813B5D28-D7E6-4E5B-956B-4F8E6A021711}"/>
    <cellStyle name="Normal 17" xfId="97" xr:uid="{EDE8F884-99E6-4F70-BD03-3FB4BAF7BE8C}"/>
    <cellStyle name="Normal 17 2" xfId="6515" xr:uid="{0409C48C-D55A-46F5-A595-8374A81C6371}"/>
    <cellStyle name="Normal 18" xfId="167" xr:uid="{78FA6932-9857-46D5-A702-2BE535604B94}"/>
    <cellStyle name="Normal 18 10" xfId="6968" xr:uid="{3C575A0D-02BE-4F7D-A55A-0F4AF9E96C26}"/>
    <cellStyle name="Normal 18 10 2" xfId="8607" xr:uid="{3D4D06DF-2FE9-4258-A9DE-F57359A7E49A}"/>
    <cellStyle name="Normal 18 11" xfId="7773" xr:uid="{13A72DF8-4263-4E6B-A6C7-38022FF7C3C8}"/>
    <cellStyle name="Normal 18 2" xfId="164" xr:uid="{09DC8B4F-3389-4A62-A90D-34A07B75492F}"/>
    <cellStyle name="Normal 18 2 2" xfId="6342" xr:uid="{79BB0B53-AD1F-4080-8EEE-919C1BB10E90}"/>
    <cellStyle name="Normal 18 2 2 2" xfId="6517" xr:uid="{66D3A8D4-CFBB-4BBD-80CC-34800580C35B}"/>
    <cellStyle name="Normal 18 2 2 2 2" xfId="6951" xr:uid="{5A26A831-5954-4B22-A513-68CFC5525D2F}"/>
    <cellStyle name="Normal 18 2 2 2 2 2" xfId="6964" xr:uid="{965526D7-BF32-472D-AA1C-23AC9A1337C6}"/>
    <cellStyle name="Normal 18 2 2 2 2 3" xfId="8591" xr:uid="{7907F2BA-DBB1-4D39-B6A2-28214FE2820A}"/>
    <cellStyle name="Normal 18 2 2 2 3" xfId="7219" xr:uid="{50848B8F-C436-4128-9604-B00A1BB1A0C6}"/>
    <cellStyle name="Normal 18 2 2 2 3 2" xfId="8858" xr:uid="{B40BEAEB-5B62-4C59-A863-818515DDE1CD}"/>
    <cellStyle name="Normal 18 2 2 3" xfId="6356" xr:uid="{E9A54F99-FCB9-420F-9CDB-CA9D6CC244AD}"/>
    <cellStyle name="Normal 18 2 2 3 2" xfId="7279" xr:uid="{437EE7BE-26D1-4487-BFB4-6175606C7C4D}"/>
    <cellStyle name="Normal 18 2 2 3 2 2" xfId="8918" xr:uid="{9F068050-2612-487E-A8E5-501A361DF004}"/>
    <cellStyle name="Normal 18 2 2 3 3" xfId="8063" xr:uid="{27AE7DB6-9A3D-4FB4-8AC1-3DB035028CD5}"/>
    <cellStyle name="Normal 18 2 2 4" xfId="6962" xr:uid="{E2E168D6-E078-4916-BB51-5EE31F5FAE37}"/>
    <cellStyle name="Normal 18 2 2 4 2" xfId="7755" xr:uid="{8E0D3B47-B504-4A4C-9E6B-AD69C2EBE24C}"/>
    <cellStyle name="Normal 18 2 2 4 2 2" xfId="9391" xr:uid="{3A0CE5B5-2255-49E8-A6E7-111FAE49C029}"/>
    <cellStyle name="Normal 18 2 2 4 3" xfId="7766" xr:uid="{1B33D762-4765-4031-AB28-42A385208FB0}"/>
    <cellStyle name="Normal 18 2 2 4 3 2" xfId="9402" xr:uid="{EB299982-501D-409C-9822-CA774F65FE80}"/>
    <cellStyle name="Normal 18 2 2 4 4" xfId="8602" xr:uid="{AFE3711B-5C9A-4D8F-BB66-AAA50B71B7A5}"/>
    <cellStyle name="Normal 18 2 2 5" xfId="8050" xr:uid="{E4CB5AC3-B7F8-49E0-B229-DA9388660404}"/>
    <cellStyle name="Normal 18 2 3" xfId="6344" xr:uid="{6821A7DF-A0C9-4412-9580-5D9ECCF1632C}"/>
    <cellStyle name="Normal 18 2 3 2" xfId="6357" xr:uid="{7E0B5338-DB24-4A14-BDC5-31C9930346E3}"/>
    <cellStyle name="Normal 18 2 3 2 2" xfId="7280" xr:uid="{20EA37E7-8227-45AE-BC8E-E72114499577}"/>
    <cellStyle name="Normal 18 2 3 2 2 2" xfId="8919" xr:uid="{BFB1FFB1-CFF4-4F77-8CE4-F793B66E4EC7}"/>
    <cellStyle name="Normal 18 2 3 2 3" xfId="8064" xr:uid="{7DBE7C22-5C4D-4CF4-9175-EDE59E571BB2}"/>
    <cellStyle name="Normal 18 2 3 3" xfId="7218" xr:uid="{939B2D1E-3941-4A73-951E-5A8723A85C47}"/>
    <cellStyle name="Normal 18 2 3 3 2" xfId="8857" xr:uid="{77C94B71-8892-4EF8-A1C4-E0C905EC1D67}"/>
    <cellStyle name="Normal 18 2 3 4" xfId="8051" xr:uid="{1073463B-3573-4207-9278-094D585DBEC4}"/>
    <cellStyle name="Normal 18 2 4" xfId="6355" xr:uid="{897B8296-5220-4866-AD76-21C91AA6B1DC}"/>
    <cellStyle name="Normal 18 2 4 2" xfId="7281" xr:uid="{ED4EB83C-F57F-4B75-B143-D468051CEE97}"/>
    <cellStyle name="Normal 18 2 4 2 2" xfId="8920" xr:uid="{101A45E0-C286-4DD6-A486-4823F2955101}"/>
    <cellStyle name="Normal 18 2 4 3" xfId="8062" xr:uid="{A1C81551-07A8-402C-A586-2E8ADD1066D1}"/>
    <cellStyle name="Normal 18 2 5" xfId="6973" xr:uid="{83F38D19-08E2-4DA7-86DB-4B5F72A55B90}"/>
    <cellStyle name="Normal 18 2 5 2" xfId="8612" xr:uid="{8033B3A3-4ED3-45C5-8C18-BDBC3DCAA774}"/>
    <cellStyle name="Normal 18 2 6" xfId="7775" xr:uid="{0B5399E7-760C-4260-BF01-DB84400F8067}"/>
    <cellStyle name="Normal 18 3" xfId="47" xr:uid="{240B7642-ECEF-4720-9415-1C4ACF27274B}"/>
    <cellStyle name="Normal 18 3 2" xfId="45" xr:uid="{138DE65D-4886-4467-8FD4-F91DA86E8FEF}"/>
    <cellStyle name="Normal 18 3 2 2" xfId="7282" xr:uid="{E46FF165-AB7B-446A-8153-E1FAC7132E0E}"/>
    <cellStyle name="Normal 18 3 2 2 2" xfId="8921" xr:uid="{A9F1D702-82DD-47D5-BF9A-B6C852632E36}"/>
    <cellStyle name="Normal 18 3 2 3" xfId="7763" xr:uid="{149BD7AD-1D0A-424C-92DE-0AABD45CEE26}"/>
    <cellStyle name="Normal 18 3 2 3 2" xfId="9399" xr:uid="{39164915-2BBA-4F8F-8AA2-D9368E437149}"/>
    <cellStyle name="Normal 18 3 2 4" xfId="8196" xr:uid="{1CA62BB6-CB4A-42D7-A7FB-8DCA5B68132E}"/>
    <cellStyle name="Normal 18 3 3" xfId="6547" xr:uid="{0CC4941E-65A7-465D-9F72-3AFFFD35B7C8}"/>
    <cellStyle name="Normal 18 3 3 2" xfId="7283" xr:uid="{8CE33554-BD9A-424D-9F88-8B580D5D6B57}"/>
    <cellStyle name="Normal 18 3 3 2 2" xfId="8922" xr:uid="{AA57C67D-E762-411B-860F-5AF97B60E511}"/>
    <cellStyle name="Normal 18 3 3 3" xfId="8197" xr:uid="{0668585C-2948-4CB3-8141-D173B2E45A3B}"/>
    <cellStyle name="Normal 18 3 4" xfId="6358" xr:uid="{41C2A9FE-9778-4720-A71E-FE30AFA2A409}"/>
    <cellStyle name="Normal 18 3 4 2" xfId="7284" xr:uid="{1FE7838A-5CEF-433F-A9E3-E985F3D2C630}"/>
    <cellStyle name="Normal 18 3 4 2 2" xfId="8923" xr:uid="{EC777E87-11C5-4A77-8590-B370728AD23F}"/>
    <cellStyle name="Normal 18 3 4 3" xfId="8065" xr:uid="{3E52DA75-6783-4DAF-9CD0-C544503DF31A}"/>
    <cellStyle name="Normal 18 3 5" xfId="6959" xr:uid="{53A8CF2F-4EB3-4607-945B-77E4E1FC7D7E}"/>
    <cellStyle name="Normal 18 3 5 2" xfId="6963" xr:uid="{2689A5D4-AB87-48CC-B029-279F1C2DA3F8}"/>
    <cellStyle name="Normal 18 3 5 2 2" xfId="7767" xr:uid="{97244E1C-3541-439F-8C4B-7DC2957E0177}"/>
    <cellStyle name="Normal 18 3 5 2 2 2" xfId="9403" xr:uid="{0792BD92-3750-4E43-8E05-F2EAA28A5F8F}"/>
    <cellStyle name="Normal 18 3 5 2 3" xfId="8603" xr:uid="{9A2EDD7D-0855-4F68-9D8E-904B0A19E8A8}"/>
    <cellStyle name="Normal 18 3 5 3" xfId="7759" xr:uid="{45A2F103-0B51-432F-9069-3C469FD866D8}"/>
    <cellStyle name="Normal 18 3 5 3 2" xfId="9395" xr:uid="{E4C0D927-EF22-4078-BF6F-16FFE76E7890}"/>
    <cellStyle name="Normal 18 3 5 4" xfId="8599" xr:uid="{334980FD-1AE8-463A-A365-9E5A89F48A54}"/>
    <cellStyle name="Normal 18 3 6" xfId="7030" xr:uid="{A78B3755-E8F0-4AF7-A817-80E08018D148}"/>
    <cellStyle name="Normal 18 3 6 2" xfId="8670" xr:uid="{0FE3DECC-6E37-4858-ACDD-6E22EC741C03}"/>
    <cellStyle name="Normal 18 3 7" xfId="7853" xr:uid="{31FD2A8E-B0AD-441F-8AB1-16129ED3339A}"/>
    <cellStyle name="Normal 18 4" xfId="5307" xr:uid="{84035050-4141-4512-9D81-B93F1818E1F7}"/>
    <cellStyle name="Normal 18 4 2" xfId="6548" xr:uid="{A011B1FD-50F5-4E0E-902F-B7929EE1150B}"/>
    <cellStyle name="Normal 18 4 2 2" xfId="7285" xr:uid="{638BC774-054D-4C80-947A-929599A6C617}"/>
    <cellStyle name="Normal 18 4 2 2 2" xfId="8924" xr:uid="{BA09B5CA-BC96-479B-9671-3B3051AFE1AF}"/>
    <cellStyle name="Normal 18 4 2 3" xfId="8198" xr:uid="{2209537C-5454-4DAF-A51E-4DFEB84B55DE}"/>
    <cellStyle name="Normal 18 4 3" xfId="6359" xr:uid="{CB052694-5EBF-4D54-91A0-810CFADED233}"/>
    <cellStyle name="Normal 18 4 3 2" xfId="7286" xr:uid="{3B49FEAB-6633-40D2-8AAA-3AE8AB5A9190}"/>
    <cellStyle name="Normal 18 4 3 2 2" xfId="8925" xr:uid="{CA47AF7B-8E49-4A88-BA13-AD5A837062D0}"/>
    <cellStyle name="Normal 18 4 3 3" xfId="8066" xr:uid="{507F9365-2D0C-48E3-A061-BC2160BE23E9}"/>
    <cellStyle name="Normal 18 4 4" xfId="7031" xr:uid="{7F483477-7AC8-4989-8983-FB3C9FC02A86}"/>
    <cellStyle name="Normal 18 4 4 2" xfId="8671" xr:uid="{569700C9-001C-4C6B-8B1E-2C57B008960C}"/>
    <cellStyle name="Normal 18 4 5" xfId="7854" xr:uid="{24BFB059-16D8-4956-91E6-AE986B5C067B}"/>
    <cellStyle name="Normal 18 5" xfId="5308" xr:uid="{E8CD5E3E-96ED-4887-8DC8-C635F04A665D}"/>
    <cellStyle name="Normal 18 5 2" xfId="6549" xr:uid="{0AEF405A-196C-4777-93F7-F5B9B9378124}"/>
    <cellStyle name="Normal 18 5 2 2" xfId="7287" xr:uid="{E4160988-D8FB-4A36-93E9-D6DDB19BE1C4}"/>
    <cellStyle name="Normal 18 5 2 2 2" xfId="8926" xr:uid="{6315FADC-5B73-4C70-B768-777ACD6E18B6}"/>
    <cellStyle name="Normal 18 5 2 3" xfId="8199" xr:uid="{A3FBAA0B-C85D-4EF5-B530-85140DF24538}"/>
    <cellStyle name="Normal 18 5 3" xfId="6360" xr:uid="{C2D9E4A6-6D08-4F36-AE8E-2C02D6B4BF92}"/>
    <cellStyle name="Normal 18 5 3 2" xfId="7288" xr:uid="{F29481E2-D783-4C5D-87DF-C970F8A17633}"/>
    <cellStyle name="Normal 18 5 3 2 2" xfId="8927" xr:uid="{246E19EA-CB10-4324-AB4D-482C569BAE7A}"/>
    <cellStyle name="Normal 18 5 3 3" xfId="8067" xr:uid="{1E2A048B-756B-45B6-9EA2-A72E6B8DEC1C}"/>
    <cellStyle name="Normal 18 5 4" xfId="7032" xr:uid="{4318280F-C8FA-45F7-B7EA-C1B16686BA0F}"/>
    <cellStyle name="Normal 18 5 4 2" xfId="8672" xr:uid="{3E4BCAE5-4891-4A8A-8DA7-7936B9DDFD27}"/>
    <cellStyle name="Normal 18 5 5" xfId="7855" xr:uid="{4C343F96-4A9C-4A68-A760-392A3C2ED7F1}"/>
    <cellStyle name="Normal 18 6" xfId="5309" xr:uid="{7230C5C6-C15A-4C2F-96F6-331B15841C30}"/>
    <cellStyle name="Normal 18 6 2" xfId="6550" xr:uid="{E5395FDB-FA36-4C8C-9789-8BD5F34B8ACB}"/>
    <cellStyle name="Normal 18 6 2 2" xfId="7289" xr:uid="{33905046-926B-4D92-AF68-09219E2B4FAB}"/>
    <cellStyle name="Normal 18 6 2 2 2" xfId="8928" xr:uid="{64DE83C6-E11F-4F11-B5C2-AF8D146A4181}"/>
    <cellStyle name="Normal 18 6 2 3" xfId="8200" xr:uid="{24620C1A-7D88-4F2F-B33E-B492C48464B4}"/>
    <cellStyle name="Normal 18 6 3" xfId="6361" xr:uid="{BDF4FDCD-C348-4DFF-BC4E-7F1D5446A295}"/>
    <cellStyle name="Normal 18 6 3 2" xfId="7290" xr:uid="{3A4F0CFA-2D9F-4D4C-8709-799AB1800D0C}"/>
    <cellStyle name="Normal 18 6 3 2 2" xfId="8929" xr:uid="{728653F4-BC2E-40C1-AC05-599138DA8A41}"/>
    <cellStyle name="Normal 18 6 3 3" xfId="8068" xr:uid="{A151D6ED-5535-4FA5-A0F8-AC6A2C5F064D}"/>
    <cellStyle name="Normal 18 6 4" xfId="7033" xr:uid="{C664909C-F5A8-4E1E-9006-826DC81D2058}"/>
    <cellStyle name="Normal 18 6 4 2" xfId="8673" xr:uid="{EE913DDC-749C-4F72-A778-722FA5BB65CA}"/>
    <cellStyle name="Normal 18 6 5" xfId="7856" xr:uid="{1272655E-F2E1-4A61-83F0-9B97167C4092}"/>
    <cellStyle name="Normal 18 7" xfId="6516" xr:uid="{0CC6A7C6-FD41-4FBD-B5DB-F2248DA00111}"/>
    <cellStyle name="Normal 18 7 2" xfId="19805" xr:uid="{51442286-AA6C-4C69-9B83-589DD9B07786}"/>
    <cellStyle name="Normal 18 7 3" xfId="20200" xr:uid="{30456C5D-4857-4F48-B55B-6258B96707ED}"/>
    <cellStyle name="Normal 18 8" xfId="6346" xr:uid="{5BC45C48-1D12-4B1E-9874-29433D513B52}"/>
    <cellStyle name="Normal 18 8 2" xfId="7291" xr:uid="{A891BCE9-C322-41A2-AEF1-D4B5D8F4CFB8}"/>
    <cellStyle name="Normal 18 8 2 2" xfId="8930" xr:uid="{9D703AC4-B50B-4136-9DC3-CC130AE5AE10}"/>
    <cellStyle name="Normal 18 8 3" xfId="8053" xr:uid="{24E1297D-8963-402C-8CF5-9C108DE182A6}"/>
    <cellStyle name="Normal 18 9" xfId="6947" xr:uid="{E302E74D-CC77-4C56-BDBD-F73DE008B8B8}"/>
    <cellStyle name="Normal 18 9 2" xfId="8586" xr:uid="{7A5406F7-E71F-45FA-8276-6A9924574A1B}"/>
    <cellStyle name="Normal 18_1_solis_MK Nr 595 " xfId="5310" xr:uid="{3F219F94-875E-4E52-A7D1-B5389202AC29}"/>
    <cellStyle name="Normal 19" xfId="5311" xr:uid="{B549A77A-300C-4B16-A2A1-367CD421033F}"/>
    <cellStyle name="Normal 19 10" xfId="6349" xr:uid="{03CDF73B-D66E-4608-B356-8CA5F9B70DC8}"/>
    <cellStyle name="Normal 19 10 2" xfId="7292" xr:uid="{214F0CF2-7D07-4FD0-9461-A87E223BCC73}"/>
    <cellStyle name="Normal 19 10 2 2" xfId="8931" xr:uid="{ABF46FEF-BF28-4D48-8983-8320C30B2A10}"/>
    <cellStyle name="Normal 19 10 3" xfId="8056" xr:uid="{834BB82E-1E33-4B15-BDFB-B4BF664AD845}"/>
    <cellStyle name="Normal 19 11" xfId="7034" xr:uid="{525C15C6-88D7-4712-99DF-2BBFE2AA96A8}"/>
    <cellStyle name="Normal 19 11 2" xfId="8674" xr:uid="{DE5CAEC2-EAA3-4282-8DFF-34D3434D82CF}"/>
    <cellStyle name="Normal 19 12" xfId="7857" xr:uid="{51899A05-ACF3-4EA0-AC98-7E1F2363A5ED}"/>
    <cellStyle name="Normal 19 2" xfId="5312" xr:uid="{06DAA094-6D2E-49A7-8A7F-B606070470E7}"/>
    <cellStyle name="Normal 19 2 2" xfId="5313" xr:uid="{8993A5C7-D91B-4216-809B-07FCD9175925}"/>
    <cellStyle name="Normal 19 2 3" xfId="5314" xr:uid="{C55F6AAB-2A3C-4F11-8AB4-41EB7E4B7664}"/>
    <cellStyle name="Normal 19 2 4" xfId="19753" xr:uid="{809ADFC6-3EEF-431A-8FB7-4C9DDA36E281}"/>
    <cellStyle name="Normal 19 2 5" xfId="20151" xr:uid="{3A2BDCF0-DEB5-4A1B-9BE2-0ED893954279}"/>
    <cellStyle name="Normal 19 2_1_solis_MK Nr 595 " xfId="5315" xr:uid="{F62FC80A-2179-4DBD-BD9D-D7DF9A5734B7}"/>
    <cellStyle name="Normal 19 3" xfId="5316" xr:uid="{710709AB-4CB7-406D-B97E-FB8C43075BAD}"/>
    <cellStyle name="Normal 19 4" xfId="5317" xr:uid="{BDF16415-5068-4A59-B03D-F5DBAB9C8750}"/>
    <cellStyle name="Normal 19 5" xfId="6551" xr:uid="{C748834B-C376-4BD1-B8C6-AA1FF7252D92}"/>
    <cellStyle name="Normal 19 5 2" xfId="7293" xr:uid="{91B8E34D-99B5-49F9-9954-538AE832B177}"/>
    <cellStyle name="Normal 19 5 2 2" xfId="8932" xr:uid="{79FFF4C4-49AE-4A9C-8424-694CB207EC75}"/>
    <cellStyle name="Normal 19 5 3" xfId="8201" xr:uid="{74F20603-8CDD-4A94-9DCF-585D45022AE1}"/>
    <cellStyle name="Normal 19 6" xfId="6552" xr:uid="{6D868325-AF93-4F78-9709-0D4666284DA1}"/>
    <cellStyle name="Normal 19 6 2" xfId="7294" xr:uid="{3A75CA7C-5327-4434-8DD0-A112A438DEEB}"/>
    <cellStyle name="Normal 19 6 2 2" xfId="8933" xr:uid="{BDDE8DAF-53CB-4C4A-9B4E-877F99A3AEB7}"/>
    <cellStyle name="Normal 19 6 3" xfId="8202" xr:uid="{BF1AEB66-0BC8-408A-99A0-475A256FB8F8}"/>
    <cellStyle name="Normal 19 7" xfId="6362" xr:uid="{E1F57072-20A6-4C22-8FE3-75AA2C59FE2B}"/>
    <cellStyle name="Normal 19 7 2" xfId="7295" xr:uid="{0FD50D5A-A137-4517-BFD2-FD7EE939EF0A}"/>
    <cellStyle name="Normal 19 7 2 2" xfId="8934" xr:uid="{27EBB6C1-A17A-448C-8B12-965BF96164D3}"/>
    <cellStyle name="Normal 19 7 3" xfId="8069" xr:uid="{85AB0795-3A10-4D0B-A016-70FA3DAABEA2}"/>
    <cellStyle name="Normal 19 8" xfId="6348" xr:uid="{07B27E6F-C4B2-45B6-9E0B-080A727051AD}"/>
    <cellStyle name="Normal 19 8 2" xfId="7296" xr:uid="{B58C4B84-92A0-4D37-BC3C-887ABC6C5D52}"/>
    <cellStyle name="Normal 19 8 2 2" xfId="8935" xr:uid="{FD68A7B3-5913-4769-89FB-163E2485ADF1}"/>
    <cellStyle name="Normal 19 8 3" xfId="8055" xr:uid="{C174309D-1A2E-4AAD-88B3-E93F8B442BF8}"/>
    <cellStyle name="Normal 19 9" xfId="6350" xr:uid="{0E161869-2F49-4163-9C9D-5F644AECAA80}"/>
    <cellStyle name="Normal 19 9 2" xfId="7297" xr:uid="{6B9FD7FC-1FD6-4CCD-B2D7-C0D78BF4B2A5}"/>
    <cellStyle name="Normal 19 9 2 2" xfId="8936" xr:uid="{6781F605-1ECB-47E7-81A1-69383211FD51}"/>
    <cellStyle name="Normal 19 9 3" xfId="8057" xr:uid="{A3A1A106-91F9-4F75-BEDB-1B43D7F73AC6}"/>
    <cellStyle name="Normal 19_1_solis_MK Nr 595 " xfId="5318" xr:uid="{3FB3B538-70EE-447C-BF73-6232B134D34F}"/>
    <cellStyle name="Normal 2" xfId="15" xr:uid="{50B2D0EB-456E-4908-BA9E-A4EAC8406536}"/>
    <cellStyle name="Normal 2 10" xfId="5319" xr:uid="{276D7071-0AD5-4ADE-B1FB-3D776050A0B7}"/>
    <cellStyle name="Normal 2 10 2" xfId="6553" xr:uid="{5AA7779B-3DA5-4252-BB99-809E850967D3}"/>
    <cellStyle name="Normal 2 10 2 2" xfId="7298" xr:uid="{25FFB449-C949-43B4-BAD4-6841EEDE033C}"/>
    <cellStyle name="Normal 2 10 2 2 2" xfId="8937" xr:uid="{9B01C306-7800-4F16-9485-3FFD758245BA}"/>
    <cellStyle name="Normal 2 10 2 3" xfId="8203" xr:uid="{DEEFF7C0-990D-4C4F-A414-A49528DF367D}"/>
    <cellStyle name="Normal 2 10 3" xfId="6554" xr:uid="{F2D218A7-20A2-4A80-97A1-399A706CF606}"/>
    <cellStyle name="Normal 2 10 3 2" xfId="7299" xr:uid="{FE0A6B25-DAE9-421C-AEC5-3FB1DB32448B}"/>
    <cellStyle name="Normal 2 10 3 2 2" xfId="8938" xr:uid="{65DB9631-F0C7-4123-A934-AFE28A40B97E}"/>
    <cellStyle name="Normal 2 10 3 3" xfId="8204" xr:uid="{E6A87268-7F49-4629-B5F2-57EA2BDB0D76}"/>
    <cellStyle name="Normal 2 10 4" xfId="6363" xr:uid="{EDD84E71-DD9D-49B3-8AFB-497A44C7E32F}"/>
    <cellStyle name="Normal 2 10 4 2" xfId="7300" xr:uid="{74712E51-8552-4184-A315-C3128C368F84}"/>
    <cellStyle name="Normal 2 10 4 2 2" xfId="8939" xr:uid="{A7CC03AC-B062-4F30-83D0-B5EF0E69C583}"/>
    <cellStyle name="Normal 2 10 4 3" xfId="8070" xr:uid="{9B363690-6A09-434A-8E21-5C19CCF10D1E}"/>
    <cellStyle name="Normal 2 10 5" xfId="7035" xr:uid="{856B6488-415D-44AD-86CA-CBEF0A47265C}"/>
    <cellStyle name="Normal 2 10 5 2" xfId="8675" xr:uid="{12C3FD64-70DD-4B30-9DE5-1321F8B91C5A}"/>
    <cellStyle name="Normal 2 10 6" xfId="7858" xr:uid="{10362397-4A78-4522-8FAB-DC63EB37C2D3}"/>
    <cellStyle name="Normal 2 11" xfId="5320" xr:uid="{8DA64F29-4622-4E57-A911-AC85AF830FC8}"/>
    <cellStyle name="Normal 2 11 2" xfId="6555" xr:uid="{FEE13994-88B6-452B-9F81-FC72ED77FF1D}"/>
    <cellStyle name="Normal 2 11 2 2" xfId="7301" xr:uid="{423F426B-9CF0-449A-9798-1794F7046F5C}"/>
    <cellStyle name="Normal 2 11 2 2 2" xfId="8940" xr:uid="{B4BE7100-148B-44D0-BCE9-A2E5A36DC8AC}"/>
    <cellStyle name="Normal 2 11 2 3" xfId="8205" xr:uid="{602A4AAE-E8D7-4DFB-A1D3-7F73D3F43791}"/>
    <cellStyle name="Normal 2 11 3" xfId="6556" xr:uid="{CF320F6B-7F73-456C-9A26-F7064F023E21}"/>
    <cellStyle name="Normal 2 11 3 2" xfId="7302" xr:uid="{D3C8F57E-F276-4C23-BEA4-B0899326ADD2}"/>
    <cellStyle name="Normal 2 11 3 2 2" xfId="8941" xr:uid="{62B2367A-7FA0-413A-AA91-18A9D03A8675}"/>
    <cellStyle name="Normal 2 11 3 3" xfId="8206" xr:uid="{24A1110D-222D-4A7E-97FE-67AC71176D68}"/>
    <cellStyle name="Normal 2 11 4" xfId="6364" xr:uid="{67159314-BD39-4607-A58D-842F4A530ADB}"/>
    <cellStyle name="Normal 2 11 4 2" xfId="7303" xr:uid="{6DEC78AC-F035-4F86-A220-219D0BC9045D}"/>
    <cellStyle name="Normal 2 11 4 2 2" xfId="8942" xr:uid="{01994895-C6E9-41E8-A617-E36353B62A11}"/>
    <cellStyle name="Normal 2 11 4 3" xfId="8071" xr:uid="{646AE72F-F7EF-4589-8136-35C1318BE02C}"/>
    <cellStyle name="Normal 2 11 5" xfId="7036" xr:uid="{2681E8AD-F275-4F27-88F3-2FA52CABC6E6}"/>
    <cellStyle name="Normal 2 11 5 2" xfId="8676" xr:uid="{DE560431-E857-4A3D-B9C5-C7ED5996173D}"/>
    <cellStyle name="Normal 2 11 6" xfId="7859" xr:uid="{8F8BD954-D1DB-4E36-9A58-8BDD890E04A7}"/>
    <cellStyle name="Normal 2 12" xfId="16" xr:uid="{8F9A4416-853D-4FA4-991A-0F880C41335A}"/>
    <cellStyle name="Normal 2 12 2" xfId="76" xr:uid="{F831251D-E8B5-45E1-93CC-94CF8841CEE6}"/>
    <cellStyle name="Normal 2 12 3" xfId="19721" xr:uid="{ED6974AB-FDBB-4F94-BA85-4A30BE532D92}"/>
    <cellStyle name="Normal 2 12 4" xfId="20145" xr:uid="{5FDBB6FC-B95D-44DD-9133-F76F65CC1196}"/>
    <cellStyle name="Normal 2 13" xfId="5321" xr:uid="{75B0E19B-82C5-4F56-8E4C-53929B1D9AA6}"/>
    <cellStyle name="Normal 2 13 10" xfId="5322" xr:uid="{B034F856-C73F-4B6C-88E7-D22EC848CA39}"/>
    <cellStyle name="Normal 2 13 11" xfId="5323" xr:uid="{2254B00F-1A93-4186-82D9-04E3727B6877}"/>
    <cellStyle name="Normal 2 13 12" xfId="5324" xr:uid="{DB5C81C3-1B29-4AAC-B7FD-AD22CCDA61D3}"/>
    <cellStyle name="Normal 2 13 13" xfId="5325" xr:uid="{7D60532A-92E7-40D0-94CC-76387A1CAD74}"/>
    <cellStyle name="Normal 2 13 2" xfId="5326" xr:uid="{A845CF33-B1A1-4D2E-A39F-2FEABAC80880}"/>
    <cellStyle name="Normal 2 13 2 10" xfId="5327" xr:uid="{36D211F1-2981-4934-8E20-421C215FB98C}"/>
    <cellStyle name="Normal 2 13 2 10 2" xfId="19755" xr:uid="{96AB9FA8-7D32-41AF-8278-BFD0E08C1F00}"/>
    <cellStyle name="Normal 2 13 2 10 3" xfId="20153" xr:uid="{E1E1117A-7F60-4CA7-B66C-CBD2AA4DCE5C}"/>
    <cellStyle name="Normal 2 13 2 11" xfId="5328" xr:uid="{F9562438-2878-42B6-8756-EA33DCA9D02C}"/>
    <cellStyle name="Normal 2 13 2 11 2" xfId="19756" xr:uid="{A22BEBD5-60BF-43F4-B078-75AF8BCBBF7D}"/>
    <cellStyle name="Normal 2 13 2 11 3" xfId="20154" xr:uid="{636CD5F7-9086-4DE3-AF93-1C28A93D471C}"/>
    <cellStyle name="Normal 2 13 2 12" xfId="5329" xr:uid="{AC761AFB-7316-4C52-894B-D4BD723FFACA}"/>
    <cellStyle name="Normal 2 13 2 12 2" xfId="19757" xr:uid="{0955B212-BE88-4946-B5EC-90E08B02D383}"/>
    <cellStyle name="Normal 2 13 2 12 3" xfId="20155" xr:uid="{89044506-2FBB-4906-8B18-E75B3461FCA4}"/>
    <cellStyle name="Normal 2 13 2 13" xfId="5330" xr:uid="{1B9326ED-8380-4595-BBB0-7A3B0331C961}"/>
    <cellStyle name="Normal 2 13 2 13 2" xfId="19758" xr:uid="{ED71B2A0-AE5E-434C-9AE6-8A76ED19423A}"/>
    <cellStyle name="Normal 2 13 2 13 3" xfId="20156" xr:uid="{AE88F6B4-A6EE-4ED0-86A2-CEE50F3772EB}"/>
    <cellStyle name="Normal 2 13 2 14" xfId="19754" xr:uid="{E5BEAA0E-51A4-4FA1-BCF5-1CE4EE73DAB9}"/>
    <cellStyle name="Normal 2 13 2 15" xfId="20152" xr:uid="{64FB7C7E-F912-4BBB-8A89-792BBECD4200}"/>
    <cellStyle name="Normal 2 13 2 2" xfId="5331" xr:uid="{FC7D9535-E91E-44CA-B577-865B75BEE71C}"/>
    <cellStyle name="Normal 2 13 2 2 2" xfId="19759" xr:uid="{14AB7892-8000-4C9F-8BD7-CCE4960D38BC}"/>
    <cellStyle name="Normal 2 13 2 2 3" xfId="20157" xr:uid="{9E06586A-2779-443C-9949-1800D41C299D}"/>
    <cellStyle name="Normal 2 13 2 3" xfId="5332" xr:uid="{BBF22AEF-E757-4DC5-88D9-E3BD13B229A1}"/>
    <cellStyle name="Normal 2 13 2 3 2" xfId="19760" xr:uid="{C0A5579D-27B5-43B4-90ED-A97F91A86DBC}"/>
    <cellStyle name="Normal 2 13 2 3 3" xfId="20158" xr:uid="{29CB39E6-0174-49DF-AA8A-B2124DE13987}"/>
    <cellStyle name="Normal 2 13 2 4" xfId="5333" xr:uid="{64F8832B-C456-4873-9ED9-252A554FFDBB}"/>
    <cellStyle name="Normal 2 13 2 4 2" xfId="19761" xr:uid="{9CBB5DD2-F995-4727-A2B0-BE6F6D92914B}"/>
    <cellStyle name="Normal 2 13 2 4 3" xfId="20159" xr:uid="{96E2DFE1-9279-4D94-A43E-F2D77E44DA02}"/>
    <cellStyle name="Normal 2 13 2 5" xfId="5334" xr:uid="{2D884338-1F6C-4595-9C77-79D04FF3F495}"/>
    <cellStyle name="Normal 2 13 2 5 2" xfId="19762" xr:uid="{3CAB8916-DBA0-4F7E-9FEC-DE92A1FD4548}"/>
    <cellStyle name="Normal 2 13 2 5 3" xfId="20160" xr:uid="{520C3059-5058-42F1-81BD-29927D4F556A}"/>
    <cellStyle name="Normal 2 13 2 6" xfId="5335" xr:uid="{3D8E093D-6EA7-4BCE-A125-165FDE1C8DF3}"/>
    <cellStyle name="Normal 2 13 2 6 2" xfId="19763" xr:uid="{8460339F-06E4-49AA-B2DD-88ED4CAD4155}"/>
    <cellStyle name="Normal 2 13 2 6 3" xfId="20161" xr:uid="{1F4E09A1-505F-489E-B47E-7431728B3DD2}"/>
    <cellStyle name="Normal 2 13 2 7" xfId="5336" xr:uid="{84CD9787-B366-4F89-AE64-93BF97AE673D}"/>
    <cellStyle name="Normal 2 13 2 7 2" xfId="19764" xr:uid="{E5709E9B-48CE-4F3A-AF1D-EBA2FED611CD}"/>
    <cellStyle name="Normal 2 13 2 7 3" xfId="20162" xr:uid="{DD5D7C84-D04B-4761-A554-B32D3505F091}"/>
    <cellStyle name="Normal 2 13 2 8" xfId="5337" xr:uid="{753871C8-3887-46C1-8991-FCCAC9AB16CB}"/>
    <cellStyle name="Normal 2 13 2 8 2" xfId="19765" xr:uid="{09B0BE29-3E53-42BC-AEDE-D573E6F77C78}"/>
    <cellStyle name="Normal 2 13 2 8 3" xfId="20163" xr:uid="{0F76EC8C-EEB9-4286-8950-290726074246}"/>
    <cellStyle name="Normal 2 13 2 9" xfId="5338" xr:uid="{23A314F9-FE2C-4C2A-A728-EA5BE033D64C}"/>
    <cellStyle name="Normal 2 13 2 9 2" xfId="19766" xr:uid="{EF89AEAA-65A1-41A2-A21F-14855D079FE6}"/>
    <cellStyle name="Normal 2 13 2 9 3" xfId="20164" xr:uid="{575C1C0C-30EA-4605-9D1E-F6EB30471D26}"/>
    <cellStyle name="Normal 2 13 3" xfId="5339" xr:uid="{E157D45A-7955-4B9C-9244-FC87857F83C6}"/>
    <cellStyle name="Normal 2 13 4" xfId="5340" xr:uid="{5244607F-6577-4964-A556-83208221FDC6}"/>
    <cellStyle name="Normal 2 13 5" xfId="5341" xr:uid="{A2B09494-EF42-47B4-8771-807CB3785198}"/>
    <cellStyle name="Normal 2 13 6" xfId="5342" xr:uid="{E7631C74-4F6F-4C52-B217-42B2C3F62818}"/>
    <cellStyle name="Normal 2 13 7" xfId="5343" xr:uid="{CAB15496-A4B7-416D-9A4B-6873DB881223}"/>
    <cellStyle name="Normal 2 13 8" xfId="5344" xr:uid="{6FB68B30-FCCC-420A-B520-5097501A2981}"/>
    <cellStyle name="Normal 2 13 9" xfId="5345" xr:uid="{77CAFE23-B56B-4BC0-BACF-218FAFC8C630}"/>
    <cellStyle name="Normal 2 14" xfId="5346" xr:uid="{95FD0B22-6B5F-4C46-BFCB-60DF1CFB735B}"/>
    <cellStyle name="Normal 2 14 2" xfId="19767" xr:uid="{A870C1AB-88EB-4787-8011-F910E4BBF510}"/>
    <cellStyle name="Normal 2 14 3" xfId="20165" xr:uid="{7627235C-DF33-426E-990A-8542B43B64DD}"/>
    <cellStyle name="Normal 2 15" xfId="5347" xr:uid="{3C85B712-C742-4D92-9AAA-90B3C9FD2D1A}"/>
    <cellStyle name="Normal 2 15 2" xfId="19768" xr:uid="{F9AA3E45-DE30-430A-89FB-6C22C27E5C02}"/>
    <cellStyle name="Normal 2 15 3" xfId="20166" xr:uid="{EFA6EA37-E5C5-4C91-A12A-8D3E4F162EA0}"/>
    <cellStyle name="Normal 2 16" xfId="5348" xr:uid="{A159AEB1-6072-4991-98EA-DFA8D2D485B2}"/>
    <cellStyle name="Normal 2 16 2" xfId="19769" xr:uid="{41C7E4A9-848D-4A43-984F-3250BB1F2460}"/>
    <cellStyle name="Normal 2 16 3" xfId="20167" xr:uid="{56BF5B4A-28CD-48D6-95E8-55A5BDF33AE6}"/>
    <cellStyle name="Normal 2 17" xfId="5349" xr:uid="{F9F26179-2B36-427D-946A-0BCFBA8A8D7D}"/>
    <cellStyle name="Normal 2 17 2" xfId="19770" xr:uid="{305DDAF0-1F97-4BC6-BD69-46704E6D674D}"/>
    <cellStyle name="Normal 2 17 3" xfId="20168" xr:uid="{8A4B1EFD-EF99-402D-84EB-73BAA4850D8F}"/>
    <cellStyle name="Normal 2 18" xfId="5350" xr:uid="{6B24C9F5-107F-4679-B279-EE3978E5E281}"/>
    <cellStyle name="Normal 2 18 2" xfId="19771" xr:uid="{4B18DCCB-3A58-48A7-8261-2032D93348D2}"/>
    <cellStyle name="Normal 2 18 3" xfId="20169" xr:uid="{25E1A69B-1F46-40B4-A287-85826A2ACAB2}"/>
    <cellStyle name="Normal 2 19" xfId="5351" xr:uid="{507B72DF-8324-4126-88DB-7F6109ED3371}"/>
    <cellStyle name="Normal 2 19 2" xfId="19772" xr:uid="{73AB1597-169E-4C11-B3C6-87E33A4BD189}"/>
    <cellStyle name="Normal 2 19 3" xfId="20170" xr:uid="{E2B2F938-C991-413D-9EA0-BD2CCCF478C9}"/>
    <cellStyle name="Normal 2 2" xfId="20" xr:uid="{2AF48952-C0C7-43B0-9809-006ECA4E3F99}"/>
    <cellStyle name="Normal 2 2 10" xfId="5353" xr:uid="{B9A8F05C-F39E-43EF-A6D7-76AF801B9276}"/>
    <cellStyle name="Normal 2 2 10 2" xfId="6557" xr:uid="{675248B2-5195-424E-9598-F1C556412E6B}"/>
    <cellStyle name="Normal 2 2 10 2 2" xfId="7304" xr:uid="{3A19F2CA-E3E8-46D5-B983-3A867E01D45F}"/>
    <cellStyle name="Normal 2 2 10 2 2 2" xfId="8943" xr:uid="{1760E35D-7A84-4F2B-9786-8A9D46192B45}"/>
    <cellStyle name="Normal 2 2 10 2 3" xfId="8207" xr:uid="{34D0F4E2-83F3-43D3-82FE-70DC9EB58B51}"/>
    <cellStyle name="Normal 2 2 10 3" xfId="6558" xr:uid="{F306EE2C-E5D3-460B-A382-D2BE0A536E10}"/>
    <cellStyle name="Normal 2 2 10 3 2" xfId="7305" xr:uid="{20FE7886-DD04-4EC4-AF74-DBF91F6F414D}"/>
    <cellStyle name="Normal 2 2 10 3 2 2" xfId="8944" xr:uid="{C8804DEE-C1D7-4D34-BBB2-DAFFEB7CE99E}"/>
    <cellStyle name="Normal 2 2 10 3 3" xfId="8208" xr:uid="{66BC4CD7-7719-4B9A-8DB6-9EDB42B2A3E9}"/>
    <cellStyle name="Normal 2 2 10 4" xfId="6365" xr:uid="{6D92C32E-C55D-4110-BC0E-8549957321EC}"/>
    <cellStyle name="Normal 2 2 10 4 2" xfId="7306" xr:uid="{4FE2D938-3D8D-49C2-BE3A-2C5F42AFEC2D}"/>
    <cellStyle name="Normal 2 2 10 4 2 2" xfId="8945" xr:uid="{7798567E-4A8B-4EB3-8007-49A24805CFC8}"/>
    <cellStyle name="Normal 2 2 10 4 3" xfId="8072" xr:uid="{228ACD8A-1A5F-4BB0-83D2-0157CFB7A972}"/>
    <cellStyle name="Normal 2 2 10 5" xfId="7037" xr:uid="{25345246-1E17-41E0-B525-FD0ABF6BCE74}"/>
    <cellStyle name="Normal 2 2 10 5 2" xfId="8677" xr:uid="{09F64782-E640-4409-A8B3-3A990D8F120D}"/>
    <cellStyle name="Normal 2 2 10 6" xfId="7860" xr:uid="{A0EB410F-4B0B-446A-9499-42B1B378EE3A}"/>
    <cellStyle name="Normal 2 2 11" xfId="5354" xr:uid="{2C359A83-6409-48D9-A71B-46CE1EDACC05}"/>
    <cellStyle name="Normal 2 2 11 2" xfId="6559" xr:uid="{EC44F92E-B42F-4D4F-8245-DF742FFAC0FB}"/>
    <cellStyle name="Normal 2 2 11 2 2" xfId="7307" xr:uid="{B9A103D5-C510-48B7-B663-06E6326EC60C}"/>
    <cellStyle name="Normal 2 2 11 2 2 2" xfId="8946" xr:uid="{98F3EA20-D259-4421-9DDF-79E7AB588AF5}"/>
    <cellStyle name="Normal 2 2 11 2 3" xfId="8209" xr:uid="{34CB09DD-41DF-453D-B006-83B3119FCFFF}"/>
    <cellStyle name="Normal 2 2 11 3" xfId="6560" xr:uid="{EEEA59F5-AB5D-4CC7-BFC7-A1FBF16E39B1}"/>
    <cellStyle name="Normal 2 2 11 3 2" xfId="7308" xr:uid="{D6E217A7-9A59-4C7C-AE50-87866AF5C6FA}"/>
    <cellStyle name="Normal 2 2 11 3 2 2" xfId="8947" xr:uid="{A49EAF1C-3D29-4544-96CF-5D9E2B524285}"/>
    <cellStyle name="Normal 2 2 11 3 3" xfId="8210" xr:uid="{B32C32B0-D64A-4BC5-9726-0EABEF559F02}"/>
    <cellStyle name="Normal 2 2 11 4" xfId="6366" xr:uid="{138A6B05-D7DD-4152-B119-186C46798780}"/>
    <cellStyle name="Normal 2 2 11 4 2" xfId="7309" xr:uid="{075A8BCC-F143-4D41-8EB7-2A3DB2BD763F}"/>
    <cellStyle name="Normal 2 2 11 4 2 2" xfId="8948" xr:uid="{DD235639-E676-48A0-B855-ED63282F9AC4}"/>
    <cellStyle name="Normal 2 2 11 4 3" xfId="8073" xr:uid="{E03C2AF3-B547-48AE-8576-F1112AC17051}"/>
    <cellStyle name="Normal 2 2 11 5" xfId="7038" xr:uid="{3E8E3B5A-AF30-4E01-B824-0B0936B13583}"/>
    <cellStyle name="Normal 2 2 11 5 2" xfId="8678" xr:uid="{885D0FF7-DBA2-49D8-AE65-43B6D3AD825F}"/>
    <cellStyle name="Normal 2 2 11 6" xfId="7861" xr:uid="{0EE2BF67-D6A3-4CDD-8665-069BFD540D09}"/>
    <cellStyle name="Normal 2 2 12" xfId="5355" xr:uid="{341652ED-6787-42C1-A4EA-C6DAFF4D65F2}"/>
    <cellStyle name="Normal 2 2 12 2" xfId="6561" xr:uid="{3B360459-802F-4061-838F-8C1215DFF721}"/>
    <cellStyle name="Normal 2 2 12 2 2" xfId="7310" xr:uid="{C0A224A6-60C4-4926-9AEE-5910AB2C1C01}"/>
    <cellStyle name="Normal 2 2 12 2 2 2" xfId="8949" xr:uid="{065DC9BA-CCED-4B69-808A-D1DD2F117EF9}"/>
    <cellStyle name="Normal 2 2 12 2 3" xfId="8211" xr:uid="{CD23A54C-3146-4ABA-91F7-F21643C1B9E1}"/>
    <cellStyle name="Normal 2 2 12 3" xfId="6562" xr:uid="{6F14D51A-A5EB-41B3-9AFA-E4651691EAEE}"/>
    <cellStyle name="Normal 2 2 12 3 2" xfId="7311" xr:uid="{5405A1B2-D4CF-4530-BAC5-B72FF3A1DFAD}"/>
    <cellStyle name="Normal 2 2 12 3 2 2" xfId="8950" xr:uid="{CEC88023-AF47-4ED7-A613-539A37D04D62}"/>
    <cellStyle name="Normal 2 2 12 3 3" xfId="8212" xr:uid="{96A8AB6B-A05E-49C8-B99B-D2E3D88B429D}"/>
    <cellStyle name="Normal 2 2 12 4" xfId="6367" xr:uid="{894BCCC2-E3F0-419E-9651-9A81E83D6738}"/>
    <cellStyle name="Normal 2 2 12 4 2" xfId="7312" xr:uid="{A49ED1FF-C20D-44D6-B103-9052302FE2B5}"/>
    <cellStyle name="Normal 2 2 12 4 2 2" xfId="8951" xr:uid="{4EC8C8D6-1C0F-47FE-BBB9-FF2E708FFC29}"/>
    <cellStyle name="Normal 2 2 12 4 3" xfId="8074" xr:uid="{0ECE3743-A337-437C-BE25-6ABA82151E11}"/>
    <cellStyle name="Normal 2 2 12 5" xfId="7039" xr:uid="{FD194BA9-78E9-441B-9CB2-47452B6D2B4C}"/>
    <cellStyle name="Normal 2 2 12 5 2" xfId="8679" xr:uid="{6CE1255F-896D-41A0-A057-B91036ACBE8E}"/>
    <cellStyle name="Normal 2 2 12 6" xfId="7862" xr:uid="{2472DA0D-71A5-4070-8B7B-210AE2771C6E}"/>
    <cellStyle name="Normal 2 2 13" xfId="5356" xr:uid="{49033EA6-517A-4FC0-9811-91C04838DA8C}"/>
    <cellStyle name="Normal 2 2 13 2" xfId="6563" xr:uid="{C1F7C83B-FAFD-4D1C-8C5D-865E1DA8672E}"/>
    <cellStyle name="Normal 2 2 13 2 2" xfId="7313" xr:uid="{A650B472-B412-4AE9-88D8-E232396F4816}"/>
    <cellStyle name="Normal 2 2 13 2 2 2" xfId="8952" xr:uid="{C0139465-FF9F-4284-A04D-47DE973C26DC}"/>
    <cellStyle name="Normal 2 2 13 2 3" xfId="8213" xr:uid="{F0CFC6F1-877A-40C5-B2F1-4ADD00D72DF1}"/>
    <cellStyle name="Normal 2 2 13 3" xfId="6564" xr:uid="{68EC2DFA-9F48-435B-97A8-AF04A0756E02}"/>
    <cellStyle name="Normal 2 2 13 3 2" xfId="7314" xr:uid="{24D78B4E-B45A-42CE-BF54-7140C09DCEBB}"/>
    <cellStyle name="Normal 2 2 13 3 2 2" xfId="8953" xr:uid="{22049F74-8CEA-4E66-B674-86F5835AD6C4}"/>
    <cellStyle name="Normal 2 2 13 3 3" xfId="8214" xr:uid="{BE0CFB72-E4FF-440D-9082-63F5B9F982FF}"/>
    <cellStyle name="Normal 2 2 13 4" xfId="6368" xr:uid="{0FA66668-C72A-491C-8DCC-D0A569C4FD15}"/>
    <cellStyle name="Normal 2 2 13 4 2" xfId="7315" xr:uid="{781D236A-A246-4E2F-921F-612767C6CCAF}"/>
    <cellStyle name="Normal 2 2 13 4 2 2" xfId="8954" xr:uid="{FD19982A-F9E4-470B-BFED-8FCD4D6258E7}"/>
    <cellStyle name="Normal 2 2 13 4 3" xfId="8075" xr:uid="{4FBE4A93-258C-4D9F-82FD-BB5326174C25}"/>
    <cellStyle name="Normal 2 2 13 5" xfId="7040" xr:uid="{E67DD635-1272-4100-9B0A-93BF4A9C92D6}"/>
    <cellStyle name="Normal 2 2 13 5 2" xfId="8680" xr:uid="{2E9333E4-D22B-4091-A412-8C596C27F471}"/>
    <cellStyle name="Normal 2 2 13 6" xfId="7863" xr:uid="{B9D2880B-192F-4AC8-8482-C0FAD0479885}"/>
    <cellStyle name="Normal 2 2 14" xfId="5357" xr:uid="{88FDAE31-1E69-4356-A294-89B64EFE711D}"/>
    <cellStyle name="Normal 2 2 14 2" xfId="6565" xr:uid="{163714E6-9CEB-48ED-9C64-87AED3003556}"/>
    <cellStyle name="Normal 2 2 14 2 2" xfId="7316" xr:uid="{6928676A-C6D0-4CAD-A6EB-D43012542001}"/>
    <cellStyle name="Normal 2 2 14 2 2 2" xfId="8955" xr:uid="{EBEA1A72-6F58-408D-B290-F460FCE98D1D}"/>
    <cellStyle name="Normal 2 2 14 2 3" xfId="8215" xr:uid="{385FE533-9018-4626-AD92-1CE8A1712F5C}"/>
    <cellStyle name="Normal 2 2 14 3" xfId="6566" xr:uid="{D6A6DEAD-2D08-4E8D-9D33-C92B36687E81}"/>
    <cellStyle name="Normal 2 2 14 3 2" xfId="7317" xr:uid="{F64B7DD8-46E7-47A1-9971-A6EA9675889B}"/>
    <cellStyle name="Normal 2 2 14 3 2 2" xfId="8956" xr:uid="{BB66BF68-C1DF-4959-B39A-73FE6031611C}"/>
    <cellStyle name="Normal 2 2 14 3 3" xfId="8216" xr:uid="{EA86684B-24A0-4F6F-85D4-35436BA7FB98}"/>
    <cellStyle name="Normal 2 2 14 4" xfId="6369" xr:uid="{02FA864C-0D22-43DB-B09F-416151A034A5}"/>
    <cellStyle name="Normal 2 2 14 4 2" xfId="7318" xr:uid="{CAA26593-F9D9-4544-86C3-FD86F466AB44}"/>
    <cellStyle name="Normal 2 2 14 4 2 2" xfId="8957" xr:uid="{905574C5-A495-44F8-9B1C-FF39CB8069C5}"/>
    <cellStyle name="Normal 2 2 14 4 3" xfId="8076" xr:uid="{D683A6B2-79F3-4899-8FAD-31BFFEEB620D}"/>
    <cellStyle name="Normal 2 2 14 5" xfId="7041" xr:uid="{D7ABAD9A-2973-43CF-A200-BE6A03B51350}"/>
    <cellStyle name="Normal 2 2 14 5 2" xfId="8681" xr:uid="{B8AB1A5E-EC5E-4776-818D-8583FD942CB2}"/>
    <cellStyle name="Normal 2 2 14 6" xfId="7864" xr:uid="{157C9993-CB7B-4FA3-9349-B6DA28F80F2D}"/>
    <cellStyle name="Normal 2 2 15" xfId="5358" xr:uid="{822D459A-B9E3-4DFB-A1F3-947638F24550}"/>
    <cellStyle name="Normal 2 2 15 2" xfId="6567" xr:uid="{9F84D1CE-9E01-4D85-AEDE-1DC14EC041D6}"/>
    <cellStyle name="Normal 2 2 15 2 2" xfId="7319" xr:uid="{72156360-0BBE-45EE-AD00-2AF6A87F80F3}"/>
    <cellStyle name="Normal 2 2 15 2 2 2" xfId="8958" xr:uid="{837A5730-3C1F-4058-8F72-A18B66523D51}"/>
    <cellStyle name="Normal 2 2 15 2 3" xfId="8217" xr:uid="{CCDD5A1D-3371-47C3-9B41-0F8010B7A95A}"/>
    <cellStyle name="Normal 2 2 15 3" xfId="6568" xr:uid="{33C4A872-A500-415F-83F2-279E061687E5}"/>
    <cellStyle name="Normal 2 2 15 3 2" xfId="7320" xr:uid="{BA256523-87DE-4DB4-87D6-2F44BE49E7E7}"/>
    <cellStyle name="Normal 2 2 15 3 2 2" xfId="8959" xr:uid="{6A41FFCC-09D6-4527-A189-B630952BD76B}"/>
    <cellStyle name="Normal 2 2 15 3 3" xfId="8218" xr:uid="{762B5936-6B32-4C92-87BB-2040D11F7B9B}"/>
    <cellStyle name="Normal 2 2 15 4" xfId="6370" xr:uid="{F94216EA-6F59-41BF-AA62-8C5EEB51686E}"/>
    <cellStyle name="Normal 2 2 15 4 2" xfId="7321" xr:uid="{3065145F-4012-4EC3-B99F-962E4B63DFE7}"/>
    <cellStyle name="Normal 2 2 15 4 2 2" xfId="8960" xr:uid="{B0DA9E12-E97F-4D37-9B99-62A82445FDF9}"/>
    <cellStyle name="Normal 2 2 15 4 3" xfId="8077" xr:uid="{D173A8C9-9057-45AC-A3D9-467EC63E5108}"/>
    <cellStyle name="Normal 2 2 15 5" xfId="7042" xr:uid="{4C5BC2B7-C2CC-4B8A-B408-1D7B51C02E03}"/>
    <cellStyle name="Normal 2 2 15 5 2" xfId="8682" xr:uid="{968599AF-0E12-4F28-B666-E52F5AEE77B6}"/>
    <cellStyle name="Normal 2 2 15 6" xfId="7865" xr:uid="{BF41BD33-A716-43F6-B9B5-1AD4B9BE9F4E}"/>
    <cellStyle name="Normal 2 2 16" xfId="5359" xr:uid="{84FA87C4-E769-421B-BC1C-40B370524530}"/>
    <cellStyle name="Normal 2 2 16 2" xfId="6569" xr:uid="{1419B5DF-8B79-4D0B-B3C4-E400848C76F6}"/>
    <cellStyle name="Normal 2 2 16 2 2" xfId="7322" xr:uid="{41F3449D-E192-4D18-8990-EA371192142E}"/>
    <cellStyle name="Normal 2 2 16 2 2 2" xfId="8961" xr:uid="{3ACEBDAE-C2BC-486F-8DEE-F29359D6720C}"/>
    <cellStyle name="Normal 2 2 16 2 3" xfId="8219" xr:uid="{1E8D275E-646C-4EB3-8867-E42940FAB939}"/>
    <cellStyle name="Normal 2 2 16 3" xfId="6570" xr:uid="{7F38DA4E-02D7-46E7-9F08-BE09A019C329}"/>
    <cellStyle name="Normal 2 2 16 3 2" xfId="7323" xr:uid="{F3B253C4-4667-4257-9AB0-8AB7B75A4840}"/>
    <cellStyle name="Normal 2 2 16 3 2 2" xfId="8962" xr:uid="{E550823B-7E04-4119-8B11-BA736DE58693}"/>
    <cellStyle name="Normal 2 2 16 3 3" xfId="8220" xr:uid="{5FC0BA07-85D8-4EA2-8DBE-5CBD77AE5F91}"/>
    <cellStyle name="Normal 2 2 16 4" xfId="6371" xr:uid="{037D7224-9452-4064-98CD-D1BEFCAB26C6}"/>
    <cellStyle name="Normal 2 2 16 4 2" xfId="7324" xr:uid="{A30CC4F7-F18A-4DE6-A768-A9C5A2154F7E}"/>
    <cellStyle name="Normal 2 2 16 4 2 2" xfId="8963" xr:uid="{969473D7-9DAF-4963-9F85-B78BAD4DD6A5}"/>
    <cellStyle name="Normal 2 2 16 4 3" xfId="8078" xr:uid="{0DED58D1-71B3-4F54-92B0-94613436E0DC}"/>
    <cellStyle name="Normal 2 2 16 5" xfId="7043" xr:uid="{37693745-0FEE-487E-9125-6E0705A9D05F}"/>
    <cellStyle name="Normal 2 2 16 5 2" xfId="8683" xr:uid="{33059DA5-008B-4978-AA47-2ACAD6DE1C8C}"/>
    <cellStyle name="Normal 2 2 16 6" xfId="7866" xr:uid="{D55163DB-F5CA-4B8D-87B5-CB561D62E7C2}"/>
    <cellStyle name="Normal 2 2 17" xfId="5360" xr:uid="{35AFE5EB-3846-4752-8243-E9100A049513}"/>
    <cellStyle name="Normal 2 2 17 2" xfId="6571" xr:uid="{A291126A-7CC2-407F-84CC-AA3388E21501}"/>
    <cellStyle name="Normal 2 2 17 2 2" xfId="7325" xr:uid="{414D14F2-26F6-4A6F-9735-948F310B50BA}"/>
    <cellStyle name="Normal 2 2 17 2 2 2" xfId="8964" xr:uid="{AB1D4E51-7CAF-4C07-8815-EFE400C24918}"/>
    <cellStyle name="Normal 2 2 17 2 3" xfId="8221" xr:uid="{74962109-C139-4F6C-9BB8-10FA00465E4D}"/>
    <cellStyle name="Normal 2 2 17 3" xfId="6572" xr:uid="{0C53143B-02B5-4291-A7E6-9C31686BC2E2}"/>
    <cellStyle name="Normal 2 2 17 3 2" xfId="7326" xr:uid="{A664D215-8192-40CB-8869-7D9B7BE57AE9}"/>
    <cellStyle name="Normal 2 2 17 3 2 2" xfId="8965" xr:uid="{0733C0E9-CD67-4F85-AB30-CAA5D4226EEC}"/>
    <cellStyle name="Normal 2 2 17 3 3" xfId="8222" xr:uid="{C584BBEC-EF49-47ED-8F2E-A0989994967D}"/>
    <cellStyle name="Normal 2 2 17 4" xfId="6372" xr:uid="{A2840728-D142-4610-8325-850F46C6D1FC}"/>
    <cellStyle name="Normal 2 2 17 4 2" xfId="7327" xr:uid="{ABA0B021-0073-43FD-8CE4-60F916A15812}"/>
    <cellStyle name="Normal 2 2 17 4 2 2" xfId="8966" xr:uid="{3B425034-3C06-464E-A217-8F415B696875}"/>
    <cellStyle name="Normal 2 2 17 4 3" xfId="8079" xr:uid="{8DD9BE65-CF3C-44D6-9E42-5CFCF2B0A84F}"/>
    <cellStyle name="Normal 2 2 17 5" xfId="7044" xr:uid="{400B5F97-05B1-494D-BB27-AB800C56F231}"/>
    <cellStyle name="Normal 2 2 17 5 2" xfId="8684" xr:uid="{D7F5F234-6BF9-4830-A18E-2C4703A291A5}"/>
    <cellStyle name="Normal 2 2 17 6" xfId="7867" xr:uid="{661BAB53-AC8D-4779-BC27-513B43106156}"/>
    <cellStyle name="Normal 2 2 18" xfId="5361" xr:uid="{6E9549A9-47C9-4395-9D70-52E95A114B1A}"/>
    <cellStyle name="Normal 2 2 18 2" xfId="6573" xr:uid="{47D59882-1F2B-40E6-8878-BD2D33341599}"/>
    <cellStyle name="Normal 2 2 18 2 2" xfId="7328" xr:uid="{82590E77-715B-450E-8F4A-BD03B471F642}"/>
    <cellStyle name="Normal 2 2 18 2 2 2" xfId="8967" xr:uid="{F5D48894-2BE8-4B97-91D2-4C006E8F4E28}"/>
    <cellStyle name="Normal 2 2 18 2 3" xfId="8223" xr:uid="{5515B243-8066-4CDA-AC0D-E55F74F03036}"/>
    <cellStyle name="Normal 2 2 18 3" xfId="6574" xr:uid="{6828F9A1-BD9D-48C1-BC2A-BA44AEEAF15E}"/>
    <cellStyle name="Normal 2 2 18 3 2" xfId="7329" xr:uid="{58424F47-4870-4CEC-838C-4845EA486F32}"/>
    <cellStyle name="Normal 2 2 18 3 2 2" xfId="8968" xr:uid="{8B81DB58-45BF-4331-B5A3-45388664BADA}"/>
    <cellStyle name="Normal 2 2 18 3 3" xfId="8224" xr:uid="{9A42A77C-EB77-4D53-99F5-E93463680834}"/>
    <cellStyle name="Normal 2 2 18 4" xfId="6373" xr:uid="{D792908C-942D-458B-BE14-02473B04EB13}"/>
    <cellStyle name="Normal 2 2 18 4 2" xfId="7330" xr:uid="{4BEB65BE-77D6-4974-95D0-A824A3B0CF6F}"/>
    <cellStyle name="Normal 2 2 18 4 2 2" xfId="8969" xr:uid="{AAF4B358-516D-407E-9472-2EA2780A25DC}"/>
    <cellStyle name="Normal 2 2 18 4 3" xfId="8080" xr:uid="{71A097D0-E062-4A1A-8D77-0D702A397160}"/>
    <cellStyle name="Normal 2 2 18 5" xfId="7045" xr:uid="{1C5F18DA-C761-4B07-892A-F747FFBFA92F}"/>
    <cellStyle name="Normal 2 2 18 5 2" xfId="8685" xr:uid="{05DED0CE-1ACA-47FD-B3C3-6F67D20178DB}"/>
    <cellStyle name="Normal 2 2 18 6" xfId="7868" xr:uid="{538E1DDC-8FD4-4903-B06B-F9B9ADF3A41E}"/>
    <cellStyle name="Normal 2 2 19" xfId="5362" xr:uid="{FB77AA62-25A1-4980-9BC3-3B56646EB846}"/>
    <cellStyle name="Normal 2 2 19 2" xfId="6575" xr:uid="{E3762D13-D392-48D2-95BE-E76873DB3AA7}"/>
    <cellStyle name="Normal 2 2 19 2 2" xfId="7331" xr:uid="{93AFD021-2F12-4067-A9D5-0D4F3D82E136}"/>
    <cellStyle name="Normal 2 2 19 2 2 2" xfId="8970" xr:uid="{8D849084-1ACE-48CD-B0A6-8A493D2CAD9F}"/>
    <cellStyle name="Normal 2 2 19 2 3" xfId="8225" xr:uid="{9A242EB9-8B70-4285-9D28-6774D6E20F97}"/>
    <cellStyle name="Normal 2 2 19 3" xfId="6576" xr:uid="{CECA7108-34A7-4DF3-A87E-13CD0C365B49}"/>
    <cellStyle name="Normal 2 2 19 3 2" xfId="7332" xr:uid="{810A4440-84EB-4E36-88BA-5FD9BAF9217E}"/>
    <cellStyle name="Normal 2 2 19 3 2 2" xfId="8971" xr:uid="{6B86534E-D36B-497A-86E2-0E877A9BC7DD}"/>
    <cellStyle name="Normal 2 2 19 3 3" xfId="8226" xr:uid="{47D31AD8-55AB-4B9C-BE24-C09D3B1F39C6}"/>
    <cellStyle name="Normal 2 2 19 4" xfId="6374" xr:uid="{84148424-CA9B-473E-ACF8-B0E0F8BC2186}"/>
    <cellStyle name="Normal 2 2 19 4 2" xfId="7333" xr:uid="{844569CD-6734-4010-8781-F17B7008ECBD}"/>
    <cellStyle name="Normal 2 2 19 4 2 2" xfId="8972" xr:uid="{621AE249-AD5E-4673-BEFE-0B9D5F93942B}"/>
    <cellStyle name="Normal 2 2 19 4 3" xfId="8081" xr:uid="{1AAA54B8-62B6-4F31-B8CA-69C0FF3F28ED}"/>
    <cellStyle name="Normal 2 2 19 5" xfId="7046" xr:uid="{871A7E1A-DF14-4EF2-AC2C-B67D0F59C24E}"/>
    <cellStyle name="Normal 2 2 19 5 2" xfId="8686" xr:uid="{0C6D285E-BA16-454B-BCE0-715DB8989607}"/>
    <cellStyle name="Normal 2 2 19 6" xfId="7869" xr:uid="{1BF73329-1A7B-49B1-9508-0841EE72E2A7}"/>
    <cellStyle name="Normal 2 2 2" xfId="81" xr:uid="{3F235AE8-EA8C-4A40-AE61-B38DF5EECFB0}"/>
    <cellStyle name="Normal 2 2 2 2" xfId="3" xr:uid="{5127F0B3-25C4-4AA8-8E41-C3792D1F6623}"/>
    <cellStyle name="Normal 2 2 2 2 2" xfId="5364" xr:uid="{D8FD2448-D92B-44B8-BB68-A141FA8D250C}"/>
    <cellStyle name="Normal 2 2 2 2 2 2" xfId="5365" xr:uid="{716A87B5-7805-468E-82F5-86A7C2093129}"/>
    <cellStyle name="Normal 2 2 2 2 2 2 2" xfId="5366" xr:uid="{81A668F9-58AD-42AF-8308-9E401205840C}"/>
    <cellStyle name="Normal 2 2 2 2 2 2 2 2" xfId="6577" xr:uid="{249E46DC-6C28-4179-9A51-7B4EAB7C54D0}"/>
    <cellStyle name="Normal 2 2 2 2 2 2 2 2 2" xfId="7334" xr:uid="{D6DC352A-54B6-4777-909A-27E9E51BB6B6}"/>
    <cellStyle name="Normal 2 2 2 2 2 2 2 2 2 2" xfId="8973" xr:uid="{D21B8D2D-CF4D-4163-B4CA-50E668EE10EF}"/>
    <cellStyle name="Normal 2 2 2 2 2 2 2 2 3" xfId="8227" xr:uid="{8B00297A-87DC-4470-89F5-E182F08A8907}"/>
    <cellStyle name="Normal 2 2 2 2 2 2 2 3" xfId="6578" xr:uid="{D3281A4C-6EF7-461D-8F04-35AAD128DB68}"/>
    <cellStyle name="Normal 2 2 2 2 2 2 2 3 2" xfId="7335" xr:uid="{59C6028A-BFE9-44DD-BD04-BDCEFA2EBBA4}"/>
    <cellStyle name="Normal 2 2 2 2 2 2 2 3 2 2" xfId="8974" xr:uid="{7EF2121C-5C3C-4C4F-84CB-4DA1C22768A0}"/>
    <cellStyle name="Normal 2 2 2 2 2 2 2 3 3" xfId="8228" xr:uid="{0EA1580C-4A67-4471-915F-A4AA03125A9F}"/>
    <cellStyle name="Normal 2 2 2 2 2 2 2 4" xfId="6376" xr:uid="{A9EC0C76-F42D-48CF-AB52-D386032C464C}"/>
    <cellStyle name="Normal 2 2 2 2 2 2 2 4 2" xfId="7336" xr:uid="{B3F2BCC1-6059-4888-B52A-F30D7C9A5214}"/>
    <cellStyle name="Normal 2 2 2 2 2 2 2 4 2 2" xfId="8975" xr:uid="{027DE8B8-8191-4CA8-B326-169D07353F48}"/>
    <cellStyle name="Normal 2 2 2 2 2 2 2 4 3" xfId="8083" xr:uid="{B749590F-AFE9-4971-AF70-5DD77D4ECB88}"/>
    <cellStyle name="Normal 2 2 2 2 2 2 2 5" xfId="7048" xr:uid="{3B580AAA-318D-4221-9B3B-DCC0370F7FEB}"/>
    <cellStyle name="Normal 2 2 2 2 2 2 2 5 2" xfId="8688" xr:uid="{E7109F08-A56B-4E53-8249-04E0319250FF}"/>
    <cellStyle name="Normal 2 2 2 2 2 2 2 6" xfId="7871" xr:uid="{9B73A6B9-4AF2-4F79-B0E2-B4ACF86309D9}"/>
    <cellStyle name="Normal 2 2 2 2 2 2 3" xfId="5367" xr:uid="{8EFFF1CD-3E5C-4E23-8A4D-AE66761ECFD3}"/>
    <cellStyle name="Normal 2 2 2 2 2 2 3 2" xfId="6579" xr:uid="{42B77EB2-906C-4509-9A26-BD890D781CFA}"/>
    <cellStyle name="Normal 2 2 2 2 2 2 3 2 2" xfId="7337" xr:uid="{362006EB-F146-4E83-A1C4-B44A53C6E73C}"/>
    <cellStyle name="Normal 2 2 2 2 2 2 3 2 2 2" xfId="8976" xr:uid="{3A120C60-8778-4AB9-8153-632863CC34E8}"/>
    <cellStyle name="Normal 2 2 2 2 2 2 3 2 3" xfId="8229" xr:uid="{D93620A7-19A1-452F-9747-BEEFF78D611E}"/>
    <cellStyle name="Normal 2 2 2 2 2 2 3 3" xfId="6580" xr:uid="{A505D99B-3E37-4B86-8C06-BB949A74B9BC}"/>
    <cellStyle name="Normal 2 2 2 2 2 2 3 3 2" xfId="7338" xr:uid="{7DD32F81-4963-4C7E-8021-5B9A43760E29}"/>
    <cellStyle name="Normal 2 2 2 2 2 2 3 3 2 2" xfId="8977" xr:uid="{4069A898-9AF0-4695-9E81-B5E8DA406641}"/>
    <cellStyle name="Normal 2 2 2 2 2 2 3 3 3" xfId="8230" xr:uid="{B8EF890F-1061-4080-B56D-4CFCA9AFC945}"/>
    <cellStyle name="Normal 2 2 2 2 2 2 3 4" xfId="6377" xr:uid="{9C0DBB0C-4115-42FB-A6DA-F331B858B3E1}"/>
    <cellStyle name="Normal 2 2 2 2 2 2 3 4 2" xfId="7339" xr:uid="{8FC2E581-A3F0-40DD-886C-BC416A3B2AEF}"/>
    <cellStyle name="Normal 2 2 2 2 2 2 3 4 2 2" xfId="8978" xr:uid="{8492E69B-9B1A-4B9E-A90B-AA01106A1064}"/>
    <cellStyle name="Normal 2 2 2 2 2 2 3 4 3" xfId="8084" xr:uid="{885C9DE8-5A18-4CA9-AD96-09E4BBBC669A}"/>
    <cellStyle name="Normal 2 2 2 2 2 2 3 5" xfId="7049" xr:uid="{FF46CC99-C1A8-4385-AB17-001331243DAE}"/>
    <cellStyle name="Normal 2 2 2 2 2 2 3 5 2" xfId="8689" xr:uid="{4DD8E590-AA1F-4C55-9006-F8950A52112D}"/>
    <cellStyle name="Normal 2 2 2 2 2 2 3 6" xfId="7872" xr:uid="{3F3DA0E2-312A-4557-BC54-E2BA62C18A18}"/>
    <cellStyle name="Normal 2 2 2 2 2 2 4" xfId="5368" xr:uid="{6EEF4704-ED27-4F67-B11E-0B35942A24E6}"/>
    <cellStyle name="Normal 2 2 2 2 2 2 4 2" xfId="6581" xr:uid="{8C31C860-00BE-43D5-83A3-DD42FF2CEB79}"/>
    <cellStyle name="Normal 2 2 2 2 2 2 4 2 2" xfId="7340" xr:uid="{997D3B11-CBDA-47B6-A9EF-93B607C90010}"/>
    <cellStyle name="Normal 2 2 2 2 2 2 4 2 2 2" xfId="8979" xr:uid="{5618B9A9-5A00-4145-AD9A-D56510754FEE}"/>
    <cellStyle name="Normal 2 2 2 2 2 2 4 2 3" xfId="8231" xr:uid="{38C66471-4F9A-46AA-BE59-91677B4F1478}"/>
    <cellStyle name="Normal 2 2 2 2 2 2 4 3" xfId="6582" xr:uid="{82F0BA94-6290-42E3-A8A1-A31F933E8DAB}"/>
    <cellStyle name="Normal 2 2 2 2 2 2 4 3 2" xfId="7341" xr:uid="{1B20475B-0318-4FAF-B765-D1A77615076E}"/>
    <cellStyle name="Normal 2 2 2 2 2 2 4 3 2 2" xfId="8980" xr:uid="{71733137-79BD-4C2F-9605-733A0ED57111}"/>
    <cellStyle name="Normal 2 2 2 2 2 2 4 3 3" xfId="8232" xr:uid="{F9100783-440C-466F-A0D4-17B8F17D210D}"/>
    <cellStyle name="Normal 2 2 2 2 2 2 4 4" xfId="6378" xr:uid="{CFD89AC1-37F1-4381-836F-21D71A15ED56}"/>
    <cellStyle name="Normal 2 2 2 2 2 2 4 4 2" xfId="7342" xr:uid="{7A36F56E-740F-4ED3-B8C4-AA10B9069BB5}"/>
    <cellStyle name="Normal 2 2 2 2 2 2 4 4 2 2" xfId="8981" xr:uid="{EB605C44-7493-445F-B98F-C21031A62F13}"/>
    <cellStyle name="Normal 2 2 2 2 2 2 4 4 3" xfId="8085" xr:uid="{10D0BFCB-CBF8-41B2-B553-77BF76A37F0D}"/>
    <cellStyle name="Normal 2 2 2 2 2 2 4 5" xfId="7050" xr:uid="{0E60D559-F55D-496E-8CD6-C8273BA96AA1}"/>
    <cellStyle name="Normal 2 2 2 2 2 2 4 5 2" xfId="8690" xr:uid="{5AB2C834-7197-46AA-939F-95EA667BD9F6}"/>
    <cellStyle name="Normal 2 2 2 2 2 2 4 6" xfId="7873" xr:uid="{465968C2-7C95-4897-B58B-5F62F2A2F7FE}"/>
    <cellStyle name="Normal 2 2 2 2 2 3" xfId="5369" xr:uid="{72B87C47-23E3-4DC4-B30F-36AC80473F1A}"/>
    <cellStyle name="Normal 2 2 2 2 2 4" xfId="5370" xr:uid="{2FDF4D6A-DE2F-4CBF-BEC6-486E55559A84}"/>
    <cellStyle name="Normal 2 2 2 2 2 5" xfId="6583" xr:uid="{B8AFDE5C-63A9-4200-99B4-560ED183834C}"/>
    <cellStyle name="Normal 2 2 2 2 2 5 2" xfId="7343" xr:uid="{00FCECC8-8E66-4748-A125-E6D47A03E4AB}"/>
    <cellStyle name="Normal 2 2 2 2 2 5 2 2" xfId="8982" xr:uid="{78E21158-CC13-4250-A364-80BF487E9CB0}"/>
    <cellStyle name="Normal 2 2 2 2 2 5 3" xfId="8233" xr:uid="{722E28FB-74A3-49E9-93D5-DE38DFF76AE8}"/>
    <cellStyle name="Normal 2 2 2 2 2 6" xfId="6584" xr:uid="{75AC7E03-D0F2-4C79-B414-2357AAFBBD63}"/>
    <cellStyle name="Normal 2 2 2 2 2 6 2" xfId="7344" xr:uid="{E4D36C05-7CDA-42A1-8834-7CA03B3D5EBF}"/>
    <cellStyle name="Normal 2 2 2 2 2 6 2 2" xfId="8983" xr:uid="{E6D9D435-3EB8-4884-AB38-F2DB92D236C8}"/>
    <cellStyle name="Normal 2 2 2 2 2 6 3" xfId="8234" xr:uid="{D5249E96-7874-4F65-8EE1-CF9EC3898045}"/>
    <cellStyle name="Normal 2 2 2 2 2 7" xfId="6375" xr:uid="{E684F10A-6769-41B3-BEC1-B4E38F07939D}"/>
    <cellStyle name="Normal 2 2 2 2 2 7 2" xfId="7345" xr:uid="{94EEBC0A-8B60-4306-B743-2B748195BFB2}"/>
    <cellStyle name="Normal 2 2 2 2 2 7 2 2" xfId="8984" xr:uid="{20F110A0-F3CB-4B93-8504-D86DED571BB1}"/>
    <cellStyle name="Normal 2 2 2 2 2 7 3" xfId="8082" xr:uid="{0D660C25-4091-4C5C-9F5A-AFAE8B7A9926}"/>
    <cellStyle name="Normal 2 2 2 2 2 8" xfId="7047" xr:uid="{E7D42B15-DE84-4976-82AB-EE007D83F54C}"/>
    <cellStyle name="Normal 2 2 2 2 2 8 2" xfId="8687" xr:uid="{71371369-CCE2-48AE-A324-32FF40E76FCB}"/>
    <cellStyle name="Normal 2 2 2 2 2 9" xfId="7870" xr:uid="{D332F147-DF1F-47AD-BFF3-29B6988AAE20}"/>
    <cellStyle name="Normal 2 2 2 2 3" xfId="5371" xr:uid="{4A134D6F-1990-4223-90E5-E7C90DF4BA25}"/>
    <cellStyle name="Normal 2 2 2 2 3 2" xfId="6585" xr:uid="{71CF9549-A730-4F8B-9670-7BA0EE37D4CA}"/>
    <cellStyle name="Normal 2 2 2 2 3 2 2" xfId="7346" xr:uid="{B18EC07F-DF13-4E78-89BD-333D8AC4EDA3}"/>
    <cellStyle name="Normal 2 2 2 2 3 2 2 2" xfId="8985" xr:uid="{9FA905AD-D2A8-4318-863F-E4E26568BDA5}"/>
    <cellStyle name="Normal 2 2 2 2 3 2 3" xfId="8235" xr:uid="{3E403BB6-89FA-4253-B285-2524F575F839}"/>
    <cellStyle name="Normal 2 2 2 2 3 3" xfId="6586" xr:uid="{5C62B610-8DB3-48E7-A8E3-CA2951D930DB}"/>
    <cellStyle name="Normal 2 2 2 2 3 3 2" xfId="7347" xr:uid="{2F1885A2-794E-4316-8408-517310A61D42}"/>
    <cellStyle name="Normal 2 2 2 2 3 3 2 2" xfId="8986" xr:uid="{709909A3-B9BA-496E-B279-34ED8A492921}"/>
    <cellStyle name="Normal 2 2 2 2 3 3 3" xfId="8236" xr:uid="{271EFAA2-91C0-4175-98CB-AE1626230B02}"/>
    <cellStyle name="Normal 2 2 2 2 3 4" xfId="6379" xr:uid="{08140CD8-3445-48FA-8C6D-6BA4BC8ADAF0}"/>
    <cellStyle name="Normal 2 2 2 2 3 4 2" xfId="7348" xr:uid="{4915F546-3631-4AC6-8F6C-503B298E23AD}"/>
    <cellStyle name="Normal 2 2 2 2 3 4 2 2" xfId="8987" xr:uid="{9250F11B-711C-4F7F-BDC8-C16F24BA2901}"/>
    <cellStyle name="Normal 2 2 2 2 3 4 3" xfId="8086" xr:uid="{E6C5BC0F-4E57-4106-B43E-3622D5D12E14}"/>
    <cellStyle name="Normal 2 2 2 2 3 5" xfId="7051" xr:uid="{295FD131-B473-4F93-A0A6-114BF6F829A2}"/>
    <cellStyle name="Normal 2 2 2 2 3 5 2" xfId="8691" xr:uid="{CF997B77-F34C-46BD-A8D7-4ECA0F65934B}"/>
    <cellStyle name="Normal 2 2 2 2 3 6" xfId="7874" xr:uid="{63139206-69A0-4AF0-92D0-E28BC672DC33}"/>
    <cellStyle name="Normal 2 2 2 2 4" xfId="5372" xr:uid="{E104A6B7-332F-4B3F-A831-0B560CDA2D0A}"/>
    <cellStyle name="Normal 2 2 2 2 4 2" xfId="6587" xr:uid="{823C5250-2985-4F1A-BF6A-D92A9E679954}"/>
    <cellStyle name="Normal 2 2 2 2 4 2 2" xfId="7349" xr:uid="{FFB5931B-44A6-4DEA-9277-93D294F9A7BB}"/>
    <cellStyle name="Normal 2 2 2 2 4 2 2 2" xfId="8988" xr:uid="{E454084E-7250-419C-8048-C477A9FDE94F}"/>
    <cellStyle name="Normal 2 2 2 2 4 2 3" xfId="8237" xr:uid="{33136B8D-ACDB-4637-91B2-8276B8D80B86}"/>
    <cellStyle name="Normal 2 2 2 2 4 3" xfId="6588" xr:uid="{B94E6E63-DEE9-42EA-B388-ACB7349333AB}"/>
    <cellStyle name="Normal 2 2 2 2 4 3 2" xfId="7350" xr:uid="{FCFA59D1-C84A-44D0-AFCA-780265EF7171}"/>
    <cellStyle name="Normal 2 2 2 2 4 3 2 2" xfId="8989" xr:uid="{46ECFDC8-5D5E-4F85-BF75-5C1D52441D72}"/>
    <cellStyle name="Normal 2 2 2 2 4 3 3" xfId="8238" xr:uid="{A70F14CA-5080-459E-869A-767D23166BB5}"/>
    <cellStyle name="Normal 2 2 2 2 4 4" xfId="6380" xr:uid="{90418FBB-96C5-4B52-A1FC-BE61B6A80D89}"/>
    <cellStyle name="Normal 2 2 2 2 4 4 2" xfId="7351" xr:uid="{B4B7D62D-307F-4E49-8A90-4DA421CE7D96}"/>
    <cellStyle name="Normal 2 2 2 2 4 4 2 2" xfId="8990" xr:uid="{8DFD664A-82D6-4FD0-BC67-B303DA439F9F}"/>
    <cellStyle name="Normal 2 2 2 2 4 4 3" xfId="8087" xr:uid="{128D7FD6-167A-46DA-BF23-18E7E4D845D0}"/>
    <cellStyle name="Normal 2 2 2 2 4 5" xfId="7052" xr:uid="{9C351745-1B5A-4C57-8B9E-8D67CA7AE040}"/>
    <cellStyle name="Normal 2 2 2 2 4 5 2" xfId="8692" xr:uid="{7ACD6E08-A19F-4E52-9888-FEF24043B298}"/>
    <cellStyle name="Normal 2 2 2 2 4 6" xfId="7875" xr:uid="{0215542A-48D9-49F3-A4F7-309CCE55F1BD}"/>
    <cellStyle name="Normal 2 2 2 2 5" xfId="5373" xr:uid="{444BC8A5-DE9D-4828-B0E0-55F0EC7CF140}"/>
    <cellStyle name="Normal 2 2 2 2 5 2" xfId="6589" xr:uid="{D2733704-1DCB-498C-85EE-38BBE2235761}"/>
    <cellStyle name="Normal 2 2 2 2 5 2 2" xfId="7352" xr:uid="{B7D59C54-3502-425D-A174-3FD304F21BB9}"/>
    <cellStyle name="Normal 2 2 2 2 5 2 2 2" xfId="8991" xr:uid="{D489E568-3B5A-4C88-9E63-5B9361B9F588}"/>
    <cellStyle name="Normal 2 2 2 2 5 2 3" xfId="8239" xr:uid="{9172395A-6A89-4BD3-A6C8-C4222BE9FD37}"/>
    <cellStyle name="Normal 2 2 2 2 5 3" xfId="6590" xr:uid="{E89E8A0A-C9DF-419E-A711-1BBC546BFB02}"/>
    <cellStyle name="Normal 2 2 2 2 5 3 2" xfId="7353" xr:uid="{95B27963-F043-446D-9A4D-B1DBB4DC9A97}"/>
    <cellStyle name="Normal 2 2 2 2 5 3 2 2" xfId="8992" xr:uid="{408A8360-F509-4EE0-A8F0-A263CA1D639B}"/>
    <cellStyle name="Normal 2 2 2 2 5 3 3" xfId="8240" xr:uid="{6CCCB6A9-D714-42A3-AD15-BE15043B7739}"/>
    <cellStyle name="Normal 2 2 2 2 5 4" xfId="6381" xr:uid="{829E8B61-7AD6-46D4-9848-BC4B9F132E18}"/>
    <cellStyle name="Normal 2 2 2 2 5 4 2" xfId="7354" xr:uid="{972129EB-859F-4D8A-AA58-DB63A6AA790A}"/>
    <cellStyle name="Normal 2 2 2 2 5 4 2 2" xfId="8993" xr:uid="{CDCC952B-BA24-47A8-A8AB-31A92BAEA136}"/>
    <cellStyle name="Normal 2 2 2 2 5 4 3" xfId="8088" xr:uid="{1924E524-6573-4736-BABE-F2CC6EA930E5}"/>
    <cellStyle name="Normal 2 2 2 2 5 5" xfId="7053" xr:uid="{E9362F0E-F039-49A7-8572-7537EC025963}"/>
    <cellStyle name="Normal 2 2 2 2 5 5 2" xfId="8693" xr:uid="{0374A141-1D87-4FE2-A75D-F7097FDD709E}"/>
    <cellStyle name="Normal 2 2 2 2 5 6" xfId="7876" xr:uid="{0941880E-85DD-4E54-A8F8-E31366FF111E}"/>
    <cellStyle name="Normal 2 2 2 3" xfId="5374" xr:uid="{5B0A403E-B890-40E3-BEEE-9683718E7C41}"/>
    <cellStyle name="Normal 2 2 2 3 2" xfId="5375" xr:uid="{0815B5FE-E3E9-4569-9659-814F0F7D0118}"/>
    <cellStyle name="Normal 2 2 2 3 2 2" xfId="6591" xr:uid="{1B498977-F6EF-4BBC-80A7-887DA8F623B6}"/>
    <cellStyle name="Normal 2 2 2 3 2 2 2" xfId="7355" xr:uid="{44ABBB78-9FED-4B08-81B4-F1A0C2CC8EF3}"/>
    <cellStyle name="Normal 2 2 2 3 2 2 2 2" xfId="8994" xr:uid="{34270B0F-A411-443B-99BA-5381B48327EE}"/>
    <cellStyle name="Normal 2 2 2 3 2 2 3" xfId="8241" xr:uid="{F53A4841-4934-4A83-8BEB-7FCCF8AA1960}"/>
    <cellStyle name="Normal 2 2 2 3 2 3" xfId="6592" xr:uid="{B8BF3AB3-9A7E-43F3-9F36-08F23355A4E0}"/>
    <cellStyle name="Normal 2 2 2 3 2 3 2" xfId="7356" xr:uid="{6F5A3763-597C-4ABC-8087-B1909A213E9D}"/>
    <cellStyle name="Normal 2 2 2 3 2 3 2 2" xfId="8995" xr:uid="{317A2BF2-D642-4979-8612-F958A69480E6}"/>
    <cellStyle name="Normal 2 2 2 3 2 3 3" xfId="8242" xr:uid="{8D6A23DF-1895-4902-AE99-1815AFD22B08}"/>
    <cellStyle name="Normal 2 2 2 3 2 4" xfId="6382" xr:uid="{15B7B173-00E3-4B19-B98C-53294FA6788E}"/>
    <cellStyle name="Normal 2 2 2 3 2 4 2" xfId="7357" xr:uid="{629E4633-5081-4630-A8AB-B6681ADCE8DA}"/>
    <cellStyle name="Normal 2 2 2 3 2 4 2 2" xfId="8996" xr:uid="{D6270EE0-238B-42F2-8F21-3E8BA046D133}"/>
    <cellStyle name="Normal 2 2 2 3 2 4 3" xfId="8089" xr:uid="{0D90033F-DE9B-457F-A584-75480B5DF2E8}"/>
    <cellStyle name="Normal 2 2 2 3 2 5" xfId="7054" xr:uid="{6808AFDB-83AE-4CAD-8AC7-D3D88E13CF40}"/>
    <cellStyle name="Normal 2 2 2 3 2 5 2" xfId="8694" xr:uid="{A0F1359C-56B0-4DBD-9F0C-77A849628B4E}"/>
    <cellStyle name="Normal 2 2 2 3 2 6" xfId="7877" xr:uid="{A18C48D2-FE97-4F6D-A274-69386E65E4CB}"/>
    <cellStyle name="Normal 2 2 2 3 3" xfId="5376" xr:uid="{5AD8F330-126B-439B-8C88-559B1D74AE62}"/>
    <cellStyle name="Normal 2 2 2 3 3 2" xfId="6593" xr:uid="{918D909C-D9B9-4B77-9B7B-FE424E45DA01}"/>
    <cellStyle name="Normal 2 2 2 3 3 2 2" xfId="7358" xr:uid="{A178128A-BF2B-4A06-95F8-7700B11F69D7}"/>
    <cellStyle name="Normal 2 2 2 3 3 2 2 2" xfId="8997" xr:uid="{3171AC6B-4440-42F5-9D80-D20031349FDF}"/>
    <cellStyle name="Normal 2 2 2 3 3 2 3" xfId="8243" xr:uid="{B997DDCD-94C1-4E0C-84BB-06A3D5C212AF}"/>
    <cellStyle name="Normal 2 2 2 3 3 3" xfId="6594" xr:uid="{A0BECB32-B547-4965-83D2-DF1F1B8D491D}"/>
    <cellStyle name="Normal 2 2 2 3 3 3 2" xfId="7359" xr:uid="{883EB1F6-90C3-4F2D-8642-15DBB7779BEF}"/>
    <cellStyle name="Normal 2 2 2 3 3 3 2 2" xfId="8998" xr:uid="{4C28A2EB-4372-43A0-9EC7-5658B5247D9C}"/>
    <cellStyle name="Normal 2 2 2 3 3 3 3" xfId="8244" xr:uid="{E5D4068E-0DD1-44B6-98D6-37F25574E00D}"/>
    <cellStyle name="Normal 2 2 2 3 3 4" xfId="6383" xr:uid="{19C9D9FF-D14D-4CA1-8E95-E83C67DEE35E}"/>
    <cellStyle name="Normal 2 2 2 3 3 4 2" xfId="7360" xr:uid="{061DD3EB-7709-4B75-B329-5EE4EAA9B5B0}"/>
    <cellStyle name="Normal 2 2 2 3 3 4 2 2" xfId="8999" xr:uid="{9B7CA406-D134-4A2F-B303-9C07EC8F2FAB}"/>
    <cellStyle name="Normal 2 2 2 3 3 4 3" xfId="8090" xr:uid="{68F8E7C8-EF96-491C-867F-B5E9562B2939}"/>
    <cellStyle name="Normal 2 2 2 3 3 5" xfId="7055" xr:uid="{F3297D74-3902-446F-9F14-32D9FFD75BAC}"/>
    <cellStyle name="Normal 2 2 2 3 3 5 2" xfId="8695" xr:uid="{DBFDF579-AE8F-4364-9433-3F82528F93DB}"/>
    <cellStyle name="Normal 2 2 2 3 3 6" xfId="7878" xr:uid="{540B033F-04B4-4BCC-9526-6147685E2729}"/>
    <cellStyle name="Normal 2 2 2 3 4" xfId="5377" xr:uid="{089289D2-77BF-4327-86F2-35BDF1D6FB34}"/>
    <cellStyle name="Normal 2 2 2 3 4 2" xfId="6595" xr:uid="{A358EA2E-4365-40F9-9161-4FE8F2960955}"/>
    <cellStyle name="Normal 2 2 2 3 4 2 2" xfId="7361" xr:uid="{1722B152-BB16-4D1C-9DA6-DA179998CA73}"/>
    <cellStyle name="Normal 2 2 2 3 4 2 2 2" xfId="9000" xr:uid="{A098F9FB-B510-4580-A7F6-CB3183795191}"/>
    <cellStyle name="Normal 2 2 2 3 4 2 3" xfId="8245" xr:uid="{788A9987-240B-4E01-B686-5B52793BF42B}"/>
    <cellStyle name="Normal 2 2 2 3 4 3" xfId="6596" xr:uid="{8715492B-EDD0-4CB6-993F-AD456A16D6AB}"/>
    <cellStyle name="Normal 2 2 2 3 4 3 2" xfId="7362" xr:uid="{7FEA76F3-A603-426F-8CF2-09097DAE23F1}"/>
    <cellStyle name="Normal 2 2 2 3 4 3 2 2" xfId="9001" xr:uid="{894FA476-62AD-4481-A34A-764749E0B575}"/>
    <cellStyle name="Normal 2 2 2 3 4 3 3" xfId="8246" xr:uid="{42DE31B4-EDEA-40BC-86D6-E71D7782BE4B}"/>
    <cellStyle name="Normal 2 2 2 3 4 4" xfId="6384" xr:uid="{73F8DD63-6A0C-43F7-95AB-4679C8509180}"/>
    <cellStyle name="Normal 2 2 2 3 4 4 2" xfId="7363" xr:uid="{A706A17D-9D04-4997-AAFE-337B3AFD3612}"/>
    <cellStyle name="Normal 2 2 2 3 4 4 2 2" xfId="9002" xr:uid="{24F6A3CB-6909-4F7F-8446-A362770E5B4C}"/>
    <cellStyle name="Normal 2 2 2 3 4 4 3" xfId="8091" xr:uid="{5EC3CDED-4D83-4AB8-BAFF-0A14D10250A1}"/>
    <cellStyle name="Normal 2 2 2 3 4 5" xfId="7056" xr:uid="{B21CD62E-B54E-4677-A63C-DBDC905EE62D}"/>
    <cellStyle name="Normal 2 2 2 3 4 5 2" xfId="8696" xr:uid="{ADB9E939-D026-40D1-B80A-6AE921D1EF31}"/>
    <cellStyle name="Normal 2 2 2 3 4 6" xfId="7879" xr:uid="{E410BAED-07F1-4C20-9699-856FBA0CC0DD}"/>
    <cellStyle name="Normal 2 2 2 4" xfId="5378" xr:uid="{F9C49104-9E3F-4D92-BFBE-C51AB6117CBD}"/>
    <cellStyle name="Normal 2 2 2 5" xfId="5379" xr:uid="{8F89DDBB-9B39-4462-AEFB-3B60B44843DF}"/>
    <cellStyle name="Normal 2 2 2 6" xfId="5363" xr:uid="{56CA3DEB-467F-42F2-95D2-56F8D606E683}"/>
    <cellStyle name="Normal 2 2 20" xfId="5380" xr:uid="{2AC99402-1FD3-4235-8FA3-C95F1780728D}"/>
    <cellStyle name="Normal 2 2 20 2" xfId="19773" xr:uid="{C343F85E-498D-4E9E-877E-3AB4308A768F}"/>
    <cellStyle name="Normal 2 2 20 3" xfId="20171" xr:uid="{99B5B514-E471-4005-8C61-3648820CDE73}"/>
    <cellStyle name="Normal 2 2 21" xfId="5381" xr:uid="{46405C48-2862-4AE1-AA72-B375F28395FF}"/>
    <cellStyle name="Normal 2 2 21 2" xfId="5382" xr:uid="{C9062DC1-F5AF-42F6-97F8-588DE448F8BC}"/>
    <cellStyle name="Normal 2 2 21 2 2" xfId="5383" xr:uid="{79738A6F-0133-4F4B-BF93-0E1BE9F8D387}"/>
    <cellStyle name="Normal 2 2 21 2 3" xfId="5384" xr:uid="{2EBE1320-86A7-450C-97C5-266508611CFF}"/>
    <cellStyle name="Normal 2 2 21 2 4" xfId="5385" xr:uid="{63484B0C-FDA2-44BD-89BE-D26C15801D5C}"/>
    <cellStyle name="Normal 2 2 21 3" xfId="5386" xr:uid="{518C57E7-5B7D-46EF-BFE9-1E74908FEADF}"/>
    <cellStyle name="Normal 2 2 21 4" xfId="5387" xr:uid="{6D7EE582-E307-4944-846F-64B067D5EC0B}"/>
    <cellStyle name="Normal 2 2 22" xfId="5388" xr:uid="{7150F1E2-1D1F-43B2-BE28-9EE4D1E14810}"/>
    <cellStyle name="Normal 2 2 23" xfId="5389" xr:uid="{49A9F54B-C999-48F7-BDCA-5C8CCF874B1D}"/>
    <cellStyle name="Normal 2 2 24" xfId="5390" xr:uid="{7DEEC379-DDC5-4E34-AFCC-8F182D719A13}"/>
    <cellStyle name="Normal 2 2 25" xfId="6597" xr:uid="{1E5D88D6-EAB3-4F29-8BD3-AFBB3EF713A6}"/>
    <cellStyle name="Normal 2 2 26" xfId="6464" xr:uid="{06EAE93A-5A19-46BE-9245-D204D8761A7E}"/>
    <cellStyle name="Normal 2 2 27" xfId="66" xr:uid="{69F55A8F-151E-427E-941A-C592431A5B2B}"/>
    <cellStyle name="Normal 2 2 27 2" xfId="5352" xr:uid="{AB827F99-0F8F-40AF-8F25-926C1A868528}"/>
    <cellStyle name="Normal 2 2 3" xfId="5391" xr:uid="{CE866853-E9A4-4D25-B334-0B6A946162BF}"/>
    <cellStyle name="Normal 2 2 4" xfId="5392" xr:uid="{CC8BB75A-37B5-4DD9-BA83-951AE28AAE1D}"/>
    <cellStyle name="Normal 2 2 4 10" xfId="5393" xr:uid="{621A3203-1B35-4555-8E1C-FD7C95AC6625}"/>
    <cellStyle name="Normal 2 2 4 10 2" xfId="19775" xr:uid="{91A09EBC-6511-404D-90FA-6E1493EB17DD}"/>
    <cellStyle name="Normal 2 2 4 10 3" xfId="20173" xr:uid="{D0006E7F-A34F-478E-BD77-2A4C6B47B4A6}"/>
    <cellStyle name="Normal 2 2 4 11" xfId="5394" xr:uid="{AA59FD82-835B-46A7-953A-19E2D480B4BD}"/>
    <cellStyle name="Normal 2 2 4 11 2" xfId="19776" xr:uid="{66586B5B-B348-494F-9593-020E10C4CFD8}"/>
    <cellStyle name="Normal 2 2 4 11 3" xfId="20174" xr:uid="{5D8E65A0-2F90-4BF8-BA20-929C9E7DA04B}"/>
    <cellStyle name="Normal 2 2 4 12" xfId="5395" xr:uid="{13478013-5A32-48C0-98E3-26EC22BF3F87}"/>
    <cellStyle name="Normal 2 2 4 12 2" xfId="19777" xr:uid="{13AF057E-A0D3-404F-A7F7-64BE8EB6BAB2}"/>
    <cellStyle name="Normal 2 2 4 12 3" xfId="20175" xr:uid="{27196306-7A2B-48E7-9900-158BE2F3DE55}"/>
    <cellStyle name="Normal 2 2 4 13" xfId="5396" xr:uid="{27BCFA10-6E66-4A56-ACA9-624EC8BDCCFF}"/>
    <cellStyle name="Normal 2 2 4 13 2" xfId="19778" xr:uid="{FF21F815-3A01-4CDA-8482-09ADF92C15D3}"/>
    <cellStyle name="Normal 2 2 4 13 3" xfId="20176" xr:uid="{AD7676EF-3D4B-4394-97FA-FC4AF358EC9C}"/>
    <cellStyle name="Normal 2 2 4 14" xfId="19774" xr:uid="{DB52FD10-F1C3-49AB-96B1-A7F8063A1EC8}"/>
    <cellStyle name="Normal 2 2 4 15" xfId="20172" xr:uid="{25E8FB61-046C-44C0-B7F2-1B0A451E33B0}"/>
    <cellStyle name="Normal 2 2 4 2" xfId="5397" xr:uid="{BBFB47E6-E4B2-4451-B71A-6DF280804C49}"/>
    <cellStyle name="Normal 2 2 4 2 10" xfId="5398" xr:uid="{D51DF4AF-2E71-4BDE-9301-69255CFA2B30}"/>
    <cellStyle name="Normal 2 2 4 2 10 2" xfId="6598" xr:uid="{B1E0C616-6CCE-44E7-AA17-14694A235331}"/>
    <cellStyle name="Normal 2 2 4 2 10 2 2" xfId="7364" xr:uid="{9C7914FC-E0EE-4BD6-AA9B-0E6409625BCF}"/>
    <cellStyle name="Normal 2 2 4 2 10 2 2 2" xfId="9003" xr:uid="{B2C95936-FBB3-4EBB-B2F8-5CECC66CBA3E}"/>
    <cellStyle name="Normal 2 2 4 2 10 2 3" xfId="8247" xr:uid="{31012610-425C-4CDC-9DE4-019EB48E614B}"/>
    <cellStyle name="Normal 2 2 4 2 10 3" xfId="6599" xr:uid="{64C5B5B4-E87B-4380-9D27-84678C1997A3}"/>
    <cellStyle name="Normal 2 2 4 2 10 3 2" xfId="7365" xr:uid="{40A2E5E2-0A28-4B25-9C22-29D55CE5BA07}"/>
    <cellStyle name="Normal 2 2 4 2 10 3 2 2" xfId="9004" xr:uid="{C7E8EDB2-2ACC-4CDF-8412-C15FEBEC14E2}"/>
    <cellStyle name="Normal 2 2 4 2 10 3 3" xfId="8248" xr:uid="{E94159D0-A822-42BF-BF3F-DA767FF53B5E}"/>
    <cellStyle name="Normal 2 2 4 2 10 4" xfId="6386" xr:uid="{B5DEDA5A-A7FB-459F-9930-8A40383DD548}"/>
    <cellStyle name="Normal 2 2 4 2 10 4 2" xfId="7366" xr:uid="{FB5D8473-1760-4E65-80B9-F5A697FC1A6B}"/>
    <cellStyle name="Normal 2 2 4 2 10 4 2 2" xfId="9005" xr:uid="{02C42E0D-41B5-4F42-B337-0A281FE925ED}"/>
    <cellStyle name="Normal 2 2 4 2 10 4 3" xfId="8093" xr:uid="{65309399-4FDC-4372-B363-CD28BEC6B947}"/>
    <cellStyle name="Normal 2 2 4 2 10 5" xfId="7058" xr:uid="{8E3E28A1-7E05-4DE4-97BC-4307D8F4B63E}"/>
    <cellStyle name="Normal 2 2 4 2 10 5 2" xfId="8698" xr:uid="{619D3FEE-0E4F-4A1A-B28C-FD8AA75F9D56}"/>
    <cellStyle name="Normal 2 2 4 2 10 6" xfId="7881" xr:uid="{344F4524-B691-4588-B8C5-DED1B840B6C8}"/>
    <cellStyle name="Normal 2 2 4 2 11" xfId="5399" xr:uid="{3F6FD2D6-8178-4299-BF8F-D409912D7187}"/>
    <cellStyle name="Normal 2 2 4 2 11 2" xfId="6600" xr:uid="{89638091-CF7E-4127-BDB8-53392D2A3445}"/>
    <cellStyle name="Normal 2 2 4 2 11 2 2" xfId="7367" xr:uid="{201DB97A-B3A2-4848-9E1D-8B4A516DBD30}"/>
    <cellStyle name="Normal 2 2 4 2 11 2 2 2" xfId="9006" xr:uid="{BA2368D8-4690-4B79-B0C6-7A9FFD9E3F6F}"/>
    <cellStyle name="Normal 2 2 4 2 11 2 3" xfId="8249" xr:uid="{2DBFDBBF-5261-489A-8EDD-B52F7FB09295}"/>
    <cellStyle name="Normal 2 2 4 2 11 3" xfId="6601" xr:uid="{7304A248-6618-4238-AAE2-AA54CE1A2FE5}"/>
    <cellStyle name="Normal 2 2 4 2 11 3 2" xfId="7368" xr:uid="{809C0CC2-A4E1-41F7-9620-A11B5861A0B6}"/>
    <cellStyle name="Normal 2 2 4 2 11 3 2 2" xfId="9007" xr:uid="{366175A2-2E08-499E-A78D-ACAB0EE9149C}"/>
    <cellStyle name="Normal 2 2 4 2 11 3 3" xfId="8250" xr:uid="{798E352B-4BDA-4E2D-8F96-17EDDDD8B510}"/>
    <cellStyle name="Normal 2 2 4 2 11 4" xfId="6387" xr:uid="{F84D08B5-78FE-475C-9CCE-2E155A052B0B}"/>
    <cellStyle name="Normal 2 2 4 2 11 4 2" xfId="7369" xr:uid="{34F82E60-1B58-48C8-8E6F-86D096C9B533}"/>
    <cellStyle name="Normal 2 2 4 2 11 4 2 2" xfId="9008" xr:uid="{16E00644-5CBA-4D90-A915-94BA32AAA824}"/>
    <cellStyle name="Normal 2 2 4 2 11 4 3" xfId="8094" xr:uid="{7CDE205D-27EB-4C30-964A-5BC4C316B03C}"/>
    <cellStyle name="Normal 2 2 4 2 11 5" xfId="7059" xr:uid="{004D7163-980D-44E5-B9AB-C117A274126E}"/>
    <cellStyle name="Normal 2 2 4 2 11 5 2" xfId="8699" xr:uid="{022469E9-F534-459B-928F-2895955DBBC3}"/>
    <cellStyle name="Normal 2 2 4 2 11 6" xfId="7882" xr:uid="{5A9EFAF8-451D-4107-A63A-712A6A20FD2F}"/>
    <cellStyle name="Normal 2 2 4 2 12" xfId="5400" xr:uid="{847509C5-FA3E-442B-8BCD-9F9E63A33912}"/>
    <cellStyle name="Normal 2 2 4 2 12 2" xfId="6602" xr:uid="{C3BAB29C-1C3B-4A8D-AF9A-66490F97D714}"/>
    <cellStyle name="Normal 2 2 4 2 12 2 2" xfId="7370" xr:uid="{BC04448C-CF6D-4236-858A-9518EC2A2997}"/>
    <cellStyle name="Normal 2 2 4 2 12 2 2 2" xfId="9009" xr:uid="{D8724C98-C5F6-4EE9-95E0-D94A0B4F2C21}"/>
    <cellStyle name="Normal 2 2 4 2 12 2 3" xfId="8251" xr:uid="{E2A3169D-BA7F-49F2-B405-6E7822117FB7}"/>
    <cellStyle name="Normal 2 2 4 2 12 3" xfId="6603" xr:uid="{8AAE8B37-3040-407C-A803-50C82730AA11}"/>
    <cellStyle name="Normal 2 2 4 2 12 3 2" xfId="7371" xr:uid="{057507B9-4316-468B-92D0-3D0EB30A3F0C}"/>
    <cellStyle name="Normal 2 2 4 2 12 3 2 2" xfId="9010" xr:uid="{672A73D8-756E-40B5-9EE7-14741F450BE8}"/>
    <cellStyle name="Normal 2 2 4 2 12 3 3" xfId="8252" xr:uid="{71441EFC-6792-4367-B2D1-FE6262C4399B}"/>
    <cellStyle name="Normal 2 2 4 2 12 4" xfId="6388" xr:uid="{FA3EFD4B-1400-4B3E-A4C7-B6ABB118CD2E}"/>
    <cellStyle name="Normal 2 2 4 2 12 4 2" xfId="7372" xr:uid="{A9580641-1C5A-4B53-AD44-86600040DAC7}"/>
    <cellStyle name="Normal 2 2 4 2 12 4 2 2" xfId="9011" xr:uid="{2F38B206-58D0-4174-8630-BCD0BE358DDA}"/>
    <cellStyle name="Normal 2 2 4 2 12 4 3" xfId="8095" xr:uid="{6C34CA33-ADD8-4F74-B98A-FFB80E11B7F6}"/>
    <cellStyle name="Normal 2 2 4 2 12 5" xfId="7060" xr:uid="{B1F5DA1B-C321-4276-B9AC-E0CA570BD6CA}"/>
    <cellStyle name="Normal 2 2 4 2 12 5 2" xfId="8700" xr:uid="{8FE2878B-4BEE-4D56-BE51-CD8BD2F4F685}"/>
    <cellStyle name="Normal 2 2 4 2 12 6" xfId="7883" xr:uid="{1E6EA23F-DFDA-473D-BCEA-EA1CD8BE27DB}"/>
    <cellStyle name="Normal 2 2 4 2 13" xfId="5401" xr:uid="{4B32CAFC-F6DD-4D7B-AB7F-64FCB340F191}"/>
    <cellStyle name="Normal 2 2 4 2 13 2" xfId="6604" xr:uid="{C45EF4F4-3266-449D-BE0E-FD01C462B456}"/>
    <cellStyle name="Normal 2 2 4 2 13 2 2" xfId="7373" xr:uid="{BCDC87C3-3E98-496D-BC84-34063EEAB29F}"/>
    <cellStyle name="Normal 2 2 4 2 13 2 2 2" xfId="9012" xr:uid="{4C701990-A1BE-48F0-8C07-81C481A75D65}"/>
    <cellStyle name="Normal 2 2 4 2 13 2 3" xfId="8253" xr:uid="{BC0058B1-18D2-4BF4-9E3A-43056A5860D7}"/>
    <cellStyle name="Normal 2 2 4 2 13 3" xfId="6605" xr:uid="{99D07285-8F08-43C7-8363-A3DF525B82B0}"/>
    <cellStyle name="Normal 2 2 4 2 13 3 2" xfId="7374" xr:uid="{8BC724E7-DB9A-41DA-B226-983064B6AC70}"/>
    <cellStyle name="Normal 2 2 4 2 13 3 2 2" xfId="9013" xr:uid="{43F58F2E-543D-44EA-A10B-81929239C5B4}"/>
    <cellStyle name="Normal 2 2 4 2 13 3 3" xfId="8254" xr:uid="{97D9A1D8-EC73-4A40-8B22-82B59C38DF27}"/>
    <cellStyle name="Normal 2 2 4 2 13 4" xfId="6389" xr:uid="{9EB74242-8E66-4F80-9B25-6C63A4F13B7D}"/>
    <cellStyle name="Normal 2 2 4 2 13 4 2" xfId="7375" xr:uid="{04678285-6874-408D-B27A-F47CE62B7A41}"/>
    <cellStyle name="Normal 2 2 4 2 13 4 2 2" xfId="9014" xr:uid="{5C025494-E4C0-4A8B-9BD5-502C0A78A1CE}"/>
    <cellStyle name="Normal 2 2 4 2 13 4 3" xfId="8096" xr:uid="{0CA9C3C3-38AB-49B2-B287-916BC6D9091C}"/>
    <cellStyle name="Normal 2 2 4 2 13 5" xfId="7061" xr:uid="{ADF6C970-9B6A-4954-9B13-C6517E0BC723}"/>
    <cellStyle name="Normal 2 2 4 2 13 5 2" xfId="8701" xr:uid="{9AE140F5-A990-417C-A480-80854F475935}"/>
    <cellStyle name="Normal 2 2 4 2 13 6" xfId="7884" xr:uid="{44562841-FB71-4C2F-BA4F-673A92C261B0}"/>
    <cellStyle name="Normal 2 2 4 2 14" xfId="6606" xr:uid="{E930B59A-A66E-434A-8788-A556C105956F}"/>
    <cellStyle name="Normal 2 2 4 2 14 2" xfId="7376" xr:uid="{318D9F69-2FB0-46EE-9BCF-4675B03737A6}"/>
    <cellStyle name="Normal 2 2 4 2 14 2 2" xfId="9015" xr:uid="{EA7D2843-F810-4F13-A45B-7D0276E1F71D}"/>
    <cellStyle name="Normal 2 2 4 2 14 3" xfId="8255" xr:uid="{E4E1EBD2-E923-43FB-A1FE-BCB3DBBD9FCF}"/>
    <cellStyle name="Normal 2 2 4 2 15" xfId="6607" xr:uid="{D80D79DB-4ED7-4A2F-9D65-C232A39404F4}"/>
    <cellStyle name="Normal 2 2 4 2 15 2" xfId="7377" xr:uid="{91BA5530-0CED-4E1B-B77E-F82D811ACAE3}"/>
    <cellStyle name="Normal 2 2 4 2 15 2 2" xfId="9016" xr:uid="{1A08485A-2F7C-45A2-81B5-A5728CC2BD52}"/>
    <cellStyle name="Normal 2 2 4 2 15 3" xfId="8256" xr:uid="{3FC66022-DD18-4142-BAB4-12717C3ECE7E}"/>
    <cellStyle name="Normal 2 2 4 2 16" xfId="6385" xr:uid="{ABFF9966-F1CA-4A07-8432-113D81C2EAEB}"/>
    <cellStyle name="Normal 2 2 4 2 16 2" xfId="7378" xr:uid="{B466E18A-C7BD-4DA0-9DF9-55E831A1740E}"/>
    <cellStyle name="Normal 2 2 4 2 16 2 2" xfId="9017" xr:uid="{D0369E5B-5E90-4F3D-A067-09C0E88971D4}"/>
    <cellStyle name="Normal 2 2 4 2 16 3" xfId="8092" xr:uid="{7900F97A-9A96-4D45-A042-470806272F6E}"/>
    <cellStyle name="Normal 2 2 4 2 17" xfId="7057" xr:uid="{6EE420E2-F32E-40BA-A805-F148E3400623}"/>
    <cellStyle name="Normal 2 2 4 2 17 2" xfId="8697" xr:uid="{AA7BE295-2184-4ED6-993C-F2F35CC459F8}"/>
    <cellStyle name="Normal 2 2 4 2 18" xfId="7880" xr:uid="{405940C3-520A-46CB-847E-BDCEAB807967}"/>
    <cellStyle name="Normal 2 2 4 2 2" xfId="5402" xr:uid="{BFCE307F-CA56-4CA6-843E-3CE41A7EFAF6}"/>
    <cellStyle name="Normal 2 2 4 2 2 2" xfId="6608" xr:uid="{412763DE-EA94-423B-A748-A1153D0A3013}"/>
    <cellStyle name="Normal 2 2 4 2 2 2 2" xfId="7379" xr:uid="{F76DCB70-6B26-4D0C-8E1A-C40BBB876908}"/>
    <cellStyle name="Normal 2 2 4 2 2 2 2 2" xfId="9018" xr:uid="{8A50CD2A-E585-4B07-8901-95F60D32515C}"/>
    <cellStyle name="Normal 2 2 4 2 2 2 3" xfId="8257" xr:uid="{7E85FD3A-F2D9-4F56-B29C-C31433A67A5B}"/>
    <cellStyle name="Normal 2 2 4 2 2 3" xfId="6609" xr:uid="{CBB19F87-7CDF-4108-AEC9-63961FE308D7}"/>
    <cellStyle name="Normal 2 2 4 2 2 3 2" xfId="7380" xr:uid="{DD57F477-A14F-4E40-8A33-52931DDA74C0}"/>
    <cellStyle name="Normal 2 2 4 2 2 3 2 2" xfId="9019" xr:uid="{28E4B2D1-4E79-47B6-905A-87C4074A4286}"/>
    <cellStyle name="Normal 2 2 4 2 2 3 3" xfId="8258" xr:uid="{2C6165E4-C752-486A-B927-64EB0A4D360C}"/>
    <cellStyle name="Normal 2 2 4 2 2 4" xfId="6390" xr:uid="{50AF2033-CF2E-40F6-AD93-1C80777A8D2D}"/>
    <cellStyle name="Normal 2 2 4 2 2 4 2" xfId="7381" xr:uid="{3BEC1B28-EFD5-4E99-877B-B26E3703C7BD}"/>
    <cellStyle name="Normal 2 2 4 2 2 4 2 2" xfId="9020" xr:uid="{7304FFAD-EEFF-419C-A334-68AA8B96BB6E}"/>
    <cellStyle name="Normal 2 2 4 2 2 4 3" xfId="8097" xr:uid="{F1AC5419-B5E8-43C7-BE03-33BC6D454901}"/>
    <cellStyle name="Normal 2 2 4 2 2 5" xfId="7062" xr:uid="{7C073E6E-8176-4097-A9CF-23D739CF6DE4}"/>
    <cellStyle name="Normal 2 2 4 2 2 5 2" xfId="8702" xr:uid="{23AC5E7C-B988-4534-9D8B-10657F532F1B}"/>
    <cellStyle name="Normal 2 2 4 2 2 6" xfId="7885" xr:uid="{BD4EF451-4854-4B03-933B-82DF26358440}"/>
    <cellStyle name="Normal 2 2 4 2 3" xfId="5403" xr:uid="{CF020FA8-F527-457C-8957-79DDFD3DD0F3}"/>
    <cellStyle name="Normal 2 2 4 2 3 2" xfId="6610" xr:uid="{7F4305D3-AF00-47DE-B033-5E4C0F5AF6C1}"/>
    <cellStyle name="Normal 2 2 4 2 3 2 2" xfId="7382" xr:uid="{A08E0E79-3C02-481B-9A14-1583FBDCF051}"/>
    <cellStyle name="Normal 2 2 4 2 3 2 2 2" xfId="9021" xr:uid="{E2321207-49F3-4305-B795-D412014120E7}"/>
    <cellStyle name="Normal 2 2 4 2 3 2 3" xfId="8259" xr:uid="{87F58866-C8AC-4EFF-8963-C4520A0813B1}"/>
    <cellStyle name="Normal 2 2 4 2 3 3" xfId="6611" xr:uid="{5B003645-777E-40E3-BEF4-8250F739D45D}"/>
    <cellStyle name="Normal 2 2 4 2 3 3 2" xfId="7383" xr:uid="{34D97F98-4C8F-40E3-935B-C8ED23DD5114}"/>
    <cellStyle name="Normal 2 2 4 2 3 3 2 2" xfId="9022" xr:uid="{BDBCFCA9-8B97-485E-B667-11988804024B}"/>
    <cellStyle name="Normal 2 2 4 2 3 3 3" xfId="8260" xr:uid="{4FC83840-4155-4240-AE17-064233B91AA6}"/>
    <cellStyle name="Normal 2 2 4 2 3 4" xfId="6391" xr:uid="{9DBCED66-1561-4626-B15B-B1523D8A754B}"/>
    <cellStyle name="Normal 2 2 4 2 3 4 2" xfId="7384" xr:uid="{2B9A6A8A-1897-4B01-9EC8-05E39C48EAEB}"/>
    <cellStyle name="Normal 2 2 4 2 3 4 2 2" xfId="9023" xr:uid="{35119D39-D7EE-4C9D-A349-273346617CC2}"/>
    <cellStyle name="Normal 2 2 4 2 3 4 3" xfId="8098" xr:uid="{AFB9068A-4D3A-4398-AF04-F86DD5807261}"/>
    <cellStyle name="Normal 2 2 4 2 3 5" xfId="7063" xr:uid="{A205E5BA-88CF-434E-AB17-43B104795112}"/>
    <cellStyle name="Normal 2 2 4 2 3 5 2" xfId="8703" xr:uid="{0C820A74-0A5A-43C2-877B-96D179E2BD2E}"/>
    <cellStyle name="Normal 2 2 4 2 3 6" xfId="7886" xr:uid="{CFAE0772-70C4-483E-88E8-D6A874BBC883}"/>
    <cellStyle name="Normal 2 2 4 2 4" xfId="5404" xr:uid="{81B50A6F-B3E0-4A8D-ADE4-D0E9458BD705}"/>
    <cellStyle name="Normal 2 2 4 2 4 2" xfId="6612" xr:uid="{F296E28A-9DD4-419D-804F-DBA46DDAC0D3}"/>
    <cellStyle name="Normal 2 2 4 2 4 2 2" xfId="7385" xr:uid="{54F951E7-6CE5-45CE-9F96-0C836BAC46B1}"/>
    <cellStyle name="Normal 2 2 4 2 4 2 2 2" xfId="9024" xr:uid="{95382447-0B7E-4875-8926-2053C8720B1F}"/>
    <cellStyle name="Normal 2 2 4 2 4 2 3" xfId="8261" xr:uid="{B120CFB1-2077-44CD-8A7E-9680F97D9931}"/>
    <cellStyle name="Normal 2 2 4 2 4 3" xfId="6613" xr:uid="{FC0A3523-2BCF-4A4B-AD30-01EC1771FF89}"/>
    <cellStyle name="Normal 2 2 4 2 4 3 2" xfId="7386" xr:uid="{D501953F-E8F5-4795-8AC1-FAD2D1D1F332}"/>
    <cellStyle name="Normal 2 2 4 2 4 3 2 2" xfId="9025" xr:uid="{5D74A481-5FA7-4DFE-88CC-BFCC4EA73B67}"/>
    <cellStyle name="Normal 2 2 4 2 4 3 3" xfId="8262" xr:uid="{838299A7-891A-4C00-808F-37E873FAFE7E}"/>
    <cellStyle name="Normal 2 2 4 2 4 4" xfId="6392" xr:uid="{74D709E7-51EB-4EF1-8B4E-FE7765424537}"/>
    <cellStyle name="Normal 2 2 4 2 4 4 2" xfId="7387" xr:uid="{0077B62F-BC6B-4487-B897-872AB9EFBE6A}"/>
    <cellStyle name="Normal 2 2 4 2 4 4 2 2" xfId="9026" xr:uid="{2F8BCC80-BEFA-42E7-BC62-F95997C594E4}"/>
    <cellStyle name="Normal 2 2 4 2 4 4 3" xfId="8099" xr:uid="{BEB4EA34-8012-4A31-AF88-2A93CD6924A7}"/>
    <cellStyle name="Normal 2 2 4 2 4 5" xfId="7064" xr:uid="{92FE5BFA-2F22-48AE-B332-6143408F0088}"/>
    <cellStyle name="Normal 2 2 4 2 4 5 2" xfId="8704" xr:uid="{2C3BF076-8F15-4444-B275-F2016EB98E5F}"/>
    <cellStyle name="Normal 2 2 4 2 4 6" xfId="7887" xr:uid="{D69E7885-0099-4578-B54E-E98EBB9CAF50}"/>
    <cellStyle name="Normal 2 2 4 2 5" xfId="5405" xr:uid="{0C2720BB-6AB7-4963-AFFF-65F17FEB3EAD}"/>
    <cellStyle name="Normal 2 2 4 2 5 2" xfId="6614" xr:uid="{FDB23CCE-5194-4849-A758-0DD737298498}"/>
    <cellStyle name="Normal 2 2 4 2 5 2 2" xfId="7388" xr:uid="{73BA7F52-49FD-45D1-9795-46A10C15C3D3}"/>
    <cellStyle name="Normal 2 2 4 2 5 2 2 2" xfId="9027" xr:uid="{9A88E186-9E5B-4C7C-A5B6-96B976029272}"/>
    <cellStyle name="Normal 2 2 4 2 5 2 3" xfId="8263" xr:uid="{70A6E9FE-F80A-4787-B9D6-B5D4AE45B06A}"/>
    <cellStyle name="Normal 2 2 4 2 5 3" xfId="6615" xr:uid="{31630854-9A19-4402-85F6-6F05ED9B13A4}"/>
    <cellStyle name="Normal 2 2 4 2 5 3 2" xfId="7389" xr:uid="{E61F15D9-A6E9-4E25-A0E0-4938FE141719}"/>
    <cellStyle name="Normal 2 2 4 2 5 3 2 2" xfId="9028" xr:uid="{F3900C53-CD40-41F9-BE84-A072995406A9}"/>
    <cellStyle name="Normal 2 2 4 2 5 3 3" xfId="8264" xr:uid="{05C446C9-EA4D-486F-B9F2-9E9C858A9411}"/>
    <cellStyle name="Normal 2 2 4 2 5 4" xfId="6393" xr:uid="{45E39A9F-0850-4662-B05E-CD58BA33D54B}"/>
    <cellStyle name="Normal 2 2 4 2 5 4 2" xfId="7390" xr:uid="{B3193ECD-8C5E-4EF5-9725-E349E678FE26}"/>
    <cellStyle name="Normal 2 2 4 2 5 4 2 2" xfId="9029" xr:uid="{0D152D0E-7CBA-4B51-BC8B-4351E9E58890}"/>
    <cellStyle name="Normal 2 2 4 2 5 4 3" xfId="8100" xr:uid="{DFC61AE1-E6EF-480D-B5E0-E43C4F747134}"/>
    <cellStyle name="Normal 2 2 4 2 5 5" xfId="7065" xr:uid="{97877287-2ABF-40B9-8689-16AD90669A65}"/>
    <cellStyle name="Normal 2 2 4 2 5 5 2" xfId="8705" xr:uid="{68491BC2-29D9-4AE4-B073-DD1B92BA7CA1}"/>
    <cellStyle name="Normal 2 2 4 2 5 6" xfId="7888" xr:uid="{CD6F7CAF-A1FE-4B8E-A67C-3250C49E2499}"/>
    <cellStyle name="Normal 2 2 4 2 6" xfId="5406" xr:uid="{0BE3E330-542B-46A2-8B88-10BE60F5283A}"/>
    <cellStyle name="Normal 2 2 4 2 6 2" xfId="6616" xr:uid="{44C2E995-0350-4F7C-9D66-C12B5792BD66}"/>
    <cellStyle name="Normal 2 2 4 2 6 2 2" xfId="7391" xr:uid="{F2AC6B7F-8792-4F53-8B6B-8EA9E2819A29}"/>
    <cellStyle name="Normal 2 2 4 2 6 2 2 2" xfId="9030" xr:uid="{9592BF09-3A9D-4CE2-80B6-5F270542499B}"/>
    <cellStyle name="Normal 2 2 4 2 6 2 3" xfId="8265" xr:uid="{43BAACC6-4F2F-480D-AD52-355A0B9A0488}"/>
    <cellStyle name="Normal 2 2 4 2 6 3" xfId="6617" xr:uid="{C6F5BDCA-9C6C-4191-A92E-79D504131AC3}"/>
    <cellStyle name="Normal 2 2 4 2 6 3 2" xfId="7392" xr:uid="{E4BC7031-E5E3-46C8-AAA6-E728A01ACD8C}"/>
    <cellStyle name="Normal 2 2 4 2 6 3 2 2" xfId="9031" xr:uid="{654DC0EB-4ACB-46A9-AD79-650000224E86}"/>
    <cellStyle name="Normal 2 2 4 2 6 3 3" xfId="8266" xr:uid="{F905DED2-FF76-4A50-9FCA-8B2D48157FE8}"/>
    <cellStyle name="Normal 2 2 4 2 6 4" xfId="6394" xr:uid="{61D8A31C-D535-444C-9A05-5F32AFF94517}"/>
    <cellStyle name="Normal 2 2 4 2 6 4 2" xfId="7393" xr:uid="{8FCD328B-AD92-4395-A1FA-64F34E1886B0}"/>
    <cellStyle name="Normal 2 2 4 2 6 4 2 2" xfId="9032" xr:uid="{F47778BA-CE02-4B46-9A58-E079EA8AA7CE}"/>
    <cellStyle name="Normal 2 2 4 2 6 4 3" xfId="8101" xr:uid="{6497DEDD-292F-4E7D-946D-AACA9058716E}"/>
    <cellStyle name="Normal 2 2 4 2 6 5" xfId="7066" xr:uid="{D47A8182-9240-4393-976E-76EC60678069}"/>
    <cellStyle name="Normal 2 2 4 2 6 5 2" xfId="8706" xr:uid="{C66D71BE-123A-4F92-A2C5-6D4AE0C4A3C2}"/>
    <cellStyle name="Normal 2 2 4 2 6 6" xfId="7889" xr:uid="{FE85480E-C38B-44D8-9E88-B2AA4075C7DD}"/>
    <cellStyle name="Normal 2 2 4 2 7" xfId="5407" xr:uid="{4A6272A3-D6C8-46BD-AB4F-B442B95F90B3}"/>
    <cellStyle name="Normal 2 2 4 2 7 2" xfId="6618" xr:uid="{27EDFFE5-D614-40BB-87C4-FDF5805CEA99}"/>
    <cellStyle name="Normal 2 2 4 2 7 2 2" xfId="7394" xr:uid="{D6728484-6C9B-4D8D-94F2-95FB7C1C90E5}"/>
    <cellStyle name="Normal 2 2 4 2 7 2 2 2" xfId="9033" xr:uid="{2711078C-8F27-4CA4-BD51-94F5FA614C69}"/>
    <cellStyle name="Normal 2 2 4 2 7 2 3" xfId="8267" xr:uid="{FEB4D35D-A802-431C-9626-6E91CE02C78A}"/>
    <cellStyle name="Normal 2 2 4 2 7 3" xfId="6619" xr:uid="{91D6AAD9-F602-4E6D-B978-E8C351DA0138}"/>
    <cellStyle name="Normal 2 2 4 2 7 3 2" xfId="7395" xr:uid="{5D603CBD-6ED5-415F-8853-862743E7A044}"/>
    <cellStyle name="Normal 2 2 4 2 7 3 2 2" xfId="9034" xr:uid="{B1B22CA1-90D2-4D28-856D-456FE36688A6}"/>
    <cellStyle name="Normal 2 2 4 2 7 3 3" xfId="8268" xr:uid="{DE4ABF80-22E8-4275-B448-6014A66A8428}"/>
    <cellStyle name="Normal 2 2 4 2 7 4" xfId="6395" xr:uid="{89D5213E-6F16-4A5E-875D-3E7289FEAD3C}"/>
    <cellStyle name="Normal 2 2 4 2 7 4 2" xfId="7396" xr:uid="{6F3E1D64-0FDE-4C0D-AD1F-1DBD454DFA9F}"/>
    <cellStyle name="Normal 2 2 4 2 7 4 2 2" xfId="9035" xr:uid="{8297AC3D-70C0-4D6C-B481-DAF8E43A31F2}"/>
    <cellStyle name="Normal 2 2 4 2 7 4 3" xfId="8102" xr:uid="{C3FFBE29-86DC-4B69-98FA-FAC19F25C986}"/>
    <cellStyle name="Normal 2 2 4 2 7 5" xfId="7067" xr:uid="{A77EFA3B-8AEF-494C-B354-79584459EBA2}"/>
    <cellStyle name="Normal 2 2 4 2 7 5 2" xfId="8707" xr:uid="{81B16198-6285-4F51-BEDF-7710BA7EC944}"/>
    <cellStyle name="Normal 2 2 4 2 7 6" xfId="7890" xr:uid="{FCA60996-E13B-4B5F-B99E-8766FD36449D}"/>
    <cellStyle name="Normal 2 2 4 2 8" xfId="5408" xr:uid="{28995085-7C12-4EC2-9C0F-9AC5A7F5F5C8}"/>
    <cellStyle name="Normal 2 2 4 2 8 2" xfId="6620" xr:uid="{1AC64A8E-149E-4160-B294-EAB84C1A2C9F}"/>
    <cellStyle name="Normal 2 2 4 2 8 2 2" xfId="7397" xr:uid="{2785E06D-D9A4-4213-A1D6-9FC1EF2294A7}"/>
    <cellStyle name="Normal 2 2 4 2 8 2 2 2" xfId="9036" xr:uid="{6038B689-A88C-4B97-848F-030BB4A3DBB2}"/>
    <cellStyle name="Normal 2 2 4 2 8 2 3" xfId="8269" xr:uid="{0802AAAF-58E9-4A87-9278-B57166C5173E}"/>
    <cellStyle name="Normal 2 2 4 2 8 3" xfId="6621" xr:uid="{DD35C19E-87D7-4982-AFB9-621A6C9CE624}"/>
    <cellStyle name="Normal 2 2 4 2 8 3 2" xfId="7398" xr:uid="{2284D7E8-677A-446D-AB4A-5B339FC4B27C}"/>
    <cellStyle name="Normal 2 2 4 2 8 3 2 2" xfId="9037" xr:uid="{1A70B079-C20C-496D-B578-7264A7B8534C}"/>
    <cellStyle name="Normal 2 2 4 2 8 3 3" xfId="8270" xr:uid="{1D311F8C-29CB-4FEC-BA52-DB4807CF41E1}"/>
    <cellStyle name="Normal 2 2 4 2 8 4" xfId="6396" xr:uid="{C436B5CB-EB02-4254-84F9-A325CCFE1A60}"/>
    <cellStyle name="Normal 2 2 4 2 8 4 2" xfId="7399" xr:uid="{3F9F3C3E-0E83-4D80-A438-B94738FB3B7E}"/>
    <cellStyle name="Normal 2 2 4 2 8 4 2 2" xfId="9038" xr:uid="{DCBB2E82-CEEB-49BA-8B29-CFE8CA8CA43D}"/>
    <cellStyle name="Normal 2 2 4 2 8 4 3" xfId="8103" xr:uid="{2E3D4A4C-67CA-41AE-80DB-5DD27C23526E}"/>
    <cellStyle name="Normal 2 2 4 2 8 5" xfId="7068" xr:uid="{E7621632-BEAB-4573-AA01-DEFFFAA328E6}"/>
    <cellStyle name="Normal 2 2 4 2 8 5 2" xfId="8708" xr:uid="{9CB4CE6C-8784-4208-9562-B1A04672EBB7}"/>
    <cellStyle name="Normal 2 2 4 2 8 6" xfId="7891" xr:uid="{FB42A435-4E7A-40B0-B39C-9533AC640B71}"/>
    <cellStyle name="Normal 2 2 4 2 9" xfId="5409" xr:uid="{39A1A39F-56D8-4E3C-8682-14AE57A6D10F}"/>
    <cellStyle name="Normal 2 2 4 2 9 2" xfId="6622" xr:uid="{F8B16C25-2E77-4ADF-957F-DEE3F10848F8}"/>
    <cellStyle name="Normal 2 2 4 2 9 2 2" xfId="7400" xr:uid="{A608DE88-9B0B-49D4-A757-60DB1159A86D}"/>
    <cellStyle name="Normal 2 2 4 2 9 2 2 2" xfId="9039" xr:uid="{AEF8146E-9CDA-41BC-A31B-68AA2BAA57A7}"/>
    <cellStyle name="Normal 2 2 4 2 9 2 3" xfId="8271" xr:uid="{22D6CB4D-2008-45CC-AD8B-F2E264BA1FC6}"/>
    <cellStyle name="Normal 2 2 4 2 9 3" xfId="6623" xr:uid="{89097076-8FAC-45B6-9F79-76C7E2023B95}"/>
    <cellStyle name="Normal 2 2 4 2 9 3 2" xfId="7401" xr:uid="{C23A9CC0-DD9F-405A-94E7-9E50FC19CEB6}"/>
    <cellStyle name="Normal 2 2 4 2 9 3 2 2" xfId="9040" xr:uid="{009D4E34-E506-4355-8E7D-1B84D4970159}"/>
    <cellStyle name="Normal 2 2 4 2 9 3 3" xfId="8272" xr:uid="{77B3DF3E-BF5E-43A7-932C-FFF99FD8AFC9}"/>
    <cellStyle name="Normal 2 2 4 2 9 4" xfId="6397" xr:uid="{899E1848-E946-4026-8CE8-1E0D13A6B976}"/>
    <cellStyle name="Normal 2 2 4 2 9 4 2" xfId="7402" xr:uid="{23E4CA9D-26F2-48B7-BA53-31E2D6370C81}"/>
    <cellStyle name="Normal 2 2 4 2 9 4 2 2" xfId="9041" xr:uid="{904906DE-3BBC-45C9-82A0-C13396F094A9}"/>
    <cellStyle name="Normal 2 2 4 2 9 4 3" xfId="8104" xr:uid="{003E92C2-EEB3-4DFD-98AD-0EE8299341EF}"/>
    <cellStyle name="Normal 2 2 4 2 9 5" xfId="7069" xr:uid="{8B7F7BC3-0233-48B1-BA70-0049E7B4869C}"/>
    <cellStyle name="Normal 2 2 4 2 9 5 2" xfId="8709" xr:uid="{9FE101C2-A0C2-49C6-B39C-595D1187387D}"/>
    <cellStyle name="Normal 2 2 4 2 9 6" xfId="7892" xr:uid="{8AEE501A-42B7-4DF4-AC1A-F0066BAA1A1F}"/>
    <cellStyle name="Normal 2 2 4 3" xfId="5410" xr:uid="{627517C8-2AEB-4F86-90F1-CC62E354B881}"/>
    <cellStyle name="Normal 2 2 4 3 2" xfId="19779" xr:uid="{C06E9B9A-F00D-4A73-967D-6D7412532099}"/>
    <cellStyle name="Normal 2 2 4 3 3" xfId="20177" xr:uid="{B620EE1C-70B7-471A-88E9-2911038FBA74}"/>
    <cellStyle name="Normal 2 2 4 4" xfId="5411" xr:uid="{ACAD2520-86E1-41A3-B32F-5AAEB53DB8AE}"/>
    <cellStyle name="Normal 2 2 4 4 2" xfId="19780" xr:uid="{6BCF9DA1-E1FA-427C-9819-E6217F26F09E}"/>
    <cellStyle name="Normal 2 2 4 4 3" xfId="20178" xr:uid="{F8C97A2C-04BA-4964-8568-CC2FE11CCF4F}"/>
    <cellStyle name="Normal 2 2 4 5" xfId="5412" xr:uid="{32EB71A1-B625-4804-9C15-7D483C09C588}"/>
    <cellStyle name="Normal 2 2 4 5 2" xfId="19781" xr:uid="{79E4C810-C6FB-4430-94E6-2DA0C3A928F0}"/>
    <cellStyle name="Normal 2 2 4 5 3" xfId="20179" xr:uid="{D230013B-A980-4F81-BD98-3D8DA7FA8EE4}"/>
    <cellStyle name="Normal 2 2 4 6" xfId="5413" xr:uid="{1716B0D0-F56B-4EAB-B1FA-F0A999A35733}"/>
    <cellStyle name="Normal 2 2 4 6 2" xfId="19782" xr:uid="{FE40BADB-76A4-4B59-98F5-724351AEA391}"/>
    <cellStyle name="Normal 2 2 4 6 3" xfId="20180" xr:uid="{9D8DE035-7839-46DF-BD62-7A3BE9E52416}"/>
    <cellStyle name="Normal 2 2 4 7" xfId="5414" xr:uid="{C392D5E8-2664-44F3-A4FB-8D3BF79343C7}"/>
    <cellStyle name="Normal 2 2 4 7 2" xfId="19783" xr:uid="{08D8B9E4-14E0-4BBA-AC6E-B9027766EC30}"/>
    <cellStyle name="Normal 2 2 4 7 3" xfId="20181" xr:uid="{C08BA3EC-568E-4D01-8D94-FBE84EC32C3B}"/>
    <cellStyle name="Normal 2 2 4 8" xfId="5415" xr:uid="{22383CD3-BBBB-4B21-B86C-848AF7FAC9A4}"/>
    <cellStyle name="Normal 2 2 4 8 2" xfId="19784" xr:uid="{4E55E507-9BB9-459A-8B05-5F70ED8D8FB1}"/>
    <cellStyle name="Normal 2 2 4 8 3" xfId="20182" xr:uid="{4C38B213-007A-4A7F-8C8D-946B80FA1A63}"/>
    <cellStyle name="Normal 2 2 4 9" xfId="5416" xr:uid="{398397B4-B78A-426D-A59D-0C514E1D1DB4}"/>
    <cellStyle name="Normal 2 2 4 9 2" xfId="19785" xr:uid="{EA1FC4B3-E8BA-4254-AB4B-16B0DEA222AD}"/>
    <cellStyle name="Normal 2 2 4 9 3" xfId="20183" xr:uid="{FA916828-704C-43B8-8CC0-26E63656E3A1}"/>
    <cellStyle name="Normal 2 2 5" xfId="5417" xr:uid="{2CADB4D0-3D07-4B38-A709-9A5251CEC937}"/>
    <cellStyle name="Normal 2 2 5 2" xfId="6624" xr:uid="{041084EB-149D-4975-8E35-BB2707A570E8}"/>
    <cellStyle name="Normal 2 2 5 2 2" xfId="7403" xr:uid="{F4D1317A-B632-40AD-9469-AB5A58B74CB5}"/>
    <cellStyle name="Normal 2 2 5 2 2 2" xfId="9042" xr:uid="{DB7D01D3-31D3-4DB9-8FE4-E6D01BD352E6}"/>
    <cellStyle name="Normal 2 2 5 2 3" xfId="8273" xr:uid="{6BDA7B7F-9B58-442D-82A8-0F514FC1F9A0}"/>
    <cellStyle name="Normal 2 2 5 3" xfId="6625" xr:uid="{01589133-45D3-4A1F-A8EF-55978C846F36}"/>
    <cellStyle name="Normal 2 2 5 3 2" xfId="7404" xr:uid="{EA0A2161-5A64-4CEA-8FCF-7895BF699A31}"/>
    <cellStyle name="Normal 2 2 5 3 2 2" xfId="9043" xr:uid="{05090B0C-B4ED-4EE1-A858-60EDAAE6382E}"/>
    <cellStyle name="Normal 2 2 5 3 3" xfId="8274" xr:uid="{3E71D5E4-85F1-49B5-8C4A-BB66E3EE117F}"/>
    <cellStyle name="Normal 2 2 5 4" xfId="6398" xr:uid="{95401E55-8184-454D-87B3-E52ADB59250B}"/>
    <cellStyle name="Normal 2 2 5 4 2" xfId="7405" xr:uid="{A724464E-AF09-44C4-A32A-C1B73AADEB4E}"/>
    <cellStyle name="Normal 2 2 5 4 2 2" xfId="9044" xr:uid="{C2DF0E45-F9F5-443C-B604-AD07C00EC0C0}"/>
    <cellStyle name="Normal 2 2 5 4 3" xfId="8105" xr:uid="{5E1AA261-3047-4D62-BADC-0FDB8B68284B}"/>
    <cellStyle name="Normal 2 2 5 5" xfId="7070" xr:uid="{E27269BF-0530-458B-BB92-0764B4231CAF}"/>
    <cellStyle name="Normal 2 2 5 5 2" xfId="8710" xr:uid="{2ADB40E7-83BA-48E9-8E7C-BE7271C95C70}"/>
    <cellStyle name="Normal 2 2 5 6" xfId="7893" xr:uid="{E888034C-3D1D-4FC5-9A71-A3BF3751B3B0}"/>
    <cellStyle name="Normal 2 2 6" xfId="5418" xr:uid="{6E3510B4-7FF6-4CD0-A67C-E71AD9D5E841}"/>
    <cellStyle name="Normal 2 2 6 2" xfId="6626" xr:uid="{2B084C55-FA97-411E-9C75-92EE515BB7AC}"/>
    <cellStyle name="Normal 2 2 6 2 2" xfId="7406" xr:uid="{1DA4D9C4-A5B5-473F-BE4E-62F66B42550D}"/>
    <cellStyle name="Normal 2 2 6 2 2 2" xfId="9045" xr:uid="{D5D92EAD-3CC0-4CBD-9FEC-574F9A0D0525}"/>
    <cellStyle name="Normal 2 2 6 2 3" xfId="8275" xr:uid="{D6E62F61-6F85-4C25-82DE-DB06296B79D3}"/>
    <cellStyle name="Normal 2 2 6 3" xfId="6627" xr:uid="{96B18613-C594-4940-9826-1D29A18742FF}"/>
    <cellStyle name="Normal 2 2 6 3 2" xfId="7407" xr:uid="{FE032616-128A-4F15-BA4F-BBAA01B702CD}"/>
    <cellStyle name="Normal 2 2 6 3 2 2" xfId="9046" xr:uid="{2A3D54E2-FEC1-4F8E-B52B-460BF014BC11}"/>
    <cellStyle name="Normal 2 2 6 3 3" xfId="8276" xr:uid="{D7C9AC3B-33FD-46B1-9C3B-76920418EF7A}"/>
    <cellStyle name="Normal 2 2 6 4" xfId="6399" xr:uid="{61A38528-669A-4066-8C56-368EAAFFAFA3}"/>
    <cellStyle name="Normal 2 2 6 4 2" xfId="7408" xr:uid="{32A67705-6E92-4FE9-9170-7B109587F433}"/>
    <cellStyle name="Normal 2 2 6 4 2 2" xfId="9047" xr:uid="{4880A191-3DC2-425E-AEB3-78EF5C3C2F1E}"/>
    <cellStyle name="Normal 2 2 6 4 3" xfId="8106" xr:uid="{F92B2691-BEE4-4A1E-A7E2-FAB5962A3F0C}"/>
    <cellStyle name="Normal 2 2 6 5" xfId="7071" xr:uid="{3D152849-9AA2-402F-B5A9-49F0E48F4A29}"/>
    <cellStyle name="Normal 2 2 6 5 2" xfId="8711" xr:uid="{434B984D-C74D-43B5-912A-FE93A923D063}"/>
    <cellStyle name="Normal 2 2 6 6" xfId="7894" xr:uid="{E7E99D7A-FF89-4113-A2DF-E22BF9E54206}"/>
    <cellStyle name="Normal 2 2 7" xfId="5419" xr:uid="{C6A57CFA-1C42-4A99-9D4B-587B52FBE9E5}"/>
    <cellStyle name="Normal 2 2 7 2" xfId="6628" xr:uid="{3817B9C1-D860-418E-80D4-B74226DE9D5B}"/>
    <cellStyle name="Normal 2 2 7 2 2" xfId="7409" xr:uid="{80810161-E44D-473A-9FDE-539A0BFF5CCD}"/>
    <cellStyle name="Normal 2 2 7 2 2 2" xfId="9048" xr:uid="{1A08F4F8-2BAF-4C79-9046-57E74E1BD657}"/>
    <cellStyle name="Normal 2 2 7 2 3" xfId="8277" xr:uid="{22832BA6-BC93-4B25-A226-FE1651FCFF18}"/>
    <cellStyle name="Normal 2 2 7 3" xfId="6629" xr:uid="{1CB1CBDB-006D-4156-8303-EC71EBCD9C39}"/>
    <cellStyle name="Normal 2 2 7 3 2" xfId="7410" xr:uid="{DE18FF41-F0F0-4AFF-B2FF-28BE89BFAD8D}"/>
    <cellStyle name="Normal 2 2 7 3 2 2" xfId="9049" xr:uid="{DB8A668D-BFBD-4FD5-8527-FBDC17764483}"/>
    <cellStyle name="Normal 2 2 7 3 3" xfId="8278" xr:uid="{A453C69D-F210-49B5-9A3E-47B7A01A85D4}"/>
    <cellStyle name="Normal 2 2 7 4" xfId="6400" xr:uid="{C4365EF4-F7A7-4728-80AF-2D673A97E81C}"/>
    <cellStyle name="Normal 2 2 7 4 2" xfId="7411" xr:uid="{4B0350A2-27E7-4ECF-B371-BB6ACCEEA044}"/>
    <cellStyle name="Normal 2 2 7 4 2 2" xfId="9050" xr:uid="{62D9B39B-096D-4F6C-B28C-C00CBB33B9ED}"/>
    <cellStyle name="Normal 2 2 7 4 3" xfId="8107" xr:uid="{1A9F1F9A-2642-4028-86AC-630A5C347601}"/>
    <cellStyle name="Normal 2 2 7 5" xfId="7072" xr:uid="{FD994AA9-BED9-4E1C-B6F5-A5BAADCC622A}"/>
    <cellStyle name="Normal 2 2 7 5 2" xfId="8712" xr:uid="{49FBB346-8120-4307-8086-85235AFBC96B}"/>
    <cellStyle name="Normal 2 2 7 6" xfId="7895" xr:uid="{25409594-9D1F-4CA6-9883-825CCE9D21AC}"/>
    <cellStyle name="Normal 2 2 8" xfId="5420" xr:uid="{E1BD1780-BE72-4D9A-B6E6-0790CE87C436}"/>
    <cellStyle name="Normal 2 2 8 2" xfId="5421" xr:uid="{39F6ED43-196C-4D8A-9DF0-3989FA26501D}"/>
    <cellStyle name="Normal 2 2 8 2 2" xfId="6630" xr:uid="{D12E51CA-FC3A-4BD4-A486-E98F5F1E9497}"/>
    <cellStyle name="Normal 2 2 8 2 2 2" xfId="7412" xr:uid="{5A6E3ADF-9AA2-4252-891A-7455472389A5}"/>
    <cellStyle name="Normal 2 2 8 2 2 2 2" xfId="9051" xr:uid="{9DB3C89B-655C-4C5C-BDC4-F5C27EF35223}"/>
    <cellStyle name="Normal 2 2 8 2 2 3" xfId="8279" xr:uid="{48C9FBB8-B93A-41ED-86CF-D0F0CBA48842}"/>
    <cellStyle name="Normal 2 2 8 2 3" xfId="6631" xr:uid="{E4D24975-E3FA-4DFA-B1CE-EE4DB9EEC864}"/>
    <cellStyle name="Normal 2 2 8 2 3 2" xfId="7413" xr:uid="{1E07763E-FF87-4080-8B25-CD0533337CB8}"/>
    <cellStyle name="Normal 2 2 8 2 3 2 2" xfId="9052" xr:uid="{6D5B4D8A-7292-4DE2-8A71-F618AAB5F797}"/>
    <cellStyle name="Normal 2 2 8 2 3 3" xfId="8280" xr:uid="{A466A01A-1F39-40CC-8D6A-29F4AB39BF4A}"/>
    <cellStyle name="Normal 2 2 8 2 4" xfId="6401" xr:uid="{AA5F0AF0-3E29-423E-933F-AF6D30DFC26A}"/>
    <cellStyle name="Normal 2 2 8 2 4 2" xfId="7414" xr:uid="{71396476-2BAD-4CDE-9F2B-F4EA39E85EE2}"/>
    <cellStyle name="Normal 2 2 8 2 4 2 2" xfId="9053" xr:uid="{5CB001A6-9AB8-44E6-8166-56353BBB9699}"/>
    <cellStyle name="Normal 2 2 8 2 4 3" xfId="8108" xr:uid="{83B8DF94-F4AC-43EF-B77D-4EEFC5724BE6}"/>
    <cellStyle name="Normal 2 2 8 2 5" xfId="7073" xr:uid="{DCA0B727-63AB-41B8-B0ED-D29D0B283768}"/>
    <cellStyle name="Normal 2 2 8 2 5 2" xfId="8713" xr:uid="{71773C78-15A4-418A-BA83-63AC5EAF7389}"/>
    <cellStyle name="Normal 2 2 8 2 6" xfId="7896" xr:uid="{8BE03CA9-D86B-4970-B3E6-BC9962FD4043}"/>
    <cellStyle name="Normal 2 2 8 3" xfId="19786" xr:uid="{E4370B83-8286-4B9A-B7B7-F0D21BD7849A}"/>
    <cellStyle name="Normal 2 2 8 4" xfId="20184" xr:uid="{54D0AC92-76A1-4467-80A5-214683221DFB}"/>
    <cellStyle name="Normal 2 2 9" xfId="5422" xr:uid="{0E229E33-4385-4948-ABB7-718EC39DAFC5}"/>
    <cellStyle name="Normal 2 2 9 2" xfId="19787" xr:uid="{3A2F7A0A-D249-4676-923A-65FA29CD6FD4}"/>
    <cellStyle name="Normal 2 2 9 3" xfId="20185" xr:uid="{03B6305E-3306-4817-9D80-46F26B1302F1}"/>
    <cellStyle name="Normal 2 20" xfId="5423" xr:uid="{D90F1180-3DF2-427A-AB70-11BE8E13947C}"/>
    <cellStyle name="Normal 2 20 2" xfId="19788" xr:uid="{22E8D25A-0341-40B2-8C08-64552CA2EA70}"/>
    <cellStyle name="Normal 2 20 3" xfId="20186" xr:uid="{A379CAC7-048B-4DD6-AFC2-ACDEAA499526}"/>
    <cellStyle name="Normal 2 21" xfId="5424" xr:uid="{690685CC-74BD-4807-A04F-4BD5975A9B86}"/>
    <cellStyle name="Normal 2 21 2" xfId="19789" xr:uid="{92B506B1-1EF2-4AF8-BBEB-C55968B8826A}"/>
    <cellStyle name="Normal 2 21 3" xfId="20187" xr:uid="{DD6591C5-8A01-4877-8828-264B4903EE46}"/>
    <cellStyle name="Normal 2 22" xfId="5425" xr:uid="{56C9ABC2-B658-499C-B6EB-80436E46E3EE}"/>
    <cellStyle name="Normal 2 22 2" xfId="19790" xr:uid="{139C6F24-9079-43BB-83AB-C811E2297BDF}"/>
    <cellStyle name="Normal 2 22 3" xfId="20188" xr:uid="{4D3C1FD2-D754-4328-A37E-637B2E6B3450}"/>
    <cellStyle name="Normal 2 23" xfId="5426" xr:uid="{C20533EB-9583-47B2-A2B8-62E28B5F2D23}"/>
    <cellStyle name="Normal 2 23 2" xfId="19791" xr:uid="{3266C919-CEE9-40DA-BA8E-C3CBE880C14F}"/>
    <cellStyle name="Normal 2 23 3" xfId="20189" xr:uid="{3BCBAE6B-65A4-4D58-9078-4EF05DA02CBF}"/>
    <cellStyle name="Normal 2 24" xfId="5427" xr:uid="{CFEF025C-08B2-4931-A636-A7B9B1607AEF}"/>
    <cellStyle name="Normal 2 24 2" xfId="19792" xr:uid="{C40F5A2F-80DB-4D53-BE06-BE87F9B714A9}"/>
    <cellStyle name="Normal 2 24 3" xfId="20190" xr:uid="{19C35C58-273E-4FFA-B30F-F0586F2CCCDB}"/>
    <cellStyle name="Normal 2 25" xfId="5428" xr:uid="{0A27EEEB-02F6-4A29-BA9E-F75648B4B33F}"/>
    <cellStyle name="Normal 2 25 2" xfId="19793" xr:uid="{BA755149-7220-48CD-830C-D6B92C3B80F6}"/>
    <cellStyle name="Normal 2 25 3" xfId="20191" xr:uid="{24781BC0-9B01-4342-B9A6-5EAFE504D46E}"/>
    <cellStyle name="Normal 2 26" xfId="5429" xr:uid="{95804D4A-6C24-4608-BDDD-C3632098DAC5}"/>
    <cellStyle name="Normal 2 26 2" xfId="19794" xr:uid="{07874360-287E-41DA-9B91-328647BAC0E6}"/>
    <cellStyle name="Normal 2 26 3" xfId="20192" xr:uid="{5E78607F-D5C4-40F0-8632-0C44FAC95F2A}"/>
    <cellStyle name="Normal 2 27" xfId="5430" xr:uid="{456CD90A-2AD4-4526-8B23-00B2AF316C40}"/>
    <cellStyle name="Normal 2 27 2" xfId="19795" xr:uid="{6A02834F-7A2E-4625-B153-AA28C9BDEDB0}"/>
    <cellStyle name="Normal 2 27 3" xfId="20193" xr:uid="{F9AD5DED-C659-4B96-BAA2-CB58230C364D}"/>
    <cellStyle name="Normal 2 28" xfId="5431" xr:uid="{788E7786-2071-42C2-B96F-6B2A13F7D3D4}"/>
    <cellStyle name="Normal 2 29" xfId="5432" xr:uid="{965228AF-5927-4531-8037-D894363A35FC}"/>
    <cellStyle name="Normal 2 29 10" xfId="5433" xr:uid="{A5D9C246-2F1F-4326-A326-39631AC0BFAF}"/>
    <cellStyle name="Normal 2 29 11" xfId="5434" xr:uid="{8F0EB0AA-D8D8-4DC5-8495-038A95BFE810}"/>
    <cellStyle name="Normal 2 29 12" xfId="5435" xr:uid="{74ADD089-F7ED-42A4-A03F-BCA5417940DA}"/>
    <cellStyle name="Normal 2 29 13" xfId="5436" xr:uid="{9837814F-9619-4720-9B3E-660A0341DC73}"/>
    <cellStyle name="Normal 2 29 14" xfId="5437" xr:uid="{78E9456E-721B-4AB1-BAAC-850A6C6920AB}"/>
    <cellStyle name="Normal 2 29 15" xfId="5438" xr:uid="{E35D5142-6778-4328-89A2-7291FDF26EFA}"/>
    <cellStyle name="Normal 2 29 16" xfId="5439" xr:uid="{F23573A7-4BB7-4F48-8464-7E98BB2BB079}"/>
    <cellStyle name="Normal 2 29 17" xfId="5440" xr:uid="{BEAC4357-6234-4B05-AC5A-3E0DE5249F15}"/>
    <cellStyle name="Normal 2 29 18" xfId="5441" xr:uid="{708FD6EF-4003-416B-8856-263FE29CE457}"/>
    <cellStyle name="Normal 2 29 19" xfId="5442" xr:uid="{761A708C-C929-49B2-B5D5-7FE968DC53AD}"/>
    <cellStyle name="Normal 2 29 2" xfId="5443" xr:uid="{F5D15169-BF9A-4131-AB78-5A706224E58B}"/>
    <cellStyle name="Normal 2 29 20" xfId="5444" xr:uid="{C97A7B63-DDAF-4C12-B801-1795C9C35079}"/>
    <cellStyle name="Normal 2 29 21" xfId="5445" xr:uid="{C5F78FCD-15EC-42B5-8456-73FA8BFA1CCC}"/>
    <cellStyle name="Normal 2 29 22" xfId="5446" xr:uid="{586A3F3D-1245-400A-BEB3-0846722A43AF}"/>
    <cellStyle name="Normal 2 29 23" xfId="5447" xr:uid="{32BBF9D8-6600-4289-AF05-1AF4A9174DDD}"/>
    <cellStyle name="Normal 2 29 24" xfId="5448" xr:uid="{8097DA49-1D57-4A28-9672-947F2400C118}"/>
    <cellStyle name="Normal 2 29 25" xfId="5449" xr:uid="{8EC989C6-B4C7-4AE5-910F-FB9742E9D2E2}"/>
    <cellStyle name="Normal 2 29 26" xfId="5450" xr:uid="{65B68476-D218-4D70-B373-ECE04AFDDF55}"/>
    <cellStyle name="Normal 2 29 27" xfId="5451" xr:uid="{823CFF80-14A6-433C-94FB-62DF181BF53A}"/>
    <cellStyle name="Normal 2 29 28" xfId="5452" xr:uid="{1C4577F1-4860-4505-A444-FAAEC0A3B82A}"/>
    <cellStyle name="Normal 2 29 29" xfId="5453" xr:uid="{D987A107-61B7-4A85-813A-73BC544A9788}"/>
    <cellStyle name="Normal 2 29 3" xfId="5454" xr:uid="{330916AE-3A55-4AD7-B1B9-95BBCE875A81}"/>
    <cellStyle name="Normal 2 29 30" xfId="5455" xr:uid="{9C0D9D32-C59E-41E8-9952-52637FBB5AEE}"/>
    <cellStyle name="Normal 2 29 31" xfId="5456" xr:uid="{2C3CA3CB-77B5-4E08-932F-762BB22BC00C}"/>
    <cellStyle name="Normal 2 29 32" xfId="5457" xr:uid="{E7C35BBC-2424-41C1-B85B-C167248CCA93}"/>
    <cellStyle name="Normal 2 29 33" xfId="5458" xr:uid="{376927A5-EE99-407F-9212-AB477321F2CF}"/>
    <cellStyle name="Normal 2 29 34" xfId="5459" xr:uid="{A67C6D4C-4E7B-4B01-9012-6B258F2685D8}"/>
    <cellStyle name="Normal 2 29 35" xfId="5460" xr:uid="{C2CF4BA3-3161-471E-BD81-CD8DEFAAEE52}"/>
    <cellStyle name="Normal 2 29 36" xfId="5461" xr:uid="{2D96357E-D211-4002-9DE6-31558F0E923A}"/>
    <cellStyle name="Normal 2 29 37" xfId="5462" xr:uid="{1C17D5FB-B554-4CFC-8C1E-F6F6BAA255EA}"/>
    <cellStyle name="Normal 2 29 38" xfId="5463" xr:uid="{984E51A8-D36C-478D-82D6-2DB1F9DDDE79}"/>
    <cellStyle name="Normal 2 29 39" xfId="5464" xr:uid="{3FF8BD20-9855-4D37-8064-0625B289C735}"/>
    <cellStyle name="Normal 2 29 4" xfId="5465" xr:uid="{47996D5E-65ED-4D13-8244-F5CB18902BC1}"/>
    <cellStyle name="Normal 2 29 40" xfId="5466" xr:uid="{F9E42CC6-590C-43EE-921E-9B4C64B808E8}"/>
    <cellStyle name="Normal 2 29 41" xfId="5467" xr:uid="{07A0EFEC-EF9D-47A3-BBBC-9205EB2333E2}"/>
    <cellStyle name="Normal 2 29 42" xfId="5468" xr:uid="{FB0F0473-2104-4F7A-BAB7-6ADF6A0577A6}"/>
    <cellStyle name="Normal 2 29 43" xfId="5469" xr:uid="{67DB993C-724F-4916-AAD1-BA26A5051E20}"/>
    <cellStyle name="Normal 2 29 44" xfId="5470" xr:uid="{E89B6F36-CB3B-49EA-B383-EF1E2F30CE46}"/>
    <cellStyle name="Normal 2 29 45" xfId="5471" xr:uid="{93BF9084-2AB9-4B15-AB9D-052ED8C6DF75}"/>
    <cellStyle name="Normal 2 29 46" xfId="5472" xr:uid="{224237EB-7461-4645-BEB5-C93A4A30B9F8}"/>
    <cellStyle name="Normal 2 29 47" xfId="5473" xr:uid="{1CF2E420-5863-4C9D-92CD-5A99609A96BF}"/>
    <cellStyle name="Normal 2 29 48" xfId="5474" xr:uid="{19234E62-E9AE-4016-B791-D85AAB478229}"/>
    <cellStyle name="Normal 2 29 5" xfId="5475" xr:uid="{837FE56F-A0E0-4273-9788-97D3D83AC48F}"/>
    <cellStyle name="Normal 2 29 6" xfId="5476" xr:uid="{088CB1B9-7309-4B82-8119-EFAA2AF24B02}"/>
    <cellStyle name="Normal 2 29 7" xfId="5477" xr:uid="{6A968EB8-15DE-480B-ADFC-FD4FB41E01F7}"/>
    <cellStyle name="Normal 2 29 8" xfId="5478" xr:uid="{547453F7-DB47-482D-86D8-4BEA95656C82}"/>
    <cellStyle name="Normal 2 29 9" xfId="5479" xr:uid="{76FEB108-32FE-484D-A363-8894A6BBCFBA}"/>
    <cellStyle name="Normal 2 3" xfId="38" xr:uid="{5F00211E-15C9-48DA-BA4C-990D3D4C3569}"/>
    <cellStyle name="Normal 2 3 10" xfId="5480" xr:uid="{58A8B1D0-0AB3-4378-97A8-4DDBDEAB976B}"/>
    <cellStyle name="Normal 2 3 11" xfId="5481" xr:uid="{61551F65-CFA2-4C4E-9CAF-C58E26F0D032}"/>
    <cellStyle name="Normal 2 3 12" xfId="5482" xr:uid="{A0A559BB-1E9E-47E4-98D8-721BC3E3A2ED}"/>
    <cellStyle name="Normal 2 3 13" xfId="5483" xr:uid="{DEB615D7-CF88-46BB-8D32-D31CE20C67E3}"/>
    <cellStyle name="Normal 2 3 14" xfId="5484" xr:uid="{8F30F3F9-6F49-458E-8B40-92AE1C2F4FA9}"/>
    <cellStyle name="Normal 2 3 15" xfId="5485" xr:uid="{73752E42-0698-4F22-880C-80A4D051295A}"/>
    <cellStyle name="Normal 2 3 16" xfId="5486" xr:uid="{3E5A2417-D61F-44EF-B1B8-D656208EDC8C}"/>
    <cellStyle name="Normal 2 3 17" xfId="5487" xr:uid="{5AEF2B85-C547-439C-B12F-B7AA095FAAC8}"/>
    <cellStyle name="Normal 2 3 18" xfId="5488" xr:uid="{67906055-4B17-410D-BD98-7A1DC1F66D06}"/>
    <cellStyle name="Normal 2 3 19" xfId="5489" xr:uid="{56F940F6-9EA5-4E03-82C5-292C707CEF6E}"/>
    <cellStyle name="Normal 2 3 2" xfId="5490" xr:uid="{69794D6F-86F1-4B14-95D0-8CEB7305CDC1}"/>
    <cellStyle name="Normal 2 3 20" xfId="5491" xr:uid="{81462704-C8A7-4D00-BF20-B1E05BE141E8}"/>
    <cellStyle name="Normal 2 3 21" xfId="5492" xr:uid="{638E7D99-7BB8-42C7-A80D-01BAD928DCB9}"/>
    <cellStyle name="Normal 2 3 22" xfId="5493" xr:uid="{E692472B-8AE5-490C-B14D-7A110082F61D}"/>
    <cellStyle name="Normal 2 3 23" xfId="5494" xr:uid="{333DC3DF-80E5-4656-9AC7-658DEE8A6990}"/>
    <cellStyle name="Normal 2 3 24" xfId="5495" xr:uid="{5A5D2585-116D-4B17-98C6-77F250037795}"/>
    <cellStyle name="Normal 2 3 25" xfId="5496" xr:uid="{6FF17A2C-CDCC-40FE-AD52-BE8094AF7F89}"/>
    <cellStyle name="Normal 2 3 26" xfId="5497" xr:uid="{CFE49310-533D-45CD-A524-59EED6B4FF69}"/>
    <cellStyle name="Normal 2 3 27" xfId="5498" xr:uid="{8E6A1232-9B5B-4852-9925-4015E83DF35C}"/>
    <cellStyle name="Normal 2 3 28" xfId="5499" xr:uid="{11902BE6-341F-4891-88CC-1F0154F3AA27}"/>
    <cellStyle name="Normal 2 3 29" xfId="5500" xr:uid="{B2E69E12-3109-4E3B-B503-8BDB436E2FE9}"/>
    <cellStyle name="Normal 2 3 3" xfId="59" xr:uid="{4D240D3E-0419-4EE8-AC87-12F453863729}"/>
    <cellStyle name="Normal 2 3 3 2" xfId="5501" xr:uid="{007D1C25-6DBE-45F5-9B84-4242EAC62B75}"/>
    <cellStyle name="Normal 2 3 30" xfId="5502" xr:uid="{B4736C62-6C1E-43B0-9383-EDDDFCD0CB8B}"/>
    <cellStyle name="Normal 2 3 31" xfId="5503" xr:uid="{017D3B4D-DECD-4C72-B86C-85D4CC508F12}"/>
    <cellStyle name="Normal 2 3 32" xfId="5504" xr:uid="{20B9DEBA-926A-489A-A058-BBBDA74CD681}"/>
    <cellStyle name="Normal 2 3 33" xfId="5505" xr:uid="{766C67E4-4DB9-4C50-92E9-DAB1B526918D}"/>
    <cellStyle name="Normal 2 3 34" xfId="5506" xr:uid="{5AD6EE80-0AE0-45E7-BF3F-9698016179D3}"/>
    <cellStyle name="Normal 2 3 35" xfId="5507" xr:uid="{80D758F3-975E-4A0F-9A48-07D7BD8B31A1}"/>
    <cellStyle name="Normal 2 3 36" xfId="5508" xr:uid="{808EE51F-6166-41D5-A16E-86CBDF1677F4}"/>
    <cellStyle name="Normal 2 3 37" xfId="5509" xr:uid="{B9F97BC3-B041-4526-8ADB-48E5CD451F72}"/>
    <cellStyle name="Normal 2 3 38" xfId="5510" xr:uid="{3313DF50-DE51-417D-8D6A-0DB636158485}"/>
    <cellStyle name="Normal 2 3 39" xfId="5511" xr:uid="{D9C0B5C5-C37E-4937-86CA-7800CEB791B4}"/>
    <cellStyle name="Normal 2 3 4" xfId="5512" xr:uid="{D326D1E3-AA57-4A75-A0DB-F646253F72E8}"/>
    <cellStyle name="Normal 2 3 40" xfId="5513" xr:uid="{7DBF7A0C-FFA9-401C-99BC-5D480A5562A1}"/>
    <cellStyle name="Normal 2 3 41" xfId="5514" xr:uid="{7685BBF0-1947-4596-BF2A-317BCBBA896A}"/>
    <cellStyle name="Normal 2 3 42" xfId="5515" xr:uid="{03DB31FF-965C-40CD-9611-00C0C732AB73}"/>
    <cellStyle name="Normal 2 3 43" xfId="5516" xr:uid="{F0546CA4-85A1-4E46-83E0-FF97B52786CD}"/>
    <cellStyle name="Normal 2 3 44" xfId="5517" xr:uid="{14683F22-4DC5-4059-A19A-19386C94F80E}"/>
    <cellStyle name="Normal 2 3 45" xfId="5518" xr:uid="{77BC0B06-ABE3-47C4-A636-C86EE4A75481}"/>
    <cellStyle name="Normal 2 3 46" xfId="5519" xr:uid="{7E9163A2-4AEF-4EB6-95B3-74A4435DDF3D}"/>
    <cellStyle name="Normal 2 3 47" xfId="5520" xr:uid="{3FF47E55-F912-4FE7-AD6A-B3BEAFBBE5DE}"/>
    <cellStyle name="Normal 2 3 48" xfId="5521" xr:uid="{E2EEA193-50CC-4492-8310-9EDAF06B7005}"/>
    <cellStyle name="Normal 2 3 49" xfId="71" xr:uid="{14EA4754-B6E1-43C8-8611-B742441A9E3F}"/>
    <cellStyle name="Normal 2 3 49 2" xfId="7415" xr:uid="{9E20DEAC-5494-41D0-BF27-8A5235B6E86A}"/>
    <cellStyle name="Normal 2 3 49 2 2" xfId="9054" xr:uid="{FBD1DA66-48CD-45E2-9767-A8B7DB327A45}"/>
    <cellStyle name="Normal 2 3 49 3" xfId="8281" xr:uid="{ABCA7D14-2F08-4C41-BC9E-9429F4A4D3E5}"/>
    <cellStyle name="Normal 2 3 5" xfId="5522" xr:uid="{F56BFAE7-ABEC-422F-8207-4E43BA157F35}"/>
    <cellStyle name="Normal 2 3 50" xfId="62" xr:uid="{3B5890CF-69FA-4A89-94E3-18FB5A8DC6C6}"/>
    <cellStyle name="Normal 2 3 50 2" xfId="19715" xr:uid="{B1C613A9-C603-4471-89E8-E1AD1CD060DE}"/>
    <cellStyle name="Normal 2 3 50 3" xfId="20142" xr:uid="{77626402-D5FA-4EA9-B1F5-C84022200FF8}"/>
    <cellStyle name="Normal 2 3 6" xfId="5523" xr:uid="{DB3A23F4-1B86-4067-A3C6-5E5A7DE210E7}"/>
    <cellStyle name="Normal 2 3 7" xfId="5524" xr:uid="{1710B9B1-BBDB-4D25-86F3-A48CF8E5FB9E}"/>
    <cellStyle name="Normal 2 3 8" xfId="5525" xr:uid="{04F5BDC5-C949-4A5F-A269-E51CBB61D5C9}"/>
    <cellStyle name="Normal 2 3 9" xfId="5526" xr:uid="{4FB812FE-AE87-426C-8BE1-498A2F31744F}"/>
    <cellStyle name="Normal 2 30" xfId="5527" xr:uid="{401B49D5-2E7E-434C-B8FB-6BF012BA9702}"/>
    <cellStyle name="Normal 2 31" xfId="5528" xr:uid="{71CD6AD5-5E8E-44CE-B53E-D38BF4D10AC0}"/>
    <cellStyle name="Normal 2 31 10" xfId="5529" xr:uid="{6CE80C43-E943-4618-9ACC-7881433BE115}"/>
    <cellStyle name="Normal 2 31 11" xfId="5530" xr:uid="{081CD8FE-F51D-47FC-977A-7979B981282E}"/>
    <cellStyle name="Normal 2 31 12" xfId="5531" xr:uid="{2A258D86-F8EB-4E46-A3E9-2C5B83D7DF62}"/>
    <cellStyle name="Normal 2 31 13" xfId="5532" xr:uid="{CBDF3D1E-F5A0-4B50-942D-64075E8761D7}"/>
    <cellStyle name="Normal 2 31 14" xfId="5533" xr:uid="{95976EC8-7C61-4F2B-AA13-371C575BC393}"/>
    <cellStyle name="Normal 2 31 15" xfId="5534" xr:uid="{7A404F64-BF1D-439F-9AAE-5EA8F174AEB2}"/>
    <cellStyle name="Normal 2 31 16" xfId="5535" xr:uid="{9C358314-5F06-45CB-8432-362849BC442D}"/>
    <cellStyle name="Normal 2 31 17" xfId="5536" xr:uid="{A454E6E2-FAB5-44CD-ADC6-6BDDA367A183}"/>
    <cellStyle name="Normal 2 31 18" xfId="5537" xr:uid="{B8F4E7F1-E82A-41B4-8BE7-9FCC513D83EF}"/>
    <cellStyle name="Normal 2 31 19" xfId="5538" xr:uid="{833207D3-E52A-48F7-AC82-F83C10CE92CD}"/>
    <cellStyle name="Normal 2 31 2" xfId="5539" xr:uid="{6997FFC1-63BE-4EEF-BA3E-0FBBFCDD75B3}"/>
    <cellStyle name="Normal 2 31 20" xfId="5540" xr:uid="{A69BF7F8-2432-4694-AE85-EAEE9AECD7E8}"/>
    <cellStyle name="Normal 2 31 21" xfId="5541" xr:uid="{484987CC-17DB-4CDA-B5D6-3A0FEE3C24E0}"/>
    <cellStyle name="Normal 2 31 22" xfId="5542" xr:uid="{FD80F480-220D-4AFB-ADDD-F710670B86C5}"/>
    <cellStyle name="Normal 2 31 23" xfId="5543" xr:uid="{852F75F6-B0CD-4522-849C-3D278217D601}"/>
    <cellStyle name="Normal 2 31 24" xfId="5544" xr:uid="{7C3D8A28-01BE-47D1-B8F6-560352D1101F}"/>
    <cellStyle name="Normal 2 31 25" xfId="5545" xr:uid="{02B3F48A-568D-4F94-84EC-3543C4583899}"/>
    <cellStyle name="Normal 2 31 26" xfId="5546" xr:uid="{44E57A65-2BE7-46D2-9B80-993F7E71D77A}"/>
    <cellStyle name="Normal 2 31 27" xfId="5547" xr:uid="{4C64D89B-C5D4-43F6-A42A-941F4F770174}"/>
    <cellStyle name="Normal 2 31 28" xfId="5548" xr:uid="{6A3DFCBB-9EF8-4835-9AC3-87831FA0A8C2}"/>
    <cellStyle name="Normal 2 31 29" xfId="5549" xr:uid="{41A97202-E8FF-4528-AF04-C2F7BE4F661F}"/>
    <cellStyle name="Normal 2 31 3" xfId="5550" xr:uid="{B1A9AAA5-8E66-4BC7-88EC-421B6E4A76DA}"/>
    <cellStyle name="Normal 2 31 30" xfId="5551" xr:uid="{955CE5DA-C7FD-4EEF-B262-0FE04EEC6C0C}"/>
    <cellStyle name="Normal 2 31 31" xfId="5552" xr:uid="{48B9165C-B34A-486D-8979-A5FA989D4317}"/>
    <cellStyle name="Normal 2 31 32" xfId="5553" xr:uid="{17A11945-7B77-48F1-9139-A1DADCFF2B4D}"/>
    <cellStyle name="Normal 2 31 33" xfId="5554" xr:uid="{2FF4CAF8-668B-4299-A0CB-08CECFF5B5FE}"/>
    <cellStyle name="Normal 2 31 34" xfId="5555" xr:uid="{42E9B705-8C68-4705-BC9B-C042118DC469}"/>
    <cellStyle name="Normal 2 31 35" xfId="5556" xr:uid="{B970F989-65BD-447B-9930-938ED75550E8}"/>
    <cellStyle name="Normal 2 31 36" xfId="5557" xr:uid="{54EFE57B-19A2-46C0-B029-19F8C9788EF5}"/>
    <cellStyle name="Normal 2 31 37" xfId="5558" xr:uid="{15FB9D77-6E84-4FAD-A6C7-066505CCC07E}"/>
    <cellStyle name="Normal 2 31 38" xfId="5559" xr:uid="{67ECBF20-D2AF-4635-A04E-FEB11D746B02}"/>
    <cellStyle name="Normal 2 31 39" xfId="5560" xr:uid="{F277950C-A1FE-4A7A-8D3E-1F387227C1AA}"/>
    <cellStyle name="Normal 2 31 4" xfId="5561" xr:uid="{BBB4D8F4-6103-4821-A057-A2AA8833BE22}"/>
    <cellStyle name="Normal 2 31 40" xfId="5562" xr:uid="{BA38A80A-2575-4EDB-A3D4-94146CB55DF7}"/>
    <cellStyle name="Normal 2 31 41" xfId="5563" xr:uid="{35819212-8707-4323-B23F-F0E94948F702}"/>
    <cellStyle name="Normal 2 31 42" xfId="5564" xr:uid="{DF6307DC-0DE3-4E82-B145-ED3C9B226C6E}"/>
    <cellStyle name="Normal 2 31 43" xfId="5565" xr:uid="{828CE422-1AAC-4C8F-ACFF-320E5D2D3D7F}"/>
    <cellStyle name="Normal 2 31 44" xfId="5566" xr:uid="{CDB8B0A9-BE09-439E-8ECF-2B3DE5E25DDC}"/>
    <cellStyle name="Normal 2 31 45" xfId="5567" xr:uid="{12FBEAFF-E97C-4CD8-A49E-61E2ABD443FF}"/>
    <cellStyle name="Normal 2 31 46" xfId="5568" xr:uid="{7E0FC092-C900-40F9-B699-B2AE578254DD}"/>
    <cellStyle name="Normal 2 31 47" xfId="5569" xr:uid="{27965AB3-ACE1-4A3A-8AE7-EF8C4469AC57}"/>
    <cellStyle name="Normal 2 31 48" xfId="5570" xr:uid="{B846BF0A-C8E8-4CD0-8169-C49886E48B72}"/>
    <cellStyle name="Normal 2 31 5" xfId="5571" xr:uid="{12CA244D-F732-4061-9774-D001991ED3CA}"/>
    <cellStyle name="Normal 2 31 6" xfId="5572" xr:uid="{90A3D58E-88B4-4DA6-BB3C-67A3826ED589}"/>
    <cellStyle name="Normal 2 31 7" xfId="5573" xr:uid="{3B1A78BF-5D71-447F-AB70-1850B7385250}"/>
    <cellStyle name="Normal 2 31 8" xfId="5574" xr:uid="{2FA3F284-2C53-4125-8379-63FEB32E6F7D}"/>
    <cellStyle name="Normal 2 31 9" xfId="5575" xr:uid="{FDF4BD66-DBB4-4576-A6C7-ACB21BCC5240}"/>
    <cellStyle name="Normal 2 32" xfId="5576" xr:uid="{58B44F82-9C47-4305-8B1F-7E1CFD7EC2ED}"/>
    <cellStyle name="Normal 2 32 10" xfId="5577" xr:uid="{140566DC-949E-4753-B993-DBCFC080E7BE}"/>
    <cellStyle name="Normal 2 32 11" xfId="5578" xr:uid="{DB3E1D68-0A73-41B2-A263-EB21D50DCB25}"/>
    <cellStyle name="Normal 2 32 12" xfId="5579" xr:uid="{6373F470-C003-4210-A20B-7B2B73B41C2E}"/>
    <cellStyle name="Normal 2 32 13" xfId="5580" xr:uid="{FA3907B3-7100-4FA1-8B63-F069F87E9652}"/>
    <cellStyle name="Normal 2 32 14" xfId="5581" xr:uid="{7CC98DB4-D061-46A8-B029-8B117D342EF9}"/>
    <cellStyle name="Normal 2 32 15" xfId="5582" xr:uid="{2A5B4B8B-6A48-4DC4-B740-6AA84A3C36A5}"/>
    <cellStyle name="Normal 2 32 16" xfId="5583" xr:uid="{99D461D3-E795-4C33-98D5-31AE13D53C8A}"/>
    <cellStyle name="Normal 2 32 17" xfId="5584" xr:uid="{D4E79E62-4EA6-4A8E-937D-FAAD5C8096CC}"/>
    <cellStyle name="Normal 2 32 18" xfId="5585" xr:uid="{23C87892-963A-4AC0-832F-F290BF607284}"/>
    <cellStyle name="Normal 2 32 19" xfId="5586" xr:uid="{390D7FF9-60EE-491F-9C31-48C13F7C8B67}"/>
    <cellStyle name="Normal 2 32 2" xfId="5587" xr:uid="{44C5D5BA-F0A8-4B4F-92B2-5A897040418B}"/>
    <cellStyle name="Normal 2 32 20" xfId="5588" xr:uid="{2C0E0388-3FD7-47FC-BAD8-19C1EC3C68E2}"/>
    <cellStyle name="Normal 2 32 21" xfId="5589" xr:uid="{EC8AB437-6374-4724-A4ED-14D625573725}"/>
    <cellStyle name="Normal 2 32 22" xfId="5590" xr:uid="{F0C9E860-5DBA-48F8-B3EE-D5C07AA5B3D2}"/>
    <cellStyle name="Normal 2 32 23" xfId="5591" xr:uid="{7241ECC2-7E29-44EF-8852-DC4390802531}"/>
    <cellStyle name="Normal 2 32 24" xfId="5592" xr:uid="{A5063C66-AE03-4445-8653-CDFD2BC2B9DD}"/>
    <cellStyle name="Normal 2 32 25" xfId="5593" xr:uid="{790C8004-3386-4F6E-9060-7DFD30D8B96C}"/>
    <cellStyle name="Normal 2 32 26" xfId="5594" xr:uid="{580B0CF7-D1D2-4165-B13D-1A8EE0A2EC38}"/>
    <cellStyle name="Normal 2 32 27" xfId="5595" xr:uid="{D68A16EE-3DA2-447C-872D-48F033941EC1}"/>
    <cellStyle name="Normal 2 32 28" xfId="5596" xr:uid="{0EFED1DA-021E-4AA6-9504-CE09B086BC27}"/>
    <cellStyle name="Normal 2 32 29" xfId="5597" xr:uid="{00E66760-36EE-4384-B8F4-F0430809EEE7}"/>
    <cellStyle name="Normal 2 32 3" xfId="5598" xr:uid="{D9355186-32E5-47E0-AF85-78A5FC214A73}"/>
    <cellStyle name="Normal 2 32 30" xfId="5599" xr:uid="{B4BA1FD9-BFAF-43CF-9300-1875CB3857FD}"/>
    <cellStyle name="Normal 2 32 31" xfId="5600" xr:uid="{39D8C1B9-874F-445C-A3D8-99D83F652539}"/>
    <cellStyle name="Normal 2 32 32" xfId="5601" xr:uid="{E96690C7-BA22-4841-B7AB-DF0E8D466E96}"/>
    <cellStyle name="Normal 2 32 33" xfId="5602" xr:uid="{2ACBED23-FAB0-4047-B7D2-3945406E1282}"/>
    <cellStyle name="Normal 2 32 34" xfId="5603" xr:uid="{252F74BF-10CC-416C-AD2F-B5E55541B1E7}"/>
    <cellStyle name="Normal 2 32 35" xfId="5604" xr:uid="{80B7B6A8-92CD-4AE9-8C11-6712F4422BA9}"/>
    <cellStyle name="Normal 2 32 36" xfId="5605" xr:uid="{8F45BC46-A25B-4423-A819-0DDCADD862D6}"/>
    <cellStyle name="Normal 2 32 37" xfId="5606" xr:uid="{708B9D2E-6726-487E-8CD2-DB052AF5A420}"/>
    <cellStyle name="Normal 2 32 38" xfId="5607" xr:uid="{7E317F08-2FA3-459F-B9AD-81BE2B0CAFFE}"/>
    <cellStyle name="Normal 2 32 39" xfId="5608" xr:uid="{6FB74512-A14B-483C-8DA7-02A0ACCF87FD}"/>
    <cellStyle name="Normal 2 32 4" xfId="5609" xr:uid="{3624F65B-38AB-4551-AE82-D5A87E1DBD3A}"/>
    <cellStyle name="Normal 2 32 40" xfId="5610" xr:uid="{F61277E4-60F7-4792-8B8D-505189080A7E}"/>
    <cellStyle name="Normal 2 32 41" xfId="5611" xr:uid="{CD89368B-F591-4E20-B946-FE583A9CA144}"/>
    <cellStyle name="Normal 2 32 42" xfId="5612" xr:uid="{ED5129D9-3434-4E8C-A2A4-F2AEC38C6065}"/>
    <cellStyle name="Normal 2 32 43" xfId="5613" xr:uid="{EA7368F4-8871-4D12-B172-9C9F1D6CD9A1}"/>
    <cellStyle name="Normal 2 32 44" xfId="5614" xr:uid="{0E4665E6-1E2B-4EC1-80BA-C3B8F21FC0D5}"/>
    <cellStyle name="Normal 2 32 45" xfId="5615" xr:uid="{5ED865B7-AEB2-4F34-B4A8-29D21329DDF3}"/>
    <cellStyle name="Normal 2 32 46" xfId="5616" xr:uid="{1D0661ED-319C-4F61-BE15-E78F8500D7AF}"/>
    <cellStyle name="Normal 2 32 47" xfId="5617" xr:uid="{B1EB752F-153A-44F0-9C76-2B05EFA4C7D6}"/>
    <cellStyle name="Normal 2 32 48" xfId="5618" xr:uid="{C661FCBD-1F4C-4EA3-A876-224992EA249C}"/>
    <cellStyle name="Normal 2 32 5" xfId="5619" xr:uid="{B1DFA979-B545-4D02-85E6-FAEF5FAA74B4}"/>
    <cellStyle name="Normal 2 32 6" xfId="5620" xr:uid="{8859D927-B532-4E2A-A363-6ACF73F8BBEB}"/>
    <cellStyle name="Normal 2 32 7" xfId="5621" xr:uid="{8CECED6E-C132-47BC-9955-065318F4FE4B}"/>
    <cellStyle name="Normal 2 32 8" xfId="5622" xr:uid="{0C883B8F-E2A9-44C7-9C74-07EF4E290B62}"/>
    <cellStyle name="Normal 2 32 9" xfId="5623" xr:uid="{F8AEB1AF-186C-4F1D-851A-0DB301A891AE}"/>
    <cellStyle name="Normal 2 33" xfId="5624" xr:uid="{765C1798-17BD-4572-BE2A-A8F9A600FF58}"/>
    <cellStyle name="Normal 2 33 10" xfId="5625" xr:uid="{567D4F53-F7A9-4DA9-8C79-6DB621B570BC}"/>
    <cellStyle name="Normal 2 33 11" xfId="5626" xr:uid="{51F1C822-F25F-4518-A6E4-9247E3C6DFB6}"/>
    <cellStyle name="Normal 2 33 12" xfId="5627" xr:uid="{C347230C-5102-4499-BA2E-87BEE6F9FF9E}"/>
    <cellStyle name="Normal 2 33 13" xfId="5628" xr:uid="{FDF2F8F3-2094-4798-ADA2-25080B5CD76F}"/>
    <cellStyle name="Normal 2 33 14" xfId="5629" xr:uid="{21C49CA5-2D43-439C-B4BC-AE69C6EDD34D}"/>
    <cellStyle name="Normal 2 33 15" xfId="5630" xr:uid="{45B77D50-DA9D-494F-856B-B4407103F105}"/>
    <cellStyle name="Normal 2 33 16" xfId="5631" xr:uid="{3CD74F50-AED6-4049-B50B-21C4C226F50D}"/>
    <cellStyle name="Normal 2 33 17" xfId="5632" xr:uid="{30163D7F-7F6E-46D0-950A-F646F6744327}"/>
    <cellStyle name="Normal 2 33 18" xfId="5633" xr:uid="{0D073925-AE9E-4BF3-928F-77A0CED45B0B}"/>
    <cellStyle name="Normal 2 33 19" xfId="5634" xr:uid="{0B65DC70-D428-4908-8B1B-BF8E04C1E7CF}"/>
    <cellStyle name="Normal 2 33 2" xfId="5635" xr:uid="{A187DAF5-4938-43EF-9718-5F9F7546FEB4}"/>
    <cellStyle name="Normal 2 33 20" xfId="5636" xr:uid="{9A66E212-C698-4A62-944D-1EDBA6B5734F}"/>
    <cellStyle name="Normal 2 33 21" xfId="5637" xr:uid="{3E3960E9-E7FC-409E-B8C3-F12627EA0659}"/>
    <cellStyle name="Normal 2 33 22" xfId="5638" xr:uid="{693DEC74-F1DE-4FA6-9853-3D38E067CD6E}"/>
    <cellStyle name="Normal 2 33 23" xfId="5639" xr:uid="{9A2CAA0D-B9B6-420D-8DB3-DF42C5902DC5}"/>
    <cellStyle name="Normal 2 33 24" xfId="5640" xr:uid="{821A1610-05BD-4C56-9E9F-D29BE3294D17}"/>
    <cellStyle name="Normal 2 33 25" xfId="5641" xr:uid="{C6C582D6-38DF-4E2C-A537-1F2EB675DC15}"/>
    <cellStyle name="Normal 2 33 26" xfId="5642" xr:uid="{09D837FC-D5E7-47EA-81B4-FC1704A50EE8}"/>
    <cellStyle name="Normal 2 33 27" xfId="5643" xr:uid="{5E2F1E26-18A0-4317-969A-6D22B2B21D9E}"/>
    <cellStyle name="Normal 2 33 28" xfId="5644" xr:uid="{7C441CD5-E9F5-4377-8490-01EB2B4E1813}"/>
    <cellStyle name="Normal 2 33 29" xfId="5645" xr:uid="{6BCE5F7D-7605-4425-AB09-7103B10B1ACC}"/>
    <cellStyle name="Normal 2 33 3" xfId="5646" xr:uid="{B0DF38EC-C453-4B0D-A346-F64C4DB63A67}"/>
    <cellStyle name="Normal 2 33 30" xfId="5647" xr:uid="{E9D69169-41F1-4102-BA04-CCF492F1F7F1}"/>
    <cellStyle name="Normal 2 33 31" xfId="5648" xr:uid="{B9659758-222E-45E0-8083-74B35B803E9F}"/>
    <cellStyle name="Normal 2 33 32" xfId="5649" xr:uid="{E8A8AD41-D25E-4A05-B8B1-FFA2B78B437C}"/>
    <cellStyle name="Normal 2 33 33" xfId="5650" xr:uid="{F5C475A3-7750-4002-9628-27D7C22CD435}"/>
    <cellStyle name="Normal 2 33 34" xfId="5651" xr:uid="{3C2CA73B-A603-46B4-9797-C5E96419468F}"/>
    <cellStyle name="Normal 2 33 35" xfId="5652" xr:uid="{C5FBB157-8207-490F-AE33-EA8B550E4317}"/>
    <cellStyle name="Normal 2 33 36" xfId="5653" xr:uid="{FEED9C47-686E-479F-A2F0-C5F0838E977A}"/>
    <cellStyle name="Normal 2 33 37" xfId="5654" xr:uid="{51C02A51-7F7A-4BF3-AC8B-2FC303126D92}"/>
    <cellStyle name="Normal 2 33 38" xfId="5655" xr:uid="{87A1EA5D-0517-4FAC-A851-92F797062374}"/>
    <cellStyle name="Normal 2 33 39" xfId="5656" xr:uid="{D182A932-E06C-4C48-A8C4-0B6DF8E87324}"/>
    <cellStyle name="Normal 2 33 4" xfId="5657" xr:uid="{D821CD80-0A95-4967-81E7-09339BE8F142}"/>
    <cellStyle name="Normal 2 33 40" xfId="5658" xr:uid="{15301C06-F1E4-4B75-A264-5BF72CA147B1}"/>
    <cellStyle name="Normal 2 33 41" xfId="5659" xr:uid="{C3E4EE23-FBCE-44D4-ACC3-72BC8AFD2232}"/>
    <cellStyle name="Normal 2 33 42" xfId="5660" xr:uid="{326FBE47-6AA4-4657-88A1-7F29A393CCB5}"/>
    <cellStyle name="Normal 2 33 43" xfId="5661" xr:uid="{8EC1FF16-EB6F-43F2-A832-1EDE631F8349}"/>
    <cellStyle name="Normal 2 33 44" xfId="5662" xr:uid="{C182AE7E-EEE7-4270-897D-50E6E1D97D0E}"/>
    <cellStyle name="Normal 2 33 45" xfId="5663" xr:uid="{D8D1EA75-A037-495B-85CD-4BEEEED64A2E}"/>
    <cellStyle name="Normal 2 33 46" xfId="5664" xr:uid="{808507DE-2782-4F1B-9737-CF39E15A474A}"/>
    <cellStyle name="Normal 2 33 47" xfId="5665" xr:uid="{853C71B4-4526-4CFB-99B6-47DDCA25631F}"/>
    <cellStyle name="Normal 2 33 48" xfId="5666" xr:uid="{B9141C71-DCE2-4DAB-AA46-EA502EC53394}"/>
    <cellStyle name="Normal 2 33 5" xfId="5667" xr:uid="{83F157AD-8AB8-479F-8D14-35D3EC56AC26}"/>
    <cellStyle name="Normal 2 33 6" xfId="5668" xr:uid="{03A4DCEB-075E-4038-8724-9B9A067572DE}"/>
    <cellStyle name="Normal 2 33 7" xfId="5669" xr:uid="{1A23948D-9D9D-48DE-9128-C0B6A736FA8C}"/>
    <cellStyle name="Normal 2 33 8" xfId="5670" xr:uid="{FA1E33F4-315A-4CC4-A3EC-E02A119ACC51}"/>
    <cellStyle name="Normal 2 33 9" xfId="5671" xr:uid="{2507CFC8-1698-4BE4-9DA4-EA26C38A2777}"/>
    <cellStyle name="Normal 2 34" xfId="5672" xr:uid="{0325F89A-7FB5-4D50-94A1-FE4C474337C0}"/>
    <cellStyle name="Normal 2 35" xfId="5673" xr:uid="{9F20E05D-ECC0-4509-B0C4-808DA98E8B54}"/>
    <cellStyle name="Normal 2 36" xfId="5674" xr:uid="{A9AA5B9A-698A-4EAC-81CA-AAA73B4E9BBB}"/>
    <cellStyle name="Normal 2 36 10" xfId="5675" xr:uid="{C379EB0F-926A-48EB-AFD4-303A31C8366B}"/>
    <cellStyle name="Normal 2 36 11" xfId="5676" xr:uid="{BC4AA53C-BD7E-4E57-8520-F9D338FA058E}"/>
    <cellStyle name="Normal 2 36 12" xfId="5677" xr:uid="{08286A5B-438C-4C88-92DE-670538E4AA5D}"/>
    <cellStyle name="Normal 2 36 13" xfId="5678" xr:uid="{960BC9F2-FDA3-496F-9855-E76E48E1E271}"/>
    <cellStyle name="Normal 2 36 14" xfId="5679" xr:uid="{E962AFE5-46CB-4D35-8A66-B80B42332832}"/>
    <cellStyle name="Normal 2 36 15" xfId="5680" xr:uid="{EFD890C2-2652-4923-AE93-B877C0C34898}"/>
    <cellStyle name="Normal 2 36 16" xfId="5681" xr:uid="{E6B7287D-4C8A-42F5-8CDE-B365E497676F}"/>
    <cellStyle name="Normal 2 36 17" xfId="5682" xr:uid="{51E0A791-7824-4C0E-B580-4DB8B3C53723}"/>
    <cellStyle name="Normal 2 36 18" xfId="5683" xr:uid="{D30C6515-6B87-4F6F-8133-0881F14B37DB}"/>
    <cellStyle name="Normal 2 36 19" xfId="5684" xr:uid="{73EF8D0B-ECEE-47B2-BAC8-8F9104DF8682}"/>
    <cellStyle name="Normal 2 36 2" xfId="5685" xr:uid="{178F5886-3F26-4453-9C1D-D57AEFF91FC6}"/>
    <cellStyle name="Normal 2 36 20" xfId="5686" xr:uid="{790CB5CF-B387-4748-A3CC-7B23A983B075}"/>
    <cellStyle name="Normal 2 36 3" xfId="5687" xr:uid="{E742E92B-A8D3-4E49-ADC9-52B41277532F}"/>
    <cellStyle name="Normal 2 36 4" xfId="5688" xr:uid="{C97CA733-50C5-4A98-AEA3-20BAE993A420}"/>
    <cellStyle name="Normal 2 36 5" xfId="5689" xr:uid="{C5F1A8D7-AA92-4521-8BBB-73BE97C10ED9}"/>
    <cellStyle name="Normal 2 36 6" xfId="5690" xr:uid="{E814AB8B-3D2C-43EB-9683-4C68A4F53915}"/>
    <cellStyle name="Normal 2 36 7" xfId="5691" xr:uid="{65722D73-FD9B-4DFD-AB5B-588AE192BE3A}"/>
    <cellStyle name="Normal 2 36 8" xfId="5692" xr:uid="{4E3AAD88-93F0-4758-9436-2EDC096B7F93}"/>
    <cellStyle name="Normal 2 36 9" xfId="5693" xr:uid="{DF122CAA-ABBD-4074-AD44-C10567441380}"/>
    <cellStyle name="Normal 2 37" xfId="5694" xr:uid="{3E6555B5-47AC-42BB-ACE0-D2EBFC8A641F}"/>
    <cellStyle name="Normal 2 38" xfId="5695" xr:uid="{725FBFFB-8222-414C-B053-CE50CC0CF1FD}"/>
    <cellStyle name="Normal 2 39" xfId="5696" xr:uid="{C1626DFE-C044-4342-A970-B1617152D392}"/>
    <cellStyle name="Normal 2 4" xfId="54" xr:uid="{825B9573-8B0C-4304-AF69-AE98FD99F2EF}"/>
    <cellStyle name="Normal 2 4 2" xfId="5697" xr:uid="{781859F6-AA92-4092-8D79-CDAD2A6194EE}"/>
    <cellStyle name="Normal 2 4 2 2" xfId="19502" xr:uid="{9E179785-295B-4862-8A44-5423AF987229}"/>
    <cellStyle name="Normal 2 40" xfId="5698" xr:uid="{5326A748-B33C-4DD5-9C8C-BFA59DFBB06D}"/>
    <cellStyle name="Normal 2 40 10" xfId="5699" xr:uid="{6B404FD9-F5BD-4E0B-96DD-97EC96D896C0}"/>
    <cellStyle name="Normal 2 40 11" xfId="5700" xr:uid="{2F4F75C6-9786-4AF0-8EAA-B574F65D965D}"/>
    <cellStyle name="Normal 2 40 12" xfId="5701" xr:uid="{5A851C3E-D0D4-44E0-9ACB-E0662C259C8B}"/>
    <cellStyle name="Normal 2 40 13" xfId="5702" xr:uid="{8BA964F2-6AEA-4961-AA51-09C78EFC4934}"/>
    <cellStyle name="Normal 2 40 14" xfId="5703" xr:uid="{2B03100A-08A8-4790-BD4B-DC991627D60B}"/>
    <cellStyle name="Normal 2 40 15" xfId="5704" xr:uid="{BFD62D56-D75F-4BC2-9F23-CF21EB2B8F47}"/>
    <cellStyle name="Normal 2 40 16" xfId="5705" xr:uid="{B1D65E39-1287-44EC-AAED-587062D75CA2}"/>
    <cellStyle name="Normal 2 40 17" xfId="5706" xr:uid="{0E4D663F-4CA3-46FA-88FE-A44109498B47}"/>
    <cellStyle name="Normal 2 40 18" xfId="5707" xr:uid="{9A5E7387-8238-4587-93B3-1D9E134B8BD3}"/>
    <cellStyle name="Normal 2 40 19" xfId="5708" xr:uid="{B89CA94A-6E48-499D-89BE-CA1B82BFAAFE}"/>
    <cellStyle name="Normal 2 40 2" xfId="5709" xr:uid="{5D858C46-A756-4B8C-AB8E-B0413B8247F7}"/>
    <cellStyle name="Normal 2 40 20" xfId="5710" xr:uid="{70239A68-99AD-4800-A93B-D0A81EBEE99F}"/>
    <cellStyle name="Normal 2 40 3" xfId="5711" xr:uid="{34D3EB27-7374-4FE8-B336-E3933D5E5011}"/>
    <cellStyle name="Normal 2 40 4" xfId="5712" xr:uid="{0C68D9D5-9A57-4E88-ADCD-2BF3835B1ACE}"/>
    <cellStyle name="Normal 2 40 5" xfId="5713" xr:uid="{719F7236-F581-4819-BCD0-2C995377444C}"/>
    <cellStyle name="Normal 2 40 6" xfId="5714" xr:uid="{8718D14D-2197-4340-BB2C-3720E24A716C}"/>
    <cellStyle name="Normal 2 40 7" xfId="5715" xr:uid="{1E6690E8-7D8A-449E-8917-9090B86EF252}"/>
    <cellStyle name="Normal 2 40 8" xfId="5716" xr:uid="{A8730870-CA7E-4E26-A586-0D481DE6A2CC}"/>
    <cellStyle name="Normal 2 40 9" xfId="5717" xr:uid="{8C13714A-08C0-4269-A94F-F35E8BB27E76}"/>
    <cellStyle name="Normal 2 41" xfId="5718" xr:uid="{59CA77D9-3FB9-4BA6-9BAC-502A144FCC09}"/>
    <cellStyle name="Normal 2 41 10" xfId="5719" xr:uid="{A3172250-BD1B-4982-AA0F-B44C86874D1C}"/>
    <cellStyle name="Normal 2 41 11" xfId="5720" xr:uid="{B1F4FA3D-1999-430C-8197-C93F50BDCC82}"/>
    <cellStyle name="Normal 2 41 12" xfId="5721" xr:uid="{2D457C79-3978-42ED-B425-58A7F0D4742C}"/>
    <cellStyle name="Normal 2 41 13" xfId="5722" xr:uid="{58129AB6-668C-451A-BF9D-4F71ACC91974}"/>
    <cellStyle name="Normal 2 41 14" xfId="5723" xr:uid="{88CF1BB2-D649-4695-9D1C-27F1541E5CE9}"/>
    <cellStyle name="Normal 2 41 15" xfId="5724" xr:uid="{27BEB44F-D8D4-478E-BE48-7FF2D44B2BC0}"/>
    <cellStyle name="Normal 2 41 16" xfId="5725" xr:uid="{8FFA149D-BB8A-4354-B537-2D491DFF4EE5}"/>
    <cellStyle name="Normal 2 41 17" xfId="5726" xr:uid="{2B7BE272-02AD-4270-8F03-EC19FF7A4568}"/>
    <cellStyle name="Normal 2 41 18" xfId="5727" xr:uid="{FD53918C-F3CC-43CA-B6D3-B0FEE9793D5C}"/>
    <cellStyle name="Normal 2 41 19" xfId="5728" xr:uid="{94A58BB1-3FC4-4343-A2A4-6B7568266A19}"/>
    <cellStyle name="Normal 2 41 2" xfId="5729" xr:uid="{FB9E504C-E8DB-4781-BBD3-72B9CC4D9439}"/>
    <cellStyle name="Normal 2 41 20" xfId="5730" xr:uid="{EC5947F0-A0A8-4955-8DC0-7761D7413D7A}"/>
    <cellStyle name="Normal 2 41 3" xfId="5731" xr:uid="{14BF4980-1CAA-46AC-8FAD-0CA1E58947E4}"/>
    <cellStyle name="Normal 2 41 4" xfId="5732" xr:uid="{5A3AE7C1-8DF7-4A4E-8B11-7052712F6289}"/>
    <cellStyle name="Normal 2 41 5" xfId="5733" xr:uid="{7429661C-EAC2-4D2A-BC99-B79246B4C796}"/>
    <cellStyle name="Normal 2 41 6" xfId="5734" xr:uid="{351636C3-235C-4231-83AD-6B4361B45B72}"/>
    <cellStyle name="Normal 2 41 7" xfId="5735" xr:uid="{77F8B0E1-42A7-41CD-8A23-D35A737D01F1}"/>
    <cellStyle name="Normal 2 41 8" xfId="5736" xr:uid="{5CD7D18D-2EC7-4A09-AE12-DA9F73630BCE}"/>
    <cellStyle name="Normal 2 41 9" xfId="5737" xr:uid="{44C4C961-7009-4DE6-9692-891AB2A7F200}"/>
    <cellStyle name="Normal 2 42" xfId="5738" xr:uid="{883BEF8A-AB2C-4F30-8FFA-3600A431FE37}"/>
    <cellStyle name="Normal 2 42 10" xfId="5739" xr:uid="{93E0B54D-7412-45DB-9B42-458E157DD89E}"/>
    <cellStyle name="Normal 2 42 11" xfId="5740" xr:uid="{972E0468-01C2-42BC-A06B-BABFD6B31772}"/>
    <cellStyle name="Normal 2 42 12" xfId="5741" xr:uid="{1AE2B055-1521-4F55-A488-424E5F9B9DE5}"/>
    <cellStyle name="Normal 2 42 13" xfId="5742" xr:uid="{5693F908-12DA-4FEA-8BB7-F551A7158237}"/>
    <cellStyle name="Normal 2 42 14" xfId="5743" xr:uid="{DAE9C4F5-C2B2-41FA-9A44-E8206325499A}"/>
    <cellStyle name="Normal 2 42 15" xfId="5744" xr:uid="{26DC07C8-AE70-4D33-939D-FBE916E29110}"/>
    <cellStyle name="Normal 2 42 16" xfId="5745" xr:uid="{4EE8C16F-D213-499A-AD89-36A445ABF78D}"/>
    <cellStyle name="Normal 2 42 17" xfId="5746" xr:uid="{A57C336D-B406-4C47-A5D5-D8CC9589EC0A}"/>
    <cellStyle name="Normal 2 42 18" xfId="5747" xr:uid="{7A737391-284A-44E4-896E-298B6C535B36}"/>
    <cellStyle name="Normal 2 42 19" xfId="5748" xr:uid="{A034E079-2B1B-417B-A5B4-FFA4CED7663D}"/>
    <cellStyle name="Normal 2 42 2" xfId="5749" xr:uid="{EC4223B5-9761-417D-A6DF-FF33613453B2}"/>
    <cellStyle name="Normal 2 42 20" xfId="5750" xr:uid="{1D4D7DDC-0832-4CCE-A28F-D2F0E645BF35}"/>
    <cellStyle name="Normal 2 42 3" xfId="5751" xr:uid="{6C5A56E3-8536-4376-9B1E-C69D29C5B36C}"/>
    <cellStyle name="Normal 2 42 4" xfId="5752" xr:uid="{DAB59872-C9F1-4040-9276-2B1696483AC9}"/>
    <cellStyle name="Normal 2 42 5" xfId="5753" xr:uid="{A8293EFC-4716-459F-88F5-BAC8C3F0C9E0}"/>
    <cellStyle name="Normal 2 42 6" xfId="5754" xr:uid="{9E45FA14-30F1-49C3-91CE-228580C0F00D}"/>
    <cellStyle name="Normal 2 42 7" xfId="5755" xr:uid="{B40D7142-667F-437E-B554-1A1FF6C51769}"/>
    <cellStyle name="Normal 2 42 8" xfId="5756" xr:uid="{99A93A5D-273B-4DE4-AEBC-6779E747BE0C}"/>
    <cellStyle name="Normal 2 42 9" xfId="5757" xr:uid="{9DBAB618-D1D1-4354-A29E-74C46B6F841B}"/>
    <cellStyle name="Normal 2 43" xfId="5758" xr:uid="{7EBAB13F-7F65-4ECB-9D0B-41FEF595ACEA}"/>
    <cellStyle name="Normal 2 44" xfId="5759" xr:uid="{2A0955AE-8D5D-4B1C-9994-D1B3A9259E46}"/>
    <cellStyle name="Normal 2 45" xfId="5760" xr:uid="{081B99E0-845E-4DE2-BB34-D978568027FB}"/>
    <cellStyle name="Normal 2 45 10" xfId="5761" xr:uid="{A535C714-AB27-44EF-9F11-8887FC4D7583}"/>
    <cellStyle name="Normal 2 45 11" xfId="5762" xr:uid="{DE753BB0-633F-4E80-A0BF-B5059BA40C0D}"/>
    <cellStyle name="Normal 2 45 12" xfId="5763" xr:uid="{9078EC85-AC8E-4E46-8EF9-53DF2CA73DBE}"/>
    <cellStyle name="Normal 2 45 13" xfId="5764" xr:uid="{83CEBDC8-4FA5-474E-B3F5-FFDA6B269A94}"/>
    <cellStyle name="Normal 2 45 14" xfId="5765" xr:uid="{4A6529DC-B29E-4A18-A73D-3730841C93E6}"/>
    <cellStyle name="Normal 2 45 15" xfId="5766" xr:uid="{94EA3655-84A6-4F6C-BB3E-BF970002DC80}"/>
    <cellStyle name="Normal 2 45 16" xfId="5767" xr:uid="{2BE66BF1-19EE-410B-A204-1B086ED5FB26}"/>
    <cellStyle name="Normal 2 45 17" xfId="5768" xr:uid="{74A3EBD1-D9C8-428E-AF0D-A0FFFB437611}"/>
    <cellStyle name="Normal 2 45 18" xfId="5769" xr:uid="{BF94EC98-4EA2-482C-BF61-A2C0FF02CEB7}"/>
    <cellStyle name="Normal 2 45 19" xfId="5770" xr:uid="{5E2FE18C-6E73-45B3-93C4-33B98E1B639E}"/>
    <cellStyle name="Normal 2 45 2" xfId="5771" xr:uid="{BD331C98-D240-4F56-B9F1-950FFABE419D}"/>
    <cellStyle name="Normal 2 45 3" xfId="5772" xr:uid="{821008E1-4402-4980-8453-FC4E0DD9AE35}"/>
    <cellStyle name="Normal 2 45 4" xfId="5773" xr:uid="{01F1383E-4D33-4AF2-B93D-1E5C762D59E2}"/>
    <cellStyle name="Normal 2 45 5" xfId="5774" xr:uid="{A29CC6DE-4584-4119-9A41-BD63F6F2D5E1}"/>
    <cellStyle name="Normal 2 45 6" xfId="5775" xr:uid="{35E570EB-84F2-44F5-8234-3EBD97B847AF}"/>
    <cellStyle name="Normal 2 45 7" xfId="5776" xr:uid="{78CD5161-71DB-40D9-875E-F7C19558F411}"/>
    <cellStyle name="Normal 2 45 8" xfId="5777" xr:uid="{6E1CB106-A74C-45E9-A3A5-A084FB285EC5}"/>
    <cellStyle name="Normal 2 45 9" xfId="5778" xr:uid="{75F835B8-8905-4FB4-B041-4400E3155185}"/>
    <cellStyle name="Normal 2 46" xfId="5779" xr:uid="{3CF7F9F9-70B5-4171-9B78-20F82DF08625}"/>
    <cellStyle name="Normal 2 46 10" xfId="5780" xr:uid="{3200265D-B390-4ACF-B687-B64A320A9BBC}"/>
    <cellStyle name="Normal 2 46 11" xfId="5781" xr:uid="{A5798380-C942-4A6C-A871-A9122E27F6E5}"/>
    <cellStyle name="Normal 2 46 12" xfId="5782" xr:uid="{F2D77436-066E-4A34-BC3A-020DBBCA2A75}"/>
    <cellStyle name="Normal 2 46 13" xfId="5783" xr:uid="{738F260E-A66A-49A7-A7E3-12F74BDD3025}"/>
    <cellStyle name="Normal 2 46 14" xfId="5784" xr:uid="{35752B8B-9747-4867-8FD2-7221DF304BFF}"/>
    <cellStyle name="Normal 2 46 15" xfId="5785" xr:uid="{8C38EDEA-0AC1-40C3-B187-C522694CD9AC}"/>
    <cellStyle name="Normal 2 46 16" xfId="5786" xr:uid="{5FC34017-BC86-4A2E-AD30-C36FB3C4A7B9}"/>
    <cellStyle name="Normal 2 46 17" xfId="5787" xr:uid="{A40554A9-D999-4099-B684-1592301428C0}"/>
    <cellStyle name="Normal 2 46 18" xfId="5788" xr:uid="{F7031ED1-7476-4767-A147-4A6F3A61AF34}"/>
    <cellStyle name="Normal 2 46 19" xfId="5789" xr:uid="{7D288201-9CB5-4395-ACC6-73EA30CE6A2D}"/>
    <cellStyle name="Normal 2 46 2" xfId="5790" xr:uid="{302F0DDD-81E5-4B2F-8A19-D9465EE16A86}"/>
    <cellStyle name="Normal 2 46 3" xfId="5791" xr:uid="{39E8E08D-3101-4D0F-A408-53116502FD45}"/>
    <cellStyle name="Normal 2 46 4" xfId="5792" xr:uid="{EB3FCA7B-952A-42F0-81FB-50E5946ED564}"/>
    <cellStyle name="Normal 2 46 5" xfId="5793" xr:uid="{FD962C3B-445E-47E0-8F5D-4A39CD3E07C1}"/>
    <cellStyle name="Normal 2 46 6" xfId="5794" xr:uid="{EEB995A8-1077-47C7-99D2-FED54B7A42BB}"/>
    <cellStyle name="Normal 2 46 7" xfId="5795" xr:uid="{841138CE-689A-4366-A477-80383E2711A9}"/>
    <cellStyle name="Normal 2 46 8" xfId="5796" xr:uid="{FFD1E899-385F-4633-9DF1-63417EEEC01F}"/>
    <cellStyle name="Normal 2 46 9" xfId="5797" xr:uid="{CBFDC612-3679-4984-BAD0-BEBDCEFCE205}"/>
    <cellStyle name="Normal 2 47" xfId="5798" xr:uid="{C17B59AD-8081-40CF-B65C-0EBB588323B2}"/>
    <cellStyle name="Normal 2 47 10" xfId="5799" xr:uid="{A08E502C-C9BD-419E-8647-C3A341A96422}"/>
    <cellStyle name="Normal 2 47 11" xfId="5800" xr:uid="{FC341705-75E6-4AF9-BF4B-CB37600D5FF3}"/>
    <cellStyle name="Normal 2 47 12" xfId="5801" xr:uid="{F1EDF545-A75C-4584-A67A-100BE8FC8657}"/>
    <cellStyle name="Normal 2 47 13" xfId="5802" xr:uid="{EEAB62D1-46D7-4B1D-848F-D65789A6B201}"/>
    <cellStyle name="Normal 2 47 14" xfId="5803" xr:uid="{846821E2-FDFA-49F8-AFC5-DA04F082F470}"/>
    <cellStyle name="Normal 2 47 15" xfId="5804" xr:uid="{7E26B160-F8F4-4DA9-B6DE-DE6AC469F828}"/>
    <cellStyle name="Normal 2 47 16" xfId="5805" xr:uid="{D1537113-6C3F-4597-85CE-72B97744BAFE}"/>
    <cellStyle name="Normal 2 47 17" xfId="5806" xr:uid="{65A7204E-C33B-43E6-98E1-EE0AC00F5810}"/>
    <cellStyle name="Normal 2 47 18" xfId="5807" xr:uid="{7E5FAD6C-D3E5-4B7C-A223-79145D127C60}"/>
    <cellStyle name="Normal 2 47 19" xfId="5808" xr:uid="{1544A6BF-1E70-4AEB-B50C-F7C7AB760927}"/>
    <cellStyle name="Normal 2 47 2" xfId="5809" xr:uid="{64543BA8-4D56-4B81-A4F2-AB9A0A614047}"/>
    <cellStyle name="Normal 2 47 3" xfId="5810" xr:uid="{748A11DE-6D09-4EA5-983E-1CF28F05A5A1}"/>
    <cellStyle name="Normal 2 47 4" xfId="5811" xr:uid="{85F21089-A965-4305-AFE9-47D9AB738702}"/>
    <cellStyle name="Normal 2 47 5" xfId="5812" xr:uid="{1A60FFA0-A0CE-4CAA-BC76-3AF142D15C5F}"/>
    <cellStyle name="Normal 2 47 6" xfId="5813" xr:uid="{61D40E5E-13F1-4B6C-9B32-B18670EA211B}"/>
    <cellStyle name="Normal 2 47 7" xfId="5814" xr:uid="{F0C32D42-7F40-4E14-8E5C-797CF4B4CB44}"/>
    <cellStyle name="Normal 2 47 8" xfId="5815" xr:uid="{8A18B24E-B8F9-4DE6-B6BF-66A8E7C3F843}"/>
    <cellStyle name="Normal 2 47 9" xfId="5816" xr:uid="{9C43BD7F-020F-4CFB-A582-8A2A4C5CD67D}"/>
    <cellStyle name="Normal 2 48" xfId="5817" xr:uid="{C8DBED66-6CA0-4D0F-878F-8AB612BBDF2F}"/>
    <cellStyle name="Normal 2 48 10" xfId="5818" xr:uid="{03C69B18-DDAF-491F-9A34-3E436535445C}"/>
    <cellStyle name="Normal 2 48 11" xfId="5819" xr:uid="{F989C47B-1736-4AC7-BDE1-ED3470BBA076}"/>
    <cellStyle name="Normal 2 48 12" xfId="5820" xr:uid="{F5DBF319-0269-4259-9470-1BEC69935BDC}"/>
    <cellStyle name="Normal 2 48 13" xfId="5821" xr:uid="{E9FCBB6D-1E54-4EDE-8DC0-587DE00F75D6}"/>
    <cellStyle name="Normal 2 48 14" xfId="5822" xr:uid="{24222A5B-E4FA-4391-999B-885F7F14F335}"/>
    <cellStyle name="Normal 2 48 15" xfId="5823" xr:uid="{510607D4-F4F5-45E8-B183-A4CD3D4666E9}"/>
    <cellStyle name="Normal 2 48 16" xfId="5824" xr:uid="{BAD4E6DF-F130-460C-897D-5F14A20431F4}"/>
    <cellStyle name="Normal 2 48 17" xfId="5825" xr:uid="{7EE5DA29-8868-431C-8991-42E3E5AB9402}"/>
    <cellStyle name="Normal 2 48 18" xfId="5826" xr:uid="{881A975B-FF59-4766-8D6F-BCD20859983D}"/>
    <cellStyle name="Normal 2 48 19" xfId="5827" xr:uid="{CA039296-F81A-4540-917D-754D3A9E8FF9}"/>
    <cellStyle name="Normal 2 48 2" xfId="5828" xr:uid="{72AFF2C3-CC49-4454-A517-CCD84252508E}"/>
    <cellStyle name="Normal 2 48 2 2" xfId="5829" xr:uid="{3CF518AF-CDDB-4219-8B7E-29678869BC3B}"/>
    <cellStyle name="Normal 2 48 2 3" xfId="5830" xr:uid="{A41ACE54-5B54-40E1-9DBF-EA83A5AF31C5}"/>
    <cellStyle name="Normal 2 48 2 4" xfId="5831" xr:uid="{2AC64B7E-15E6-4423-BE36-1AB20EC3843F}"/>
    <cellStyle name="Normal 2 48 3" xfId="5832" xr:uid="{B06A87A4-C379-4EA4-9C68-29E43A9DDE82}"/>
    <cellStyle name="Normal 2 48 4" xfId="5833" xr:uid="{3C89898B-8757-4378-8322-EAFD7C697602}"/>
    <cellStyle name="Normal 2 48 5" xfId="5834" xr:uid="{099F699D-725C-4EBE-B925-B9E49F725E8B}"/>
    <cellStyle name="Normal 2 48 6" xfId="5835" xr:uid="{1E02CFAF-F9DD-4E06-9526-341384B4CE45}"/>
    <cellStyle name="Normal 2 48 7" xfId="5836" xr:uid="{A542C05A-ACF0-4F03-ACF1-674911582651}"/>
    <cellStyle name="Normal 2 48 8" xfId="5837" xr:uid="{B08BF127-E17F-4C2B-B650-4F35322153EB}"/>
    <cellStyle name="Normal 2 48 9" xfId="5838" xr:uid="{AA5890D8-F203-4449-9C72-68BE4892CDB2}"/>
    <cellStyle name="Normal 2 49" xfId="5839" xr:uid="{BFF67839-F6DF-460D-BB0B-1A23DA0C254B}"/>
    <cellStyle name="Normal 2 5" xfId="5840" xr:uid="{F6C8D8FD-8803-4C4F-A566-839DF7C6D0E2}"/>
    <cellStyle name="Normal 2 5 2" xfId="19796" xr:uid="{12AF7811-88C2-440B-81B8-6FA1449513B0}"/>
    <cellStyle name="Normal 2 5 3" xfId="20194" xr:uid="{15190B66-7F92-4078-8BD4-545536BA99AD}"/>
    <cellStyle name="Normal 2 50" xfId="5841" xr:uid="{C749A4E0-3E6D-4A60-BF5A-FDB8266D0419}"/>
    <cellStyle name="Normal 2 51" xfId="5842" xr:uid="{8F1813D8-9390-4722-845A-4605B8E6CD73}"/>
    <cellStyle name="Normal 2 52" xfId="5843" xr:uid="{9EC7B4EE-1E9F-4778-BB52-5D5CACAE25F4}"/>
    <cellStyle name="Normal 2 52 10" xfId="5844" xr:uid="{43E19C80-FB61-4B22-9ADF-28ADAA2BC385}"/>
    <cellStyle name="Normal 2 52 11" xfId="5845" xr:uid="{4663432E-96E1-4F03-A7B7-C91B6C3C677F}"/>
    <cellStyle name="Normal 2 52 12" xfId="5846" xr:uid="{5A2CCC6A-69AE-4111-AEF2-3E1DDBF5A973}"/>
    <cellStyle name="Normal 2 52 13" xfId="5847" xr:uid="{7E3B08AE-8351-40BD-B1E1-A3E01420815F}"/>
    <cellStyle name="Normal 2 52 14" xfId="5848" xr:uid="{37895E94-D91A-4342-8661-09875C637CC2}"/>
    <cellStyle name="Normal 2 52 15" xfId="5849" xr:uid="{B7C4C23E-AC7B-4B0F-B598-3A0AC7361EA6}"/>
    <cellStyle name="Normal 2 52 16" xfId="5850" xr:uid="{7718A469-1BA7-4E48-AEF3-3C023EBF98AE}"/>
    <cellStyle name="Normal 2 52 2" xfId="5851" xr:uid="{01BECD18-B8D8-4DC8-8888-C691AA836557}"/>
    <cellStyle name="Normal 2 52 3" xfId="5852" xr:uid="{95BE239F-0664-4D45-85FF-D491F15EC87F}"/>
    <cellStyle name="Normal 2 52 4" xfId="5853" xr:uid="{6A6EED1A-6CE3-4F2C-9AA9-18C50AB258C7}"/>
    <cellStyle name="Normal 2 52 5" xfId="5854" xr:uid="{BBDC9EC7-29E8-456F-AEF0-CC3DBCFFCE23}"/>
    <cellStyle name="Normal 2 52 6" xfId="5855" xr:uid="{6C770D48-74A3-448C-AA07-D79D140E1DC1}"/>
    <cellStyle name="Normal 2 52 7" xfId="5856" xr:uid="{46794D52-1205-4CDE-9A66-378878CA72F4}"/>
    <cellStyle name="Normal 2 52 8" xfId="5857" xr:uid="{CECF5D2C-1F50-4AFA-A6EE-6330CF70D9D9}"/>
    <cellStyle name="Normal 2 52 9" xfId="5858" xr:uid="{8238A449-27B9-4118-A67F-1C8712D79539}"/>
    <cellStyle name="Normal 2 53" xfId="5859" xr:uid="{1621E59F-91CE-428D-A7C9-7BBE21FFF052}"/>
    <cellStyle name="Normal 2 53 10" xfId="5860" xr:uid="{F6EFA880-E8D2-43FC-A426-2CCE95DBCA11}"/>
    <cellStyle name="Normal 2 53 11" xfId="5861" xr:uid="{56C45CD5-6C7A-48C6-886B-845ACA86A9B0}"/>
    <cellStyle name="Normal 2 53 12" xfId="5862" xr:uid="{AD2DEF13-2E71-49C6-879D-51EC0418BEFD}"/>
    <cellStyle name="Normal 2 53 13" xfId="5863" xr:uid="{806F1E4F-6B31-4167-9CC7-104B869E877B}"/>
    <cellStyle name="Normal 2 53 14" xfId="5864" xr:uid="{B016DE4D-BBD0-42E8-9A98-FDDEE4C516AC}"/>
    <cellStyle name="Normal 2 53 15" xfId="5865" xr:uid="{6C57F83F-0484-4EF7-9BD4-4F3B0BA67FC4}"/>
    <cellStyle name="Normal 2 53 16" xfId="5866" xr:uid="{7C1E91AF-47A4-43EC-BD4D-D11B1FF59BBA}"/>
    <cellStyle name="Normal 2 53 2" xfId="5867" xr:uid="{D7AF85A6-2C1E-44E4-8439-E71F9D654962}"/>
    <cellStyle name="Normal 2 53 3" xfId="5868" xr:uid="{A946D15F-64D2-4E71-8FDA-DE4DD2D2F1E1}"/>
    <cellStyle name="Normal 2 53 4" xfId="5869" xr:uid="{DA0764AF-A02F-4DEE-9ACC-7319CD40AC8F}"/>
    <cellStyle name="Normal 2 53 5" xfId="5870" xr:uid="{D11BD8A0-FA63-45DC-BEFE-0F710476938B}"/>
    <cellStyle name="Normal 2 53 6" xfId="5871" xr:uid="{D34C7905-51E6-4EE6-83F5-28CCF2FAA475}"/>
    <cellStyle name="Normal 2 53 7" xfId="5872" xr:uid="{5A165B39-4F9B-44F3-8258-3979E1BA1E9A}"/>
    <cellStyle name="Normal 2 53 8" xfId="5873" xr:uid="{C84BCDB7-6D32-4BBF-BBD1-321C5B79EFF0}"/>
    <cellStyle name="Normal 2 53 9" xfId="5874" xr:uid="{7BC1A738-ADDA-4B23-BCC2-3253506A60DA}"/>
    <cellStyle name="Normal 2 54" xfId="5875" xr:uid="{F5ED2154-0914-4568-9809-20347A0DD898}"/>
    <cellStyle name="Normal 2 55" xfId="5876" xr:uid="{2700316E-D918-464A-AE9C-316736D885B6}"/>
    <cellStyle name="Normal 2 56" xfId="5877" xr:uid="{B8138705-F622-485E-B647-D315B3B2A45D}"/>
    <cellStyle name="Normal 2 57" xfId="5878" xr:uid="{A7FD94F1-62AC-4904-A566-ACE1EDCF7614}"/>
    <cellStyle name="Normal 2 58" xfId="5879" xr:uid="{49019232-FFFF-4428-A1C2-589F069C152D}"/>
    <cellStyle name="Normal 2 59" xfId="5880" xr:uid="{57E9EE30-54A6-4EC5-8944-3CCF621005E1}"/>
    <cellStyle name="Normal 2 6" xfId="5881" xr:uid="{B5277C28-0CD0-4099-99A0-D211970D9C4E}"/>
    <cellStyle name="Normal 2 6 2" xfId="19797" xr:uid="{D0EFAA5A-F52E-4448-B09F-00A4D8A37CBD}"/>
    <cellStyle name="Normal 2 6 3" xfId="20195" xr:uid="{B0775347-8712-4387-8DF3-C2E5AC8C09C5}"/>
    <cellStyle name="Normal 2 60" xfId="5882" xr:uid="{045E9AB7-0255-40F1-A627-3562DEF681A6}"/>
    <cellStyle name="Normal 2 61" xfId="5883" xr:uid="{120D9710-1A41-4CB2-BDDB-15D3DB66C9C7}"/>
    <cellStyle name="Normal 2 62" xfId="5884" xr:uid="{255A6380-FB88-4671-9647-5154C09561A0}"/>
    <cellStyle name="Normal 2 63" xfId="5885" xr:uid="{B6F8BEDC-A4B9-4D34-A3DD-FEE7FB0B307B}"/>
    <cellStyle name="Normal 2 64" xfId="5886" xr:uid="{79F69202-664D-45F4-8836-C70D93D29E89}"/>
    <cellStyle name="Normal 2 65" xfId="5887" xr:uid="{3087E9B2-A144-494C-BAAA-DFF573803D86}"/>
    <cellStyle name="Normal 2 66" xfId="5888" xr:uid="{1F6399A0-EC00-4052-9B15-DD37841314CE}"/>
    <cellStyle name="Normal 2 67" xfId="5889" xr:uid="{A5D26B5F-DE2A-4456-94A2-7A85CD57FBE4}"/>
    <cellStyle name="Normal 2 67 2" xfId="6632" xr:uid="{39D4AE72-E902-423C-AA2C-CC8C2AB927B4}"/>
    <cellStyle name="Normal 2 68" xfId="107" xr:uid="{80CDFBF0-7C40-4125-A0B4-FDA7A1A17FA0}"/>
    <cellStyle name="Normal 2 7" xfId="5890" xr:uid="{371794BC-27FF-437E-BFF4-F15A55D9B2F1}"/>
    <cellStyle name="Normal 2 7 2" xfId="6633" xr:uid="{F55F7E76-E7E6-449E-A1A8-3EFC16B2E631}"/>
    <cellStyle name="Normal 2 7 2 2" xfId="7416" xr:uid="{3F6D32CC-D9BD-4662-A0ED-F3F743E8A00A}"/>
    <cellStyle name="Normal 2 7 2 2 2" xfId="9055" xr:uid="{AFEF0396-BD5D-4974-A21B-4B26DBFDB738}"/>
    <cellStyle name="Normal 2 7 2 3" xfId="8282" xr:uid="{932911F8-6390-49E4-A325-F37B7CED22F7}"/>
    <cellStyle name="Normal 2 7 3" xfId="6634" xr:uid="{A3328476-58DA-4731-87EE-9185905D15D1}"/>
    <cellStyle name="Normal 2 7 3 2" xfId="7417" xr:uid="{EDE7B9AF-1F7E-43F6-8BCB-48CBE932FF66}"/>
    <cellStyle name="Normal 2 7 3 2 2" xfId="9056" xr:uid="{AEA0BCE8-C9F5-4F9C-9A70-832DCAF19577}"/>
    <cellStyle name="Normal 2 7 3 3" xfId="8283" xr:uid="{0141CE54-AFB8-42D5-B454-060D8D2D45A6}"/>
    <cellStyle name="Normal 2 7 4" xfId="6402" xr:uid="{C011E465-9446-4903-ADA7-57331D2D0B70}"/>
    <cellStyle name="Normal 2 7 4 2" xfId="7418" xr:uid="{FE52EFFF-6CD0-4FBB-9EE3-AAA1E92358E8}"/>
    <cellStyle name="Normal 2 7 4 2 2" xfId="9057" xr:uid="{EB6071CF-658F-48AD-8B66-40C2B5B4B31C}"/>
    <cellStyle name="Normal 2 7 4 3" xfId="8109" xr:uid="{06A66D6D-5480-46BF-A19E-DEA3DDEDB282}"/>
    <cellStyle name="Normal 2 7 5" xfId="7074" xr:uid="{1E5704C0-AA76-48CF-B3FC-C088B419ECF4}"/>
    <cellStyle name="Normal 2 7 5 2" xfId="8714" xr:uid="{FCCE6FCA-ADCE-4A8B-879A-A48E3F051FC8}"/>
    <cellStyle name="Normal 2 7 6" xfId="7918" xr:uid="{4CEC9077-5AC1-4E20-B368-F4353BD1E13B}"/>
    <cellStyle name="Normal 2 8" xfId="5891" xr:uid="{03E92E68-E83D-4EE1-9E35-B976F7C5CF18}"/>
    <cellStyle name="Normal 2 8 2" xfId="6635" xr:uid="{782ECD1B-658E-4CBC-BC71-385EBB8DD51F}"/>
    <cellStyle name="Normal 2 8 2 2" xfId="7419" xr:uid="{B6BC6403-84B7-4F27-805A-06C8251F9B34}"/>
    <cellStyle name="Normal 2 8 2 2 2" xfId="9058" xr:uid="{530B8653-3845-4B43-AAB4-5C7EDD4F0827}"/>
    <cellStyle name="Normal 2 8 2 3" xfId="8284" xr:uid="{0DBE3C9F-95A3-47CB-9073-17379486F127}"/>
    <cellStyle name="Normal 2 8 3" xfId="6636" xr:uid="{B12C1596-6517-48CE-B3CE-1B6F4777AE19}"/>
    <cellStyle name="Normal 2 8 3 2" xfId="7420" xr:uid="{6723EB85-56CC-4B5E-B1E9-80D231B5C957}"/>
    <cellStyle name="Normal 2 8 3 2 2" xfId="9059" xr:uid="{730B00C4-A3D0-443D-A38D-4839BCB5AC2C}"/>
    <cellStyle name="Normal 2 8 3 3" xfId="8285" xr:uid="{4C129FB3-FD7C-40BB-A3D7-1BA4C823F046}"/>
    <cellStyle name="Normal 2 8 4" xfId="6403" xr:uid="{32EB94A1-8D32-4611-A031-C2E95E49B13D}"/>
    <cellStyle name="Normal 2 8 4 2" xfId="7421" xr:uid="{4635FCAC-9554-41CC-8113-E6BDCD5671C7}"/>
    <cellStyle name="Normal 2 8 4 2 2" xfId="9060" xr:uid="{BD22EC72-BAD6-4515-9235-88DBCBFEC97B}"/>
    <cellStyle name="Normal 2 8 4 3" xfId="8110" xr:uid="{4FECB09A-AB27-4492-A2DF-75681310CC44}"/>
    <cellStyle name="Normal 2 8 5" xfId="7075" xr:uid="{917E130C-55EF-4C02-A964-F44E778F3817}"/>
    <cellStyle name="Normal 2 8 5 2" xfId="8715" xr:uid="{AAA8DEEA-6628-47FF-8B77-30578A3B40D1}"/>
    <cellStyle name="Normal 2 8 6" xfId="7919" xr:uid="{CE92D7C3-3514-4BEE-8013-5F7F4364A7D0}"/>
    <cellStyle name="Normal 2 9" xfId="5892" xr:uid="{E4B5ACC6-0A70-494D-B11A-38E2778375AB}"/>
    <cellStyle name="Normal 2 9 2" xfId="6637" xr:uid="{F87D053D-BFB1-48A4-9EEB-BE9AE4D70F13}"/>
    <cellStyle name="Normal 2 9 2 2" xfId="7422" xr:uid="{AA597ACE-BACF-4C30-A805-D49CAE2E2B88}"/>
    <cellStyle name="Normal 2 9 2 2 2" xfId="9061" xr:uid="{C0AC1E7E-3442-4091-8359-148ACDD70FAE}"/>
    <cellStyle name="Normal 2 9 2 3" xfId="8286" xr:uid="{9EF0873C-0CE9-48E3-A919-46CCFE2E7C3D}"/>
    <cellStyle name="Normal 2 9 3" xfId="6638" xr:uid="{64E1427B-8F96-46C2-9764-5402A0D53ECC}"/>
    <cellStyle name="Normal 2 9 3 2" xfId="7423" xr:uid="{26AB4BE4-815A-4A8D-AEA7-4F01175CB6B6}"/>
    <cellStyle name="Normal 2 9 3 2 2" xfId="9062" xr:uid="{C31A816F-E31E-41FC-B9D1-12D51A2CA1B9}"/>
    <cellStyle name="Normal 2 9 3 3" xfId="8287" xr:uid="{55996B7D-B681-45C9-A91A-03455D3C7B62}"/>
    <cellStyle name="Normal 2 9 4" xfId="6404" xr:uid="{2043D754-4E92-4A02-9D4F-06EEE41CDCD7}"/>
    <cellStyle name="Normal 2 9 4 2" xfId="7424" xr:uid="{4B8939A7-A289-4E9A-A69C-227A96B5A69E}"/>
    <cellStyle name="Normal 2 9 4 2 2" xfId="9063" xr:uid="{00C2B1F0-E3D7-4586-BD04-8361BFA02009}"/>
    <cellStyle name="Normal 2 9 4 3" xfId="8111" xr:uid="{E491AA57-8B27-4D5F-8713-8DD3C50C0858}"/>
    <cellStyle name="Normal 2 9 5" xfId="7076" xr:uid="{59AC4F88-4FAD-4FA2-B87A-61088308C6F9}"/>
    <cellStyle name="Normal 2 9 5 2" xfId="8716" xr:uid="{436FD065-6261-4333-B63E-96D0FBEA35CF}"/>
    <cellStyle name="Normal 2 9 6" xfId="7920" xr:uid="{9227128D-0D8E-468A-B8D6-F68FA15F1E35}"/>
    <cellStyle name="Normal 20" xfId="5893" xr:uid="{731BBFDF-88D1-443F-B212-FFF091C2D5F2}"/>
    <cellStyle name="Normal 20 2" xfId="5894" xr:uid="{AB724A8F-EFB0-4F34-97C2-457C7A3AC660}"/>
    <cellStyle name="Normal 20 2 2" xfId="6518" xr:uid="{A5619CA5-4E17-4E3A-AE8E-CAB8CD08BF5C}"/>
    <cellStyle name="Normal 20 2 3" xfId="6406" xr:uid="{4779F75C-B7F7-42AA-8DE0-19284DFAF502}"/>
    <cellStyle name="Normal 20 2 3 2" xfId="7425" xr:uid="{A981CF02-5C94-4300-B085-FC6F718648BC}"/>
    <cellStyle name="Normal 20 2 3 2 2" xfId="9064" xr:uid="{38D5161B-CC5B-42A7-A8DB-9062BA78794B}"/>
    <cellStyle name="Normal 20 2 3 3" xfId="8113" xr:uid="{262B2086-B3C8-43E7-9B16-11DC5CB33452}"/>
    <cellStyle name="Normal 20 2 4" xfId="7078" xr:uid="{738463A2-7836-4DA9-921F-4D29B100C3DB}"/>
    <cellStyle name="Normal 20 2 4 2" xfId="8718" xr:uid="{3C19F65D-5C92-4577-AB2E-D5EF7B135093}"/>
    <cellStyle name="Normal 20 2 5" xfId="7922" xr:uid="{25C4BC84-3856-49D9-A9A3-91A85512E14B}"/>
    <cellStyle name="Normal 20 3" xfId="6639" xr:uid="{625A449F-6ECD-4EEA-8825-5564A4C6BB5A}"/>
    <cellStyle name="Normal 20 3 2" xfId="7426" xr:uid="{0E3B6CF7-E36B-46C5-AD41-7B120049707E}"/>
    <cellStyle name="Normal 20 3 2 2" xfId="9065" xr:uid="{ECECF961-D3CB-4564-B5E3-8F14B551A0BA}"/>
    <cellStyle name="Normal 20 3 3" xfId="8288" xr:uid="{19C88342-B735-4D96-8B3D-C4FCB13B4A38}"/>
    <cellStyle name="Normal 20 4" xfId="6640" xr:uid="{747D9123-434B-4CD4-8629-A893DC10A8E4}"/>
    <cellStyle name="Normal 20 4 2" xfId="7427" xr:uid="{E54C6F76-C7D6-463F-B009-5A9E08CBC04D}"/>
    <cellStyle name="Normal 20 4 2 2" xfId="9066" xr:uid="{DAF0032E-0000-40B2-828A-F22363BC94F5}"/>
    <cellStyle name="Normal 20 4 3" xfId="8289" xr:uid="{9F7FF9B0-229D-495D-81A4-EA68FB21C82E}"/>
    <cellStyle name="Normal 20 5" xfId="6405" xr:uid="{360EC127-2DE5-44A4-95D3-06C86A8D09C0}"/>
    <cellStyle name="Normal 20 5 2" xfId="7428" xr:uid="{79CC5044-A4E5-455F-B534-44A85732AE83}"/>
    <cellStyle name="Normal 20 5 2 2" xfId="9067" xr:uid="{AC90FA77-7056-419E-99CB-784DEE6F739A}"/>
    <cellStyle name="Normal 20 5 3" xfId="8112" xr:uid="{DD73FAF3-F75B-495A-8A07-FD0AE17BE75E}"/>
    <cellStyle name="Normal 20 6" xfId="7077" xr:uid="{F4683317-8099-4802-953A-493C9EBF5421}"/>
    <cellStyle name="Normal 20 6 2" xfId="8717" xr:uid="{5F79B8CE-0FAA-4EEA-93FE-ED023A9BB460}"/>
    <cellStyle name="Normal 20 7" xfId="7921" xr:uid="{FD45CC51-379C-4DEF-AC51-5B6F6C6F3B81}"/>
    <cellStyle name="Normal 20_1_solis_MK Nr 595 " xfId="5895" xr:uid="{DBAE1191-7F48-4DE6-B8BE-898B3DE87661}"/>
    <cellStyle name="Normal 21" xfId="5896" xr:uid="{31946933-E7CB-47D1-B271-D4668822443C}"/>
    <cellStyle name="Normal 21 2" xfId="5897" xr:uid="{C7C21A94-52BB-46B3-9733-98E1E04035D4}"/>
    <cellStyle name="Normal 21 3" xfId="6641" xr:uid="{93A27FD2-0906-4DCC-9519-FA2298CD2696}"/>
    <cellStyle name="Normal 21 3 2" xfId="7429" xr:uid="{016DB089-3ACE-4A13-8167-1F83221BA271}"/>
    <cellStyle name="Normal 21 3 2 2" xfId="9068" xr:uid="{BA8D6F91-7C33-4E04-A35A-67618710932C}"/>
    <cellStyle name="Normal 21 3 3" xfId="8290" xr:uid="{F3F587AB-E5D4-4ACA-9919-BC3E534350CD}"/>
    <cellStyle name="Normal 21 4" xfId="6642" xr:uid="{691CD1FD-2D96-4E35-B631-FEE50D1E88B5}"/>
    <cellStyle name="Normal 21 4 2" xfId="7430" xr:uid="{93C75A43-1291-4273-8288-39C6C94E635D}"/>
    <cellStyle name="Normal 21 4 2 2" xfId="9069" xr:uid="{2E9752AD-7000-4743-9B86-6ABE8CD20C4A}"/>
    <cellStyle name="Normal 21 4 3" xfId="8291" xr:uid="{A91998E9-CE98-4208-9076-4F3C0600981E}"/>
    <cellStyle name="Normal 21 5" xfId="6407" xr:uid="{BCDF12A1-EC70-4DD9-AF03-30800F100608}"/>
    <cellStyle name="Normal 21 5 2" xfId="7431" xr:uid="{A54FA392-A234-40FC-B50B-F0EB8A989BBA}"/>
    <cellStyle name="Normal 21 5 2 2" xfId="9070" xr:uid="{9116B738-56F4-4EAB-9EBC-CDC8C61BFE8D}"/>
    <cellStyle name="Normal 21 5 3" xfId="8114" xr:uid="{40940E2E-8248-4C4C-97B4-1337890AE8A8}"/>
    <cellStyle name="Normal 21 6" xfId="7079" xr:uid="{80722105-D447-4DF6-91B9-481A67196929}"/>
    <cellStyle name="Normal 21 6 2" xfId="8719" xr:uid="{97590688-B8E0-434A-8E12-40E15F8FB8EE}"/>
    <cellStyle name="Normal 21 7" xfId="7923" xr:uid="{AF03D9B9-188E-40FE-BCC5-8CCC0DEA20FB}"/>
    <cellStyle name="Normal 21_1_solis_MK Nr 595 " xfId="5898" xr:uid="{AF64DC36-0D76-4B24-8B81-A9A58DCD7BE3}"/>
    <cellStyle name="Normal 22" xfId="5899" xr:uid="{42ACDCBB-7CF2-47C5-97FB-3549989F347F}"/>
    <cellStyle name="Normal 22 2" xfId="5900" xr:uid="{5304358D-CE8E-44AE-9141-388100280BC7}"/>
    <cellStyle name="Normal 22 3" xfId="6643" xr:uid="{D5DC9AEF-63EA-42A7-B523-30611B1360A9}"/>
    <cellStyle name="Normal 22 3 2" xfId="7432" xr:uid="{1A7327CB-FBA2-49FA-B53D-5D5329EF4799}"/>
    <cellStyle name="Normal 22 3 2 2" xfId="9071" xr:uid="{3C909216-97B6-40A5-9012-A94DFFCF89DA}"/>
    <cellStyle name="Normal 22 3 3" xfId="8292" xr:uid="{1BDED5B5-0C58-4FAC-B387-EDC826346022}"/>
    <cellStyle name="Normal 22 4" xfId="6644" xr:uid="{596A6380-F434-42FA-AAC8-CDA9EEA707D2}"/>
    <cellStyle name="Normal 22 4 2" xfId="7433" xr:uid="{7033105C-80B2-4D5C-B9C3-36146E63F01D}"/>
    <cellStyle name="Normal 22 4 2 2" xfId="9072" xr:uid="{2CD47A51-8B66-44B6-B17E-206E81DD6B0E}"/>
    <cellStyle name="Normal 22 4 3" xfId="8293" xr:uid="{50B2662A-DEA9-4294-BDC1-EEC9116B653F}"/>
    <cellStyle name="Normal 22 5" xfId="6408" xr:uid="{B71BE058-52F4-448D-93ED-31DE69351B62}"/>
    <cellStyle name="Normal 22 5 2" xfId="7434" xr:uid="{5C455187-0C2B-499B-87FC-0102F92EA428}"/>
    <cellStyle name="Normal 22 5 2 2" xfId="9073" xr:uid="{DBBAB37F-A1E9-479A-B279-9D1801A513B5}"/>
    <cellStyle name="Normal 22 5 3" xfId="8115" xr:uid="{F9B6A401-F729-4687-A9A1-D13CD6D784E8}"/>
    <cellStyle name="Normal 22 6" xfId="7080" xr:uid="{24EF290E-D8F6-4675-8F1F-2F0709E19FF8}"/>
    <cellStyle name="Normal 22 6 2" xfId="8720" xr:uid="{513162C9-0586-49C0-A391-C3135584C581}"/>
    <cellStyle name="Normal 22 7" xfId="7924" xr:uid="{8E17F12B-4A24-4212-959A-0CD96BBBA4F7}"/>
    <cellStyle name="Normal 22_1_solis_MK Nr 595 " xfId="5901" xr:uid="{D65192CB-1BD2-451E-A813-7B85EB1AC7B6}"/>
    <cellStyle name="Normal 23" xfId="5902" xr:uid="{E7127919-2146-4347-AD70-1EA9BED8226B}"/>
    <cellStyle name="Normal 23 10" xfId="7925" xr:uid="{8B9C8FA9-A043-49F0-BC31-CCECE4E2C3C7}"/>
    <cellStyle name="Normal 23 2" xfId="5903" xr:uid="{6FBBC0BC-F63A-4700-9620-B32382228D7C}"/>
    <cellStyle name="Normal 23 2 2" xfId="5904" xr:uid="{B583B9DA-DBB6-4903-A91F-31650417580C}"/>
    <cellStyle name="Normal 23 2 3" xfId="6645" xr:uid="{8FA90D42-0267-4892-9A11-354EB9ACE19B}"/>
    <cellStyle name="Normal 23 2 3 2" xfId="7435" xr:uid="{B8ACBD79-FA3E-4BC8-90B9-D2CC585FE1D1}"/>
    <cellStyle name="Normal 23 2 3 2 2" xfId="9074" xr:uid="{A878C465-46FF-4168-BD2E-55662576A01A}"/>
    <cellStyle name="Normal 23 2 3 3" xfId="8294" xr:uid="{60A051A3-20EB-4384-8278-8AB063304D98}"/>
    <cellStyle name="Normal 23 2 4" xfId="6646" xr:uid="{930F72C3-E0D2-4617-B9BD-E7C32F46DB96}"/>
    <cellStyle name="Normal 23 2 4 2" xfId="7436" xr:uid="{AEE5BA65-FCBC-4F6E-8E45-268709286FCA}"/>
    <cellStyle name="Normal 23 2 4 2 2" xfId="9075" xr:uid="{A40BE4F1-D413-4C97-8ADA-9D0B1E635D24}"/>
    <cellStyle name="Normal 23 2 4 3" xfId="8295" xr:uid="{658554D1-1B63-445E-85A7-0F8DB4F68202}"/>
    <cellStyle name="Normal 23 2 5" xfId="6410" xr:uid="{A8168929-60DB-4BE5-BA20-A598B64E04B9}"/>
    <cellStyle name="Normal 23 2 5 2" xfId="7437" xr:uid="{4B78F4C8-C84E-4B92-8574-DB83EE8C6C61}"/>
    <cellStyle name="Normal 23 2 5 2 2" xfId="9076" xr:uid="{CFF09BE8-0637-4E31-B225-8518B6278715}"/>
    <cellStyle name="Normal 23 2 5 3" xfId="8117" xr:uid="{77A10ACC-982C-4A63-AD0B-FB17B7FB0AD9}"/>
    <cellStyle name="Normal 23 2 6" xfId="7082" xr:uid="{479AB8E5-B35D-41D6-AD44-F290C5826A59}"/>
    <cellStyle name="Normal 23 2 6 2" xfId="8722" xr:uid="{9061B6C6-4BFE-46A3-BC06-AC8C270DF106}"/>
    <cellStyle name="Normal 23 2 7" xfId="7926" xr:uid="{FCA6762F-F26A-4374-8FD2-D239510C48E0}"/>
    <cellStyle name="Normal 23 2_1_solis_MK Nr 595 " xfId="5905" xr:uid="{FB7A7D26-A212-4796-B421-C9333B417D9A}"/>
    <cellStyle name="Normal 23 3" xfId="5906" xr:uid="{275C8396-6E96-4562-978A-C55C16761E6F}"/>
    <cellStyle name="Normal 23 3 2" xfId="5907" xr:uid="{B3C01922-F81C-4630-B611-EA2D2C70226B}"/>
    <cellStyle name="Normal 23 3 2 2" xfId="6647" xr:uid="{38EC669D-010E-4D61-BFBD-1FA8AAC949D0}"/>
    <cellStyle name="Normal 23 3 2 2 2" xfId="7438" xr:uid="{8B827117-659A-45B8-B8D9-A6406E45105E}"/>
    <cellStyle name="Normal 23 3 2 2 2 2" xfId="9077" xr:uid="{28B8D88E-293D-40C8-9A7B-C3EEC119A071}"/>
    <cellStyle name="Normal 23 3 2 2 3" xfId="8296" xr:uid="{983C14E6-76EB-484E-B585-92036A1F789A}"/>
    <cellStyle name="Normal 23 3 2 3" xfId="6648" xr:uid="{42A82540-C164-4B2B-9CD0-2D97F31278EC}"/>
    <cellStyle name="Normal 23 3 2 3 2" xfId="7439" xr:uid="{368377A6-BF96-42A4-8E00-372F9BF5A611}"/>
    <cellStyle name="Normal 23 3 2 3 2 2" xfId="9078" xr:uid="{913D948D-6896-497E-A842-CD5829F202F7}"/>
    <cellStyle name="Normal 23 3 2 3 3" xfId="8297" xr:uid="{6457066A-9816-47DF-A56B-A5F017100495}"/>
    <cellStyle name="Normal 23 3 2 4" xfId="6412" xr:uid="{51470B80-A398-46CB-BFB7-AB39EBA39AF2}"/>
    <cellStyle name="Normal 23 3 2 4 2" xfId="7440" xr:uid="{FF05FE35-6CF0-4EE8-911A-50D9AF35C201}"/>
    <cellStyle name="Normal 23 3 2 4 2 2" xfId="9079" xr:uid="{0AF81F9A-A2DA-4E33-BA54-CB1028F1C436}"/>
    <cellStyle name="Normal 23 3 2 4 3" xfId="8119" xr:uid="{EEF25548-17CA-47F8-96C6-E552F0BF5453}"/>
    <cellStyle name="Normal 23 3 2 5" xfId="7084" xr:uid="{D4D00655-A29D-432A-9FAA-24FB788AE7DC}"/>
    <cellStyle name="Normal 23 3 2 5 2" xfId="8724" xr:uid="{ECB1A419-56E0-4B0D-8757-9512800747A5}"/>
    <cellStyle name="Normal 23 3 2 6" xfId="7928" xr:uid="{75893BEE-0777-4017-8A11-2FECB8EB4102}"/>
    <cellStyle name="Normal 23 3 3" xfId="5908" xr:uid="{8EDB6E43-309C-449B-93B2-C0EA1BE263C6}"/>
    <cellStyle name="Normal 23 3 4" xfId="6649" xr:uid="{2A78C510-79E3-4CB6-BFFA-E549FE05C974}"/>
    <cellStyle name="Normal 23 3 4 2" xfId="7441" xr:uid="{4E888A49-5203-4B16-B126-223011F0BEDB}"/>
    <cellStyle name="Normal 23 3 4 2 2" xfId="9080" xr:uid="{F887A64F-F6D5-4B2A-A694-FFE478BD3B69}"/>
    <cellStyle name="Normal 23 3 4 3" xfId="8298" xr:uid="{D6D75ECC-20AB-4446-9B16-8741BDCEEFA8}"/>
    <cellStyle name="Normal 23 3 5" xfId="6650" xr:uid="{3D0DE54E-FCAE-4768-8FFE-E6D1B32BB82A}"/>
    <cellStyle name="Normal 23 3 5 2" xfId="7442" xr:uid="{5BAF1121-6C58-45B0-93EE-32F2F0C282C6}"/>
    <cellStyle name="Normal 23 3 5 2 2" xfId="9081" xr:uid="{DD385A0F-E781-4E14-8C3F-4E03FDBCB98D}"/>
    <cellStyle name="Normal 23 3 5 3" xfId="8299" xr:uid="{DDDEAD69-7F53-44E8-B53E-80CA2B5C0C85}"/>
    <cellStyle name="Normal 23 3 6" xfId="6411" xr:uid="{CDCF1546-F541-4AAF-A600-C760DF34B77A}"/>
    <cellStyle name="Normal 23 3 6 2" xfId="7443" xr:uid="{C5F91931-5A53-43DF-930F-4C9FBD697647}"/>
    <cellStyle name="Normal 23 3 6 2 2" xfId="9082" xr:uid="{1AD397C8-9030-4820-9B6D-FB6D6654E6EE}"/>
    <cellStyle name="Normal 23 3 6 3" xfId="8118" xr:uid="{1CE4159B-B644-4F51-BCC1-BFE76DF49BDC}"/>
    <cellStyle name="Normal 23 3 7" xfId="7083" xr:uid="{28843047-340F-4EA3-8733-7C2AF3119AFA}"/>
    <cellStyle name="Normal 23 3 7 2" xfId="8723" xr:uid="{8C6C8850-8D96-4097-AE37-0830D3744B70}"/>
    <cellStyle name="Normal 23 3 8" xfId="7927" xr:uid="{B84B565E-C323-465F-A496-E58CCD10F3FA}"/>
    <cellStyle name="Normal 23 3_1_solis_MK Nr 595 " xfId="5909" xr:uid="{26E2C3D3-5221-4EEA-AF32-8C4AC60BD0E6}"/>
    <cellStyle name="Normal 23 4" xfId="5910" xr:uid="{B368847D-906E-464B-9C4A-46F23519F640}"/>
    <cellStyle name="Normal 23 4 2" xfId="6651" xr:uid="{10A6FDA6-9184-4754-AB23-585284F8527D}"/>
    <cellStyle name="Normal 23 4 2 2" xfId="7444" xr:uid="{33D9B143-BA3C-4E93-B43E-E6EAB2266F03}"/>
    <cellStyle name="Normal 23 4 2 2 2" xfId="9083" xr:uid="{9E506BCC-18FA-4CF5-8A93-B6922460CFED}"/>
    <cellStyle name="Normal 23 4 2 3" xfId="8300" xr:uid="{81595B8C-DC83-439E-A5EE-7FA736504AF2}"/>
    <cellStyle name="Normal 23 4 3" xfId="6652" xr:uid="{54CAB0E1-0687-434F-9FF5-A39BBE1D558B}"/>
    <cellStyle name="Normal 23 4 3 2" xfId="7445" xr:uid="{A7552302-9E8C-4302-ABE7-B6DFB8C13B52}"/>
    <cellStyle name="Normal 23 4 3 2 2" xfId="9084" xr:uid="{D33595AE-920A-4350-94D3-96D83E8428E5}"/>
    <cellStyle name="Normal 23 4 3 3" xfId="8301" xr:uid="{CBA4898F-550D-495D-9937-39C1CB54A9B1}"/>
    <cellStyle name="Normal 23 4 4" xfId="6413" xr:uid="{1CA8F43E-9EFB-4199-8248-C543392192D7}"/>
    <cellStyle name="Normal 23 4 4 2" xfId="7446" xr:uid="{33AAF39D-9AD5-4BC6-BEED-8899B12FB324}"/>
    <cellStyle name="Normal 23 4 4 2 2" xfId="9085" xr:uid="{3BFD83ED-508F-468C-BDB8-B5625110416C}"/>
    <cellStyle name="Normal 23 4 4 3" xfId="8120" xr:uid="{5BC98896-DD08-4CB2-873C-4C8B4A274173}"/>
    <cellStyle name="Normal 23 4 5" xfId="7085" xr:uid="{941267EB-B172-4D48-B3A1-6EDCF634E732}"/>
    <cellStyle name="Normal 23 4 5 2" xfId="8725" xr:uid="{683707C1-52A9-4F30-8CE8-71BFEA5A4377}"/>
    <cellStyle name="Normal 23 4 6" xfId="7929" xr:uid="{EDAD2043-30A3-4E49-AE09-726FA1BF04F8}"/>
    <cellStyle name="Normal 23 5" xfId="5911" xr:uid="{762FD27E-DEB1-41B3-8A02-96E56076BE80}"/>
    <cellStyle name="Normal 23 6" xfId="6653" xr:uid="{108DBD45-CFBC-44EB-9969-5B6FB25CA13C}"/>
    <cellStyle name="Normal 23 6 2" xfId="7447" xr:uid="{927163F4-74BE-41A9-B145-E4FE6950E45D}"/>
    <cellStyle name="Normal 23 6 2 2" xfId="9086" xr:uid="{DE9AD72D-5962-4A32-8A7B-18970ED35063}"/>
    <cellStyle name="Normal 23 6 3" xfId="8302" xr:uid="{4E630DFF-A2E4-4F49-BCA7-701AB2EA5C31}"/>
    <cellStyle name="Normal 23 7" xfId="6654" xr:uid="{0186228D-1B94-43EB-9E3D-47A99BD7EB7C}"/>
    <cellStyle name="Normal 23 7 2" xfId="7448" xr:uid="{D8564D48-AAD2-412E-912A-5C96176DB4B4}"/>
    <cellStyle name="Normal 23 7 2 2" xfId="9087" xr:uid="{78ED7AF1-9504-463D-A55B-A0B0C37CD85D}"/>
    <cellStyle name="Normal 23 7 3" xfId="8303" xr:uid="{33093225-A6D9-4676-AF03-E5F856DAE6EA}"/>
    <cellStyle name="Normal 23 8" xfId="6409" xr:uid="{ECFE56E8-F61A-4314-905D-D3A92F90A425}"/>
    <cellStyle name="Normal 23 8 2" xfId="7449" xr:uid="{7D0EB6B9-0338-4A90-9931-80420113009E}"/>
    <cellStyle name="Normal 23 8 2 2" xfId="9088" xr:uid="{F34C85CA-6713-4416-B3A9-936E3F2824C7}"/>
    <cellStyle name="Normal 23 8 3" xfId="8116" xr:uid="{418AB069-C59A-4689-B1F2-63A8008987A5}"/>
    <cellStyle name="Normal 23 9" xfId="7081" xr:uid="{4011FE81-1781-4754-9073-7D605E1C1E36}"/>
    <cellStyle name="Normal 23 9 2" xfId="8721" xr:uid="{3741F930-756D-40F9-B517-262326723183}"/>
    <cellStyle name="Normal 23_1_solis_MK Nr 595 " xfId="5912" xr:uid="{2F165620-F4EE-4CD9-97AE-996D5DA2F74C}"/>
    <cellStyle name="Normal 24" xfId="5913" xr:uid="{0C2A3582-5991-47FF-8A28-E729F8A41FB6}"/>
    <cellStyle name="Normal 24 2" xfId="5914" xr:uid="{2A1A46D7-B4A9-4071-BC32-66DE3DA6B1C8}"/>
    <cellStyle name="Normal 24 2 2" xfId="5915" xr:uid="{EC679A10-BECC-4A4B-A4BA-6C718C356682}"/>
    <cellStyle name="Normal 24 2 2 2" xfId="5916" xr:uid="{F1CDBC39-AFE4-4FFA-BA38-C769FA99B7B6}"/>
    <cellStyle name="Normal 24 2 2 3" xfId="6655" xr:uid="{690851F6-CDF4-4973-8500-21E1F04CA159}"/>
    <cellStyle name="Normal 24 2 2 3 2" xfId="7450" xr:uid="{0A467A91-A0C2-41F0-897D-AB5F92517EB7}"/>
    <cellStyle name="Normal 24 2 2 3 2 2" xfId="9089" xr:uid="{443AEA41-E055-4FAD-BF2B-88ACEED7D6A1}"/>
    <cellStyle name="Normal 24 2 2 3 3" xfId="8304" xr:uid="{5EB382FE-48B3-420D-8298-D1542299EAD7}"/>
    <cellStyle name="Normal 24 2 2 4" xfId="6656" xr:uid="{39B806E6-EB3C-4959-B578-7E3E7A38E26C}"/>
    <cellStyle name="Normal 24 2 2 4 2" xfId="7451" xr:uid="{F59CDF37-E4F2-4621-A1DF-C7695B145F43}"/>
    <cellStyle name="Normal 24 2 2 4 2 2" xfId="9090" xr:uid="{EBE75E6D-A63F-400A-826A-D7F3F5A26364}"/>
    <cellStyle name="Normal 24 2 2 4 3" xfId="8305" xr:uid="{02984548-C004-416E-8BC0-EC4C45BDF409}"/>
    <cellStyle name="Normal 24 2 2 5" xfId="6416" xr:uid="{966E6FF9-9B1F-4E9F-9A5A-336680ADBA72}"/>
    <cellStyle name="Normal 24 2 2 5 2" xfId="7452" xr:uid="{6040E336-AE50-49FF-AED3-CDB7BA8E95CB}"/>
    <cellStyle name="Normal 24 2 2 5 2 2" xfId="9091" xr:uid="{E1F4B0B4-3020-4C36-9832-007BC2699920}"/>
    <cellStyle name="Normal 24 2 2 5 3" xfId="8123" xr:uid="{DE7694C7-6DAB-41EA-B1EC-BDC01A163075}"/>
    <cellStyle name="Normal 24 2 2 6" xfId="7088" xr:uid="{03E47D6B-5E42-45CD-BE4B-26596DC6EC06}"/>
    <cellStyle name="Normal 24 2 2 6 2" xfId="8728" xr:uid="{DF5136FC-A518-4470-A007-595986D673BD}"/>
    <cellStyle name="Normal 24 2 2 7" xfId="7932" xr:uid="{E9A5C436-1F65-4D0F-A812-9A748CA5A7D7}"/>
    <cellStyle name="Normal 24 2 2_1_solis_MK Nr 595 " xfId="5917" xr:uid="{FD183836-884C-431B-A790-779A99707467}"/>
    <cellStyle name="Normal 24 2 3" xfId="5918" xr:uid="{420564D4-B664-47B8-BC6A-6EF5AE79ED12}"/>
    <cellStyle name="Normal 24 2 3 10" xfId="6347" xr:uid="{F6337069-3C73-41CC-9B65-BD8947C4C073}"/>
    <cellStyle name="Normal 24 2 3 10 2" xfId="7453" xr:uid="{702D52C7-ADB6-4CC4-8BE2-16CDD893A218}"/>
    <cellStyle name="Normal 24 2 3 10 2 2" xfId="9092" xr:uid="{FB579233-8FD1-4B69-BCFE-7020A52FF3AE}"/>
    <cellStyle name="Normal 24 2 3 10 3" xfId="8054" xr:uid="{F12FDB5C-3EAA-4F54-80CD-44C443FE4AB9}"/>
    <cellStyle name="Normal 24 2 3 11" xfId="7089" xr:uid="{6BAA9839-C3F9-461F-AB45-6C43524901A2}"/>
    <cellStyle name="Normal 24 2 3 11 2" xfId="8729" xr:uid="{E71B99EA-042B-412A-9416-414B3F3F9262}"/>
    <cellStyle name="Normal 24 2 3 12" xfId="7933" xr:uid="{0E877D70-DE76-4268-B8F7-609E45483314}"/>
    <cellStyle name="Normal 24 2 3 2" xfId="5919" xr:uid="{6610A9FC-D1BD-4F7E-8C4D-9E935C52A6EF}"/>
    <cellStyle name="Normal 24 2 3 2 2" xfId="5920" xr:uid="{8B9CB97D-D5FF-48BF-BDDE-EDA37E3BEDD5}"/>
    <cellStyle name="Normal 24 2 3 2_1_solis_MK Nr 595 " xfId="5921" xr:uid="{2C820812-AA48-426C-A5A4-E78C72DA4E3F}"/>
    <cellStyle name="Normal 24 2 3 3" xfId="5922" xr:uid="{D1CB5EDF-B597-45EE-94B0-546CDBC3B898}"/>
    <cellStyle name="Normal 24 2 3 3 2" xfId="5923" xr:uid="{EC7D358D-7426-4783-872A-EB862CB161B7}"/>
    <cellStyle name="Normal 24 2 3 3 2 2" xfId="6657" xr:uid="{342FF1FC-7021-49C4-A87F-53A6C83B25A6}"/>
    <cellStyle name="Normal 24 2 3 3 2 2 2" xfId="6658" xr:uid="{C052936A-5AD4-442E-8181-A977F8B37483}"/>
    <cellStyle name="Normal 24 2 3 3 2 2 2 2" xfId="7455" xr:uid="{36D9D486-3432-4569-9274-CBBFB6C07E1B}"/>
    <cellStyle name="Normal 24 2 3 3 2 2 2 2 2" xfId="9094" xr:uid="{1C4BFBE0-DC2E-4C99-A0FD-6A49CA84D979}"/>
    <cellStyle name="Normal 24 2 3 3 2 2 2 3" xfId="8307" xr:uid="{F70747D2-C3A0-483B-A94F-8AD407952EC8}"/>
    <cellStyle name="Normal 24 2 3 3 2 2 3" xfId="7454" xr:uid="{2E75E03F-25DA-4E9A-ACC5-414D16149F34}"/>
    <cellStyle name="Normal 24 2 3 3 2 2 3 2" xfId="9093" xr:uid="{27B9811B-7AF0-4D4F-99CC-A285A9605F70}"/>
    <cellStyle name="Normal 24 2 3 3 2 2 4" xfId="8306" xr:uid="{77B2A183-8517-4289-A012-D289DAFED9FA}"/>
    <cellStyle name="Normal 24 2 3 3 2 3" xfId="6659" xr:uid="{D1BC0E2C-BB01-413A-BED4-AB92B9810866}"/>
    <cellStyle name="Normal 24 2 3 3 2 3 2" xfId="7456" xr:uid="{FEBB62CC-4ABD-4DB9-A017-0546F8F3744D}"/>
    <cellStyle name="Normal 24 2 3 3 2 3 2 2" xfId="9095" xr:uid="{0E945B90-F0EC-469F-A09A-022F0C971FE7}"/>
    <cellStyle name="Normal 24 2 3 3 2 3 3" xfId="8308" xr:uid="{D904F1AE-A917-4D0E-8C66-F804523BF431}"/>
    <cellStyle name="Normal 24 2 3 3 2 4" xfId="6660" xr:uid="{8508B9BF-894F-4D5F-8E5E-9716E3538735}"/>
    <cellStyle name="Normal 24 2 3 3 2 4 2" xfId="7457" xr:uid="{98D4959E-16E7-4DDA-9305-4027D2CB4EF4}"/>
    <cellStyle name="Normal 24 2 3 3 2 4 2 2" xfId="9096" xr:uid="{6C64ACEF-70C2-41F5-8FD1-D94770D6DD77}"/>
    <cellStyle name="Normal 24 2 3 3 2 4 3" xfId="8309" xr:uid="{C90FF210-7D5D-4D78-B42E-3367CFBEFC10}"/>
    <cellStyle name="Normal 24 2 3 3 2 5" xfId="6419" xr:uid="{C4B4A3C5-FCCD-4F59-9B3B-F2E80824EC4D}"/>
    <cellStyle name="Normal 24 2 3 3 2 5 2" xfId="7458" xr:uid="{7FFC97F5-E002-499E-B37D-5CABC6B92E5A}"/>
    <cellStyle name="Normal 24 2 3 3 2 5 2 2" xfId="9097" xr:uid="{695F96A9-ACD9-4B2F-A929-DAB29BC30ABC}"/>
    <cellStyle name="Normal 24 2 3 3 2 5 3" xfId="8126" xr:uid="{FFD5025B-5DFA-4A4E-B403-6AE80376994C}"/>
    <cellStyle name="Normal 24 2 3 3 2 6" xfId="7091" xr:uid="{B059E21D-58C4-4EA8-80E9-2FC792B616F9}"/>
    <cellStyle name="Normal 24 2 3 3 2 6 2" xfId="8731" xr:uid="{223F85FD-2253-4AC9-A6AD-9347F24E70AB}"/>
    <cellStyle name="Normal 24 2 3 3 2 7" xfId="7935" xr:uid="{AC937727-669E-4FFE-812B-D4DFFA6ED218}"/>
    <cellStyle name="Normal 24 2 3 3 3" xfId="5924" xr:uid="{9E019E4F-3E82-4B73-97AB-86B1F64C5378}"/>
    <cellStyle name="Normal 24 2 3 3 3 2" xfId="6661" xr:uid="{81A98D6F-B20D-47C7-9074-453488D96B90}"/>
    <cellStyle name="Normal 24 2 3 3 3 2 2" xfId="7459" xr:uid="{671B174F-1CC0-4CA8-94BE-60F40414321C}"/>
    <cellStyle name="Normal 24 2 3 3 3 2 2 2" xfId="9098" xr:uid="{08AB9D75-DE70-47D4-9D26-38B0607DADF0}"/>
    <cellStyle name="Normal 24 2 3 3 3 2 3" xfId="8310" xr:uid="{5D09C165-51B4-458F-8C11-C0B3A573E529}"/>
    <cellStyle name="Normal 24 2 3 3 3 3" xfId="6662" xr:uid="{4F50B655-E4FE-454F-9399-255040D18F61}"/>
    <cellStyle name="Normal 24 2 3 3 3 3 2" xfId="7460" xr:uid="{963CE478-4CA5-4CC1-B347-EE002B2089FB}"/>
    <cellStyle name="Normal 24 2 3 3 3 3 2 2" xfId="9099" xr:uid="{C1FB9E0B-1098-413F-9C69-F3ACBCDA7487}"/>
    <cellStyle name="Normal 24 2 3 3 3 3 3" xfId="8311" xr:uid="{8E492AD3-2201-4468-BA13-4FC7862FB50A}"/>
    <cellStyle name="Normal 24 2 3 3 3 4" xfId="6420" xr:uid="{30E1E106-B99A-4A68-99E8-98ABFE7F9439}"/>
    <cellStyle name="Normal 24 2 3 3 3 4 2" xfId="7461" xr:uid="{ADD353D5-11AC-413E-A97E-84035377EC5E}"/>
    <cellStyle name="Normal 24 2 3 3 3 4 2 2" xfId="9100" xr:uid="{FA222C03-2A29-42C0-9D6A-6C0B8391AA43}"/>
    <cellStyle name="Normal 24 2 3 3 3 4 3" xfId="8127" xr:uid="{C4710796-AF1F-4748-8DDF-95BCD75F8F03}"/>
    <cellStyle name="Normal 24 2 3 3 3 5" xfId="7092" xr:uid="{17D0D1A4-EB1E-4462-A145-0DB29C9B28DD}"/>
    <cellStyle name="Normal 24 2 3 3 3 5 2" xfId="8732" xr:uid="{915333D0-2B83-4530-A592-41C791F3DA1A}"/>
    <cellStyle name="Normal 24 2 3 3 3 6" xfId="7936" xr:uid="{DC3177FE-53BD-43D1-BF39-18ADFAF9CE9B}"/>
    <cellStyle name="Normal 24 2 3 3 4" xfId="5925" xr:uid="{4B152E33-8EFB-4208-9EB4-60F3AD9CCE04}"/>
    <cellStyle name="Normal 24 2 3 3 5" xfId="6663" xr:uid="{C3D667CE-7412-437B-AAE8-5847A5CC012B}"/>
    <cellStyle name="Normal 24 2 3 3 5 2" xfId="7462" xr:uid="{3FB587B3-BF63-4A2B-B5D9-6D08CEB4143C}"/>
    <cellStyle name="Normal 24 2 3 3 5 2 2" xfId="9101" xr:uid="{64E71CDB-FF1C-4FD3-9AE9-838A072D5D5A}"/>
    <cellStyle name="Normal 24 2 3 3 5 3" xfId="8312" xr:uid="{E29818C8-0899-4FA5-8AAF-B44912F60DD2}"/>
    <cellStyle name="Normal 24 2 3 3 6" xfId="6664" xr:uid="{516CD2BD-F8EE-44A6-9196-5720A41AC8AF}"/>
    <cellStyle name="Normal 24 2 3 3 6 2" xfId="7463" xr:uid="{B80A40D1-0B75-4829-B7C1-D04364199007}"/>
    <cellStyle name="Normal 24 2 3 3 6 2 2" xfId="9102" xr:uid="{3E918E87-0226-4167-BC91-C70AFC1DAA56}"/>
    <cellStyle name="Normal 24 2 3 3 6 3" xfId="8313" xr:uid="{DECBBDC6-D4F0-4798-9CD9-86B62103CE72}"/>
    <cellStyle name="Normal 24 2 3 3 7" xfId="6418" xr:uid="{7B75440E-4F29-49AA-8F6E-6B095CEE685A}"/>
    <cellStyle name="Normal 24 2 3 3 7 2" xfId="7464" xr:uid="{5DEC7E0C-B6BC-4FFF-95FB-535E33E4AACC}"/>
    <cellStyle name="Normal 24 2 3 3 7 2 2" xfId="9103" xr:uid="{AE48D75F-D24B-4FED-B3C7-E52292EA96B2}"/>
    <cellStyle name="Normal 24 2 3 3 7 3" xfId="8125" xr:uid="{AB690213-925F-4222-9AB7-6C478210A8EA}"/>
    <cellStyle name="Normal 24 2 3 3 8" xfId="7090" xr:uid="{4EC9718A-5DA5-47CB-8291-9CA33341757F}"/>
    <cellStyle name="Normal 24 2 3 3 8 2" xfId="8730" xr:uid="{2001287C-1BAA-4BCB-B34A-639804C85314}"/>
    <cellStyle name="Normal 24 2 3 3 9" xfId="7934" xr:uid="{87A09AAB-87D8-4957-BCDC-64F8BEBAC759}"/>
    <cellStyle name="Normal 24 2 3 3_1_solis_MK Nr 595 " xfId="5926" xr:uid="{E53CEF94-E828-42ED-8F6B-3C64B80C3372}"/>
    <cellStyle name="Normal 24 2 3 4" xfId="5927" xr:uid="{D9700CE7-3875-41D1-A8D5-EFDF1CC18568}"/>
    <cellStyle name="Normal 24 2 3 4 2" xfId="5928" xr:uid="{48D93FF7-4BD4-48DE-BD11-F37C022F6551}"/>
    <cellStyle name="Normal 24 2 3 4 2 2" xfId="5929" xr:uid="{4D9BBF0B-257E-4A4F-A4BA-F967BE1DA0DE}"/>
    <cellStyle name="Normal 24 2 3 4 2 2 2" xfId="6665" xr:uid="{20996EAF-775E-4FAB-AE05-AD6689EC58B1}"/>
    <cellStyle name="Normal 24 2 3 4 2 2 2 10" xfId="8314" xr:uid="{D8B52C27-8343-441A-ADD8-75257A5AC69F}"/>
    <cellStyle name="Normal 24 2 3 4 2 2 2 2" xfId="6666" xr:uid="{4A588C32-6A6D-4418-B6BC-60AA16807B88}"/>
    <cellStyle name="Normal 24 2 3 4 2 2 2 2 2" xfId="7466" xr:uid="{D8A8F33F-B5CD-4F64-B245-68C2B2ACDBBA}"/>
    <cellStyle name="Normal 24 2 3 4 2 2 2 2 2 2" xfId="9105" xr:uid="{2788F7E8-93A2-4BE7-9E41-A3E321818A3A}"/>
    <cellStyle name="Normal 24 2 3 4 2 2 2 2 3" xfId="8315" xr:uid="{52477BE0-5E8D-40E9-A9D9-82D52244AA80}"/>
    <cellStyle name="Normal 24 2 3 4 2 2 2 3" xfId="6667" xr:uid="{F24C1B24-FCA4-4914-97EC-2D4508BCB5E7}"/>
    <cellStyle name="Normal 24 2 3 4 2 2 2 3 2" xfId="7467" xr:uid="{8BC644E7-B62A-485D-8525-8F8B5AA7308A}"/>
    <cellStyle name="Normal 24 2 3 4 2 2 2 3 2 2" xfId="9106" xr:uid="{6F90671E-620F-446C-B36A-90E19ECA014F}"/>
    <cellStyle name="Normal 24 2 3 4 2 2 2 3 3" xfId="8316" xr:uid="{47803E2B-33D9-431B-BE0D-70D705D2F76A}"/>
    <cellStyle name="Normal 24 2 3 4 2 2 2 4" xfId="6668" xr:uid="{A526ECCA-F295-4B87-91F6-098EC4F63751}"/>
    <cellStyle name="Normal 24 2 3 4 2 2 2 4 2" xfId="7468" xr:uid="{857B24A7-266D-4DDB-8FBF-70891D45B784}"/>
    <cellStyle name="Normal 24 2 3 4 2 2 2 4 2 2" xfId="9107" xr:uid="{B3B67DDF-C52D-4892-90BE-0D34BF2D2557}"/>
    <cellStyle name="Normal 24 2 3 4 2 2 2 4 3" xfId="8317" xr:uid="{C476D606-9B24-4A72-91E1-0B85626F9433}"/>
    <cellStyle name="Normal 24 2 3 4 2 2 2 5" xfId="6669" xr:uid="{8D042E11-95B3-4624-AAC5-23DFDCED7A60}"/>
    <cellStyle name="Normal 24 2 3 4 2 2 2 5 2" xfId="7469" xr:uid="{95DA5F42-8237-4B03-B39B-04820299BB42}"/>
    <cellStyle name="Normal 24 2 3 4 2 2 2 5 2 2" xfId="9108" xr:uid="{B6AB49A5-D355-407D-9514-29E0A354CA3D}"/>
    <cellStyle name="Normal 24 2 3 4 2 2 2 5 3" xfId="8318" xr:uid="{554E4AAB-BD7F-4BE2-B785-E6D3C02AC62E}"/>
    <cellStyle name="Normal 24 2 3 4 2 2 2 6" xfId="6670" xr:uid="{C7A8902B-C378-454F-9869-7B6F7260B3CE}"/>
    <cellStyle name="Normal 24 2 3 4 2 2 2 6 2" xfId="7470" xr:uid="{CE35CDA3-6E99-45E1-A79C-82AE26F730C8}"/>
    <cellStyle name="Normal 24 2 3 4 2 2 2 6 2 2" xfId="9109" xr:uid="{B16CC7D0-18DD-4051-83AC-6B62A30A5334}"/>
    <cellStyle name="Normal 24 2 3 4 2 2 2 6 3" xfId="8319" xr:uid="{05A1ED3B-60A1-4ED8-A9F3-618269981C31}"/>
    <cellStyle name="Normal 24 2 3 4 2 2 2 7" xfId="6671" xr:uid="{940B6104-DACF-4B38-863E-ED83933E41AB}"/>
    <cellStyle name="Normal 24 2 3 4 2 2 2 7 2" xfId="7471" xr:uid="{4D381790-ACA5-4E82-A522-930F576667A3}"/>
    <cellStyle name="Normal 24 2 3 4 2 2 2 7 2 2" xfId="9110" xr:uid="{392193EE-AD94-4F6C-9169-14322B219CC2}"/>
    <cellStyle name="Normal 24 2 3 4 2 2 2 7 3" xfId="8320" xr:uid="{2EE6E624-28C7-4737-B47C-DD18BCEFFB45}"/>
    <cellStyle name="Normal 24 2 3 4 2 2 2 8" xfId="6672" xr:uid="{C1A0DD61-10CA-41BF-BF83-B7014FF4B3F9}"/>
    <cellStyle name="Normal 24 2 3 4 2 2 2 8 2" xfId="7472" xr:uid="{5F343B95-028C-4C64-AF85-8DA49F71D561}"/>
    <cellStyle name="Normal 24 2 3 4 2 2 2 8 2 2" xfId="9111" xr:uid="{06651D3D-DCD2-49BE-8F38-915FA6014C19}"/>
    <cellStyle name="Normal 24 2 3 4 2 2 2 8 3" xfId="8321" xr:uid="{290C6BF0-BE67-4629-9A94-ADE8DA111E81}"/>
    <cellStyle name="Normal 24 2 3 4 2 2 2 9" xfId="7465" xr:uid="{54B28561-9A49-489A-B44E-826754D4F41B}"/>
    <cellStyle name="Normal 24 2 3 4 2 2 2 9 2" xfId="9104" xr:uid="{D316BD48-3466-438C-AD12-F222BF474B96}"/>
    <cellStyle name="Normal 24 2 3 4 2 2 3" xfId="6673" xr:uid="{916FE680-B0AB-42C4-9F92-60CBF3FDA95D}"/>
    <cellStyle name="Normal 24 2 3 4 2 2 3 2" xfId="6674" xr:uid="{C9642433-2491-4535-AF39-341D7EA04B19}"/>
    <cellStyle name="Normal 24 2 3 4 2 2 3 2 2" xfId="7474" xr:uid="{86632BC3-DE25-480E-AC1A-6F7DBD9795D3}"/>
    <cellStyle name="Normal 24 2 3 4 2 2 3 2 2 2" xfId="9113" xr:uid="{5449FF19-F88F-45F9-9C5B-2FE911CE4268}"/>
    <cellStyle name="Normal 24 2 3 4 2 2 3 2 3" xfId="8323" xr:uid="{6315D265-A2A0-482A-B8C4-F2D1A56EF2BB}"/>
    <cellStyle name="Normal 24 2 3 4 2 2 3 3" xfId="6675" xr:uid="{13BF8D57-91F6-4193-8B5A-0F13983430B4}"/>
    <cellStyle name="Normal 24 2 3 4 2 2 3 3 2" xfId="7475" xr:uid="{7FC95C0A-ACE0-472B-B770-ECF666CF5C6C}"/>
    <cellStyle name="Normal 24 2 3 4 2 2 3 3 2 2" xfId="9114" xr:uid="{E13E6EC3-0CDF-4D41-A80A-128E7F6317AD}"/>
    <cellStyle name="Normal 24 2 3 4 2 2 3 3 3" xfId="8324" xr:uid="{7A88840D-DEF4-4B76-9051-1580B1ADF115}"/>
    <cellStyle name="Normal 24 2 3 4 2 2 3 4" xfId="7473" xr:uid="{982D8089-E88F-4B38-B627-207292E1779D}"/>
    <cellStyle name="Normal 24 2 3 4 2 2 3 4 2" xfId="9112" xr:uid="{E72AF352-E8A4-431B-A1CF-FA93F4539F6F}"/>
    <cellStyle name="Normal 24 2 3 4 2 2 3 5" xfId="8322" xr:uid="{B38E4C9A-AF6A-4BD9-9FE9-314D9D410BE5}"/>
    <cellStyle name="Normal 24 2 3 4 2 2 4" xfId="6676" xr:uid="{D4A46C46-B7FE-4F7F-95B6-F499A0863359}"/>
    <cellStyle name="Normal 24 2 3 4 2 2 4 2" xfId="7476" xr:uid="{3592DCD6-64E9-4848-B263-EBF169F07AD1}"/>
    <cellStyle name="Normal 24 2 3 4 2 2 4 2 2" xfId="9115" xr:uid="{A81EA980-4D31-42F6-92B5-A35603BA41A2}"/>
    <cellStyle name="Normal 24 2 3 4 2 2 4 3" xfId="8325" xr:uid="{7D773381-9513-455F-AF1A-50FD3F466F6C}"/>
    <cellStyle name="Normal 24 2 3 4 2 2 5" xfId="6677" xr:uid="{99577E23-BC89-4AA4-B124-EE62919CDDD8}"/>
    <cellStyle name="Normal 24 2 3 4 2 2 5 2" xfId="7477" xr:uid="{D7C84398-454C-4B89-9142-2754ECE63545}"/>
    <cellStyle name="Normal 24 2 3 4 2 2 5 2 2" xfId="9116" xr:uid="{8C28B9E2-B786-46B2-89B2-9D8B415D31F4}"/>
    <cellStyle name="Normal 24 2 3 4 2 2 5 3" xfId="8326" xr:uid="{74DF5F8A-A57D-49BB-A83B-C01EFCCCC9A3}"/>
    <cellStyle name="Normal 24 2 3 4 2 2 6" xfId="6678" xr:uid="{0217AE74-9FE9-4CA9-B7ED-76631DFDC8B1}"/>
    <cellStyle name="Normal 24 2 3 4 2 2 6 2" xfId="7478" xr:uid="{5F6DB6CA-5789-4B0B-9527-BD85FC910F13}"/>
    <cellStyle name="Normal 24 2 3 4 2 2 6 2 2" xfId="9117" xr:uid="{EC4EB0DD-7C86-41FC-B3A2-242388D8F5AE}"/>
    <cellStyle name="Normal 24 2 3 4 2 2 6 3" xfId="8327" xr:uid="{964F6055-15AB-4307-9870-9C8546D17EA3}"/>
    <cellStyle name="Normal 24 2 3 4 2 2 7" xfId="6421" xr:uid="{3894BF0F-5FDA-428B-872D-AA57E830E2EA}"/>
    <cellStyle name="Normal 24 2 3 4 2 2 7 2" xfId="7479" xr:uid="{88FBCB4B-504A-4A7F-B214-13C271CECCC8}"/>
    <cellStyle name="Normal 24 2 3 4 2 2 7 2 2" xfId="9118" xr:uid="{E053A518-8549-4C06-BB8B-6E14E3681631}"/>
    <cellStyle name="Normal 24 2 3 4 2 2 7 3" xfId="8128" xr:uid="{87F381E9-61E9-4BFC-B9F1-1E8EA386AECA}"/>
    <cellStyle name="Normal 24 2 3 4 2 2 8" xfId="7093" xr:uid="{F951507A-350D-4276-B1B7-90BE32B85285}"/>
    <cellStyle name="Normal 24 2 3 4 2 2 8 2" xfId="8733" xr:uid="{B532D724-5EA6-48E2-86D7-71E2713474D3}"/>
    <cellStyle name="Normal 24 2 3 4 2 2 9" xfId="7937" xr:uid="{2CCC59EE-15B2-4BF6-824E-62DE0AA2A23D}"/>
    <cellStyle name="Normal 24 2 3 4 2 3" xfId="6679" xr:uid="{C7AE9B7B-2549-42FA-A2F6-DB2C25154B27}"/>
    <cellStyle name="Normal 24 2 3 4 2 3 2" xfId="6680" xr:uid="{697D7C01-1802-4D29-9417-8E7B5E8F1EAF}"/>
    <cellStyle name="Normal 24 2 3 4 2 3 2 2" xfId="7481" xr:uid="{42BC7E8F-266B-4635-8643-842FB295EA1B}"/>
    <cellStyle name="Normal 24 2 3 4 2 3 2 2 2" xfId="9120" xr:uid="{F5715904-BE5D-4B63-9DB4-788FEB34887E}"/>
    <cellStyle name="Normal 24 2 3 4 2 3 2 3" xfId="8329" xr:uid="{B09FCDAE-C66A-40FC-B033-0658DAA4DF7D}"/>
    <cellStyle name="Normal 24 2 3 4 2 3 3" xfId="6681" xr:uid="{18606F6D-EF57-4E4F-B5AF-4C6C2EE5471E}"/>
    <cellStyle name="Normal 24 2 3 4 2 3 3 2" xfId="7482" xr:uid="{159C67F7-AE7B-4A69-9CBB-751F06D01256}"/>
    <cellStyle name="Normal 24 2 3 4 2 3 3 2 2" xfId="9121" xr:uid="{111BD653-48F1-4CCD-B928-C74BF5678352}"/>
    <cellStyle name="Normal 24 2 3 4 2 3 3 3" xfId="8330" xr:uid="{9E9585DA-A89B-481E-AB6B-D31C9135FA4A}"/>
    <cellStyle name="Normal 24 2 3 4 2 3 4" xfId="6682" xr:uid="{4C364828-5E51-4FE6-B06D-92EFCD98A11E}"/>
    <cellStyle name="Normal 24 2 3 4 2 3 4 2" xfId="7483" xr:uid="{7B5650E0-9EFB-40D3-8506-574067BE0688}"/>
    <cellStyle name="Normal 24 2 3 4 2 3 4 2 2" xfId="9122" xr:uid="{F5DA906A-5F7E-4465-951C-35D5381CE526}"/>
    <cellStyle name="Normal 24 2 3 4 2 3 4 3" xfId="8331" xr:uid="{035CAD8E-833A-4750-AB77-B74121823DD9}"/>
    <cellStyle name="Normal 24 2 3 4 2 3 5" xfId="6683" xr:uid="{A96AA03A-D949-49C2-905B-DBAC3642102E}"/>
    <cellStyle name="Normal 24 2 3 4 2 3 5 2" xfId="6684" xr:uid="{75455A24-3BDA-48BB-8AD8-1AE7DAA9FBB0}"/>
    <cellStyle name="Normal 24 2 3 4 2 3 5 2 2" xfId="7485" xr:uid="{8A3FAED5-BC8D-4E91-9BEB-55E714911DE1}"/>
    <cellStyle name="Normal 24 2 3 4 2 3 5 2 2 2" xfId="9124" xr:uid="{1936B8D4-29B3-46DB-8A8F-BF5DF34FAD59}"/>
    <cellStyle name="Normal 24 2 3 4 2 3 5 2 3" xfId="8333" xr:uid="{EF1A020B-525D-418D-828A-9DF068CD41A9}"/>
    <cellStyle name="Normal 24 2 3 4 2 3 5 3" xfId="7484" xr:uid="{3A9BC3FB-17BE-45B2-9244-6FB17FCF99A0}"/>
    <cellStyle name="Normal 24 2 3 4 2 3 5 3 2" xfId="9123" xr:uid="{A870CD6C-D7CE-4ED9-B09F-03B3452454BF}"/>
    <cellStyle name="Normal 24 2 3 4 2 3 5 4" xfId="8332" xr:uid="{AA3F3AE9-B249-442B-AA8C-DEC4931F4D9B}"/>
    <cellStyle name="Normal 24 2 3 4 2 3 6" xfId="6685" xr:uid="{FE5F0A79-2981-422F-96EF-14360BBBE5CF}"/>
    <cellStyle name="Normal 24 2 3 4 2 3 6 2" xfId="7486" xr:uid="{C34D0477-E31E-4402-A91D-A27EC0CCD325}"/>
    <cellStyle name="Normal 24 2 3 4 2 3 6 2 2" xfId="9125" xr:uid="{1C6334AF-C5E3-4184-B463-652E5298235D}"/>
    <cellStyle name="Normal 24 2 3 4 2 3 6 3" xfId="8334" xr:uid="{3B4932A2-ED31-4D69-81A3-E2C84502708F}"/>
    <cellStyle name="Normal 24 2 3 4 2 3 7" xfId="7480" xr:uid="{B5F3B561-C440-44EA-BEF4-4C61AA82B591}"/>
    <cellStyle name="Normal 24 2 3 4 2 3 7 2" xfId="9119" xr:uid="{92DC9B3D-7E53-43BE-9ED4-791388D266E4}"/>
    <cellStyle name="Normal 24 2 3 4 2 3 8" xfId="8328" xr:uid="{095AFC73-1219-4879-986A-65323B8E36EB}"/>
    <cellStyle name="Normal 24 2 3 4 2_1_solis_MK Nr 595 " xfId="5930" xr:uid="{5E967008-A6E1-4D7B-8A2D-B9D97A7AFFD1}"/>
    <cellStyle name="Normal 24 2 3 4 3" xfId="5931" xr:uid="{64A4164B-6362-4886-906A-1B6F667582EF}"/>
    <cellStyle name="Normal 24 2 3 4_1_solis_MK Nr 595 " xfId="5932" xr:uid="{DE1A360A-9AB1-41A5-9EC8-3AB2F1AFB997}"/>
    <cellStyle name="Normal 24 2 3 5" xfId="5933" xr:uid="{76BCCDF9-03AD-460C-A912-CBEB433871CE}"/>
    <cellStyle name="Normal 24 2 3 5 2" xfId="6686" xr:uid="{F066C468-8C85-49A3-84DE-85D2A58DECBC}"/>
    <cellStyle name="Normal 24 2 3 5 2 2" xfId="7487" xr:uid="{21A7EF44-C35E-4D04-B49D-D555325A11A2}"/>
    <cellStyle name="Normal 24 2 3 5 2 2 2" xfId="9126" xr:uid="{64A5DF95-7DE2-423A-BEF6-02AE0EB928F1}"/>
    <cellStyle name="Normal 24 2 3 5 2 3" xfId="8335" xr:uid="{63568FAB-9B26-4A00-8989-8E2F10A87CAF}"/>
    <cellStyle name="Normal 24 2 3 5 3" xfId="6687" xr:uid="{29B544F9-C650-4B24-8810-96D310F0E101}"/>
    <cellStyle name="Normal 24 2 3 5 3 2" xfId="7488" xr:uid="{5E5279DE-690A-4B75-8F03-EE8CC62E5E39}"/>
    <cellStyle name="Normal 24 2 3 5 3 2 2" xfId="9127" xr:uid="{D21C4265-557C-4368-828F-9C7E6892B9F8}"/>
    <cellStyle name="Normal 24 2 3 5 3 3" xfId="8336" xr:uid="{FDD22027-BC2D-42ED-B708-FC19C73C54F5}"/>
    <cellStyle name="Normal 24 2 3 5 4" xfId="6422" xr:uid="{F75F2398-1DF0-4486-A30D-CC8D135418B0}"/>
    <cellStyle name="Normal 24 2 3 5 4 2" xfId="7489" xr:uid="{4ACABE86-7DCE-4E76-B346-F71817515060}"/>
    <cellStyle name="Normal 24 2 3 5 4 2 2" xfId="9128" xr:uid="{D9F267D2-D7B9-4328-9F82-581BE0809803}"/>
    <cellStyle name="Normal 24 2 3 5 4 3" xfId="8129" xr:uid="{B8BE7AC4-98DD-4C9A-9C18-DD486F486F8E}"/>
    <cellStyle name="Normal 24 2 3 5 5" xfId="7094" xr:uid="{F582A03F-AD69-4C2D-9C35-96532F2C49B6}"/>
    <cellStyle name="Normal 24 2 3 5 5 2" xfId="8734" xr:uid="{B84C5A99-EB34-4F59-BCA6-4413A4A33D50}"/>
    <cellStyle name="Normal 24 2 3 5 6" xfId="7938" xr:uid="{6ABAADB5-4B88-490D-BDBD-79E4E2251C15}"/>
    <cellStyle name="Normal 24 2 3 6" xfId="5934" xr:uid="{1CD13748-3C81-424A-B39B-9DD116643BB9}"/>
    <cellStyle name="Normal 24 2 3 7" xfId="6688" xr:uid="{BADDD843-EB92-456E-AB11-28A0A32BFD36}"/>
    <cellStyle name="Normal 24 2 3 7 2" xfId="7490" xr:uid="{7D7CD274-F394-42FA-AD12-DF44FAEF2230}"/>
    <cellStyle name="Normal 24 2 3 7 2 2" xfId="9129" xr:uid="{154B1B9B-2222-494C-A261-D6A2CB3B38DB}"/>
    <cellStyle name="Normal 24 2 3 7 3" xfId="8337" xr:uid="{E10B26C7-EF96-41A6-91CD-35B586867441}"/>
    <cellStyle name="Normal 24 2 3 8" xfId="6689" xr:uid="{3334D0E4-1E2F-420E-9D27-152D00D65798}"/>
    <cellStyle name="Normal 24 2 3 8 2" xfId="7491" xr:uid="{5D3124DE-87A6-4CC5-98F7-F76292167743}"/>
    <cellStyle name="Normal 24 2 3 8 2 2" xfId="9130" xr:uid="{D9FF207C-E0AB-48AE-8168-304570617AC6}"/>
    <cellStyle name="Normal 24 2 3 8 3" xfId="8338" xr:uid="{2B35D030-F9F7-4309-A665-44DB902770BC}"/>
    <cellStyle name="Normal 24 2 3 9" xfId="6417" xr:uid="{47F64FA9-8C19-44D0-8B3B-EE977A46D615}"/>
    <cellStyle name="Normal 24 2 3 9 2" xfId="7492" xr:uid="{220BCB40-E45B-4C88-9702-90794AF11AC0}"/>
    <cellStyle name="Normal 24 2 3 9 2 2" xfId="9131" xr:uid="{F794C534-F50D-4DD4-903A-95627F6AE394}"/>
    <cellStyle name="Normal 24 2 3 9 3" xfId="8124" xr:uid="{A2F24E1A-8DC1-451E-B3C1-EE5E30549971}"/>
    <cellStyle name="Normal 24 2 3_1_solis_MK Nr 595 " xfId="5935" xr:uid="{4215A5F9-5726-4E3D-819D-60921F21D5C9}"/>
    <cellStyle name="Normal 24 2 4" xfId="5936" xr:uid="{2A62EA6C-CDCB-4852-A02E-CB52A7DE7CC6}"/>
    <cellStyle name="Normal 24 2 5" xfId="6690" xr:uid="{3DE58D6C-B0F5-4158-B277-075DB43F3E0D}"/>
    <cellStyle name="Normal 24 2 5 2" xfId="7493" xr:uid="{52F03500-E2D9-4716-9FFB-C59BB06FACF8}"/>
    <cellStyle name="Normal 24 2 5 2 2" xfId="9132" xr:uid="{2413D03C-B98D-4F48-8C41-8847C4FFF342}"/>
    <cellStyle name="Normal 24 2 5 3" xfId="8339" xr:uid="{E06086C1-BFD3-4D31-80D1-E03914ED9692}"/>
    <cellStyle name="Normal 24 2 6" xfId="6691" xr:uid="{74AC76E9-E969-4690-9B29-6E820A5C4389}"/>
    <cellStyle name="Normal 24 2 6 2" xfId="7494" xr:uid="{099A13DD-B34F-4D75-8981-06146023D2D0}"/>
    <cellStyle name="Normal 24 2 6 2 2" xfId="9133" xr:uid="{BC627D22-649B-4BF7-946B-5F3F5BFD9ECE}"/>
    <cellStyle name="Normal 24 2 6 3" xfId="8340" xr:uid="{2343AFF8-6DB2-4075-BE69-089B135E1C55}"/>
    <cellStyle name="Normal 24 2 7" xfId="6415" xr:uid="{F6D8A3B7-DA58-4381-B208-CEB1CF2B0FC3}"/>
    <cellStyle name="Normal 24 2 7 2" xfId="7495" xr:uid="{978DDD2C-52B2-46AF-BD4D-720AEBB7C7AF}"/>
    <cellStyle name="Normal 24 2 7 2 2" xfId="9134" xr:uid="{246F51EC-0480-45E2-A767-399981959ACB}"/>
    <cellStyle name="Normal 24 2 7 3" xfId="8122" xr:uid="{87C6D30A-AEC0-4373-9BEF-3FAB9704FDC4}"/>
    <cellStyle name="Normal 24 2 8" xfId="7087" xr:uid="{E65946D4-E6B6-442B-A0A5-0B7441FDEFF9}"/>
    <cellStyle name="Normal 24 2 8 2" xfId="8727" xr:uid="{A4D2477A-C36B-458D-9EDE-1EDCC5B6298B}"/>
    <cellStyle name="Normal 24 2 9" xfId="7931" xr:uid="{4A364314-2A24-49DB-9542-6B62EE6091BB}"/>
    <cellStyle name="Normal 24 2_1_solis_MK Nr 595 " xfId="5937" xr:uid="{F8609EC5-BDC2-4390-84C8-A5AC82A16CB0}"/>
    <cellStyle name="Normal 24 3" xfId="5938" xr:uid="{42827504-75A6-4DB2-ADCA-71C0DE961851}"/>
    <cellStyle name="Normal 24 3 2" xfId="5939" xr:uid="{703477BF-205C-4371-B05E-40CD6682F169}"/>
    <cellStyle name="Normal 24 3 3" xfId="6692" xr:uid="{13A2FCCA-42E0-4B1B-987E-92F86356BFA3}"/>
    <cellStyle name="Normal 24 3 3 2" xfId="7496" xr:uid="{F89988CC-BC8F-4258-96A1-3E394B7ECE81}"/>
    <cellStyle name="Normal 24 3 3 2 2" xfId="9135" xr:uid="{C0A7CA5C-87E5-44CE-8B49-DF2D3C213FC9}"/>
    <cellStyle name="Normal 24 3 3 3" xfId="8341" xr:uid="{7AF4F28C-A27B-4439-85AA-89FDB4F2A902}"/>
    <cellStyle name="Normal 24 3 4" xfId="6693" xr:uid="{C7DC877C-B500-4695-B8A4-E6789457F47A}"/>
    <cellStyle name="Normal 24 3 4 2" xfId="7497" xr:uid="{C0389A13-8F40-49EE-BFEE-46E8A7FD7E45}"/>
    <cellStyle name="Normal 24 3 4 2 2" xfId="9136" xr:uid="{E081C333-5765-4455-9613-F542150FEAAC}"/>
    <cellStyle name="Normal 24 3 4 3" xfId="8342" xr:uid="{995E66C9-456C-4632-9D74-4B47BE1255FB}"/>
    <cellStyle name="Normal 24 3 5" xfId="6423" xr:uid="{BF2DF43F-B5FE-40CD-A43B-AAD6C930D876}"/>
    <cellStyle name="Normal 24 3 5 2" xfId="7498" xr:uid="{0EF4B01E-904E-4038-95BE-77AA1AC586A2}"/>
    <cellStyle name="Normal 24 3 5 2 2" xfId="9137" xr:uid="{50B27C78-2AA4-4FDC-A358-2D8860ED2D7D}"/>
    <cellStyle name="Normal 24 3 5 3" xfId="8130" xr:uid="{EE330B63-9013-4102-8715-E8B44F2A6D94}"/>
    <cellStyle name="Normal 24 3 6" xfId="7095" xr:uid="{D77B282F-895B-47CC-A3D1-22F283AAE779}"/>
    <cellStyle name="Normal 24 3 6 2" xfId="8735" xr:uid="{A7B04E58-1006-42F3-98A3-96FA8AD255F9}"/>
    <cellStyle name="Normal 24 3 7" xfId="7939" xr:uid="{CCAEDC55-D729-44C9-9AF2-E6D3D5A597D2}"/>
    <cellStyle name="Normal 24 3_1_solis_MK Nr 595 " xfId="5940" xr:uid="{0B2BEC5E-896C-49D6-AE62-F1DFC52F0C89}"/>
    <cellStyle name="Normal 24 4" xfId="5941" xr:uid="{34EFE805-C3B9-48D9-92E7-1115F725E2E9}"/>
    <cellStyle name="Normal 24 5" xfId="6694" xr:uid="{4A97BE28-A312-4747-8ABB-0FA285BD39FC}"/>
    <cellStyle name="Normal 24 5 2" xfId="7499" xr:uid="{6C4BFB6A-2E63-43F3-919E-C64FCEDC9C4B}"/>
    <cellStyle name="Normal 24 5 2 2" xfId="9138" xr:uid="{427C7EDD-FCF5-46B1-82C3-6D0EF7525B58}"/>
    <cellStyle name="Normal 24 5 3" xfId="8343" xr:uid="{0A45424D-223F-4B42-B2C3-AF15D5D16E9F}"/>
    <cellStyle name="Normal 24 6" xfId="6695" xr:uid="{051B22FE-C624-4EB1-AC43-AED3A090ECF0}"/>
    <cellStyle name="Normal 24 6 2" xfId="7500" xr:uid="{EF4CFFA3-B9F7-44F2-8525-AD7EB923A707}"/>
    <cellStyle name="Normal 24 6 2 2" xfId="9139" xr:uid="{24ADFCC5-995D-41C6-A709-5E1430D73B46}"/>
    <cellStyle name="Normal 24 6 3" xfId="8344" xr:uid="{5BC3AB29-4769-4838-BD0C-6731B0A120F4}"/>
    <cellStyle name="Normal 24 7" xfId="6414" xr:uid="{3318414A-F83E-4049-ADC2-E2EC99AAC551}"/>
    <cellStyle name="Normal 24 7 2" xfId="7501" xr:uid="{D2673A79-C1ED-4B56-B77C-F0421563FE70}"/>
    <cellStyle name="Normal 24 7 2 2" xfId="9140" xr:uid="{7169461F-2817-40DA-A543-69A5909DFF1D}"/>
    <cellStyle name="Normal 24 7 3" xfId="8121" xr:uid="{707B4D78-F47F-4636-B0F8-155382A55250}"/>
    <cellStyle name="Normal 24 8" xfId="7086" xr:uid="{764227B5-1BC2-435C-8FE5-066A6A39B863}"/>
    <cellStyle name="Normal 24 8 2" xfId="8726" xr:uid="{16168CEF-F0E0-400C-86FD-935C37448363}"/>
    <cellStyle name="Normal 24 9" xfId="7930" xr:uid="{8431310F-5ABF-4DA8-A7FD-8964EDE71ADD}"/>
    <cellStyle name="Normal 24_1_solis_MK Nr 595 " xfId="5942" xr:uid="{FE0D77D0-D460-41D6-8D1E-CFF1436B0543}"/>
    <cellStyle name="Normal 25" xfId="5943" xr:uid="{0914A9F8-28B4-4A69-9815-D16371E27EC8}"/>
    <cellStyle name="Normal 25 2" xfId="6696" xr:uid="{A84DF180-1255-41BD-BA8B-CE1535C0CA28}"/>
    <cellStyle name="Normal 26" xfId="5944" xr:uid="{92372F1B-6A80-42F7-B50D-B8BA1154ADF8}"/>
    <cellStyle name="Normal 26 2" xfId="5945" xr:uid="{059BDF8C-675C-48A6-9032-14C40A5F0148}"/>
    <cellStyle name="Normal 26 3" xfId="5946" xr:uid="{297A2EA8-75DE-4314-9655-853C75764AD8}"/>
    <cellStyle name="Normal 26 4" xfId="6697" xr:uid="{F581EF0A-3A1E-43D1-A5AD-B624759CA823}"/>
    <cellStyle name="Normal 26 4 2" xfId="7502" xr:uid="{E2274711-BC1E-4531-ABB1-B376F3A08288}"/>
    <cellStyle name="Normal 26 4 2 2" xfId="9141" xr:uid="{9D13EDD1-B830-4E5B-8AB1-4A1801D2EE10}"/>
    <cellStyle name="Normal 26 4 3" xfId="8345" xr:uid="{75E4AACE-5ACD-401F-83C6-20C1AEE7AA7D}"/>
    <cellStyle name="Normal 26 5" xfId="6698" xr:uid="{1101DC26-E4C7-4EF5-B15E-026B41CA5564}"/>
    <cellStyle name="Normal 26 5 2" xfId="7503" xr:uid="{3C73BD3E-8AAB-4DBE-AD07-50179EC9B508}"/>
    <cellStyle name="Normal 26 5 2 2" xfId="9142" xr:uid="{D09CC7D1-D59E-4BE8-8DFD-0ACB3473A26E}"/>
    <cellStyle name="Normal 26 5 3" xfId="8346" xr:uid="{E813B648-2EF2-40D3-9C05-8B40552CFF71}"/>
    <cellStyle name="Normal 26 6" xfId="6424" xr:uid="{39D043F2-076F-4AA9-A393-3290D49A0D47}"/>
    <cellStyle name="Normal 26 6 2" xfId="7504" xr:uid="{42CE7E2C-74CB-49EE-88BC-E698ADC95CFB}"/>
    <cellStyle name="Normal 26 6 2 2" xfId="9143" xr:uid="{73900D45-E34C-43D1-9817-13765A6E6BD2}"/>
    <cellStyle name="Normal 26 6 3" xfId="8131" xr:uid="{199D6C2B-3480-47BA-A4DC-CC202A9EBD42}"/>
    <cellStyle name="Normal 26 7" xfId="7096" xr:uid="{4C385932-2475-4F10-8DC6-715C4DAF8A16}"/>
    <cellStyle name="Normal 26 7 2" xfId="8736" xr:uid="{AC2FC040-83A0-466B-8865-140D9A3C1C11}"/>
    <cellStyle name="Normal 26 8" xfId="7940" xr:uid="{C00A8628-1DE7-4502-9EBB-97D86172E537}"/>
    <cellStyle name="Normal 26_1_solis_MK Nr 595 " xfId="5947" xr:uid="{18AB76B5-ABBD-4642-B522-4C875244C35D}"/>
    <cellStyle name="Normal 27" xfId="5948" xr:uid="{FD5F6B38-478F-4BB4-8840-D54F9C3206BF}"/>
    <cellStyle name="Normal 27 10" xfId="6425" xr:uid="{95D19B84-5092-4066-90E1-E5F64A083291}"/>
    <cellStyle name="Normal 27 10 2" xfId="7505" xr:uid="{75918929-81DA-4375-B8D6-B96FFDD94F67}"/>
    <cellStyle name="Normal 27 10 2 2" xfId="9144" xr:uid="{91D23C4C-9924-45CF-89A3-F51DCA72DC6D}"/>
    <cellStyle name="Normal 27 10 3" xfId="8132" xr:uid="{1B8A20CF-C018-42FE-AE03-6A81A6291143}"/>
    <cellStyle name="Normal 27 11" xfId="7097" xr:uid="{BD6188F8-962D-4068-9363-FB9F08B87992}"/>
    <cellStyle name="Normal 27 11 2" xfId="8737" xr:uid="{2F00B521-6F3A-4E87-90B6-886406CE746F}"/>
    <cellStyle name="Normal 27 12" xfId="7941" xr:uid="{4C94367D-2CDA-4521-BB9E-FD1B8977E71B}"/>
    <cellStyle name="Normal 27 2" xfId="5949" xr:uid="{911FC5C1-0393-4F2E-AFBE-CA5E8EB6C4B0}"/>
    <cellStyle name="Normal 27 3" xfId="5950" xr:uid="{EDC9564A-EC80-4331-BC28-FD94560B0415}"/>
    <cellStyle name="Normal 27 4" xfId="5951" xr:uid="{168D3CBF-AB16-4725-8758-F14AE025D617}"/>
    <cellStyle name="Normal 27 5" xfId="5952" xr:uid="{160D2B96-733A-404E-8619-700627570FFD}"/>
    <cellStyle name="Normal 27 6" xfId="5953" xr:uid="{CFB95160-53DC-4295-B2EF-9646BE767A57}"/>
    <cellStyle name="Normal 27 7" xfId="5954" xr:uid="{0CEF67D7-0473-4A7E-9F05-8AE5245201F5}"/>
    <cellStyle name="Normal 27 8" xfId="6699" xr:uid="{65FAF5D6-EEB7-485F-B615-918722A84BC0}"/>
    <cellStyle name="Normal 27 8 2" xfId="7506" xr:uid="{FB4AA39D-0851-437D-BE9F-47F0575096C5}"/>
    <cellStyle name="Normal 27 8 2 2" xfId="9145" xr:uid="{240C61C6-B790-43D5-8A93-D5BF0E999270}"/>
    <cellStyle name="Normal 27 8 3" xfId="8347" xr:uid="{E978B687-80C1-4244-8E6F-5B5303EEAB7F}"/>
    <cellStyle name="Normal 27 9" xfId="6700" xr:uid="{6123E690-CA3D-479F-AEDB-F8B7E7A2606F}"/>
    <cellStyle name="Normal 27 9 2" xfId="7507" xr:uid="{FE247929-FDF5-4631-A9AA-13DFA1C7A6B6}"/>
    <cellStyle name="Normal 27 9 2 2" xfId="9146" xr:uid="{F89F64B9-FCD6-4885-99A1-5EDA5ECDB8BB}"/>
    <cellStyle name="Normal 27 9 3" xfId="8348" xr:uid="{7D55F270-A35F-41D2-A864-A112C6615086}"/>
    <cellStyle name="Normal 27_1_solis_MK Nr 595 " xfId="5955" xr:uid="{B900851A-5E31-4748-BCE8-27AF7B819228}"/>
    <cellStyle name="Normal 28" xfId="5956" xr:uid="{6703D5EA-D230-498A-9DCC-75C3EA2E5618}"/>
    <cellStyle name="Normal 28 2" xfId="5957" xr:uid="{35274699-6D29-4E3D-B0DC-442B281B8E25}"/>
    <cellStyle name="Normal 28 3" xfId="5958" xr:uid="{49CD533A-7C80-4514-9172-86790EB97498}"/>
    <cellStyle name="Normal 28 4" xfId="5959" xr:uid="{8C9F988A-F596-4355-8A23-4D1F1DCABCC4}"/>
    <cellStyle name="Normal 28 5" xfId="5960" xr:uid="{8D2F68C4-4411-43B6-8A3A-CAEA662DCA28}"/>
    <cellStyle name="Normal 28 6" xfId="5961" xr:uid="{C1667A96-E053-4B92-B856-C88D2F9E9B3F}"/>
    <cellStyle name="Normal 28 7" xfId="5962" xr:uid="{0022C5EE-B3E4-4A9F-A289-05D81F0A368A}"/>
    <cellStyle name="Normal 29" xfId="5963" xr:uid="{0A89000D-0B19-4D34-AE51-28D698D6C22F}"/>
    <cellStyle name="Normal 29 2" xfId="5964" xr:uid="{2F7DE5F5-13E4-434D-AD99-2F34C5E2C1C0}"/>
    <cellStyle name="Normal 3" xfId="11" xr:uid="{DF6BFE68-F7D5-4BFF-8735-52A2A74A64D0}"/>
    <cellStyle name="Normal 3 10" xfId="67" xr:uid="{822F1CFE-5F78-4389-8EA5-93886EF61405}"/>
    <cellStyle name="Normal 3 10 2" xfId="6701" xr:uid="{B6F21556-7881-449F-92A6-24867B6D6A16}"/>
    <cellStyle name="Normal 3 10 2 2" xfId="7508" xr:uid="{F615768B-4493-4008-B6C7-1E756FC623C9}"/>
    <cellStyle name="Normal 3 10 2 2 2" xfId="9147" xr:uid="{584FD5EA-6EF4-40B2-A8B7-90EFE629E212}"/>
    <cellStyle name="Normal 3 10 2 3" xfId="8349" xr:uid="{E7C10B9E-92CB-4059-83E4-9E508B1B4B3F}"/>
    <cellStyle name="Normal 3 10 3" xfId="6702" xr:uid="{E4B89E19-FBFA-421B-B10C-74BDC23C5248}"/>
    <cellStyle name="Normal 3 10 3 2" xfId="7509" xr:uid="{90E4CF6A-3683-40D8-BC6F-0E0BBE906B66}"/>
    <cellStyle name="Normal 3 10 3 2 2" xfId="9148" xr:uid="{4DEF4191-1657-4423-A960-CFE28F0331C2}"/>
    <cellStyle name="Normal 3 10 3 3" xfId="8350" xr:uid="{AF5D3A26-C6A6-4659-9D9F-457107A7AB96}"/>
    <cellStyle name="Normal 3 10 4" xfId="6426" xr:uid="{16E9F7CE-6525-41E4-843B-419A7EAE35C4}"/>
    <cellStyle name="Normal 3 10 4 2" xfId="7510" xr:uid="{34A6F33D-E8D6-4BCA-BC98-CF6473D4B00A}"/>
    <cellStyle name="Normal 3 10 4 2 2" xfId="9149" xr:uid="{B4A82DB5-5F2D-4D7F-99C5-FA9956704C5E}"/>
    <cellStyle name="Normal 3 10 4 3" xfId="8133" xr:uid="{0E07FDF7-8A2A-4753-9F65-27A88C1DBEF1}"/>
    <cellStyle name="Normal 3 10 5" xfId="7098" xr:uid="{229B469F-30B0-483B-A3C3-B6662C9C93FE}"/>
    <cellStyle name="Normal 3 10 5 2" xfId="8738" xr:uid="{F4557F17-B932-4696-A462-C3082B0DF718}"/>
    <cellStyle name="Normal 3 10 6" xfId="7942" xr:uid="{2E5C5129-BC6E-4DA2-8F01-0094E2085F6E}"/>
    <cellStyle name="Normal 3 11" xfId="33" xr:uid="{C532C478-6A8A-4236-92D9-973CF29FE32F}"/>
    <cellStyle name="Normal 3 12" xfId="5965" xr:uid="{529E0325-71EB-416E-86C0-84997A6DFFA2}"/>
    <cellStyle name="Normal 3 13" xfId="5966" xr:uid="{BD68F5EA-880A-4008-911C-CCD1B674AE62}"/>
    <cellStyle name="Normal 3 14" xfId="5967" xr:uid="{C45404F7-3386-4DE6-A5F7-44367F85123E}"/>
    <cellStyle name="Normal 3 15" xfId="5968" xr:uid="{7FF53296-EE71-4A09-BE4A-95AAF3F001BA}"/>
    <cellStyle name="Normal 3 16" xfId="5969" xr:uid="{7674A52E-CCBA-40EF-8112-39A671DC3A4D}"/>
    <cellStyle name="Normal 3 17" xfId="5970" xr:uid="{03A986C2-C243-457D-8006-721E25616EDC}"/>
    <cellStyle name="Normal 3 18" xfId="5971" xr:uid="{07E71E5B-04B0-4045-AD84-96F09FFE3E94}"/>
    <cellStyle name="Normal 3 19" xfId="5972" xr:uid="{3BADCBD1-81A6-4DE3-86A6-9AD29039DF2D}"/>
    <cellStyle name="Normal 3 2" xfId="28" xr:uid="{0D896ED6-61FA-4920-A9CD-9B5ABAB7C16A}"/>
    <cellStyle name="Normal 3 2 2" xfId="9" xr:uid="{78508F78-B04A-485C-9E5E-DDCA870C52DE}"/>
    <cellStyle name="Normal 3 2 2 2" xfId="5973" xr:uid="{E22007A4-8DEE-42D3-B16A-44E592207623}"/>
    <cellStyle name="Normal 3 2 2 2 2" xfId="5974" xr:uid="{4B78E43D-EFD5-4EA4-8634-376B30023954}"/>
    <cellStyle name="Normal 3 2 2 2 2 2" xfId="5975" xr:uid="{EE9AE008-E01E-4CE2-A243-7AA84F84ACEB}"/>
    <cellStyle name="Normal 3 2 2 2 2 2 2" xfId="6703" xr:uid="{2DEFB847-ABE4-4D7C-A481-0AC144266A11}"/>
    <cellStyle name="Normal 3 2 2 2 2 2 2 2" xfId="7511" xr:uid="{06FFF421-02FB-4AA2-9B7A-760285C832DB}"/>
    <cellStyle name="Normal 3 2 2 2 2 2 2 2 2" xfId="9150" xr:uid="{C7ED7EE3-569C-495B-8D20-E5D33A71A78D}"/>
    <cellStyle name="Normal 3 2 2 2 2 2 2 3" xfId="8351" xr:uid="{C933F70A-07E8-4A17-BD8F-FBBED9EAE8FE}"/>
    <cellStyle name="Normal 3 2 2 2 2 2 3" xfId="6704" xr:uid="{C00FB998-7F7D-4EE0-8F2E-E337B9F2383C}"/>
    <cellStyle name="Normal 3 2 2 2 2 2 3 2" xfId="7512" xr:uid="{1F6A526C-6DD9-4012-8410-25850E47125A}"/>
    <cellStyle name="Normal 3 2 2 2 2 2 3 2 2" xfId="9151" xr:uid="{1C667056-5CD6-402E-B538-039A0E24575C}"/>
    <cellStyle name="Normal 3 2 2 2 2 2 3 3" xfId="8352" xr:uid="{6B50D255-FA50-45B6-9F5E-3CA6B3A46AC4}"/>
    <cellStyle name="Normal 3 2 2 2 2 2 4" xfId="6428" xr:uid="{915F0377-5264-44E6-AD39-80E8F42F11B8}"/>
    <cellStyle name="Normal 3 2 2 2 2 2 4 2" xfId="7513" xr:uid="{BD8313A0-A8EE-47AD-B135-806FFD29FEEC}"/>
    <cellStyle name="Normal 3 2 2 2 2 2 4 2 2" xfId="9152" xr:uid="{651D51D1-6BF6-4374-9F61-D4F9F0FD9459}"/>
    <cellStyle name="Normal 3 2 2 2 2 2 4 3" xfId="8135" xr:uid="{366A2C67-1CF7-44D8-B143-CC0A86F5248C}"/>
    <cellStyle name="Normal 3 2 2 2 2 2 5" xfId="7100" xr:uid="{E4BDE2A3-0457-42B3-BDA6-5AC50622D399}"/>
    <cellStyle name="Normal 3 2 2 2 2 2 5 2" xfId="8740" xr:uid="{4D8144C0-55BF-4530-AC60-2FD3FDF0DFF2}"/>
    <cellStyle name="Normal 3 2 2 2 2 2 6" xfId="7944" xr:uid="{50B106D0-76CB-462B-A8D4-C8F40A214E36}"/>
    <cellStyle name="Normal 3 2 2 2 2 3" xfId="5976" xr:uid="{0A8DD613-C501-4115-92B3-6A83C4A70C62}"/>
    <cellStyle name="Normal 3 2 2 2 2 3 2" xfId="6705" xr:uid="{BE339773-A73E-4ED1-8D1F-0E8B87566C89}"/>
    <cellStyle name="Normal 3 2 2 2 2 3 2 2" xfId="7514" xr:uid="{04CBC464-534C-409F-AAA4-1171E761BCFF}"/>
    <cellStyle name="Normal 3 2 2 2 2 3 2 2 2" xfId="9153" xr:uid="{CCCF345B-01A4-4BD0-8F5F-35D0B3E084A0}"/>
    <cellStyle name="Normal 3 2 2 2 2 3 2 3" xfId="8353" xr:uid="{15E075B6-0878-44C9-AD79-D28E65990CAE}"/>
    <cellStyle name="Normal 3 2 2 2 2 3 3" xfId="6706" xr:uid="{6A3BF3FB-2000-43C9-BB1B-8246DC0CFA20}"/>
    <cellStyle name="Normal 3 2 2 2 2 3 3 2" xfId="7515" xr:uid="{8D3A26C4-32AD-42CE-9759-620B3A50FFC4}"/>
    <cellStyle name="Normal 3 2 2 2 2 3 3 2 2" xfId="9154" xr:uid="{AEEB1D79-E78B-46D1-A215-CA970D267D09}"/>
    <cellStyle name="Normal 3 2 2 2 2 3 3 3" xfId="8354" xr:uid="{9EC79BD5-CC8D-46CE-AB26-ADE5DAA4D93D}"/>
    <cellStyle name="Normal 3 2 2 2 2 3 4" xfId="6429" xr:uid="{79BBB2AF-4688-40ED-A6E6-01BEE8F7BF11}"/>
    <cellStyle name="Normal 3 2 2 2 2 3 4 2" xfId="7516" xr:uid="{D729F15A-FA40-49CC-9D7D-BBC4855ABEA8}"/>
    <cellStyle name="Normal 3 2 2 2 2 3 4 2 2" xfId="9155" xr:uid="{18D38CBB-CB5C-4864-BC99-F8BC4FD22556}"/>
    <cellStyle name="Normal 3 2 2 2 2 3 4 3" xfId="8136" xr:uid="{8ABD2A6A-B83A-4A2B-B509-F1BBE58BAC51}"/>
    <cellStyle name="Normal 3 2 2 2 2 3 5" xfId="7101" xr:uid="{B89DA708-CCE8-4C2B-9A38-9C375EDDA157}"/>
    <cellStyle name="Normal 3 2 2 2 2 3 5 2" xfId="8741" xr:uid="{C9C178AA-D344-45DF-87C2-4B8A52547BD1}"/>
    <cellStyle name="Normal 3 2 2 2 2 3 6" xfId="7945" xr:uid="{4C333F63-D45E-45DC-B873-386E65CCBDDA}"/>
    <cellStyle name="Normal 3 2 2 2 2 4" xfId="5977" xr:uid="{58B4A699-ED92-4DF6-87CD-A50C9D7D81D4}"/>
    <cellStyle name="Normal 3 2 2 2 2 4 2" xfId="6707" xr:uid="{1FBF5B4E-D164-4DA1-81CD-631225CF8052}"/>
    <cellStyle name="Normal 3 2 2 2 2 4 2 2" xfId="7517" xr:uid="{C4046C8F-26D3-41F2-8E3A-15DD1C45356C}"/>
    <cellStyle name="Normal 3 2 2 2 2 4 2 2 2" xfId="9156" xr:uid="{8E565CE9-EC7A-4126-B6AA-0A85F1386A1B}"/>
    <cellStyle name="Normal 3 2 2 2 2 4 2 3" xfId="8355" xr:uid="{56AAC91A-48FB-44FD-8977-94B643F757E5}"/>
    <cellStyle name="Normal 3 2 2 2 2 4 3" xfId="6708" xr:uid="{C45E71AA-923B-401D-93CE-64034C51055B}"/>
    <cellStyle name="Normal 3 2 2 2 2 4 3 2" xfId="7518" xr:uid="{691A35C6-3511-4D07-BCA3-AA9FEB8ACE6E}"/>
    <cellStyle name="Normal 3 2 2 2 2 4 3 2 2" xfId="9157" xr:uid="{1AA62237-537C-4306-8301-A267A6075C57}"/>
    <cellStyle name="Normal 3 2 2 2 2 4 3 3" xfId="8356" xr:uid="{737E7C95-C26C-474E-94D3-2DD5B13017C0}"/>
    <cellStyle name="Normal 3 2 2 2 2 4 4" xfId="6430" xr:uid="{27DB9001-0A2B-4295-B89A-4F95A920C369}"/>
    <cellStyle name="Normal 3 2 2 2 2 4 4 2" xfId="7519" xr:uid="{F8998B7F-9348-46C0-8038-396A0F8633D9}"/>
    <cellStyle name="Normal 3 2 2 2 2 4 4 2 2" xfId="9158" xr:uid="{38F7515E-8A5E-492C-8F8E-184B61D3D524}"/>
    <cellStyle name="Normal 3 2 2 2 2 4 4 3" xfId="8137" xr:uid="{E929B18E-DBE5-4167-8363-ACDFE97FF579}"/>
    <cellStyle name="Normal 3 2 2 2 2 4 5" xfId="7102" xr:uid="{0F9C1792-4AD8-43A1-BBDA-8E37984D6FF4}"/>
    <cellStyle name="Normal 3 2 2 2 2 4 5 2" xfId="8742" xr:uid="{E2391D28-008A-4420-9AEC-5A472DDCE37F}"/>
    <cellStyle name="Normal 3 2 2 2 2 4 6" xfId="7946" xr:uid="{E0C180D3-88E0-4D00-BDEA-E2571C08AC58}"/>
    <cellStyle name="Normal 3 2 2 2 3" xfId="5978" xr:uid="{BAC5020A-2DE7-4C3E-8999-7A94BEA79650}"/>
    <cellStyle name="Normal 3 2 2 2 4" xfId="5979" xr:uid="{D4CF4EBC-33FA-42E7-96AB-FBC565F739C6}"/>
    <cellStyle name="Normal 3 2 2 2 5" xfId="6709" xr:uid="{D16F38FF-8A18-4822-BB08-8776A5EC34EA}"/>
    <cellStyle name="Normal 3 2 2 2 5 2" xfId="7520" xr:uid="{2DAA3729-6ACE-4760-97AD-2D0A8CDEF0F0}"/>
    <cellStyle name="Normal 3 2 2 2 5 2 2" xfId="9159" xr:uid="{C28AB6EE-1CA2-40B2-9F34-7118DB8B295C}"/>
    <cellStyle name="Normal 3 2 2 2 5 3" xfId="8357" xr:uid="{60903CE5-19D5-4691-B146-605C02DE1C4E}"/>
    <cellStyle name="Normal 3 2 2 2 6" xfId="6710" xr:uid="{144E358B-669C-4817-88C4-2F33F0B0B65E}"/>
    <cellStyle name="Normal 3 2 2 2 6 2" xfId="7521" xr:uid="{59CDDBD0-3B73-4035-ABB0-1283F2FD2DE0}"/>
    <cellStyle name="Normal 3 2 2 2 6 2 2" xfId="9160" xr:uid="{933D1A4C-588B-40C9-84B7-C3ABCB0CF720}"/>
    <cellStyle name="Normal 3 2 2 2 6 3" xfId="8358" xr:uid="{2047FAD8-6BD2-4351-8E5E-D4F1937F4E92}"/>
    <cellStyle name="Normal 3 2 2 2 7" xfId="6427" xr:uid="{A5DE5B09-2C4F-4C04-BEA8-AA5AEAAD0957}"/>
    <cellStyle name="Normal 3 2 2 2 7 2" xfId="7522" xr:uid="{DB699C01-F30B-4370-894C-1E298A3094A4}"/>
    <cellStyle name="Normal 3 2 2 2 7 2 2" xfId="9161" xr:uid="{74ADED31-E104-4A63-9DAE-2A697D3CECA7}"/>
    <cellStyle name="Normal 3 2 2 2 7 3" xfId="8134" xr:uid="{9639A9DA-6B78-4D04-AFE5-AA0825445D1A}"/>
    <cellStyle name="Normal 3 2 2 2 8" xfId="7099" xr:uid="{B2FE5631-99CC-42A8-BD9B-55167EE610C3}"/>
    <cellStyle name="Normal 3 2 2 2 8 2" xfId="8739" xr:uid="{A79FF9B9-5E7B-466F-BB86-062C553A49BF}"/>
    <cellStyle name="Normal 3 2 2 2 9" xfId="7943" xr:uid="{38B08E41-B1EC-462D-8064-AA5EBD5B5025}"/>
    <cellStyle name="Normal 3 2 2 3" xfId="5980" xr:uid="{52EE580E-A094-4BB1-8227-A12F73B36B1E}"/>
    <cellStyle name="Normal 3 2 2 3 2" xfId="6711" xr:uid="{C857BF45-49D4-4F22-9A7D-E3872BD9F7D1}"/>
    <cellStyle name="Normal 3 2 2 3 2 2" xfId="7523" xr:uid="{0D2F584C-5BCD-4202-9C2B-7ED76C9AFD7A}"/>
    <cellStyle name="Normal 3 2 2 3 2 2 2" xfId="9162" xr:uid="{F0B98492-35ED-4010-8ABE-59CEDC626EDE}"/>
    <cellStyle name="Normal 3 2 2 3 2 3" xfId="8359" xr:uid="{7AD16275-A989-41BC-9112-AA556740B8B6}"/>
    <cellStyle name="Normal 3 2 2 3 3" xfId="6712" xr:uid="{5E5EB47A-5B53-4452-AE84-5F931E3DC9E2}"/>
    <cellStyle name="Normal 3 2 2 3 3 2" xfId="7524" xr:uid="{E96981F5-42B0-4A47-91ED-5E2CE1BA0855}"/>
    <cellStyle name="Normal 3 2 2 3 3 2 2" xfId="9163" xr:uid="{72ACC478-996D-4FF0-A286-75AA6D7F3F8A}"/>
    <cellStyle name="Normal 3 2 2 3 3 3" xfId="8360" xr:uid="{2FFB876C-3620-4A1B-9086-ABC1CFA5240E}"/>
    <cellStyle name="Normal 3 2 2 3 4" xfId="6431" xr:uid="{F1685DB7-EABF-42C7-A576-7EE21670D75C}"/>
    <cellStyle name="Normal 3 2 2 3 4 2" xfId="7525" xr:uid="{568B7B26-6D04-487C-97A2-E4CC8790278B}"/>
    <cellStyle name="Normal 3 2 2 3 4 2 2" xfId="9164" xr:uid="{F2353C1B-B0A8-440C-AF08-C9DA554050B4}"/>
    <cellStyle name="Normal 3 2 2 3 4 3" xfId="8138" xr:uid="{CB10A1F5-7E05-42B3-9757-91FCF43226E7}"/>
    <cellStyle name="Normal 3 2 2 3 5" xfId="7103" xr:uid="{3D21AFE8-6D8E-4655-B73B-703D1CAC5E52}"/>
    <cellStyle name="Normal 3 2 2 3 5 2" xfId="8743" xr:uid="{D6BDDA17-0842-44E5-9812-83348DEC377A}"/>
    <cellStyle name="Normal 3 2 2 3 6" xfId="7947" xr:uid="{6737BC39-5AA2-4231-B2C5-DEDE97CCFFC9}"/>
    <cellStyle name="Normal 3 2 2 4" xfId="5981" xr:uid="{B8CFD849-A413-4DA0-B1C4-25793C5516C7}"/>
    <cellStyle name="Normal 3 2 2 4 2" xfId="6713" xr:uid="{6940D456-3A8E-4377-831A-733591EBFBDB}"/>
    <cellStyle name="Normal 3 2 2 4 2 2" xfId="7526" xr:uid="{3EEF90F2-0D52-4F63-8770-3CA164331B9A}"/>
    <cellStyle name="Normal 3 2 2 4 2 2 2" xfId="9165" xr:uid="{C49BA742-0FFF-4603-B8A8-CBD2F7D360B1}"/>
    <cellStyle name="Normal 3 2 2 4 2 3" xfId="8361" xr:uid="{1586FC56-9B24-463B-B049-44140A213BD6}"/>
    <cellStyle name="Normal 3 2 2 4 3" xfId="6714" xr:uid="{ADCA4E01-B38A-4697-9BAB-F4613C45C06F}"/>
    <cellStyle name="Normal 3 2 2 4 3 2" xfId="7527" xr:uid="{4A88518F-CB83-478C-87CF-A6CAF70EF7C7}"/>
    <cellStyle name="Normal 3 2 2 4 3 2 2" xfId="9166" xr:uid="{A53F2705-DFEC-4B72-B140-5BF07D5303C0}"/>
    <cellStyle name="Normal 3 2 2 4 3 3" xfId="8362" xr:uid="{39E51633-9E56-4765-A05F-C2C7E2F8C698}"/>
    <cellStyle name="Normal 3 2 2 4 4" xfId="6432" xr:uid="{E6D99A8B-4D12-4F02-BED3-951FD5EAB682}"/>
    <cellStyle name="Normal 3 2 2 4 4 2" xfId="7528" xr:uid="{CDF50926-3215-4875-BEE7-6D26B0998EBD}"/>
    <cellStyle name="Normal 3 2 2 4 4 2 2" xfId="9167" xr:uid="{0B4FBAAE-8368-45D5-BB71-4E7C3AFBAA7C}"/>
    <cellStyle name="Normal 3 2 2 4 4 3" xfId="8139" xr:uid="{5B5FDFFF-4A1B-4A34-9030-BE3DAAB1FB2A}"/>
    <cellStyle name="Normal 3 2 2 4 5" xfId="7104" xr:uid="{EA5FE666-18B5-4928-8523-E35B33068751}"/>
    <cellStyle name="Normal 3 2 2 4 5 2" xfId="8744" xr:uid="{0933370D-C6FE-4051-85D3-73FC39C54666}"/>
    <cellStyle name="Normal 3 2 2 4 6" xfId="7948" xr:uid="{053B0779-702F-4222-B28C-ED7DBD97D3AD}"/>
    <cellStyle name="Normal 3 2 2 5" xfId="5982" xr:uid="{1553942B-F2C2-4ABE-941F-5B596240FE80}"/>
    <cellStyle name="Normal 3 2 2 5 2" xfId="6715" xr:uid="{ABAB6A54-6976-44A2-90C0-31877FF80175}"/>
    <cellStyle name="Normal 3 2 2 5 2 2" xfId="7529" xr:uid="{9223665B-D70E-460B-8A95-4CDE90156DFF}"/>
    <cellStyle name="Normal 3 2 2 5 2 2 2" xfId="9168" xr:uid="{58EE2F0E-3877-4165-A009-90B40A24EEEF}"/>
    <cellStyle name="Normal 3 2 2 5 2 3" xfId="8363" xr:uid="{E592BF68-491A-4368-884D-2182DEB5489A}"/>
    <cellStyle name="Normal 3 2 2 5 3" xfId="6716" xr:uid="{7AA11F3A-1EAC-4DF0-BCB2-9C4DDE5D2B9E}"/>
    <cellStyle name="Normal 3 2 2 5 3 2" xfId="7530" xr:uid="{7A1F4C58-BA16-4DA2-8454-825492D06B84}"/>
    <cellStyle name="Normal 3 2 2 5 3 2 2" xfId="9169" xr:uid="{47849922-A626-427B-8D26-5282CB4AF5AB}"/>
    <cellStyle name="Normal 3 2 2 5 3 3" xfId="8364" xr:uid="{88E9BEC5-AEDC-4FBF-AE4F-04EB243A4E74}"/>
    <cellStyle name="Normal 3 2 2 5 4" xfId="6433" xr:uid="{52F8C55D-ED23-4E7E-ABF7-831E4C93AF50}"/>
    <cellStyle name="Normal 3 2 2 5 4 2" xfId="7531" xr:uid="{FCA875BB-FF59-4BA7-A135-F0F482F6C41D}"/>
    <cellStyle name="Normal 3 2 2 5 4 2 2" xfId="9170" xr:uid="{341130B0-3CC0-41AC-A91C-AD4842C0B5A5}"/>
    <cellStyle name="Normal 3 2 2 5 4 3" xfId="8140" xr:uid="{6BD40623-0099-409A-859F-CDE6136F0F5F}"/>
    <cellStyle name="Normal 3 2 2 5 5" xfId="7105" xr:uid="{C6C2AA80-4380-4516-9EE2-69DBD346FFA9}"/>
    <cellStyle name="Normal 3 2 2 5 5 2" xfId="8745" xr:uid="{20A51568-42C0-4B42-ACF2-7F4FA93895BB}"/>
    <cellStyle name="Normal 3 2 2 5 6" xfId="7949" xr:uid="{FDDC4995-E354-45D4-9CC2-252BF7C7606D}"/>
    <cellStyle name="Normal 3 2 3" xfId="79" xr:uid="{934DAED3-F49F-4A6F-916B-1B8114DD7C91}"/>
    <cellStyle name="Normal 3 2 3 10" xfId="19509" xr:uid="{E4E950ED-2F98-4FEC-8D91-C1BB9CF8F614}"/>
    <cellStyle name="Normal 3 2 3 2" xfId="5984" xr:uid="{C79CABD8-2D86-4A33-9C6C-3F7F0B5B5159}"/>
    <cellStyle name="Normal 3 2 3 2 2" xfId="5985" xr:uid="{B953B57B-FD53-460A-B6DE-3FCF52507EE4}"/>
    <cellStyle name="Normal 3 2 3 2 3" xfId="6717" xr:uid="{537071DA-F7D7-4641-B35B-DF0959D5465A}"/>
    <cellStyle name="Normal 3 2 3 2 3 2" xfId="7532" xr:uid="{253C6369-162F-47C9-823D-78ED16F5CF65}"/>
    <cellStyle name="Normal 3 2 3 2 3 2 2" xfId="9171" xr:uid="{F4E4CC69-C70B-4F24-916A-BEA235B45A40}"/>
    <cellStyle name="Normal 3 2 3 2 3 3" xfId="8365" xr:uid="{E2864516-B602-4F8C-A537-724BC5735960}"/>
    <cellStyle name="Normal 3 2 3 2 4" xfId="6718" xr:uid="{E088EA89-76A4-477E-A608-EEB3E6A4F521}"/>
    <cellStyle name="Normal 3 2 3 2 4 2" xfId="7533" xr:uid="{D18E7D6A-513E-44B4-B98B-9142BF116CE7}"/>
    <cellStyle name="Normal 3 2 3 2 4 2 2" xfId="9172" xr:uid="{93FDF08C-4084-4999-B578-659299517638}"/>
    <cellStyle name="Normal 3 2 3 2 4 3" xfId="8366" xr:uid="{CE500AD4-5F1D-4453-9AB2-4079464C5071}"/>
    <cellStyle name="Normal 3 2 3 2 5" xfId="6434" xr:uid="{C1AA2FA4-C32F-4D2B-A75C-2CFD333F75FB}"/>
    <cellStyle name="Normal 3 2 3 2 5 2" xfId="7534" xr:uid="{DCDE9B26-0D9C-4A4B-AFCA-058B597AE769}"/>
    <cellStyle name="Normal 3 2 3 2 5 2 2" xfId="9173" xr:uid="{4FBC7CD2-E2BA-49B4-92A5-767CBC4F42C1}"/>
    <cellStyle name="Normal 3 2 3 2 5 3" xfId="8141" xr:uid="{44CC5792-E44B-43D9-8AD7-5CA7480EEAAD}"/>
    <cellStyle name="Normal 3 2 3 2 6" xfId="7106" xr:uid="{6F088D66-921D-462B-A900-76C860C0B8EA}"/>
    <cellStyle name="Normal 3 2 3 2 6 2" xfId="8746" xr:uid="{A5B52D7E-C52D-4854-8867-937061C56A79}"/>
    <cellStyle name="Normal 3 2 3 2 7" xfId="7950" xr:uid="{6A46739D-B2FD-428D-963D-0E494AFAEA83}"/>
    <cellStyle name="Normal 3 2 3 2_1_solis_MK Nr 595 " xfId="5986" xr:uid="{301FC829-80A2-4E75-9AF9-C65EB594EB5B}"/>
    <cellStyle name="Normal 3 2 3 3" xfId="5987" xr:uid="{27C5072C-5E96-4B23-83C6-E13BB773104C}"/>
    <cellStyle name="Normal 3 2 3 3 2" xfId="6719" xr:uid="{FF97777D-1227-4DFD-81CA-0E281C4392A9}"/>
    <cellStyle name="Normal 3 2 3 3 2 2" xfId="7535" xr:uid="{1898C085-FFC8-470A-93F6-252DB5C7894F}"/>
    <cellStyle name="Normal 3 2 3 3 2 2 2" xfId="9174" xr:uid="{6FF5B70A-75D9-49D2-8447-9AF6C498C686}"/>
    <cellStyle name="Normal 3 2 3 3 2 3" xfId="8367" xr:uid="{8567E101-4CB0-466C-8DDD-9814F6384DD4}"/>
    <cellStyle name="Normal 3 2 3 3 3" xfId="6720" xr:uid="{B3813F98-BD4D-40F0-BD19-06B3DE1DBC07}"/>
    <cellStyle name="Normal 3 2 3 3 3 2" xfId="7536" xr:uid="{2C0E21FF-E317-468E-99A1-80B1E719F064}"/>
    <cellStyle name="Normal 3 2 3 3 3 2 2" xfId="9175" xr:uid="{F88B5D5E-6F31-4B5A-88D6-CE2F485589C8}"/>
    <cellStyle name="Normal 3 2 3 3 3 3" xfId="8368" xr:uid="{F3F1E291-9BE1-4895-8F08-CB31E7A47F34}"/>
    <cellStyle name="Normal 3 2 3 3 4" xfId="6435" xr:uid="{A1B837F0-63A1-4AF4-AD5F-ED9931549829}"/>
    <cellStyle name="Normal 3 2 3 3 4 2" xfId="7537" xr:uid="{9B599F74-8EA6-4048-9E15-A8F5A5D4201C}"/>
    <cellStyle name="Normal 3 2 3 3 4 2 2" xfId="9176" xr:uid="{5F9D2AEA-A026-48A5-9C72-ED5F0D184C1C}"/>
    <cellStyle name="Normal 3 2 3 3 4 3" xfId="8142" xr:uid="{9DD21F7E-CD69-4E56-975D-8A18437B1337}"/>
    <cellStyle name="Normal 3 2 3 3 5" xfId="7107" xr:uid="{A81B876C-50B9-485F-A771-50F0EAE15937}"/>
    <cellStyle name="Normal 3 2 3 3 5 2" xfId="8747" xr:uid="{B24EC382-C097-49F0-8CCE-FC4010921C8B}"/>
    <cellStyle name="Normal 3 2 3 3 6" xfId="7951" xr:uid="{B982ACEC-CF7E-4F93-A06B-587020BFBC32}"/>
    <cellStyle name="Normal 3 2 3 4" xfId="5988" xr:uid="{9C4E5D88-09D8-470F-A611-52D97507D13D}"/>
    <cellStyle name="Normal 3 2 3 4 2" xfId="6721" xr:uid="{F94EC97C-DC2F-4484-ADA5-E87EDF6A711D}"/>
    <cellStyle name="Normal 3 2 3 4 2 2" xfId="7538" xr:uid="{4074CEEB-70FF-4120-8999-803A2D7C9AF8}"/>
    <cellStyle name="Normal 3 2 3 4 2 2 2" xfId="9177" xr:uid="{0D1A6916-88B7-4E04-AADE-57CF1482396D}"/>
    <cellStyle name="Normal 3 2 3 4 2 3" xfId="8369" xr:uid="{CCE48BD6-9237-404B-A39D-B2D6C8A19B8B}"/>
    <cellStyle name="Normal 3 2 3 4 3" xfId="6722" xr:uid="{2DEEB1A8-8992-461F-AB22-1CF293B47405}"/>
    <cellStyle name="Normal 3 2 3 4 3 2" xfId="7539" xr:uid="{EF542122-55E4-42B0-A893-84F83494D797}"/>
    <cellStyle name="Normal 3 2 3 4 3 2 2" xfId="9178" xr:uid="{1BFB03A6-19D7-4A33-BB0D-D8DAB8583009}"/>
    <cellStyle name="Normal 3 2 3 4 3 3" xfId="8370" xr:uid="{FBCA0735-C868-44DB-A474-22F0CE362862}"/>
    <cellStyle name="Normal 3 2 3 4 4" xfId="6436" xr:uid="{57B3CF64-BBC2-4887-9BD2-186B22F77038}"/>
    <cellStyle name="Normal 3 2 3 4 4 2" xfId="7540" xr:uid="{3F07316D-5F0F-4D32-BD1A-9C405A296670}"/>
    <cellStyle name="Normal 3 2 3 4 4 2 2" xfId="9179" xr:uid="{93D79E5C-7DF7-4EDA-A53A-64FBC9C657FC}"/>
    <cellStyle name="Normal 3 2 3 4 4 3" xfId="8143" xr:uid="{63AFC470-94C9-4ECC-8954-F36C2E47A374}"/>
    <cellStyle name="Normal 3 2 3 4 5" xfId="7108" xr:uid="{42CA3BEB-49BF-43EF-9463-A8583EDD0403}"/>
    <cellStyle name="Normal 3 2 3 4 5 2" xfId="8748" xr:uid="{F02E734B-CC12-440F-AFAE-B3AA7D7C7766}"/>
    <cellStyle name="Normal 3 2 3 4 6" xfId="7952" xr:uid="{BCF30328-27F3-499B-801A-6FC057FF2D05}"/>
    <cellStyle name="Normal 3 2 3 5" xfId="5989" xr:uid="{2EACB832-E292-4C37-B072-1B10EEC0688C}"/>
    <cellStyle name="Normal 3 2 3 6" xfId="5983" xr:uid="{9BFAA80F-959F-4A38-B455-F0D85FF13E7F}"/>
    <cellStyle name="Normal 3 2 3 7" xfId="19413" xr:uid="{5B985E14-175F-4519-8A53-D36C742C9EED}"/>
    <cellStyle name="Normal 3 2 3 8" xfId="19435" xr:uid="{F83E20F7-FEF9-47B2-B592-21ED10C1E9AE}"/>
    <cellStyle name="Normal 3 2 3 9" xfId="19504" xr:uid="{76B5EC01-2462-45F4-A221-00D456EDEB5B}"/>
    <cellStyle name="Normal 3 2 3_1_solis_MK Nr 595 " xfId="5990" xr:uid="{D3AA6964-B302-434F-9E77-89FAD1805239}"/>
    <cellStyle name="Normal 3 2 4" xfId="5991" xr:uid="{48BE179A-4D84-4470-9FFD-4076C51C876E}"/>
    <cellStyle name="Normal 3 2 5" xfId="5992" xr:uid="{1B982653-E573-4EDF-BF60-D1DC2DF30394}"/>
    <cellStyle name="Normal 3 2 6" xfId="6723" xr:uid="{D5EEDEE8-4179-482C-9C14-597013DB4870}"/>
    <cellStyle name="Normal 3 2 7" xfId="19505" xr:uid="{155BAA92-178B-41F9-AE5F-9F56ADF1C41E}"/>
    <cellStyle name="Normal 3 20" xfId="5993" xr:uid="{171FA134-A12C-490D-AE2F-B0E1F1F67000}"/>
    <cellStyle name="Normal 3 21" xfId="5994" xr:uid="{E3115DB7-5567-46F1-996C-E9DBABE47BC4}"/>
    <cellStyle name="Normal 3 22" xfId="5995" xr:uid="{36F060C3-0CF3-4B0C-BDF1-36F9C71CF584}"/>
    <cellStyle name="Normal 3 23" xfId="5996" xr:uid="{E2EA08D2-7419-4D76-8B35-D639CB949DD4}"/>
    <cellStyle name="Normal 3 24" xfId="5997" xr:uid="{4738CDAE-C5EA-46E3-B7BD-71059C716AB2}"/>
    <cellStyle name="Normal 3 24 10" xfId="5998" xr:uid="{25EBE4D7-579F-4F2E-B3F2-ACFB62FB9156}"/>
    <cellStyle name="Normal 3 24 11" xfId="5999" xr:uid="{888DDC22-1C9E-4A4D-B29B-A9F312099D89}"/>
    <cellStyle name="Normal 3 24 12" xfId="6000" xr:uid="{B37D5FF6-018D-4534-B673-A1DE72F01A3A}"/>
    <cellStyle name="Normal 3 24 13" xfId="6001" xr:uid="{614FA841-A904-4864-8EDD-CCC7C7014BEC}"/>
    <cellStyle name="Normal 3 24 14" xfId="6002" xr:uid="{55137706-B6A1-40E1-94EA-593902EBB07B}"/>
    <cellStyle name="Normal 3 24 15" xfId="6003" xr:uid="{5B6A06D2-84F5-437B-917E-F0D828F2518C}"/>
    <cellStyle name="Normal 3 24 16" xfId="6004" xr:uid="{655F47A0-FB4A-4746-9D48-F00621C0898C}"/>
    <cellStyle name="Normal 3 24 17" xfId="6005" xr:uid="{5A4ADBB7-D362-40B6-9A15-0F4B55469C5B}"/>
    <cellStyle name="Normal 3 24 18" xfId="6006" xr:uid="{82490401-F556-471A-B534-DC43597FBE3E}"/>
    <cellStyle name="Normal 3 24 19" xfId="6007" xr:uid="{2EEC18AB-E2E3-4B36-BA7F-7228CC3C34B9}"/>
    <cellStyle name="Normal 3 24 2" xfId="6008" xr:uid="{02855759-5F03-467A-9379-8CE05D8FB42E}"/>
    <cellStyle name="Normal 3 24 20" xfId="6009" xr:uid="{8D446B7F-495E-4D46-B101-24C9F2AA9500}"/>
    <cellStyle name="Normal 3 24 3" xfId="6010" xr:uid="{95034B86-42ED-4427-969B-C613A6D85FD8}"/>
    <cellStyle name="Normal 3 24 4" xfId="6011" xr:uid="{1468B497-CEBA-4C10-BB36-E5A88E1A43E8}"/>
    <cellStyle name="Normal 3 24 5" xfId="6012" xr:uid="{F692FEB9-D8C0-4677-904C-6947ACBBA452}"/>
    <cellStyle name="Normal 3 24 6" xfId="6013" xr:uid="{3379315E-6122-4FED-9B21-AACA4A96F4D1}"/>
    <cellStyle name="Normal 3 24 7" xfId="6014" xr:uid="{C1EA81FB-C743-4F72-ADE9-71E5DDDA1A1C}"/>
    <cellStyle name="Normal 3 24 8" xfId="6015" xr:uid="{FBE07B26-A728-4AE1-969F-852D972C39B6}"/>
    <cellStyle name="Normal 3 24 9" xfId="6016" xr:uid="{F9F8F353-D2AD-47F1-8FC2-2480F747FFD5}"/>
    <cellStyle name="Normal 3 25" xfId="6017" xr:uid="{6174840C-130C-47F3-8611-DE8E66A93623}"/>
    <cellStyle name="Normal 3 26" xfId="6018" xr:uid="{570DA0D4-FB0D-4D79-8638-B45DF932A985}"/>
    <cellStyle name="Normal 3 27" xfId="6019" xr:uid="{1F1DF5BA-2DF0-41D8-A5F3-A1C063045F25}"/>
    <cellStyle name="Normal 3 28" xfId="6020" xr:uid="{F02D94CE-BD30-4286-95EE-DFE988489EBB}"/>
    <cellStyle name="Normal 3 29" xfId="6021" xr:uid="{1501A83C-33D4-4FEE-B1A0-73541B8CE6B5}"/>
    <cellStyle name="Normal 3 3" xfId="23" xr:uid="{AD948A74-13C3-4C25-88F9-3462FDF2C1F2}"/>
    <cellStyle name="Normal 3 3 2" xfId="43" xr:uid="{9C727ED5-8DA0-44C5-A667-0AD4B33B1A44}"/>
    <cellStyle name="Normal 3 3 2 2" xfId="7541" xr:uid="{5BF1D9E9-3019-406E-BD3F-FDC25E2F653E}"/>
    <cellStyle name="Normal 3 3 2 2 2" xfId="9180" xr:uid="{0B013107-1BD6-42D8-8CD7-ACDCFAD43C75}"/>
    <cellStyle name="Normal 3 3 2 3" xfId="8182" xr:uid="{4E49B5C4-0B32-493C-893B-068315010A4C}"/>
    <cellStyle name="Normal 3 3 3" xfId="22" xr:uid="{51A205F9-4498-4D69-B695-9F624D59EEC9}"/>
    <cellStyle name="Normal 3 3 3 2" xfId="6022" xr:uid="{DA131609-2398-4E4C-BB3F-D1F852CF610E}"/>
    <cellStyle name="Normal 3 3 3 4" xfId="83" xr:uid="{E591A7FC-56BB-4455-ACAA-2C4EE8D77632}"/>
    <cellStyle name="Normal 3 3 4" xfId="19412" xr:uid="{CC4209EB-89B8-4C56-9D43-956D2A5E04AD}"/>
    <cellStyle name="Normal 3 30" xfId="6023" xr:uid="{4162850A-1F2B-4012-86E1-62DEB9F25959}"/>
    <cellStyle name="Normal 3 31" xfId="6024" xr:uid="{CF56775E-CB1E-465E-8796-E50C77997DAC}"/>
    <cellStyle name="Normal 3 32" xfId="6025" xr:uid="{114492F2-05AE-4D1C-96E8-0C6A746304A1}"/>
    <cellStyle name="Normal 3 33" xfId="6026" xr:uid="{36C219B8-1F94-4BBE-9ECD-1659F0277D03}"/>
    <cellStyle name="Normal 3 34" xfId="6027" xr:uid="{099CC9D5-8662-4D64-9770-602851B137CE}"/>
    <cellStyle name="Normal 3 35" xfId="6028" xr:uid="{2C44BA2A-B969-4371-8958-6D047A4EDB26}"/>
    <cellStyle name="Normal 3 36" xfId="6029" xr:uid="{A57960A2-87A6-43F2-A124-9682D6C917FB}"/>
    <cellStyle name="Normal 3 37" xfId="6030" xr:uid="{58285523-BE0C-44C5-8A35-FFB2EF7FE286}"/>
    <cellStyle name="Normal 3 38" xfId="6031" xr:uid="{93D10B8F-AD7C-4B01-85A9-343348F5539D}"/>
    <cellStyle name="Normal 3 38 10" xfId="6032" xr:uid="{A9C2B574-2C64-464A-A625-64141DE68091}"/>
    <cellStyle name="Normal 3 38 11" xfId="6033" xr:uid="{B2AF843A-420A-479F-91D6-74F9519C1FC2}"/>
    <cellStyle name="Normal 3 38 12" xfId="6034" xr:uid="{748ED37A-B261-44FD-B68E-85C092FCE878}"/>
    <cellStyle name="Normal 3 38 13" xfId="6035" xr:uid="{39E3295F-F329-4052-BB70-1E2C26C1DC27}"/>
    <cellStyle name="Normal 3 38 14" xfId="6036" xr:uid="{EF1FEA0E-6A15-4563-9328-C4D7872F8489}"/>
    <cellStyle name="Normal 3 38 15" xfId="6037" xr:uid="{3D990A9C-221C-4F53-8A52-155664B1D0E8}"/>
    <cellStyle name="Normal 3 38 16" xfId="6038" xr:uid="{B2D0CBB4-F810-4110-8C8C-21954A53ADCC}"/>
    <cellStyle name="Normal 3 38 17" xfId="6039" xr:uid="{3515CE81-E14C-46A3-92FC-8635E862E3CB}"/>
    <cellStyle name="Normal 3 38 18" xfId="6040" xr:uid="{5FEFAC21-82E9-41B3-B839-C8CB4F558B87}"/>
    <cellStyle name="Normal 3 38 19" xfId="6041" xr:uid="{C20D0FEE-BCD1-4D46-9431-1DC869AC30DC}"/>
    <cellStyle name="Normal 3 38 2" xfId="6042" xr:uid="{45ADB4D3-B901-4BB6-85DD-7359DFBFE7D0}"/>
    <cellStyle name="Normal 3 38 3" xfId="6043" xr:uid="{1BF854F7-6349-4B42-A808-C7A58255F0C2}"/>
    <cellStyle name="Normal 3 38 4" xfId="6044" xr:uid="{727185F3-87A3-4654-B7AA-3E9CDC71E283}"/>
    <cellStyle name="Normal 3 38 5" xfId="6045" xr:uid="{2E383A94-7AD6-4F0A-AEC8-4E8355901651}"/>
    <cellStyle name="Normal 3 38 6" xfId="6046" xr:uid="{4BB8234D-C169-45FF-ABC2-F656C125E416}"/>
    <cellStyle name="Normal 3 38 7" xfId="6047" xr:uid="{CEC3F0AF-0EBB-4910-9A12-9DA639CE626D}"/>
    <cellStyle name="Normal 3 38 8" xfId="6048" xr:uid="{F3792735-1711-4C66-B6A3-BEA6C45E2399}"/>
    <cellStyle name="Normal 3 38 9" xfId="6049" xr:uid="{0210472B-8D06-4A95-B713-7078EF4B291C}"/>
    <cellStyle name="Normal 3 39" xfId="6050" xr:uid="{4608658D-FC6C-4079-9EB0-3E7F6297F0F2}"/>
    <cellStyle name="Normal 3 39 10" xfId="6051" xr:uid="{9DC3F6FF-921C-4944-9876-283711CA7B0D}"/>
    <cellStyle name="Normal 3 39 11" xfId="6052" xr:uid="{9762E9AC-0FB3-49EA-ACDD-806B63932DA4}"/>
    <cellStyle name="Normal 3 39 12" xfId="6053" xr:uid="{880E788B-57D6-4931-B1D3-596BF17BF17C}"/>
    <cellStyle name="Normal 3 39 13" xfId="6054" xr:uid="{8544E40A-BE2B-45B4-9A63-6BADD352C4AA}"/>
    <cellStyle name="Normal 3 39 14" xfId="6055" xr:uid="{F9C2D5C8-AA5E-4151-A2F8-342CCF77BBF3}"/>
    <cellStyle name="Normal 3 39 15" xfId="6056" xr:uid="{50958985-5874-4652-91BF-B04C8CC624BC}"/>
    <cellStyle name="Normal 3 39 16" xfId="6057" xr:uid="{6658020A-8F14-4BB2-980B-8E518C044DA9}"/>
    <cellStyle name="Normal 3 39 17" xfId="6058" xr:uid="{E09E8FFF-5CC7-4083-A497-E470B50C81EC}"/>
    <cellStyle name="Normal 3 39 18" xfId="6059" xr:uid="{5DFEAE60-E6B2-4AFC-96D6-7F21AE0C6B4E}"/>
    <cellStyle name="Normal 3 39 19" xfId="6060" xr:uid="{83B95D5E-1EA9-456F-8623-9C62EAF61B95}"/>
    <cellStyle name="Normal 3 39 2" xfId="6061" xr:uid="{C7C08ECA-81ED-47A0-A71C-E4BF816ADBD1}"/>
    <cellStyle name="Normal 3 39 3" xfId="6062" xr:uid="{33A81B60-696D-46B0-9603-9D37C646FAA0}"/>
    <cellStyle name="Normal 3 39 4" xfId="6063" xr:uid="{8CF4DF07-57FE-467F-91C7-CB6BBB77A9A3}"/>
    <cellStyle name="Normal 3 39 5" xfId="6064" xr:uid="{C940CFB0-6D7E-437E-AB6F-86CF63C12A36}"/>
    <cellStyle name="Normal 3 39 6" xfId="6065" xr:uid="{B2556106-4D13-494C-B0AA-013D8E785678}"/>
    <cellStyle name="Normal 3 39 7" xfId="6066" xr:uid="{BA7DF411-597D-42BA-8BB9-E57605F0FA09}"/>
    <cellStyle name="Normal 3 39 8" xfId="6067" xr:uid="{B4DEEDEB-E7B7-4F31-8BF7-2B297BC90282}"/>
    <cellStyle name="Normal 3 39 9" xfId="6068" xr:uid="{BA6ECF96-F3EE-4ACA-B623-0252A99D0955}"/>
    <cellStyle name="Normal 3 4" xfId="42" xr:uid="{B782288E-2021-46A4-A56F-A44492800974}"/>
    <cellStyle name="Normal 3 4 2" xfId="6724" xr:uid="{78BB56EA-3FAC-431E-B9E0-0746D89D59F9}"/>
    <cellStyle name="Normal 3 4 2 2" xfId="7542" xr:uid="{82788418-6BF7-48C9-A3F3-4A754165A4DC}"/>
    <cellStyle name="Normal 3 4 2 2 2" xfId="9181" xr:uid="{587EADCB-C24F-404F-A121-1DD91D44C04E}"/>
    <cellStyle name="Normal 3 4 2 3" xfId="8371" xr:uid="{C85C7469-3D59-4E85-B20C-5E61C71527B0}"/>
    <cellStyle name="Normal 3 4 3" xfId="6725" xr:uid="{D1BC71C6-0320-4BB1-8C26-DA3871C15C6E}"/>
    <cellStyle name="Normal 3 4 3 2" xfId="7543" xr:uid="{C82446CA-3715-4657-8EF2-275CD9754D6E}"/>
    <cellStyle name="Normal 3 4 3 2 2" xfId="9182" xr:uid="{A3F2D6BC-6559-4AC4-A69B-B9DB741CB9F7}"/>
    <cellStyle name="Normal 3 4 3 3" xfId="8372" xr:uid="{B35D9FE1-C833-4F6D-B478-CC80D1FCCDF8}"/>
    <cellStyle name="Normal 3 4 4" xfId="6437" xr:uid="{8B610314-7076-48A2-9B47-A04763E08B2D}"/>
    <cellStyle name="Normal 3 4 4 2" xfId="7544" xr:uid="{AADF9946-6B4E-4CB5-B99A-79E6E909A478}"/>
    <cellStyle name="Normal 3 4 4 2 2" xfId="9183" xr:uid="{227FC944-EE49-47E1-A312-CE08F668E402}"/>
    <cellStyle name="Normal 3 4 4 3" xfId="8144" xr:uid="{3A1E9411-CA20-492F-9036-5312D574576C}"/>
    <cellStyle name="Normal 3 4 5" xfId="7109" xr:uid="{A4F1DF14-ED38-4A4D-A295-CC91828DBCB9}"/>
    <cellStyle name="Normal 3 4 5 2" xfId="8749" xr:uid="{13849B78-3BB1-4AE6-9240-4BDF3B6D037E}"/>
    <cellStyle name="Normal 3 4 6" xfId="7953" xr:uid="{8AA5D6F6-BECC-4166-98C8-87C99B02C181}"/>
    <cellStyle name="Normal 3 40" xfId="6343" xr:uid="{5696BFBB-457A-45EE-8EE6-ABE8B9C073CF}"/>
    <cellStyle name="Normal 3 40 2" xfId="6726" xr:uid="{D35CAAA7-70F0-4926-9505-2B84B11F4FC3}"/>
    <cellStyle name="Normal 3 40 2 2" xfId="7545" xr:uid="{5ECD47E4-223A-42A9-88CD-A395435790F5}"/>
    <cellStyle name="Normal 3 40 2 2 2" xfId="9184" xr:uid="{FD176F9D-DC0E-4B10-A3CE-A01AB4CFE76E}"/>
    <cellStyle name="Normal 3 40 2 3" xfId="8373" xr:uid="{73108764-FCFF-47EF-B856-90DA50D80779}"/>
    <cellStyle name="Normal 3 40 3" xfId="6727" xr:uid="{7088F8AD-0506-467A-8DDA-BC529C1048BE}"/>
    <cellStyle name="Normal 3 40 3 2" xfId="7546" xr:uid="{088A91F3-9730-409F-B58B-647A8CECA82A}"/>
    <cellStyle name="Normal 3 40 3 2 2" xfId="9185" xr:uid="{76CEA6AE-4D81-4BEA-A7BA-A80CC3C69AAD}"/>
    <cellStyle name="Normal 3 40 3 3" xfId="8374" xr:uid="{CF327CCA-B329-467D-B702-EB2204BFFFAB}"/>
    <cellStyle name="Normal 3 40 4" xfId="6466" xr:uid="{E7CA7BDC-AC96-4F98-BE13-229ECBF6A363}"/>
    <cellStyle name="Normal 3 40 4 2" xfId="7547" xr:uid="{B7BF2FF6-2B55-44AD-BE5B-1A6EC99DF21C}"/>
    <cellStyle name="Normal 3 40 4 2 2" xfId="9186" xr:uid="{430BAF1A-8C6D-49A9-AFE4-806C94DFB672}"/>
    <cellStyle name="Normal 3 40 4 3" xfId="8171" xr:uid="{E438C754-AAA8-4E1D-81A7-E8DDC0AD7BBB}"/>
    <cellStyle name="Normal 3 40 5" xfId="7213" xr:uid="{EE54C8BF-19FB-4706-82CA-63B209B9B783}"/>
    <cellStyle name="Normal 3 40 5 2" xfId="8852" xr:uid="{0792F7F6-D388-49B7-93C8-1F19CA04113F}"/>
    <cellStyle name="Normal 3 41" xfId="6467" xr:uid="{0DF270E3-3B32-4928-A9DE-7922273F6133}"/>
    <cellStyle name="Normal 3 42" xfId="6468" xr:uid="{C38E3EB9-1CE8-44B2-A457-9F5BA2D9FDCD}"/>
    <cellStyle name="Normal 3 43" xfId="6465" xr:uid="{303A2B61-A5EF-48D3-A69C-C271D3E25432}"/>
    <cellStyle name="Normal 3 44" xfId="6944" xr:uid="{53A5D04B-D853-42A6-8D89-E3538C14CAC6}"/>
    <cellStyle name="Normal 3 45" xfId="9826" xr:uid="{F089EC9E-E2D1-48FB-ABA0-F432D657176A}"/>
    <cellStyle name="Normal 3 46" xfId="163" xr:uid="{94A30378-34AA-45D1-B66A-B732EBAC727E}"/>
    <cellStyle name="Normal 3 47" xfId="19411" xr:uid="{7EA3E7C0-E36C-4986-BF77-856A787649D3}"/>
    <cellStyle name="Normal 3 5" xfId="21" xr:uid="{7360A958-2B76-433E-AAE6-33292248797C}"/>
    <cellStyle name="Normal 3 5 2" xfId="55" xr:uid="{79AED9B8-3C82-46FA-B991-83E19236FA40}"/>
    <cellStyle name="Normal 3 5 2 2" xfId="82" xr:uid="{3EEC9454-5F4A-4B5F-9144-63D14BD73791}"/>
    <cellStyle name="Normal 3 5 3" xfId="70" xr:uid="{5C64A810-085B-4826-8027-8A09E2DD8F72}"/>
    <cellStyle name="Normal 3 5 4" xfId="6069" xr:uid="{B58E6E2E-CE82-4900-BA59-E3C5DDEC5583}"/>
    <cellStyle name="Normal 3 6" xfId="69" xr:uid="{7C14A7BF-B41E-4FD5-A300-636167B395B9}"/>
    <cellStyle name="Normal 3 6 2" xfId="6728" xr:uid="{50BC21C2-256C-4DA6-AB6A-3459C05B7398}"/>
    <cellStyle name="Normal 3 6 2 2" xfId="7548" xr:uid="{3D4D3C21-FDDC-4E5B-B5F4-E3F52A78E482}"/>
    <cellStyle name="Normal 3 6 2 2 2" xfId="9187" xr:uid="{33288B63-62C6-41F7-92F3-AC47725746A2}"/>
    <cellStyle name="Normal 3 6 2 3" xfId="8375" xr:uid="{EEE341E8-AF28-4DE0-9EFC-5F9EC3E26947}"/>
    <cellStyle name="Normal 3 6 3" xfId="6729" xr:uid="{2E52BC7F-BF80-4813-A0A2-B396D58B7B89}"/>
    <cellStyle name="Normal 3 6 3 2" xfId="7549" xr:uid="{B25C83BC-8C12-4EF4-8689-0C3EB6631777}"/>
    <cellStyle name="Normal 3 6 3 2 2" xfId="9188" xr:uid="{C41BBA55-E8C4-4208-AE99-5585F3B45E62}"/>
    <cellStyle name="Normal 3 6 3 3" xfId="8376" xr:uid="{C787626F-8005-4FD2-BD4F-27DA1A5E0116}"/>
    <cellStyle name="Normal 3 6 4" xfId="6438" xr:uid="{D520FF58-5475-44B6-960B-5465F20A651F}"/>
    <cellStyle name="Normal 3 6 4 2" xfId="7550" xr:uid="{621FA2AD-852F-4A3C-BCE9-95D6518B1B40}"/>
    <cellStyle name="Normal 3 6 4 2 2" xfId="9189" xr:uid="{87106766-BC20-459D-8DAD-13C87115724C}"/>
    <cellStyle name="Normal 3 6 4 3" xfId="8145" xr:uid="{9AE0DA8A-7FB1-451E-91FD-A8C41A8DABF5}"/>
    <cellStyle name="Normal 3 6 5" xfId="7110" xr:uid="{6F124880-12E0-40E2-8388-1D663CE3C0EB}"/>
    <cellStyle name="Normal 3 6 5 2" xfId="8750" xr:uid="{06BF7DEF-03A6-4409-919B-4CE64EE9FBD3}"/>
    <cellStyle name="Normal 3 6 6" xfId="7954" xr:uid="{174E2839-5BEE-41D0-8438-24D6A8E8132F}"/>
    <cellStyle name="Normal 3 6 7" xfId="6070" xr:uid="{A470798E-A444-4FEC-A0BB-B522C8D2D411}"/>
    <cellStyle name="Normal 3 7" xfId="6071" xr:uid="{0A99585C-9910-4BDB-B9CC-1C1CE8916358}"/>
    <cellStyle name="Normal 3 7 2" xfId="6730" xr:uid="{AA388790-2B59-42F9-B28A-6F84AF969EBE}"/>
    <cellStyle name="Normal 3 7 2 2" xfId="7551" xr:uid="{F823CB62-BE6C-479A-9A32-65BE6297E9EF}"/>
    <cellStyle name="Normal 3 7 2 2 2" xfId="9190" xr:uid="{67BCFAA3-F044-406B-90AF-6A2EAC2419B7}"/>
    <cellStyle name="Normal 3 7 2 3" xfId="8377" xr:uid="{FA1E7172-669D-4FF7-A259-FDC06C8D3D34}"/>
    <cellStyle name="Normal 3 7 3" xfId="6731" xr:uid="{56962AF9-FD3B-4ABB-912D-788987C92B87}"/>
    <cellStyle name="Normal 3 7 3 2" xfId="7552" xr:uid="{8107F0CE-56AE-4857-BE23-838CAE04E1BF}"/>
    <cellStyle name="Normal 3 7 3 2 2" xfId="9191" xr:uid="{757BADC6-69DB-4F8B-BABC-18DC67BF890E}"/>
    <cellStyle name="Normal 3 7 3 3" xfId="8378" xr:uid="{29DC451D-FC9B-4392-BA90-FDB850F237DA}"/>
    <cellStyle name="Normal 3 7 4" xfId="6439" xr:uid="{095558D4-3ACF-4585-AAD5-A0BD687276ED}"/>
    <cellStyle name="Normal 3 7 4 2" xfId="7553" xr:uid="{8F577A3A-89BA-4C16-B67F-CD9050699FCE}"/>
    <cellStyle name="Normal 3 7 4 2 2" xfId="9192" xr:uid="{ED4A21E3-0BDD-405D-8B8C-CA02003AE542}"/>
    <cellStyle name="Normal 3 7 4 3" xfId="8146" xr:uid="{A43C5DAD-826E-492F-BE5C-A16C22156E97}"/>
    <cellStyle name="Normal 3 7 5" xfId="7111" xr:uid="{FF7A024E-128C-414C-A079-25F2B08FD8C0}"/>
    <cellStyle name="Normal 3 7 5 2" xfId="8751" xr:uid="{172C8F77-B9A7-40E4-A45E-266329DF1DF5}"/>
    <cellStyle name="Normal 3 7 6" xfId="7955" xr:uid="{D3111F4E-5EF1-484E-AE81-C7D559D4DCE7}"/>
    <cellStyle name="Normal 3 8" xfId="6072" xr:uid="{DD2BE00D-A02A-4658-9A9C-1AF3519AC1DA}"/>
    <cellStyle name="Normal 3 8 2" xfId="6732" xr:uid="{894842F8-7CB4-4AAB-BEA2-17C5A8767FE0}"/>
    <cellStyle name="Normal 3 8 2 2" xfId="7554" xr:uid="{7C3B8AA8-1289-4B81-AB37-D8E7BC4C93A3}"/>
    <cellStyle name="Normal 3 8 2 2 2" xfId="9193" xr:uid="{E43120C9-FB7D-472D-9A8A-8992AA39C9F0}"/>
    <cellStyle name="Normal 3 8 2 3" xfId="8379" xr:uid="{277EB3E6-E07C-463C-928A-12F4F62EA302}"/>
    <cellStyle name="Normal 3 8 3" xfId="6733" xr:uid="{C7D08E28-7A0A-4014-9C54-BECD7FA6FB31}"/>
    <cellStyle name="Normal 3 8 3 2" xfId="7555" xr:uid="{0A0676DC-606F-4EE5-AA21-56C892BFBA36}"/>
    <cellStyle name="Normal 3 8 3 2 2" xfId="9194" xr:uid="{BB17B201-CEC5-425A-97F6-58D43DFC0C1F}"/>
    <cellStyle name="Normal 3 8 3 3" xfId="8380" xr:uid="{3A2C5480-CADD-4682-AD0C-8591415F3AFE}"/>
    <cellStyle name="Normal 3 8 4" xfId="6440" xr:uid="{6FA78A4D-996F-4AAE-96F7-98E2FE4E9D04}"/>
    <cellStyle name="Normal 3 8 4 2" xfId="7556" xr:uid="{9FF740F5-FDA0-4644-B858-1DBE147D574F}"/>
    <cellStyle name="Normal 3 8 4 2 2" xfId="9195" xr:uid="{9440F4D4-BCAD-48C3-9E0A-30820CCD8553}"/>
    <cellStyle name="Normal 3 8 4 3" xfId="8147" xr:uid="{A7481231-0C8D-438F-AB78-6651306A85AB}"/>
    <cellStyle name="Normal 3 8 5" xfId="7112" xr:uid="{C980F4D1-1BF5-4D45-8FF0-30A4E5DD5F63}"/>
    <cellStyle name="Normal 3 8 5 2" xfId="8752" xr:uid="{C636CF08-8ED5-40E7-BBA9-16A245AC97C2}"/>
    <cellStyle name="Normal 3 8 6" xfId="7956" xr:uid="{F28C498B-4204-4B2C-928C-56BA91FD8609}"/>
    <cellStyle name="Normal 3 9" xfId="6073" xr:uid="{593E71B7-023D-46FD-8FAC-29422A4B6A8D}"/>
    <cellStyle name="Normal 3 9 2" xfId="6734" xr:uid="{9344B214-7A7F-433F-9DDD-A5D64D45343D}"/>
    <cellStyle name="Normal 3 9 2 2" xfId="7557" xr:uid="{DB5B93EE-6EBD-42AF-89D1-0AF39A976867}"/>
    <cellStyle name="Normal 3 9 2 2 2" xfId="9196" xr:uid="{DAC76906-F5FC-4189-8557-05362F0196F5}"/>
    <cellStyle name="Normal 3 9 2 3" xfId="8381" xr:uid="{282B164A-8DFF-4739-A1EF-2B40A5D714DF}"/>
    <cellStyle name="Normal 3 9 3" xfId="6735" xr:uid="{9956F37F-8CD2-42D3-80F5-4B15572B7A8A}"/>
    <cellStyle name="Normal 3 9 3 2" xfId="7558" xr:uid="{F1487119-D047-475B-834E-0306F3E940F7}"/>
    <cellStyle name="Normal 3 9 3 2 2" xfId="9197" xr:uid="{53FE74AE-52FC-4B33-85DF-B5C4BCDECBEE}"/>
    <cellStyle name="Normal 3 9 3 3" xfId="8382" xr:uid="{A70F1581-07CD-4010-B2E6-5B8341B2AE66}"/>
    <cellStyle name="Normal 3 9 4" xfId="6441" xr:uid="{40E24F89-D4AA-4CF1-A791-C12A33A79CB5}"/>
    <cellStyle name="Normal 3 9 4 2" xfId="7559" xr:uid="{47B11465-9049-4B1E-B1F0-ECDF6BB877B5}"/>
    <cellStyle name="Normal 3 9 4 2 2" xfId="9198" xr:uid="{AD37E971-2782-46FE-ADB8-0FC04D15D925}"/>
    <cellStyle name="Normal 3 9 4 3" xfId="8148" xr:uid="{77054D55-BDAA-4960-A956-C81D324DE299}"/>
    <cellStyle name="Normal 3 9 5" xfId="7113" xr:uid="{643AEFAC-25B4-4009-9148-EB3DC24C431C}"/>
    <cellStyle name="Normal 3 9 5 2" xfId="8753" xr:uid="{DA9F3733-B6FE-4262-9F15-068265CEA2B3}"/>
    <cellStyle name="Normal 3 9 6" xfId="7957" xr:uid="{2C0A7E48-886D-449D-85EB-2C27B1D2CF1A}"/>
    <cellStyle name="Normal 30" xfId="6074" xr:uid="{F6BAAD43-E910-448F-9C34-60A086421884}"/>
    <cellStyle name="Normal 30 2" xfId="6075" xr:uid="{616D34E7-ED88-482F-8702-651E024FBA63}"/>
    <cellStyle name="Normal 30 3" xfId="6076" xr:uid="{BCD82EE2-575B-4C8B-9031-A517E0611B6B}"/>
    <cellStyle name="Normal 30_1_solis_MK Nr 595 " xfId="6077" xr:uid="{5FF518FA-66FE-4465-8D34-FC1A8704D6B9}"/>
    <cellStyle name="Normal 31" xfId="6078" xr:uid="{AAEBDA46-8F19-432F-A092-5B7ADA9D4237}"/>
    <cellStyle name="Normal 32" xfId="6079" xr:uid="{4D20DD50-B6FF-48CC-90D4-169ED03CEDDF}"/>
    <cellStyle name="Normal 32 2" xfId="6080" xr:uid="{52CC2AD5-DB06-4B60-B262-A55C7A0495D0}"/>
    <cellStyle name="Normal 32 2 2" xfId="6736" xr:uid="{8451E8F4-2EE5-4FD0-8880-C061425411A6}"/>
    <cellStyle name="Normal 32 2 2 2" xfId="7560" xr:uid="{B1278F44-7AED-4329-9D40-7308FACD5B06}"/>
    <cellStyle name="Normal 32 2 2 2 2" xfId="9199" xr:uid="{FAF40B0C-587C-484D-B6BA-33765E13DA3E}"/>
    <cellStyle name="Normal 32 2 2 3" xfId="8383" xr:uid="{4A265B78-1FAE-4067-8435-61CED12945B0}"/>
    <cellStyle name="Normal 32 2 3" xfId="6737" xr:uid="{4B6FB943-E746-4527-B3FC-129C3ED78CC9}"/>
    <cellStyle name="Normal 32 2 3 2" xfId="7561" xr:uid="{36AB7B73-6235-4D5C-932A-2BEA72548DD9}"/>
    <cellStyle name="Normal 32 2 3 2 2" xfId="9200" xr:uid="{5803C861-604F-4594-94E5-3E9571EF9CF6}"/>
    <cellStyle name="Normal 32 2 3 3" xfId="8384" xr:uid="{1FA47871-B412-414D-818D-9D94AC90221B}"/>
    <cellStyle name="Normal 32 2 4" xfId="6443" xr:uid="{E06713F2-7A9C-4554-A2F7-2B20F809D987}"/>
    <cellStyle name="Normal 32 2 4 2" xfId="7562" xr:uid="{2F4B15DB-84DC-4FA0-842B-A0A472AD62AD}"/>
    <cellStyle name="Normal 32 2 4 2 2" xfId="9201" xr:uid="{57A0EC55-74BF-4A6E-964A-9B16683CE388}"/>
    <cellStyle name="Normal 32 2 4 3" xfId="8150" xr:uid="{B6FD4127-AE8C-4E57-8122-8C1ECC57F050}"/>
    <cellStyle name="Normal 32 2 5" xfId="7115" xr:uid="{53C9AE72-DFEC-4B1C-A2CD-E3D52B21B866}"/>
    <cellStyle name="Normal 32 2 5 2" xfId="8755" xr:uid="{8D477477-FB54-4A2E-AFCA-6288645CEC85}"/>
    <cellStyle name="Normal 32 2 6" xfId="7959" xr:uid="{C2F771EF-A320-495A-AC3E-D3AA73905068}"/>
    <cellStyle name="Normal 32 3" xfId="6081" xr:uid="{0B980A62-3D21-42BA-AA75-3ABD388D4C4E}"/>
    <cellStyle name="Normal 32 3 2" xfId="6738" xr:uid="{18F1C4C7-201F-473A-89E9-7037582C106A}"/>
    <cellStyle name="Normal 32 3 2 2" xfId="7563" xr:uid="{9A7071BE-195B-4447-9624-76D10416F9C2}"/>
    <cellStyle name="Normal 32 3 2 2 2" xfId="9202" xr:uid="{38CC6D9D-2D24-4473-A5C9-DA8900282C01}"/>
    <cellStyle name="Normal 32 3 2 3" xfId="8385" xr:uid="{862A3605-C6A3-4175-B436-01386BF7BAB8}"/>
    <cellStyle name="Normal 32 3 3" xfId="6739" xr:uid="{EB53D765-163A-46D4-A7FD-39A11E167DA3}"/>
    <cellStyle name="Normal 32 3 3 2" xfId="7564" xr:uid="{349DECB5-619D-44CE-914B-9504BCADA3CB}"/>
    <cellStyle name="Normal 32 3 3 2 2" xfId="9203" xr:uid="{CB6CE87D-BB4E-4116-B934-27EE306EF50E}"/>
    <cellStyle name="Normal 32 3 3 3" xfId="8386" xr:uid="{12B8CDE9-2510-4B49-8AFA-55C10AADE774}"/>
    <cellStyle name="Normal 32 3 4" xfId="6444" xr:uid="{343999DC-0972-4F3C-849C-D5C4729AD519}"/>
    <cellStyle name="Normal 32 3 4 2" xfId="7565" xr:uid="{1F230D4F-C743-44CA-9359-5068811E52B5}"/>
    <cellStyle name="Normal 32 3 4 2 2" xfId="9204" xr:uid="{87D6F8D0-E120-4CFC-9B8F-15D4E06892B9}"/>
    <cellStyle name="Normal 32 3 4 3" xfId="8151" xr:uid="{D5CFD0DA-4951-48DE-A709-BCAE6961F051}"/>
    <cellStyle name="Normal 32 3 5" xfId="7116" xr:uid="{FB9E1A7E-4C1E-4D5D-AADC-D453D018D5C7}"/>
    <cellStyle name="Normal 32 3 5 2" xfId="8756" xr:uid="{338FFF95-050E-4BCF-81C4-123543687E66}"/>
    <cellStyle name="Normal 32 3 6" xfId="7960" xr:uid="{61CDEC33-52CE-4749-A14D-36AE3901CAC7}"/>
    <cellStyle name="Normal 32 4" xfId="6082" xr:uid="{351AF560-1624-46EF-95D1-4A9924CFADB1}"/>
    <cellStyle name="Normal 32 4 2" xfId="6740" xr:uid="{75134FA0-8EBC-4D97-8F5A-A0BF57FDB295}"/>
    <cellStyle name="Normal 32 4 2 2" xfId="7566" xr:uid="{77A1A9BD-FD08-46C1-931A-C7917750F638}"/>
    <cellStyle name="Normal 32 4 2 2 2" xfId="9205" xr:uid="{30A00D83-8AA8-4A07-8D97-43946A27E8EB}"/>
    <cellStyle name="Normal 32 4 2 3" xfId="8387" xr:uid="{9E14E716-101C-4FDB-9EBA-8576A7587265}"/>
    <cellStyle name="Normal 32 4 3" xfId="6741" xr:uid="{963BBAE1-8A81-4B0A-8D3C-0E8427EDC8CC}"/>
    <cellStyle name="Normal 32 4 3 2" xfId="7567" xr:uid="{DC545449-7355-4811-93E9-D3D655853430}"/>
    <cellStyle name="Normal 32 4 3 2 2" xfId="9206" xr:uid="{4E9EE06E-9199-49A4-9829-F1ACC0DAEDAD}"/>
    <cellStyle name="Normal 32 4 3 3" xfId="8388" xr:uid="{56B44A0F-ACC7-40EA-8BFA-FB97610A628D}"/>
    <cellStyle name="Normal 32 4 4" xfId="6445" xr:uid="{F9E89409-E3F3-47D9-AE3A-E52500FB4593}"/>
    <cellStyle name="Normal 32 4 4 2" xfId="7568" xr:uid="{E91281C7-564A-4CBC-9D90-325CC67E2AEC}"/>
    <cellStyle name="Normal 32 4 4 2 2" xfId="9207" xr:uid="{C796D731-B07B-4D56-9F50-2E1F34774B6F}"/>
    <cellStyle name="Normal 32 4 4 3" xfId="8152" xr:uid="{38428324-EF7D-4189-BA65-E3104CA2EA3B}"/>
    <cellStyle name="Normal 32 4 5" xfId="7117" xr:uid="{80498E39-407B-4DC4-8AFE-3DA5444A4811}"/>
    <cellStyle name="Normal 32 4 5 2" xfId="8757" xr:uid="{8F9E943E-3157-4FB7-AFE3-69C7FCB9C39D}"/>
    <cellStyle name="Normal 32 4 6" xfId="7961" xr:uid="{D76D3B39-808F-48EA-9FE6-201A9263626B}"/>
    <cellStyle name="Normal 32 5" xfId="6742" xr:uid="{6800C7A2-DB9C-4D1B-9E3E-D2458EDAD93B}"/>
    <cellStyle name="Normal 32 5 2" xfId="7569" xr:uid="{633B1568-2905-4877-91EA-DCEAB735C8C5}"/>
    <cellStyle name="Normal 32 5 2 2" xfId="9208" xr:uid="{8BF29206-6F78-4AC2-BBDB-FD7D0D3E1A13}"/>
    <cellStyle name="Normal 32 5 3" xfId="8389" xr:uid="{B57B0FB3-F2BF-4633-9180-90D151A0E806}"/>
    <cellStyle name="Normal 32 6" xfId="6743" xr:uid="{4F3CC026-2A7C-4E3B-9E3B-49371B77EA9A}"/>
    <cellStyle name="Normal 32 6 2" xfId="7570" xr:uid="{1C7343FB-22BF-4C18-BE9D-1F4BF25D612D}"/>
    <cellStyle name="Normal 32 6 2 2" xfId="9209" xr:uid="{CE464E14-BED5-4575-AED9-3EFC93CD0A55}"/>
    <cellStyle name="Normal 32 6 3" xfId="8390" xr:uid="{2A9D8575-C5C1-444C-80DD-88A8CB04380C}"/>
    <cellStyle name="Normal 32 7" xfId="6442" xr:uid="{9BCF6097-8C95-4003-B27D-54A929447B39}"/>
    <cellStyle name="Normal 32 7 2" xfId="7571" xr:uid="{C5099453-E8C0-40B7-9C5D-2B9975D8B3DD}"/>
    <cellStyle name="Normal 32 7 2 2" xfId="9210" xr:uid="{FCBE7630-9DFF-487E-A0E5-5C3F15BCE902}"/>
    <cellStyle name="Normal 32 7 3" xfId="8149" xr:uid="{DED63FAB-92ED-4D18-AEED-750BA4023EEC}"/>
    <cellStyle name="Normal 32 8" xfId="7114" xr:uid="{7CE8F806-731B-49AD-92F6-40BBB2940234}"/>
    <cellStyle name="Normal 32 8 2" xfId="8754" xr:uid="{E54627BF-5A4C-4900-9F84-D2B1160B78F3}"/>
    <cellStyle name="Normal 32 9" xfId="7958" xr:uid="{8306030A-9E8D-4A1C-92C1-B3677F373E7F}"/>
    <cellStyle name="Normal 33" xfId="6083" xr:uid="{830E7E1D-AF72-456D-AE5D-EA7A1184BB5F}"/>
    <cellStyle name="Normal 33 2" xfId="6744" xr:uid="{714CC144-5AE3-4F36-A042-5DAF7D64980B}"/>
    <cellStyle name="Normal 33 2 2" xfId="7572" xr:uid="{CFD7A6F9-D757-40CD-BAE4-BAD4A24B9B31}"/>
    <cellStyle name="Normal 33 2 2 2" xfId="9211" xr:uid="{35FD64F0-A119-491A-A0B6-B0330DB3F534}"/>
    <cellStyle name="Normal 33 2 3" xfId="8391" xr:uid="{6683794D-6CCE-469B-B868-AA335A2D8A0D}"/>
    <cellStyle name="Normal 33 3" xfId="6745" xr:uid="{5BF643AC-8B3F-4547-A0E7-ED200397FC84}"/>
    <cellStyle name="Normal 33 3 2" xfId="7573" xr:uid="{E91B2C96-8EBA-417F-869E-0E2934FAF3F2}"/>
    <cellStyle name="Normal 33 3 2 2" xfId="9212" xr:uid="{48544A1E-1DBE-480C-86F5-7C20E60882F8}"/>
    <cellStyle name="Normal 33 3 3" xfId="8392" xr:uid="{F4D59CAB-7061-445B-8D22-21F29108E0C2}"/>
    <cellStyle name="Normal 33 4" xfId="6446" xr:uid="{28A686D7-11C9-4B5C-B1C5-CEF3DA35AE90}"/>
    <cellStyle name="Normal 33 4 2" xfId="7574" xr:uid="{9D37668A-50A7-4D16-90CF-74707B71ECFF}"/>
    <cellStyle name="Normal 33 4 2 2" xfId="9213" xr:uid="{3E62A4A5-B945-4B3C-8AAF-CB0719E777FD}"/>
    <cellStyle name="Normal 33 4 3" xfId="8153" xr:uid="{0669A83F-0067-408F-AE67-0C41C8C368FC}"/>
    <cellStyle name="Normal 33 5" xfId="7118" xr:uid="{DD626FC7-3EBD-4638-AD03-5E58B9F1EC10}"/>
    <cellStyle name="Normal 33 5 2" xfId="8758" xr:uid="{AD89F55C-58BE-49E6-BFBB-B965487C7036}"/>
    <cellStyle name="Normal 33 6" xfId="7962" xr:uid="{6656722D-1D55-4572-8DFB-6BCDE47BE120}"/>
    <cellStyle name="Normal 34" xfId="96" xr:uid="{7BB703C1-6FA9-430C-A87F-9A3F835ADDD2}"/>
    <cellStyle name="Normal 34 2" xfId="6519" xr:uid="{90103ED7-FD3D-4C3E-812F-4239FE13B0B9}"/>
    <cellStyle name="Normal 35" xfId="89" xr:uid="{1AEA6260-B9E3-4549-8DB3-43B2B3011BA3}"/>
    <cellStyle name="Normal 35 2" xfId="6520" xr:uid="{C20FA82E-CF4F-4BB1-B2A7-3E89B5353979}"/>
    <cellStyle name="Normal 36" xfId="124" xr:uid="{F3CDC7E1-C909-464C-A2C0-6C65F5C30C39}"/>
    <cellStyle name="Normal 36 2" xfId="6521" xr:uid="{C054452E-2F61-4B81-B64F-164C7CA8E9CF}"/>
    <cellStyle name="Normal 37" xfId="151" xr:uid="{9BF093C5-FBF4-4D96-A3CC-FC53877BF418}"/>
    <cellStyle name="Normal 37 2" xfId="6522" xr:uid="{A047D089-5C9B-4341-BFF6-2DE5D8BE2A20}"/>
    <cellStyle name="Normal 38" xfId="6084" xr:uid="{55FAA52C-C176-4129-ABAD-7C7056E74457}"/>
    <cellStyle name="Normal 38 2" xfId="6746" xr:uid="{255227B1-92B8-4EE8-8180-0131DDD0137D}"/>
    <cellStyle name="Normal 38 2 2" xfId="7575" xr:uid="{B9F8057D-37F9-4269-8F2B-81E0B5640C04}"/>
    <cellStyle name="Normal 38 2 2 2" xfId="9214" xr:uid="{7777F4B3-0F7D-4105-A9C8-0F3280B73D59}"/>
    <cellStyle name="Normal 38 2 3" xfId="8393" xr:uid="{5C1F7B47-6A8D-4634-88EF-77D9F3C969DF}"/>
    <cellStyle name="Normal 38 3" xfId="6747" xr:uid="{C6263052-072D-4E70-80A8-7E0DCA1525EC}"/>
    <cellStyle name="Normal 38 3 2" xfId="7576" xr:uid="{10045984-D2A2-4C76-805A-05862C8315D0}"/>
    <cellStyle name="Normal 38 3 2 2" xfId="9215" xr:uid="{25D02B38-25B9-4484-8190-8C1C92ACA35C}"/>
    <cellStyle name="Normal 38 3 3" xfId="8394" xr:uid="{3B667254-326B-475E-A711-17A3F7341E9C}"/>
    <cellStyle name="Normal 38 4" xfId="6447" xr:uid="{52F9394D-78DE-40F9-8CB5-9CFE935C5C24}"/>
    <cellStyle name="Normal 38 4 2" xfId="7577" xr:uid="{4C987AEE-293A-4790-801D-A91083C9BA81}"/>
    <cellStyle name="Normal 38 4 2 2" xfId="9216" xr:uid="{5243F359-C8AF-4A65-BD3D-84A4ADD96F47}"/>
    <cellStyle name="Normal 38 4 3" xfId="8154" xr:uid="{9CE0005A-40C9-4312-B67D-168175A6BC17}"/>
    <cellStyle name="Normal 38 5" xfId="7119" xr:uid="{5393F59A-8D73-43E5-B760-55406941B337}"/>
    <cellStyle name="Normal 38 5 2" xfId="8759" xr:uid="{01473A2C-2C3F-47F5-8B57-F186B883BCB6}"/>
    <cellStyle name="Normal 38 6" xfId="7963" xr:uid="{E4FEBD7B-BF30-424E-B0FC-2A56076897C7}"/>
    <cellStyle name="Normal 39" xfId="6085" xr:uid="{54829ABD-77B8-4BF0-8FB3-38A012199E7A}"/>
    <cellStyle name="Normal 39 2" xfId="6748" xr:uid="{7DD37CD3-92CA-4A51-AE71-46BE6660C1B1}"/>
    <cellStyle name="Normal 39 2 2" xfId="7578" xr:uid="{8D4E48A2-F271-4A7D-94F5-CF874BD5B76C}"/>
    <cellStyle name="Normal 39 2 2 2" xfId="9217" xr:uid="{73D0E458-3673-4340-9485-A7B2306E3E78}"/>
    <cellStyle name="Normal 39 2 3" xfId="8395" xr:uid="{56E52468-F289-4681-8EFB-9A9049E221CB}"/>
    <cellStyle name="Normal 39 3" xfId="6749" xr:uid="{96FF75EA-629B-42C4-A2E0-AFAD69D18A61}"/>
    <cellStyle name="Normal 39 3 2" xfId="7579" xr:uid="{E4EDD4BF-E964-410D-89DA-35898E275FB4}"/>
    <cellStyle name="Normal 39 3 2 2" xfId="9218" xr:uid="{DADD2754-7C4B-4BCC-B7C2-29AF2DD60C89}"/>
    <cellStyle name="Normal 39 3 3" xfId="8396" xr:uid="{93933D39-F469-4096-87AA-C2B961F930D6}"/>
    <cellStyle name="Normal 39 4" xfId="6448" xr:uid="{00FF0D33-DFF8-4E26-B7C3-2BAF4E4985D3}"/>
    <cellStyle name="Normal 39 4 2" xfId="7580" xr:uid="{A5E73A9C-0EC0-4F5E-8F4F-1B9CA621C36E}"/>
    <cellStyle name="Normal 39 4 2 2" xfId="9219" xr:uid="{EE09B412-CCBF-4910-8B1C-6B76C9F7514C}"/>
    <cellStyle name="Normal 39 4 3" xfId="8155" xr:uid="{1BE00500-A734-4560-AF33-2F8B4BBB917C}"/>
    <cellStyle name="Normal 39 5" xfId="7120" xr:uid="{D90673FF-0D19-4230-A40E-D2ADF4CAAD89}"/>
    <cellStyle name="Normal 39 5 2" xfId="1" xr:uid="{9055970B-DDCC-4339-996A-F827443BB53B}"/>
    <cellStyle name="Normal 39 6" xfId="7964" xr:uid="{9836C6B4-5116-4476-B18A-BA4516D9508E}"/>
    <cellStyle name="Normal 39 7" xfId="4" xr:uid="{77E63C4C-CC09-41B5-9519-B578DBB10404}"/>
    <cellStyle name="Normal 39 9" xfId="6" xr:uid="{BC7CDF5E-FF91-4C01-BBC0-0DB858AAEB32}"/>
    <cellStyle name="Normal 4" xfId="18" xr:uid="{B0D5C945-3D3E-4279-B297-B654E379A7DD}"/>
    <cellStyle name="Normal 4 10" xfId="6086" xr:uid="{C54974E9-13B9-49F2-B1FC-26DBA4818F9B}"/>
    <cellStyle name="Normal 4 11" xfId="6087" xr:uid="{56681B8A-BF50-4AA0-A0CF-94BB98CBDB40}"/>
    <cellStyle name="Normal 4 12" xfId="6088" xr:uid="{3AB2593C-9782-499D-ADDF-B2A9035735D7}"/>
    <cellStyle name="Normal 4 13" xfId="6089" xr:uid="{9A10967D-EB94-496E-A581-04DB582D7721}"/>
    <cellStyle name="Normal 4 14" xfId="6090" xr:uid="{249C1D58-5940-4AAA-9550-031C2EEC1E10}"/>
    <cellStyle name="Normal 4 15" xfId="6091" xr:uid="{ACC44371-D8B0-4FEA-BA2C-589188BDC9A0}"/>
    <cellStyle name="Normal 4 16" xfId="6092" xr:uid="{6ED1224F-73ED-49F0-B05D-86BF246BB83E}"/>
    <cellStyle name="Normal 4 17" xfId="6093" xr:uid="{D9FC3522-AA4B-42AF-862A-7AB396DCEA58}"/>
    <cellStyle name="Normal 4 18" xfId="6094" xr:uid="{8A8F76E9-A511-40E9-B2EC-30591CACA289}"/>
    <cellStyle name="Normal 4 18 10" xfId="6095" xr:uid="{EFA46F87-F131-466F-AD85-95CDD1616658}"/>
    <cellStyle name="Normal 4 18 11" xfId="6096" xr:uid="{7E70A5D5-00F1-46F2-8732-1BCEA0C47254}"/>
    <cellStyle name="Normal 4 18 12" xfId="6097" xr:uid="{B1ACC0B3-48A1-43DB-85C9-DA6D07A4D7BF}"/>
    <cellStyle name="Normal 4 18 13" xfId="6098" xr:uid="{76BF13CF-D37E-4E35-AAE1-FA03A7A20FA1}"/>
    <cellStyle name="Normal 4 18 14" xfId="6099" xr:uid="{E130A39E-F83F-4E63-81BA-01BB74116A66}"/>
    <cellStyle name="Normal 4 18 15" xfId="6100" xr:uid="{F725D477-7E13-45A5-96DD-C0EA5F8A1132}"/>
    <cellStyle name="Normal 4 18 16" xfId="6101" xr:uid="{C95101FE-F4DC-4F3F-ABB8-477DCCFB87B7}"/>
    <cellStyle name="Normal 4 18 17" xfId="6102" xr:uid="{FD434B48-A74E-40CD-A451-6FF82B50F2BE}"/>
    <cellStyle name="Normal 4 18 18" xfId="6103" xr:uid="{CD22ABF8-11AD-4E52-9CEA-1727353EFF3A}"/>
    <cellStyle name="Normal 4 18 19" xfId="6104" xr:uid="{1FFDA56A-D48A-4E7E-A3FD-6F206FC02F1D}"/>
    <cellStyle name="Normal 4 18 2" xfId="6105" xr:uid="{5724EE4D-5F6B-4607-BC82-DFA05178E580}"/>
    <cellStyle name="Normal 4 18 20" xfId="6106" xr:uid="{E209145D-6E33-43BB-9955-C3F7A5A65A2C}"/>
    <cellStyle name="Normal 4 18 3" xfId="6107" xr:uid="{953673C4-B88C-4485-B4F7-559949B21B39}"/>
    <cellStyle name="Normal 4 18 4" xfId="6108" xr:uid="{5C9C2C48-14AD-47A3-B634-58884EF13A10}"/>
    <cellStyle name="Normal 4 18 5" xfId="6109" xr:uid="{15B88CDE-D702-403E-B323-D613EDE525DC}"/>
    <cellStyle name="Normal 4 18 6" xfId="6110" xr:uid="{EAE7BD13-243F-479B-8DA8-43A32E27260A}"/>
    <cellStyle name="Normal 4 18 7" xfId="6111" xr:uid="{7EF38C1E-D129-4E71-9D6B-C48B342DCAA2}"/>
    <cellStyle name="Normal 4 18 8" xfId="6112" xr:uid="{3A6882CE-B229-43E0-B4A2-9928B90FDC2B}"/>
    <cellStyle name="Normal 4 18 9" xfId="6113" xr:uid="{73D7C39B-A4A0-40C7-9DFC-D02791C28877}"/>
    <cellStyle name="Normal 4 19" xfId="6114" xr:uid="{87F91643-85ED-472E-9E98-6DBDB576334D}"/>
    <cellStyle name="Normal 4 2" xfId="13" xr:uid="{C0035B0D-5569-4F0D-8491-A5565E42669D}"/>
    <cellStyle name="Normal 4 2 10" xfId="20138" xr:uid="{9BDC330F-B4E7-4D7D-AF09-5FC80ACA6993}"/>
    <cellStyle name="Normal 4 2 2" xfId="6469" xr:uid="{EBA912B6-209D-4E8F-B068-E324651C2112}"/>
    <cellStyle name="Normal 4 2 3" xfId="6449" xr:uid="{DAFF1760-9F74-4F19-A99D-84FECD4C736E}"/>
    <cellStyle name="Normal 4 2 3 2" xfId="7581" xr:uid="{FE0694E1-9C72-4F41-B5C1-0DEF0C01A8FD}"/>
    <cellStyle name="Normal 4 2 3 2 2" xfId="9220" xr:uid="{E91E5885-E242-491A-A27F-5C308391951F}"/>
    <cellStyle name="Normal 4 2 3 3" xfId="8156" xr:uid="{B993106B-15B5-401B-8311-BE63F4FDABA3}"/>
    <cellStyle name="Normal 4 2 4" xfId="7121" xr:uid="{D7264A26-3A08-4A0D-9FA0-D1F466527AD9}"/>
    <cellStyle name="Normal 4 2 4 2" xfId="8760" xr:uid="{81AA9043-A5C8-4FB0-9A9D-B879EDE89929}"/>
    <cellStyle name="Normal 4 2 5" xfId="7772" xr:uid="{67EBAAF0-3D8B-4FE8-895D-66711F55B8DF}"/>
    <cellStyle name="Normal 4 2 6" xfId="150" xr:uid="{B545581F-FA88-48EF-BF80-0C7017BF3C15}"/>
    <cellStyle name="Normal 4 2 7" xfId="39" xr:uid="{A03995E4-51DC-4408-BD8C-3DB75A14919F}"/>
    <cellStyle name="Normal 4 2 8" xfId="19705" xr:uid="{7DDA52D1-F8D3-4E44-971E-4CED3A32FDBC}"/>
    <cellStyle name="Normal 4 2 9" xfId="20132" xr:uid="{02BFADD3-EE9C-4752-A86E-EBA76C9CD202}"/>
    <cellStyle name="Normal 4 20" xfId="6115" xr:uid="{0C889618-0578-4C25-B340-4594C2D4971E}"/>
    <cellStyle name="Normal 4 21" xfId="6116" xr:uid="{47924966-AFE5-44C5-A475-440428A4197A}"/>
    <cellStyle name="Normal 4 22" xfId="6117" xr:uid="{569F7F7C-18AF-4D4F-BFD0-3ED2AE7A06DF}"/>
    <cellStyle name="Normal 4 23" xfId="6118" xr:uid="{4B49F867-7384-4A0C-BE14-BC553BEC986D}"/>
    <cellStyle name="Normal 4 24" xfId="6119" xr:uid="{95AF1623-D7E5-4441-ABA5-7600A626FF4F}"/>
    <cellStyle name="Normal 4 25" xfId="6120" xr:uid="{49A110AA-E5F1-4007-8AD6-595CB9CC0EB9}"/>
    <cellStyle name="Normal 4 26" xfId="6750" xr:uid="{95604D47-91D8-42B2-827F-BE1507C90287}"/>
    <cellStyle name="Normal 4 27" xfId="6971" xr:uid="{351C06FF-53D8-43AC-98C2-9F38FBDCB085}"/>
    <cellStyle name="Normal 4 27 2" xfId="8610" xr:uid="{70B63ABA-8FDC-4F1D-A96F-7A558CB01DB5}"/>
    <cellStyle name="Normal 4 28" xfId="122" xr:uid="{330D8C84-61E0-4D4A-AED0-367A263F6366}"/>
    <cellStyle name="Normal 4 28 2" xfId="19730" xr:uid="{86CBFCDE-D52F-46B0-AC4C-DB5D9B1B4D84}"/>
    <cellStyle name="Normal 4 28 3" xfId="20148" xr:uid="{A4A44DF9-E6AB-48AA-9F37-DF63E0483526}"/>
    <cellStyle name="Normal 4 29" xfId="162" xr:uid="{1D49EE83-198C-4E12-BCDC-41340ECFD5C1}"/>
    <cellStyle name="Normal 4 3" xfId="30" xr:uid="{251BA673-E1FD-490F-9883-B94E5F71E4E3}"/>
    <cellStyle name="Normal 4 3 2" xfId="6122" xr:uid="{F2F5AEA3-E5BB-4D31-AA61-DA5726B5DDA1}"/>
    <cellStyle name="Normal 4 3 3" xfId="6470" xr:uid="{0935A077-EF46-4104-9945-35BD147E4E7D}"/>
    <cellStyle name="Normal 4 3 3 2" xfId="19801" xr:uid="{9D4377E5-F22C-4DB9-868E-9ACB81C84049}"/>
    <cellStyle name="Normal 4 3 3 3" xfId="20199" xr:uid="{F95B86AB-9662-420B-994E-CED719EFFC1F}"/>
    <cellStyle name="Normal 4 3 4" xfId="6121" xr:uid="{09D2C76C-911F-46F7-B84B-843C31B7456A}"/>
    <cellStyle name="Normal 4 3 4 2" xfId="19798" xr:uid="{A33B1B89-D0D3-4A80-B5D9-AB6244609828}"/>
    <cellStyle name="Normal 4 3 4 3" xfId="20196" xr:uid="{5607C148-7109-41B6-B665-39B0A536736A}"/>
    <cellStyle name="Normal 4 3_1_solis_MK Nr 595 " xfId="6123" xr:uid="{FEC4871D-4B9C-4F1C-B961-EA1EE6B2358C}"/>
    <cellStyle name="Normal 4 30" xfId="19606" xr:uid="{4F1E6C60-8DDD-4284-96AC-07DA71D3070A}"/>
    <cellStyle name="Normal 4 31" xfId="20135" xr:uid="{FD357600-3E82-40CC-9C03-63516EBFA7B9}"/>
    <cellStyle name="Normal 4 4" xfId="6124" xr:uid="{BDED5D70-6DC2-4DF2-B917-88399D84BE95}"/>
    <cellStyle name="Normal 4 5" xfId="6125" xr:uid="{01CF8503-1306-463E-8B1D-D73DC9699316}"/>
    <cellStyle name="Normal 4 6" xfId="6126" xr:uid="{4AB9B608-4B9F-421C-8D62-D69544F8161B}"/>
    <cellStyle name="Normal 4 7" xfId="6127" xr:uid="{E0726CA6-57DF-40CE-B8F1-731A0EE92DA1}"/>
    <cellStyle name="Normal 4 8" xfId="6128" xr:uid="{A7D44833-847B-406D-8849-0FAFAA0F1B84}"/>
    <cellStyle name="Normal 4 9" xfId="6129" xr:uid="{F9CCB446-9E2D-40DB-B0FF-1A6C7FE0F037}"/>
    <cellStyle name="Normal 40" xfId="134" xr:uid="{A0D36381-5674-4598-BAF3-8309359B01F1}"/>
    <cellStyle name="Normal 40 2" xfId="6523" xr:uid="{32F257BA-08A4-43A4-AAB0-062A2BE8996A}"/>
    <cellStyle name="Normal 41" xfId="6130" xr:uid="{4DDD62C2-F41D-4ABC-80A0-E7847D0973E0}"/>
    <cellStyle name="Normal 41 2" xfId="6471" xr:uid="{6E0D3C4B-FBB6-416B-A015-0AF4EEEC6FB9}"/>
    <cellStyle name="Normal 41 3" xfId="6524" xr:uid="{6A06D7D8-62CD-4B6E-8BE4-FF21D3FE7F13}"/>
    <cellStyle name="Normal 41 3 2" xfId="6751" xr:uid="{29088A61-61BA-49E7-BEC7-33C84ED2EEA1}"/>
    <cellStyle name="Normal 41 3 2 2" xfId="7582" xr:uid="{7AA2F0A7-BE5D-41CE-88EF-DE61876411E2}"/>
    <cellStyle name="Normal 41 3 2 2 2" xfId="9221" xr:uid="{FCD6CF6A-3038-48A7-BF33-9FCF4DD1242D}"/>
    <cellStyle name="Normal 41 3 2 3" xfId="8397" xr:uid="{C0AFFF78-5CF8-450F-82E8-D16B57AB1E6F}"/>
    <cellStyle name="Normal 41 3 3" xfId="7214" xr:uid="{0283AC73-F84A-4CDE-A41E-EB9F33551718}"/>
    <cellStyle name="Normal 41 3 3 2" xfId="8853" xr:uid="{89F55558-153D-443F-8B5F-427AE96510A8}"/>
    <cellStyle name="Normal 41 3 4" xfId="8180" xr:uid="{D66400F0-D0F2-4B03-84E4-C31064C6F123}"/>
    <cellStyle name="Normal 41 4" xfId="6752" xr:uid="{35717091-F0D8-4E03-B830-887B66273029}"/>
    <cellStyle name="Normal 41 4 2" xfId="7583" xr:uid="{7D9D24BA-0E84-4BD0-B065-86261BAC6C7D}"/>
    <cellStyle name="Normal 41 4 2 2" xfId="9222" xr:uid="{224B688D-A495-4664-AEA2-327BB3694AB0}"/>
    <cellStyle name="Normal 41 4 3" xfId="8398" xr:uid="{69346D96-0B19-4F53-98C3-A4F26F90E61A}"/>
    <cellStyle name="Normal 42" xfId="6341" xr:uid="{8736C3D1-A54F-4D6B-9EA2-D7B96A396391}"/>
    <cellStyle name="Normal 42 2" xfId="6753" xr:uid="{E89413F8-4350-4901-885A-B8BAD0A7C8C7}"/>
    <cellStyle name="Normal 42 2 2" xfId="7585" xr:uid="{81949FE7-DCCF-4118-8D9F-F12DE30AF8F9}"/>
    <cellStyle name="Normal 42 2 2 2" xfId="9224" xr:uid="{6E93558A-ECD7-4382-8E8D-FE039ACBE63A}"/>
    <cellStyle name="Normal 42 2 3" xfId="8399" xr:uid="{BD4857D8-7287-450B-8456-57374FB5A2A4}"/>
    <cellStyle name="Normal 42 3" xfId="6531" xr:uid="{27CB392D-4D9E-448C-A041-F62C2F72CBE6}"/>
    <cellStyle name="Normal 42 4" xfId="6450" xr:uid="{29654F7E-087B-4E60-8EE1-336A620CADFA}"/>
    <cellStyle name="Normal 42 4 2" xfId="7586" xr:uid="{1514A263-E225-42C2-8BF0-35634BDAFEF3}"/>
    <cellStyle name="Normal 42 4 2 2" xfId="9225" xr:uid="{ACEDF59F-B3D8-4241-A6A4-2F067A3785CF}"/>
    <cellStyle name="Normal 42 4 3" xfId="8157" xr:uid="{D5346F51-FBBD-4B8C-B774-29A7506E4D41}"/>
    <cellStyle name="Normal 42 5" xfId="7584" xr:uid="{FBDBC1E8-1B4B-4145-832C-E54544FCFB5E}"/>
    <cellStyle name="Normal 42 5 2" xfId="9223" xr:uid="{3C332C93-19C4-4B4E-8701-B0535694FF82}"/>
    <cellStyle name="Normal 42 6" xfId="8049" xr:uid="{DE3C761F-6D18-442A-B1D6-C4734CEDF59A}"/>
    <cellStyle name="Normal 43" xfId="95" xr:uid="{5C16A71E-391D-4202-ADA7-6D7B1A4EEDB2}"/>
    <cellStyle name="Normal 43 2" xfId="6525" xr:uid="{0FA736F4-6454-4F02-A1CE-133F22027F5E}"/>
    <cellStyle name="Normal 44" xfId="166" xr:uid="{FC7D3C48-D236-454D-9EC9-E759D43693E5}"/>
    <cellStyle name="Normal 44 2" xfId="6526" xr:uid="{1930589D-57DF-4739-B51F-95222C912A25}"/>
    <cellStyle name="Normal 45" xfId="6131" xr:uid="{2E5A7C15-3632-4100-98B5-4E3A91330FCE}"/>
    <cellStyle name="Normal 45 10" xfId="6754" xr:uid="{562BDD4E-8FFC-4D44-83E4-A3678AF72AF1}"/>
    <cellStyle name="Normal 45 10 2" xfId="7587" xr:uid="{2BB4EC1C-2F41-4E48-8B05-CA8602832B17}"/>
    <cellStyle name="Normal 45 10 2 2" xfId="9226" xr:uid="{14550DB6-D34C-4C51-A567-6548C1D82F05}"/>
    <cellStyle name="Normal 45 10 3" xfId="8400" xr:uid="{01CF3E14-C55F-4BCE-BE4A-58650518B304}"/>
    <cellStyle name="Normal 45 11" xfId="6755" xr:uid="{A442BA6C-B2F4-41E2-A693-FCD7595EE721}"/>
    <cellStyle name="Normal 45 11 2" xfId="7588" xr:uid="{9C64BAC5-073D-4486-A3EC-D4117E7C69D1}"/>
    <cellStyle name="Normal 45 11 2 2" xfId="9227" xr:uid="{DFE5BFD9-2EEA-4391-99AA-80A59E40A3C6}"/>
    <cellStyle name="Normal 45 11 3" xfId="8401" xr:uid="{BDBD4885-C4D4-4B93-A9B6-2CAC22B1860F}"/>
    <cellStyle name="Normal 45 12" xfId="6756" xr:uid="{7AA192C3-DDB9-4B4F-B100-78C87596DCFB}"/>
    <cellStyle name="Normal 45 12 2" xfId="7589" xr:uid="{8BBC081E-725A-4247-8931-2467390D595F}"/>
    <cellStyle name="Normal 45 12 2 2" xfId="9228" xr:uid="{A3EAC579-51E3-443F-A618-715CC4A247B9}"/>
    <cellStyle name="Normal 45 12 3" xfId="8402" xr:uid="{8F8CD3E4-5C85-4C71-A46D-99597392CDBE}"/>
    <cellStyle name="Normal 45 2" xfId="6132" xr:uid="{9D869749-C8CA-495C-946B-B0DDFBA632C6}"/>
    <cellStyle name="Normal 45 2 2" xfId="6757" xr:uid="{67BCB0B8-AB2D-4263-901D-D0AB4479532B}"/>
    <cellStyle name="Normal 45 2 2 2" xfId="7590" xr:uid="{CE6B58D7-0778-4B63-967B-5F5CBA88C686}"/>
    <cellStyle name="Normal 45 2 2 2 2" xfId="9229" xr:uid="{A6BEA474-D924-44A3-A3D2-B9067AD0F6FF}"/>
    <cellStyle name="Normal 45 2 2 3" xfId="8403" xr:uid="{ADD1B690-2697-48E7-AADC-686FF622C0BA}"/>
    <cellStyle name="Normal 45 2 3" xfId="6758" xr:uid="{7FA76397-AFFB-4223-86C5-405956498D3A}"/>
    <cellStyle name="Normal 45 2 3 2" xfId="7591" xr:uid="{85416B49-999E-4E97-9DE1-5597427DE55C}"/>
    <cellStyle name="Normal 45 2 3 2 2" xfId="9230" xr:uid="{01829534-FE3C-4ACD-9B7B-DB6DB1F2BF2B}"/>
    <cellStyle name="Normal 45 2 3 3" xfId="8404" xr:uid="{3D432916-B3EE-492F-B5ED-94D993C45FF9}"/>
    <cellStyle name="Normal 45 2 4" xfId="6451" xr:uid="{F73488B9-2EC4-471F-9DC3-2AF0C40402E4}"/>
    <cellStyle name="Normal 45 2 4 2" xfId="7592" xr:uid="{3BD45612-088D-4AAE-8018-76C0A7485C9B}"/>
    <cellStyle name="Normal 45 2 4 2 2" xfId="9231" xr:uid="{827E9013-5A13-4B9B-86D0-C65FB2FFE433}"/>
    <cellStyle name="Normal 45 2 4 3" xfId="8158" xr:uid="{973AD4E0-5623-47F9-A42A-EB8C85179FFE}"/>
    <cellStyle name="Normal 45 2 5" xfId="7122" xr:uid="{4DEB0ABE-99D2-485A-B939-F5559CA2A9AB}"/>
    <cellStyle name="Normal 45 2 5 2" xfId="8761" xr:uid="{4073CE72-5993-4B6E-B599-5B37065621ED}"/>
    <cellStyle name="Normal 45 2 6" xfId="7965" xr:uid="{12B1767D-CB61-4ACD-83BF-BDA9DF6F44DE}"/>
    <cellStyle name="Normal 45 3" xfId="6133" xr:uid="{4B0EE7CD-099A-4D76-B079-9219158AF1D7}"/>
    <cellStyle name="Normal 45 3 2" xfId="6759" xr:uid="{335E624D-39BC-491B-AEA0-CAD848C014AB}"/>
    <cellStyle name="Normal 45 3 2 2" xfId="7593" xr:uid="{8C7DFCD3-551D-488C-901D-8043B68EEEA2}"/>
    <cellStyle name="Normal 45 3 2 2 2" xfId="9232" xr:uid="{057207D5-DA19-4E82-84A3-8F1A17035761}"/>
    <cellStyle name="Normal 45 3 2 3" xfId="8405" xr:uid="{73FA2C48-9F66-4F7C-9231-F0D60742A321}"/>
    <cellStyle name="Normal 45 3 3" xfId="6760" xr:uid="{BBDB260F-24BB-49DB-A47B-AB4BF1BA3563}"/>
    <cellStyle name="Normal 45 3 3 2" xfId="7594" xr:uid="{F45D4C77-0D37-48FC-897D-514C3426D963}"/>
    <cellStyle name="Normal 45 3 3 2 2" xfId="9233" xr:uid="{DBDF6CAF-16DA-42E5-93B0-EB5BFED6FC49}"/>
    <cellStyle name="Normal 45 3 3 3" xfId="8406" xr:uid="{AEA08542-EDBB-48DF-A2FB-19C7D108ADB1}"/>
    <cellStyle name="Normal 45 3 4" xfId="6452" xr:uid="{B6230365-A2ED-4512-B426-94F8C2D3505B}"/>
    <cellStyle name="Normal 45 3 4 2" xfId="7595" xr:uid="{14C1C469-7B6E-4E61-9CEF-68C632485DFD}"/>
    <cellStyle name="Normal 45 3 4 2 2" xfId="9234" xr:uid="{04B3CBB0-D13C-4614-A2CD-B4AA8AD3FC9B}"/>
    <cellStyle name="Normal 45 3 4 3" xfId="8159" xr:uid="{64212F50-198F-4CCD-A11B-B446A0F3B2B9}"/>
    <cellStyle name="Normal 45 3 5" xfId="7123" xr:uid="{7FA71862-30F5-467A-BA36-80744E4E67DB}"/>
    <cellStyle name="Normal 45 3 5 2" xfId="8762" xr:uid="{228935CA-52F9-4815-8177-4650B6C620BB}"/>
    <cellStyle name="Normal 45 3 6" xfId="7966" xr:uid="{30BE4FB3-3E25-469A-9255-2B5627222881}"/>
    <cellStyle name="Normal 45 4" xfId="6134" xr:uid="{1F10B16B-664D-4D89-A320-D9D098A5C378}"/>
    <cellStyle name="Normal 45 4 2" xfId="6761" xr:uid="{EA0B1E52-56F7-4303-B12D-0CFC4A74EAB1}"/>
    <cellStyle name="Normal 45 4 2 2" xfId="7596" xr:uid="{81F50B96-8D37-4A84-B2FC-6F5AB53DB67C}"/>
    <cellStyle name="Normal 45 4 2 2 2" xfId="9235" xr:uid="{0E4E0097-F465-4D35-AB31-1561334B0C39}"/>
    <cellStyle name="Normal 45 4 2 3" xfId="8407" xr:uid="{3C939ECB-5206-41E0-97B9-D5368F2248C2}"/>
    <cellStyle name="Normal 45 4 3" xfId="6762" xr:uid="{3DCE136D-DE0B-477F-B547-28730918ECE7}"/>
    <cellStyle name="Normal 45 4 3 2" xfId="7597" xr:uid="{C57561B0-18EE-49E4-A1CC-57607D014567}"/>
    <cellStyle name="Normal 45 4 3 2 2" xfId="9236" xr:uid="{5BC14490-9880-49FD-8906-D6D3E6006859}"/>
    <cellStyle name="Normal 45 4 3 3" xfId="8408" xr:uid="{794B444A-E8A8-4FA3-9B70-7B461CE6D2B8}"/>
    <cellStyle name="Normal 45 4 4" xfId="6453" xr:uid="{3DFE4CA7-B177-4891-9DEF-73687C49EE5B}"/>
    <cellStyle name="Normal 45 4 4 2" xfId="7598" xr:uid="{A64D296E-D3D4-4ABC-900B-E52877D9294D}"/>
    <cellStyle name="Normal 45 4 4 2 2" xfId="9237" xr:uid="{9EF643B0-B268-4F6A-AD1B-1CCB35D2E508}"/>
    <cellStyle name="Normal 45 4 4 3" xfId="8160" xr:uid="{8E01D404-67C0-4B49-9E88-1965EEA48805}"/>
    <cellStyle name="Normal 45 4 5" xfId="7124" xr:uid="{8B0A1CB4-F54F-4034-952E-8DE2926CAC5A}"/>
    <cellStyle name="Normal 45 4 5 2" xfId="8763" xr:uid="{D5BB05CE-CCE3-4DFF-B92D-BAC604D12148}"/>
    <cellStyle name="Normal 45 4 6" xfId="7967" xr:uid="{334A0EAD-D9E8-4400-BA39-8DDB8B8918EF}"/>
    <cellStyle name="Normal 45 5" xfId="6763" xr:uid="{F45A34F4-9B58-4E7D-9100-F8F21AA9106A}"/>
    <cellStyle name="Normal 45 5 2" xfId="6764" xr:uid="{FACAC247-065F-4976-A8A2-5CD3AF58D14C}"/>
    <cellStyle name="Normal 45 5 2 2" xfId="7600" xr:uid="{B379DF7E-C0AD-4BBB-9496-4081E2BC0EAB}"/>
    <cellStyle name="Normal 45 5 2 2 2" xfId="9239" xr:uid="{82D1BEA4-71D9-4F1E-A1D8-41D46D57534F}"/>
    <cellStyle name="Normal 45 5 2 3" xfId="8410" xr:uid="{222FF5F9-7EC8-469A-8DCC-0D25E870BBCF}"/>
    <cellStyle name="Normal 45 5 3" xfId="6765" xr:uid="{9E7CA55C-1906-47A7-BD21-7B3FDFF11608}"/>
    <cellStyle name="Normal 45 5 3 2" xfId="7601" xr:uid="{64334DB9-7F07-43A8-B431-A63FDA89D25C}"/>
    <cellStyle name="Normal 45 5 3 2 2" xfId="9240" xr:uid="{E3BE6ABB-9230-446D-9A08-70D082ECB938}"/>
    <cellStyle name="Normal 45 5 3 3" xfId="8411" xr:uid="{02296DB4-83A3-4297-BF9D-907F5970ACF6}"/>
    <cellStyle name="Normal 45 5 4" xfId="6766" xr:uid="{987BD953-1861-4CE7-A5A2-1BA8724BB685}"/>
    <cellStyle name="Normal 45 5 4 2" xfId="7602" xr:uid="{90E48B1F-558A-45F9-9FCD-77BF69E030D8}"/>
    <cellStyle name="Normal 45 5 4 2 2" xfId="9241" xr:uid="{BA4B4D68-D4AB-4F5D-876B-AF7B5BD7ADF1}"/>
    <cellStyle name="Normal 45 5 4 3" xfId="8412" xr:uid="{C418793B-7A4A-40C1-B4A8-74842AD92629}"/>
    <cellStyle name="Normal 45 5 5" xfId="7599" xr:uid="{6C1FFC8E-1F4F-4AF5-AFBC-C6D85AF5C405}"/>
    <cellStyle name="Normal 45 5 5 2" xfId="9238" xr:uid="{819F679C-C639-475D-BD3E-FC33CEF88ACC}"/>
    <cellStyle name="Normal 45 5 6" xfId="8409" xr:uid="{C8676BD3-851A-40D3-B685-53D97604328B}"/>
    <cellStyle name="Normal 45 6" xfId="6767" xr:uid="{53B94106-DA56-4D28-A68F-28182CBCC26A}"/>
    <cellStyle name="Normal 45 6 2" xfId="7603" xr:uid="{16BCBC0A-D342-42BC-8198-A030FE33479D}"/>
    <cellStyle name="Normal 45 6 2 2" xfId="9242" xr:uid="{70EB3955-2720-42AF-A9A9-3DD58054F83D}"/>
    <cellStyle name="Normal 45 6 3" xfId="8413" xr:uid="{4C1022D0-06FF-4CA5-A7DE-42C2A19A85DF}"/>
    <cellStyle name="Normal 45 7" xfId="6768" xr:uid="{E26F0311-EF6C-4026-9657-B897D7FF7DA6}"/>
    <cellStyle name="Normal 45 7 2" xfId="7604" xr:uid="{E5542180-C088-4EDF-A71A-8311FE89CFC3}"/>
    <cellStyle name="Normal 45 7 2 2" xfId="9243" xr:uid="{B65B7E9C-6382-4E0A-955F-E3AC2D580211}"/>
    <cellStyle name="Normal 45 7 3" xfId="8414" xr:uid="{EE1A3023-08DF-4515-A146-F38AD84B37E2}"/>
    <cellStyle name="Normal 45 8" xfId="6769" xr:uid="{341ACEAE-9E46-45BF-B7FD-209A476C9D24}"/>
    <cellStyle name="Normal 45 8 2" xfId="7605" xr:uid="{587626A7-8A2D-4D63-B2E0-1707298C3128}"/>
    <cellStyle name="Normal 45 8 2 2" xfId="9244" xr:uid="{5E7F2D5D-256F-4258-BAC9-C6715BCBC1D4}"/>
    <cellStyle name="Normal 45 8 3" xfId="8415" xr:uid="{02583CEA-8D50-4123-89C9-B9816CB24A55}"/>
    <cellStyle name="Normal 45 9" xfId="6770" xr:uid="{107B0118-42D0-4C90-B2D3-23ED925F9B6F}"/>
    <cellStyle name="Normal 46" xfId="6771" xr:uid="{7025B42D-5B46-42DD-8232-F4684399DD6F}"/>
    <cellStyle name="Normal 46 2" xfId="6772" xr:uid="{69E87A5C-C94E-4B80-888E-F9AFAA3111A0}"/>
    <cellStyle name="Normal 46 2 2" xfId="7607" xr:uid="{EF783F56-2BA5-4ABE-A5E1-3A9D75BC9716}"/>
    <cellStyle name="Normal 46 2 2 2" xfId="9246" xr:uid="{1F9F4F31-2A0F-4000-BA87-C0F379D6A389}"/>
    <cellStyle name="Normal 46 2 3" xfId="8417" xr:uid="{83C3C097-2F4F-499C-8DA0-B11E21578D25}"/>
    <cellStyle name="Normal 46 3" xfId="7606" xr:uid="{C9450F64-8361-465B-8A23-3DADCA56FFD4}"/>
    <cellStyle name="Normal 46 3 2" xfId="9245" xr:uid="{C6568CD0-5A2F-48B6-9492-5DFD66B7D536}"/>
    <cellStyle name="Normal 46 4" xfId="8416" xr:uid="{6C2D73A5-436E-4A9F-898D-83C5E5978231}"/>
    <cellStyle name="Normal 47" xfId="6773" xr:uid="{70C423D4-6BA6-4E92-9EF7-0B3947AB3A26}"/>
    <cellStyle name="Normal 47 2" xfId="6774" xr:uid="{D363F643-C683-47DC-9ECD-05C648ED7C43}"/>
    <cellStyle name="Normal 47 2 2" xfId="7609" xr:uid="{E5368A60-308B-4F25-82AB-ACB49FD61CE0}"/>
    <cellStyle name="Normal 47 2 2 2" xfId="9248" xr:uid="{DF70BA02-500C-4535-AC56-507BCE4CEBC0}"/>
    <cellStyle name="Normal 47 2 3" xfId="8419" xr:uid="{A5D6A1F5-5219-44BA-AF59-8F24107C65D2}"/>
    <cellStyle name="Normal 47 3" xfId="6775" xr:uid="{841B57F4-6A54-4EF6-9582-D901BE6BE863}"/>
    <cellStyle name="Normal 47 3 2" xfId="7610" xr:uid="{DAEEF649-3096-4D86-9009-307E75402BEB}"/>
    <cellStyle name="Normal 47 3 2 2" xfId="9249" xr:uid="{EA9E8896-5FAA-4D81-A356-AB18D661B5D1}"/>
    <cellStyle name="Normal 47 3 3" xfId="8420" xr:uid="{5A3DFCA6-078A-4E33-9832-FCCCA7334E08}"/>
    <cellStyle name="Normal 47 4" xfId="6776" xr:uid="{2028B134-DE9E-4527-92DB-9E7A7496AFBB}"/>
    <cellStyle name="Normal 47 4 2" xfId="7611" xr:uid="{8A7977FE-DA58-43E6-8A8C-C04A7ADCE4B6}"/>
    <cellStyle name="Normal 47 4 2 2" xfId="9250" xr:uid="{AD612654-347A-4A0C-A3D5-D74BB3ED10FE}"/>
    <cellStyle name="Normal 47 4 3" xfId="8421" xr:uid="{D8C04BB5-D0E3-43B5-9E77-4A6E4EEABDD4}"/>
    <cellStyle name="Normal 47 5" xfId="6777" xr:uid="{2C0A5BAF-A832-4382-A39A-5DB5D08A26B9}"/>
    <cellStyle name="Normal 47 5 2" xfId="7612" xr:uid="{3AEE9048-AE22-4CE4-B1C9-81A01DB3E3F5}"/>
    <cellStyle name="Normal 47 5 2 2" xfId="9251" xr:uid="{C357EC3E-A7F5-4C55-876A-A9BC88040208}"/>
    <cellStyle name="Normal 47 5 3" xfId="8422" xr:uid="{50876668-34FD-4EC3-B168-84641865524B}"/>
    <cellStyle name="Normal 47 6" xfId="6778" xr:uid="{CFF2CBD1-66F7-4C05-BF56-FDF7333072D5}"/>
    <cellStyle name="Normal 47 6 2" xfId="7613" xr:uid="{D0C9511E-16FD-430A-821D-C3075E0F0C19}"/>
    <cellStyle name="Normal 47 6 2 2" xfId="9252" xr:uid="{2207A6C4-7956-4D65-BB76-54A137F505CF}"/>
    <cellStyle name="Normal 47 6 3" xfId="8423" xr:uid="{ED27562A-A10E-4047-9960-BC2A26176822}"/>
    <cellStyle name="Normal 47 7" xfId="7608" xr:uid="{2DA9F084-69A5-4C7B-BD77-8D45969371A3}"/>
    <cellStyle name="Normal 47 7 2" xfId="9247" xr:uid="{1765B01D-7C72-409E-8F0F-CE2FF2C3B779}"/>
    <cellStyle name="Normal 47 8" xfId="8418" xr:uid="{BCF7AB89-1A43-4799-8FD0-9A65CE93A3D2}"/>
    <cellStyle name="Normal 48" xfId="6779" xr:uid="{D38ED79A-12AB-48EA-8625-EA9854475580}"/>
    <cellStyle name="Normal 48 2" xfId="6780" xr:uid="{6AA2FC5D-6E9F-44AD-ADDA-8AD5CB28CB8F}"/>
    <cellStyle name="Normal 48 2 2" xfId="7615" xr:uid="{E35E2FF4-6147-4572-BA13-5CFEB36CE01B}"/>
    <cellStyle name="Normal 48 2 2 2" xfId="9254" xr:uid="{2F124D1C-4F54-4EA5-AD56-94036AF89EE1}"/>
    <cellStyle name="Normal 48 2 3" xfId="8425" xr:uid="{30CC7DA8-A0E6-465C-8305-7DB924DA8653}"/>
    <cellStyle name="Normal 48 3" xfId="6781" xr:uid="{CF8033B0-13F7-43D3-98B0-2A6BA0C8D2FA}"/>
    <cellStyle name="Normal 48 3 2" xfId="7616" xr:uid="{795196DD-D91C-455C-9BA0-B2578A40086C}"/>
    <cellStyle name="Normal 48 3 2 2" xfId="9255" xr:uid="{1BD0EB96-7133-4ECE-8C5D-216F1F2FE85E}"/>
    <cellStyle name="Normal 48 3 3" xfId="8426" xr:uid="{B2493F1A-BBE1-4D4B-863E-624D56BC4D51}"/>
    <cellStyle name="Normal 48 4" xfId="6782" xr:uid="{67B602BA-D193-4315-91B0-9090AF8F78F2}"/>
    <cellStyle name="Normal 48 4 2" xfId="7617" xr:uid="{84D4B292-B5C3-4258-9871-B2BF364BFE9B}"/>
    <cellStyle name="Normal 48 4 2 2" xfId="9256" xr:uid="{C469F333-B8FF-4C7A-A133-519159B64F86}"/>
    <cellStyle name="Normal 48 4 3" xfId="8427" xr:uid="{2811259C-B637-4D8B-A3AF-3D5070AB634D}"/>
    <cellStyle name="Normal 48 5" xfId="6783" xr:uid="{C0EE5406-E496-4CBE-82BB-31EACCDFEA0A}"/>
    <cellStyle name="Normal 48 5 2" xfId="7618" xr:uid="{552E8AAF-DECF-4D41-9E67-FD78949F67B0}"/>
    <cellStyle name="Normal 48 5 2 2" xfId="9257" xr:uid="{9D4CACB6-E84E-4D0C-8A4E-CE82C4DDCF23}"/>
    <cellStyle name="Normal 48 5 3" xfId="8428" xr:uid="{D5233E9A-9F3D-4CD4-9168-978C771C4E3F}"/>
    <cellStyle name="Normal 48 6" xfId="7614" xr:uid="{157B6367-336D-48DF-972B-8DBE01E70CA1}"/>
    <cellStyle name="Normal 48 6 2" xfId="9253" xr:uid="{3834A3CC-F7AA-45F8-95C4-7A2F3EE3F9D4}"/>
    <cellStyle name="Normal 48 7" xfId="8424" xr:uid="{3BE7AEE2-9EF4-4ECB-A114-EBE24A0E02C7}"/>
    <cellStyle name="Normal 49" xfId="6784" xr:uid="{7EA87A18-7121-45B3-967F-F314732C04C5}"/>
    <cellStyle name="Normal 49 2" xfId="6785" xr:uid="{05ADF000-4103-4BB1-9E8A-B684CDF42A5C}"/>
    <cellStyle name="Normal 49 2 2" xfId="7620" xr:uid="{B658748E-C2ED-4218-8048-B69C5274B831}"/>
    <cellStyle name="Normal 49 2 2 2" xfId="9259" xr:uid="{2D02C9FD-0069-4B37-BC3B-402A8115BBDA}"/>
    <cellStyle name="Normal 49 2 3" xfId="8430" xr:uid="{DDF8C5A7-26F8-4A89-9D42-E8C281936E23}"/>
    <cellStyle name="Normal 49 3" xfId="6786" xr:uid="{19DF216A-E640-454D-B8B5-B8A68A56925D}"/>
    <cellStyle name="Normal 49 3 2" xfId="7621" xr:uid="{4C5A9419-AE9D-460E-8FDB-2555030635C5}"/>
    <cellStyle name="Normal 49 3 2 2" xfId="9260" xr:uid="{03DB9389-37EF-4B61-97E7-BC4C46B437F8}"/>
    <cellStyle name="Normal 49 3 3" xfId="8431" xr:uid="{0D350965-8DD0-45C9-A31D-70F828899FEB}"/>
    <cellStyle name="Normal 49 4" xfId="7619" xr:uid="{00ABD9BD-6A6B-45D0-8AD8-A85AEAE6F72B}"/>
    <cellStyle name="Normal 49 4 2" xfId="9258" xr:uid="{362BCB5A-7FF4-4803-9A0E-64CB7B38C0D5}"/>
    <cellStyle name="Normal 49 5" xfId="8429" xr:uid="{848CAB1B-87B6-40B0-A334-093898D90257}"/>
    <cellStyle name="Normal 5" xfId="40" xr:uid="{F370C0DC-A1D5-4BB3-BF9F-E2D300D9FECA}"/>
    <cellStyle name="Normal 5 10" xfId="6135" xr:uid="{E8C1A993-F30C-4F10-920A-08F6EE382FD7}"/>
    <cellStyle name="Normal 5 11" xfId="6136" xr:uid="{4FFECD05-072A-4E54-B7D8-9076F723E9E1}"/>
    <cellStyle name="Normal 5 12" xfId="6137" xr:uid="{62F2CC65-7E0B-44E6-BACB-63FB965A45D8}"/>
    <cellStyle name="Normal 5 13" xfId="6138" xr:uid="{54BE9D0B-40E5-4309-B820-400618C8763E}"/>
    <cellStyle name="Normal 5 14" xfId="6139" xr:uid="{C01E8DAD-8920-46FC-AD25-E56EBB6E2044}"/>
    <cellStyle name="Normal 5 15" xfId="6140" xr:uid="{4DB12891-50BA-46CC-B697-976B876FC09B}"/>
    <cellStyle name="Normal 5 16" xfId="6141" xr:uid="{B5DCFDA4-41E1-4A44-B5AD-CF7C94654FB8}"/>
    <cellStyle name="Normal 5 17" xfId="6142" xr:uid="{086D0155-00AA-44E3-8EED-809462590EE8}"/>
    <cellStyle name="Normal 5 18" xfId="6143" xr:uid="{C688641E-1F02-440F-A4AC-639744C3912C}"/>
    <cellStyle name="Normal 5 19" xfId="6144" xr:uid="{46BD15AC-412C-4B00-B078-D335005E44F2}"/>
    <cellStyle name="Normal 5 2" xfId="41" xr:uid="{8FECD29B-97A2-40A0-B242-EAAC415408CE}"/>
    <cellStyle name="Normal 5 2 2" xfId="6145" xr:uid="{5336B310-3A6E-4FA4-AD93-2666857520C0}"/>
    <cellStyle name="Normal 5 2 3" xfId="6787" xr:uid="{E81396FB-45B6-4A54-BEE8-3665F7AF9C8A}"/>
    <cellStyle name="Normal 5 2 3 2" xfId="7622" xr:uid="{4B15D5BC-EC89-42F7-AAE1-3D1650C93100}"/>
    <cellStyle name="Normal 5 2 3 2 2" xfId="9261" xr:uid="{F2080F2D-FA44-41E2-9D9B-69291606C224}"/>
    <cellStyle name="Normal 5 2 3 3" xfId="8432" xr:uid="{083F43AA-6329-44A2-83DB-5FB297F7F440}"/>
    <cellStyle name="Normal 5 2 4" xfId="6788" xr:uid="{37D1D0EE-F088-4FE6-8F3A-C3171C0CD5B9}"/>
    <cellStyle name="Normal 5 2 4 2" xfId="7623" xr:uid="{09AD9EEF-3CA2-4C53-A29B-CE7DE6F10282}"/>
    <cellStyle name="Normal 5 2 4 2 2" xfId="9262" xr:uid="{41352105-125E-4E49-8B44-8CE0444D653F}"/>
    <cellStyle name="Normal 5 2 4 3" xfId="8433" xr:uid="{06EB96D9-AFFC-45FB-B873-25CE91939567}"/>
    <cellStyle name="Normal 5 2 5" xfId="6454" xr:uid="{C654FB95-080C-47C8-AEAB-57307E6202FB}"/>
    <cellStyle name="Normal 5 2 5 2" xfId="7624" xr:uid="{BF37085E-E2DB-45E9-B9B0-3A917A2AD306}"/>
    <cellStyle name="Normal 5 2 5 2 2" xfId="9263" xr:uid="{EBED38B7-0246-4BCE-A6C2-887D655DE5DA}"/>
    <cellStyle name="Normal 5 2 5 3" xfId="8161" xr:uid="{B1A54EE0-D51B-4157-8577-0A53421850E2}"/>
    <cellStyle name="Normal 5 2 6" xfId="7125" xr:uid="{E2D1598E-A071-447F-9849-42B5BE8A95BD}"/>
    <cellStyle name="Normal 5 2 6 2" xfId="8764" xr:uid="{C5455A0F-F5C8-44CE-BCFD-4C3BB281C62E}"/>
    <cellStyle name="Normal 5 2 7" xfId="7770" xr:uid="{6EBEF36A-7F9B-4CE9-BCAE-CCA2C4961DF9}"/>
    <cellStyle name="Normal 5 2_1_solis_MK Nr 595 " xfId="6146" xr:uid="{1E30E3CF-F31E-4997-AF0F-3D6B6FCAB678}"/>
    <cellStyle name="Normal 5 20" xfId="6147" xr:uid="{B62C7D6B-6F06-488F-AEA2-726E7E46BBDA}"/>
    <cellStyle name="Normal 5 21" xfId="6148" xr:uid="{38D395B5-1DE7-47C1-9AA5-B4CDA7F621D2}"/>
    <cellStyle name="Normal 5 22" xfId="6149" xr:uid="{78141E4E-B82C-4B24-B2FB-822AC1FC3CC6}"/>
    <cellStyle name="Normal 5 23" xfId="6150" xr:uid="{D9FFD3D7-F036-4BD0-948C-CA6325248B45}"/>
    <cellStyle name="Normal 5 24" xfId="6151" xr:uid="{73C2D5CA-5BB7-486F-8C97-595C56E8390E}"/>
    <cellStyle name="Normal 5 25" xfId="6152" xr:uid="{2DE27B1B-9077-412A-9475-4805548BAE15}"/>
    <cellStyle name="Normal 5 26" xfId="6153" xr:uid="{BD226224-E6C8-46C1-B686-918B54734E68}"/>
    <cellStyle name="Normal 5 27" xfId="6154" xr:uid="{6B80D77D-E483-4423-9FC3-A2C2A690A41E}"/>
    <cellStyle name="Normal 5 28" xfId="6155" xr:uid="{4207D8D6-B6B3-481F-81D0-AD09FD427B7E}"/>
    <cellStyle name="Normal 5 29" xfId="6156" xr:uid="{D5B21091-C175-48C8-A1CF-FBEB730FE20F}"/>
    <cellStyle name="Normal 5 3" xfId="51" xr:uid="{A9AA6CDC-AC32-4F39-8AFA-7AB55A81BE05}"/>
    <cellStyle name="Normal 5 3 2" xfId="6157" xr:uid="{9814F2C0-0598-4FE4-A1B8-C36FA1938CFA}"/>
    <cellStyle name="Normal 5 3 3" xfId="19709" xr:uid="{6BE0C77F-B198-407F-813E-C461F8286C12}"/>
    <cellStyle name="Normal 5 3 4" xfId="20139" xr:uid="{0BBD12CA-B7B9-4E9D-9071-8B6F7607F0E5}"/>
    <cellStyle name="Normal 5 30" xfId="6158" xr:uid="{ABB55DFF-55B9-4B7D-A658-60CCA11231FF}"/>
    <cellStyle name="Normal 5 31" xfId="6159" xr:uid="{4AF64F27-A6ED-4D41-8572-B1D94D8C2871}"/>
    <cellStyle name="Normal 5 32" xfId="6160" xr:uid="{EBEA2AEE-DDCC-4364-8BBF-F93799BC6B3C}"/>
    <cellStyle name="Normal 5 33" xfId="6161" xr:uid="{D817CD79-0035-46B1-9008-FCE934A4F929}"/>
    <cellStyle name="Normal 5 34" xfId="6162" xr:uid="{5FCEC2DA-C4E1-4746-8B68-BF3E9AFF23A5}"/>
    <cellStyle name="Normal 5 35" xfId="6163" xr:uid="{7F813010-8883-4E40-B79F-E64B19E21375}"/>
    <cellStyle name="Normal 5 36" xfId="6164" xr:uid="{BB3A204A-E1F5-45E1-895A-818531AFF089}"/>
    <cellStyle name="Normal 5 37" xfId="6165" xr:uid="{A4095D09-89A0-41FB-92D1-A2DFB572CC06}"/>
    <cellStyle name="Normal 5 38" xfId="6166" xr:uid="{62B1EB20-54E1-4714-A100-7E9EA4B7A176}"/>
    <cellStyle name="Normal 5 39" xfId="6167" xr:uid="{9139D7C3-C3C8-49C9-9608-E4238F2C06D7}"/>
    <cellStyle name="Normal 5 4" xfId="6168" xr:uid="{3CA46A60-3408-4090-9F73-6C80277AF170}"/>
    <cellStyle name="Normal 5 40" xfId="6169" xr:uid="{6B989209-4DBA-4CE4-A0CB-F6287A8AA7CE}"/>
    <cellStyle name="Normal 5 41" xfId="6170" xr:uid="{542B0CAF-098C-4699-B9EA-C3F2540CA328}"/>
    <cellStyle name="Normal 5 42" xfId="6171" xr:uid="{207FE158-A182-42EA-8864-B1EC63CD16E7}"/>
    <cellStyle name="Normal 5 43" xfId="6172" xr:uid="{00D40181-819D-4953-919D-EEB6FDD9EFC7}"/>
    <cellStyle name="Normal 5 44" xfId="6173" xr:uid="{C3AB57CE-4B7F-4D83-9D67-B770A70F9568}"/>
    <cellStyle name="Normal 5 45" xfId="6174" xr:uid="{C2D53BD2-BC4A-40E6-85EA-3D9821C8A903}"/>
    <cellStyle name="Normal 5 46" xfId="6175" xr:uid="{03A47D93-1BFD-43C2-90B9-20323B2FCD12}"/>
    <cellStyle name="Normal 5 47" xfId="6176" xr:uid="{E2B925F1-5691-4FFE-B497-18E98C64DABE}"/>
    <cellStyle name="Normal 5 48" xfId="6177" xr:uid="{ECBA4662-D271-48CB-9A07-FEF499B9324E}"/>
    <cellStyle name="Normal 5 49" xfId="6178" xr:uid="{4EF30EC8-18EE-4EEF-99DF-C49E7E186404}"/>
    <cellStyle name="Normal 5 5" xfId="6179" xr:uid="{BDF23E9C-AF70-471D-A048-190ABB3568F2}"/>
    <cellStyle name="Normal 5 50" xfId="6180" xr:uid="{A358E241-9E52-4020-BD47-B006C92AAEF1}"/>
    <cellStyle name="Normal 5 51" xfId="6181" xr:uid="{36D32025-43AC-48C9-910A-E3746388B049}"/>
    <cellStyle name="Normal 5 52" xfId="6182" xr:uid="{90A131D9-3625-40F6-B501-0E2442FD22B7}"/>
    <cellStyle name="Normal 5 53" xfId="6183" xr:uid="{6E21CCC6-4C24-492E-AEB5-EB8318AB69B1}"/>
    <cellStyle name="Normal 5 54" xfId="6972" xr:uid="{3DF262B8-D43B-4F3B-A023-6B792F1CA7A2}"/>
    <cellStyle name="Normal 5 54 2" xfId="8611" xr:uid="{E723A2B6-160D-4955-B29F-D9449A5183EF}"/>
    <cellStyle name="Normal 5 55" xfId="19500" xr:uid="{702B6028-A36D-4A3B-AC36-EDCEC0444A31}"/>
    <cellStyle name="Normal 5 56" xfId="19501" xr:uid="{47E7D7F9-2C05-438A-AF09-E75ADAD6235D}"/>
    <cellStyle name="Normal 5 57" xfId="19508" xr:uid="{F0270DB2-0A45-47DA-978C-5DD625774303}"/>
    <cellStyle name="Normal 5 58" xfId="19499" xr:uid="{8CB73549-8B0B-4351-85C2-24DDB98BB8C9}"/>
    <cellStyle name="Normal 5 59" xfId="20133" xr:uid="{4D72ED9E-4879-41A7-A0EC-41CF62F3C33F}"/>
    <cellStyle name="Normal 5 6" xfId="6184" xr:uid="{C54ABE08-6B9D-43C2-8190-E2BBC52FDDD4}"/>
    <cellStyle name="Normal 5 60" xfId="20134" xr:uid="{32B7B462-E800-4418-BBA0-9CCB8E557DCB}"/>
    <cellStyle name="Normal 5 7" xfId="6185" xr:uid="{6A1DBC2C-2455-4AF4-93B8-24B9E0B5454E}"/>
    <cellStyle name="Normal 5 8" xfId="6186" xr:uid="{D0B3C583-8195-4980-9C2D-2448DF95E510}"/>
    <cellStyle name="Normal 5 9" xfId="6187" xr:uid="{69F707B4-861A-43D5-A42C-286FF3EB180E}"/>
    <cellStyle name="Normal 50" xfId="6789" xr:uid="{3D641A79-E332-4077-9C63-B189C737C4D9}"/>
    <cellStyle name="Normal 50 2" xfId="6188" xr:uid="{8ADDBB7B-75E2-49F6-BDC3-281134CFC131}"/>
    <cellStyle name="Normal 50 2 2" xfId="6790" xr:uid="{1C3576C1-95E8-4703-A481-CBC744D23CC8}"/>
    <cellStyle name="Normal 50 2 2 2" xfId="7625" xr:uid="{B0470169-2F49-4837-8000-3FCABC3B0874}"/>
    <cellStyle name="Normal 50 2 2 2 2" xfId="9264" xr:uid="{0C413A1E-3F04-487F-969A-F19B86A8990A}"/>
    <cellStyle name="Normal 50 2 2 3" xfId="8434" xr:uid="{AEE2EB08-D14B-4ED1-BD4A-9CBC16BAB43B}"/>
    <cellStyle name="Normal 50 2 3" xfId="6791" xr:uid="{DD3A0EA2-788D-41A0-A09F-EE7F99F80468}"/>
    <cellStyle name="Normal 50 2 3 2" xfId="7626" xr:uid="{44878557-DAFF-4581-8F16-96483A1882C0}"/>
    <cellStyle name="Normal 50 2 3 2 2" xfId="9265" xr:uid="{0930AB82-F220-4DC2-88A5-ED875B745DF7}"/>
    <cellStyle name="Normal 50 2 3 3" xfId="8435" xr:uid="{BDD5DBE3-6638-44A7-B8D7-89B711A2BA15}"/>
    <cellStyle name="Normal 50 2 4" xfId="6455" xr:uid="{7EC33711-A6EC-4430-A81E-5DD7C2025822}"/>
    <cellStyle name="Normal 50 2 4 2" xfId="7627" xr:uid="{FF8780D1-B4D0-4952-9ECF-BF840D40C87F}"/>
    <cellStyle name="Normal 50 2 4 2 2" xfId="9266" xr:uid="{D205E98C-F237-442D-9D5D-5EE519024DAA}"/>
    <cellStyle name="Normal 50 2 4 3" xfId="8162" xr:uid="{140AB240-D0E4-422D-81C1-F2EB8C9FA8F5}"/>
    <cellStyle name="Normal 50 2 5" xfId="7126" xr:uid="{5174FEBC-1F8C-434B-AE10-4DF8734EF778}"/>
    <cellStyle name="Normal 50 2 5 2" xfId="8765" xr:uid="{22EA308D-EAB4-4866-A8A0-2783505D936F}"/>
    <cellStyle name="Normal 50 2 6" xfId="7968" xr:uid="{2A94097D-3D97-490A-A898-90000347D521}"/>
    <cellStyle name="Normal 50 3" xfId="6189" xr:uid="{5278409F-F2C3-4E56-BEE8-73145A057C3D}"/>
    <cellStyle name="Normal 50 3 2" xfId="6792" xr:uid="{AC08D47A-DF4E-4A5D-835F-022CE35EE284}"/>
    <cellStyle name="Normal 50 3 2 2" xfId="7628" xr:uid="{F42413FE-6948-4EAB-95A2-347988D777A7}"/>
    <cellStyle name="Normal 50 3 2 2 2" xfId="9267" xr:uid="{29A7E5DB-68A5-49C5-91D7-F443CA3B41D0}"/>
    <cellStyle name="Normal 50 3 2 3" xfId="8436" xr:uid="{2ECA763D-9E6A-494F-8C9E-18786266D174}"/>
    <cellStyle name="Normal 50 3 3" xfId="6793" xr:uid="{C041055F-EE66-4127-BDE5-CEBDC68FBF40}"/>
    <cellStyle name="Normal 50 3 3 2" xfId="7629" xr:uid="{8CB82A76-2D58-4384-8DAE-3A99F5093935}"/>
    <cellStyle name="Normal 50 3 3 2 2" xfId="9268" xr:uid="{6EC1B037-31DB-4898-940C-222E066E69B3}"/>
    <cellStyle name="Normal 50 3 3 3" xfId="8437" xr:uid="{A4D96459-5085-4843-B1BF-8B748034BCD7}"/>
    <cellStyle name="Normal 50 3 4" xfId="6456" xr:uid="{A1F5D6A0-BAF0-4DDF-ABDF-341F18B040F1}"/>
    <cellStyle name="Normal 50 3 4 2" xfId="7630" xr:uid="{77D5DAE7-35CA-4997-848F-F3C9A4FE668F}"/>
    <cellStyle name="Normal 50 3 4 2 2" xfId="9269" xr:uid="{882E900B-87F1-48C5-ACAC-F11779E67A8E}"/>
    <cellStyle name="Normal 50 3 4 3" xfId="8163" xr:uid="{9475032B-DD01-480E-B60F-B183EF82C328}"/>
    <cellStyle name="Normal 50 3 5" xfId="7127" xr:uid="{D1B00761-6E72-4DD7-AF69-0955E802738F}"/>
    <cellStyle name="Normal 50 3 5 2" xfId="8766" xr:uid="{EA930EF9-8701-46E6-BED9-D494AA03AD55}"/>
    <cellStyle name="Normal 50 3 6" xfId="7969" xr:uid="{60BCC359-7976-4CCB-A5A4-D816EDC42BD7}"/>
    <cellStyle name="Normal 51" xfId="35" xr:uid="{83BB67A6-3B88-4478-8EDE-BEDE863406F6}"/>
    <cellStyle name="Normal 51 2" xfId="6190" xr:uid="{25677C7C-8EF5-4684-A9A3-8FB34B714BA9}"/>
    <cellStyle name="Normal 51 2 2" xfId="6794" xr:uid="{565CD6C7-EBCA-44CA-81DE-8497133C3A27}"/>
    <cellStyle name="Normal 51 2 2 2" xfId="7632" xr:uid="{08D93EE5-DDF8-40A3-9D69-9FB9A179ADA7}"/>
    <cellStyle name="Normal 51 2 2 2 2" xfId="9271" xr:uid="{41581C64-4446-4609-AAA4-B5DD0AF5184F}"/>
    <cellStyle name="Normal 51 2 2 3" xfId="8439" xr:uid="{2844B5F3-1537-4DCF-BE23-2EE513DF4E1A}"/>
    <cellStyle name="Normal 51 2 3" xfId="6795" xr:uid="{429B369C-AFCC-4E28-8302-A58386392BE5}"/>
    <cellStyle name="Normal 51 2 3 2" xfId="7633" xr:uid="{78649094-650B-4C18-A062-FF9787235279}"/>
    <cellStyle name="Normal 51 2 3 2 2" xfId="9272" xr:uid="{BEE62A49-A61A-4017-B2A7-600753B89EED}"/>
    <cellStyle name="Normal 51 2 3 3" xfId="8440" xr:uid="{79F1F241-EF15-4021-9517-A77455F1844D}"/>
    <cellStyle name="Normal 51 2 4" xfId="6457" xr:uid="{845FA979-57E6-442C-91BB-7A7D54CBFA8E}"/>
    <cellStyle name="Normal 51 2 4 2" xfId="7634" xr:uid="{CBEFAB17-BB4D-4C9A-9A5A-0714704164EE}"/>
    <cellStyle name="Normal 51 2 4 2 2" xfId="9273" xr:uid="{3A7B2051-5E8D-4C1A-812F-908C2A46E40D}"/>
    <cellStyle name="Normal 51 2 4 3" xfId="8164" xr:uid="{93E84186-FA6A-40C6-AA09-940F235CFCEF}"/>
    <cellStyle name="Normal 51 2 5" xfId="7128" xr:uid="{DCCA0D97-9920-473F-8215-FC3D45D45F28}"/>
    <cellStyle name="Normal 51 2 5 2" xfId="8767" xr:uid="{814A7554-1659-431A-9304-658AC531C438}"/>
    <cellStyle name="Normal 51 2 6" xfId="7970" xr:uid="{F4F3DC4D-6B92-4321-B884-6264E91B23E6}"/>
    <cellStyle name="Normal 51 3" xfId="6191" xr:uid="{DBB8A6F8-3720-42D6-93A5-40DDFC956411}"/>
    <cellStyle name="Normal 51 3 2" xfId="6796" xr:uid="{38D56B49-21BB-4899-B5A8-3956BA7E033E}"/>
    <cellStyle name="Normal 51 3 2 2" xfId="7635" xr:uid="{76049DC9-DAF5-4EE7-85B7-6C71DF0AA162}"/>
    <cellStyle name="Normal 51 3 2 2 2" xfId="9274" xr:uid="{BCF7599A-8CB7-4040-B6F8-A5C5DB13B502}"/>
    <cellStyle name="Normal 51 3 2 3" xfId="8441" xr:uid="{30CC99F7-648F-48C7-AFDB-F981BF53BCEA}"/>
    <cellStyle name="Normal 51 3 3" xfId="6797" xr:uid="{14369BED-92BA-4FA5-9E42-8684E5C92984}"/>
    <cellStyle name="Normal 51 3 3 2" xfId="7636" xr:uid="{5E1194B1-E5A7-47BF-B82F-68FFF01B3B17}"/>
    <cellStyle name="Normal 51 3 3 2 2" xfId="9275" xr:uid="{BA33D6BB-C679-470F-98A3-C929C0523BFB}"/>
    <cellStyle name="Normal 51 3 3 3" xfId="8442" xr:uid="{5A013FC4-5B48-4B16-AE45-EE0D01A3FFFC}"/>
    <cellStyle name="Normal 51 3 4" xfId="6458" xr:uid="{58B8E6CC-2953-40C3-923F-6289D756356D}"/>
    <cellStyle name="Normal 51 3 4 2" xfId="7637" xr:uid="{AC1224D5-B7C2-4F7C-9AE3-45967101F3BE}"/>
    <cellStyle name="Normal 51 3 4 2 2" xfId="9276" xr:uid="{D383072D-8CBD-446B-A8B2-0A464578EE6C}"/>
    <cellStyle name="Normal 51 3 4 3" xfId="8165" xr:uid="{A66B101E-C44C-4852-8C90-43165F5A7B6E}"/>
    <cellStyle name="Normal 51 3 5" xfId="7129" xr:uid="{B01DDE91-F344-4830-AA48-664A161FDB87}"/>
    <cellStyle name="Normal 51 3 5 2" xfId="8768" xr:uid="{D9765E7E-2E3E-4286-93C9-707C3D3BE5ED}"/>
    <cellStyle name="Normal 51 3 6" xfId="7971" xr:uid="{682C7424-2B4B-4DEB-9DF5-ACDDC69A3DB5}"/>
    <cellStyle name="Normal 51 4" xfId="7631" xr:uid="{426FD06C-2C8A-42DE-9B05-1AE240A23607}"/>
    <cellStyle name="Normal 51 4 2" xfId="9270" xr:uid="{7E09DA77-60FF-414B-BAE7-BDEFB59E91CB}"/>
    <cellStyle name="Normal 51 5" xfId="8438" xr:uid="{FEEC78BB-E6AF-43A7-B61A-2A0460AD21D8}"/>
    <cellStyle name="Normal 52" xfId="6798" xr:uid="{96DE86B2-8FE0-4D90-87E0-7151CAF1E38F}"/>
    <cellStyle name="Normal 52 2" xfId="7638" xr:uid="{B8A829A4-6F36-4687-8C08-A43B4347C8F3}"/>
    <cellStyle name="Normal 52 2 2" xfId="9277" xr:uid="{9EB54E70-4AC3-4E95-9058-B158D5A353B3}"/>
    <cellStyle name="Normal 52 3" xfId="8443" xr:uid="{C6F3F914-872C-46A2-BE74-A72C31C46157}"/>
    <cellStyle name="Normal 53" xfId="6799" xr:uid="{22B5876C-D86C-4A01-A3A0-8FD5C4280693}"/>
    <cellStyle name="Normal 53 2" xfId="7639" xr:uid="{8C07BB96-FD8B-4F28-B82B-AD7B92BF876A}"/>
    <cellStyle name="Normal 53 2 2" xfId="9278" xr:uid="{87982150-2D89-40B9-B268-E3377C4EC139}"/>
    <cellStyle name="Normal 53 3" xfId="8444" xr:uid="{940874CF-2BED-4C19-AB11-53BFE5794A41}"/>
    <cellStyle name="Normal 54" xfId="6800" xr:uid="{9DF160D7-7DEC-43B2-9B4C-BA3427D6FBEE}"/>
    <cellStyle name="Normal 54 2" xfId="7640" xr:uid="{77692CE9-6A23-4F8E-9908-01B6C6A08F40}"/>
    <cellStyle name="Normal 54 2 2" xfId="9279" xr:uid="{C51AC8D4-5550-4A88-BE78-4A0C1C51DE57}"/>
    <cellStyle name="Normal 54 3" xfId="8445" xr:uid="{10ABF5D8-D387-4F0D-B36E-4A549D5E312A}"/>
    <cellStyle name="Normal 55" xfId="6801" xr:uid="{DA1B63B6-ADCA-443C-8893-C8FEAD44575A}"/>
    <cellStyle name="Normal 56" xfId="6802" xr:uid="{6D202EAA-CCD7-40D0-AA47-3B11C9588937}"/>
    <cellStyle name="Normal 56 2" xfId="7641" xr:uid="{DCA13629-8AB0-44A5-BA70-8DDD2481F22D}"/>
    <cellStyle name="Normal 56 2 2" xfId="9280" xr:uid="{05558256-88F9-4B4E-8409-0888D3FD2096}"/>
    <cellStyle name="Normal 56 3" xfId="8446" xr:uid="{DC139EE4-9260-467F-AB86-1C6016ED7DCD}"/>
    <cellStyle name="Normal 57" xfId="6803" xr:uid="{C0A62ACC-9943-4C4C-8E9B-6EA2C78B8382}"/>
    <cellStyle name="Normal 57 2" xfId="7642" xr:uid="{6F4D4107-424A-4748-9E3A-24F149BB40B6}"/>
    <cellStyle name="Normal 57 2 2" xfId="9281" xr:uid="{17386DAB-9969-4441-9FFD-00271D50DF67}"/>
    <cellStyle name="Normal 57 3" xfId="8447" xr:uid="{B93680C1-0B73-49B3-8DCE-5ED17FD63A22}"/>
    <cellStyle name="Normal 58" xfId="6804" xr:uid="{E4280751-FD9E-45FC-9BC2-4C24D0B0DE5A}"/>
    <cellStyle name="Normal 58 2" xfId="7643" xr:uid="{56DC68D9-685F-4425-AB0E-F4F095E3D3CB}"/>
    <cellStyle name="Normal 58 2 2" xfId="9282" xr:uid="{15AEC1F1-69E6-4304-80C4-C9DFDC12EA13}"/>
    <cellStyle name="Normal 58 3" xfId="8448" xr:uid="{36CFAFFA-3A4F-4D5E-8089-FF3E21F64990}"/>
    <cellStyle name="Normal 59" xfId="6345" xr:uid="{AA9DE165-92AB-4960-807C-0AE18E77F20F}"/>
    <cellStyle name="Normal 59 2" xfId="7644" xr:uid="{DE57230E-37BB-49FC-976A-DDADC11F6954}"/>
    <cellStyle name="Normal 59 2 2" xfId="9283" xr:uid="{7614F3B2-9694-4556-AB2F-535862030AA2}"/>
    <cellStyle name="Normal 59 3" xfId="8052" xr:uid="{1874AE58-571D-429C-842A-762C7B6DAAF0}"/>
    <cellStyle name="Normal 6" xfId="44" xr:uid="{119B842C-5CA8-4F55-8CCD-BB223CD5606C}"/>
    <cellStyle name="Normal 6 10" xfId="19410" xr:uid="{BB58784C-FF12-44E3-8C71-547CB39DBCBD}"/>
    <cellStyle name="Normal 6 2" xfId="6192" xr:uid="{F742D48C-F3BE-4C9D-911C-EB146AE7220B}"/>
    <cellStyle name="Normal 6 2 2" xfId="6805" xr:uid="{2762157B-0383-4401-950B-E5F924821F42}"/>
    <cellStyle name="Normal 6 2 2 2" xfId="7645" xr:uid="{CC2335CA-0206-4DAF-ADE3-43E57844AD60}"/>
    <cellStyle name="Normal 6 2 2 2 2" xfId="9284" xr:uid="{6F427C3C-49FE-445D-99C7-BAEDDFF2DBB8}"/>
    <cellStyle name="Normal 6 2 2 3" xfId="8449" xr:uid="{75981C32-D68E-4806-B00A-E125CF03A146}"/>
    <cellStyle name="Normal 6 2 3" xfId="6806" xr:uid="{4FEDC088-EDEE-4F91-AC16-F488A532532E}"/>
    <cellStyle name="Normal 6 2 3 2" xfId="7646" xr:uid="{9DBC2E20-FD7F-4B0E-A0F3-80EFD2C027AE}"/>
    <cellStyle name="Normal 6 2 3 2 2" xfId="9285" xr:uid="{E5466FE6-29D5-4B15-8B6A-6AF76E983937}"/>
    <cellStyle name="Normal 6 2 3 3" xfId="8450" xr:uid="{49A61A44-B76A-4889-8B48-01A44C879D64}"/>
    <cellStyle name="Normal 6 2 4" xfId="6460" xr:uid="{44D02905-E41E-4C9A-8C67-94559843CE7E}"/>
    <cellStyle name="Normal 6 2 4 2" xfId="7647" xr:uid="{9FADBE50-C2CC-4D9B-B158-A6C1F01EA408}"/>
    <cellStyle name="Normal 6 2 4 2 2" xfId="9286" xr:uid="{8E2BB61F-F08E-44EC-8986-8F80FEA6E67D}"/>
    <cellStyle name="Normal 6 2 4 3" xfId="8167" xr:uid="{F3DB79E6-7DEA-4ACA-9ED8-C5B811B65E80}"/>
    <cellStyle name="Normal 6 2 5" xfId="7130" xr:uid="{AA008AA4-2B2F-4370-B7B9-660269E70F2E}"/>
    <cellStyle name="Normal 6 2 5 2" xfId="8769" xr:uid="{5C77CA24-4577-45F1-83E6-5FF50C3D3D2A}"/>
    <cellStyle name="Normal 6 2 6" xfId="7972" xr:uid="{57E9C367-0D59-4B84-94CD-9F0FEB9C9366}"/>
    <cellStyle name="Normal 6 3" xfId="6193" xr:uid="{2FC763AC-0596-493A-85D0-BFF2B4F4CFBE}"/>
    <cellStyle name="Normal 6 4" xfId="6194" xr:uid="{AB6C7E17-A060-41D6-B676-249E9F9AD7A8}"/>
    <cellStyle name="Normal 6 5" xfId="6807" xr:uid="{1DF1831D-519D-454C-B19D-9F5EA991D291}"/>
    <cellStyle name="Normal 6 5 2" xfId="7648" xr:uid="{8CF7B449-C00D-4BB3-880D-370EC229CF10}"/>
    <cellStyle name="Normal 6 5 2 2" xfId="9287" xr:uid="{BEF602C5-A57C-437E-AD33-89F76AB0B39B}"/>
    <cellStyle name="Normal 6 5 3" xfId="8451" xr:uid="{F6872D54-B916-409E-AE0A-AF03E420B72F}"/>
    <cellStyle name="Normal 6 6" xfId="6808" xr:uid="{4EDACFF6-AE39-4F93-AEFA-8D4D76D00A68}"/>
    <cellStyle name="Normal 6 6 2" xfId="7649" xr:uid="{D40FFFBD-29BC-4ABD-B624-96874647A76B}"/>
    <cellStyle name="Normal 6 6 2 2" xfId="9288" xr:uid="{97615ACA-70F2-46E8-9441-1BE4CC3F213D}"/>
    <cellStyle name="Normal 6 6 3" xfId="8452" xr:uid="{CE24892D-596E-47B6-9672-EFBC987CEF8A}"/>
    <cellStyle name="Normal 6 7" xfId="6459" xr:uid="{72B681C9-5F7B-4383-8542-FE31B24AC1B1}"/>
    <cellStyle name="Normal 6 7 2" xfId="7650" xr:uid="{2F622AC9-FE70-4289-BBB9-BFADC0670CA5}"/>
    <cellStyle name="Normal 6 7 2 2" xfId="9289" xr:uid="{5E1A9014-A9DD-4107-AD57-D318E98FD995}"/>
    <cellStyle name="Normal 6 7 3" xfId="8166" xr:uid="{95A187BC-D173-4905-B828-EC5F26698076}"/>
    <cellStyle name="Normal 6 8" xfId="6970" xr:uid="{72E7C717-2CD6-4CB2-927E-112EEEA140E4}"/>
    <cellStyle name="Normal 6 8 2" xfId="8609" xr:uid="{913D0DEC-9443-4290-A822-2E513A347F41}"/>
    <cellStyle name="Normal 6 9" xfId="7771" xr:uid="{3E0A5D5B-9143-4997-B2C6-6B1B3D2F57B1}"/>
    <cellStyle name="Normal 6_1_solis_MK Nr 595 " xfId="6195" xr:uid="{655D48BE-C1F0-4CF7-9B34-3D4D981B09C0}"/>
    <cellStyle name="Normal 60" xfId="6946" xr:uid="{4E266309-3387-4014-B77D-CA7B0600BD26}"/>
    <cellStyle name="Normal 60 2" xfId="6196" xr:uid="{D660A47C-E870-4C3E-ABB6-11980265A965}"/>
    <cellStyle name="Normal 60 2 2" xfId="6809" xr:uid="{A066F3DD-3561-494B-9AFB-9448234D194F}"/>
    <cellStyle name="Normal 60 2 2 2" xfId="7651" xr:uid="{C01A8376-8C34-47B7-9CDF-95B792BDB108}"/>
    <cellStyle name="Normal 60 2 2 2 2" xfId="9290" xr:uid="{AD610C62-5D5E-4B73-9C0F-5011D9A7D24D}"/>
    <cellStyle name="Normal 60 2 2 3" xfId="8453" xr:uid="{EA849DFE-BDD6-40F1-A57D-CDF69E6167AC}"/>
    <cellStyle name="Normal 60 2 3" xfId="6810" xr:uid="{E91F49DE-D2C7-4712-B671-97C734891405}"/>
    <cellStyle name="Normal 60 2 3 2" xfId="7652" xr:uid="{506CE90A-7A35-46DB-95CC-757B18F4288F}"/>
    <cellStyle name="Normal 60 2 3 2 2" xfId="9291" xr:uid="{C39EBE36-CBA6-492B-B6C7-DB7FCEEE7372}"/>
    <cellStyle name="Normal 60 2 3 3" xfId="8454" xr:uid="{BECD1C1C-0C2D-4D90-B75D-A6923013535C}"/>
    <cellStyle name="Normal 60 2 4" xfId="6461" xr:uid="{5957D7C9-C614-4D92-BEC7-7A54F890381A}"/>
    <cellStyle name="Normal 60 2 4 2" xfId="7653" xr:uid="{8FDBFBB4-A6D0-4239-BF03-FDE363048876}"/>
    <cellStyle name="Normal 60 2 4 2 2" xfId="9292" xr:uid="{34694EC5-DA96-4322-A8FD-192168DA6FEF}"/>
    <cellStyle name="Normal 60 2 4 3" xfId="8168" xr:uid="{330FF2A1-CCCB-44AC-B641-23EA3D24C2D5}"/>
    <cellStyle name="Normal 60 2 5" xfId="7131" xr:uid="{681A8C06-EB5D-42EB-916F-A61A283F5461}"/>
    <cellStyle name="Normal 60 2 5 2" xfId="8770" xr:uid="{EE189AC7-F2D6-4F05-86AA-3AA025968BF5}"/>
    <cellStyle name="Normal 60 2 6" xfId="7973" xr:uid="{33E95E6A-6DA5-448D-AA80-328810C49F44}"/>
    <cellStyle name="Normal 60 3" xfId="10" xr:uid="{6FDF8E31-2402-4314-A02B-90420934664F}"/>
    <cellStyle name="Normal 60 4" xfId="7744" xr:uid="{B0BBCDF6-5117-40F0-A843-DF3A46E405F8}"/>
    <cellStyle name="Normal 60 4 2" xfId="9383" xr:uid="{B5F0A80A-A9A3-4AD6-9E0D-5A4D389C2BB3}"/>
    <cellStyle name="Normal 60 5" xfId="8585" xr:uid="{6B2770FD-8F73-4EA7-9CCA-A2B0B41E8586}"/>
    <cellStyle name="Normal 61" xfId="6948" xr:uid="{EED0A8AF-C10E-4EC4-A67B-0189270932A0}"/>
    <cellStyle name="Normal 61 2" xfId="6966" xr:uid="{D699114D-6C5F-4693-9AC3-111D5DE73888}"/>
    <cellStyle name="Normal 61 2 2" xfId="7760" xr:uid="{2587410E-1F7A-4D9A-B8DB-DBB9B106172B}"/>
    <cellStyle name="Normal 61 2 2 2" xfId="9396" xr:uid="{B342D389-D72A-42CC-A857-494EAA7BCA17}"/>
    <cellStyle name="Normal 61 2 3" xfId="7769" xr:uid="{15C75ECF-922C-454D-8F0D-1EB8A347AEDB}"/>
    <cellStyle name="Normal 61 2 3 2" xfId="9405" xr:uid="{3847BC5D-1756-4BFF-A195-E2C0E3AA426E}"/>
    <cellStyle name="Normal 61 2 4" xfId="8605" xr:uid="{7EFF06E1-EAC4-43FA-BE36-5068A53318F4}"/>
    <cellStyle name="Normal 61 3" xfId="7746" xr:uid="{2F6A5FAD-1798-4045-9BC1-DE43CB03F9D7}"/>
    <cellStyle name="Normal 61 3 2" xfId="9385" xr:uid="{05388FF3-CE1B-486C-90CD-5B39B79699EC}"/>
    <cellStyle name="Normal 61 4" xfId="8587" xr:uid="{1060F76F-EC9F-419A-9C15-DFD533AA584F}"/>
    <cellStyle name="Normal 62" xfId="34" xr:uid="{6B662EEB-96EE-4A69-8CAD-0F3C27E87351}"/>
    <cellStyle name="Normal 62 2" xfId="6967" xr:uid="{517EE644-B107-47E4-AA76-5CEA8A96B3EB}"/>
    <cellStyle name="Normal 62 2 2" xfId="7761" xr:uid="{9FD0D6C6-54C1-49D9-9EAD-283500AA6249}"/>
    <cellStyle name="Normal 62 2 2 2" xfId="9397" xr:uid="{0CA242BE-7429-4969-8639-030B022E68CB}"/>
    <cellStyle name="Normal 62 2 3" xfId="7768" xr:uid="{47498206-7A47-47E7-96B8-B00932EEB1BA}"/>
    <cellStyle name="Normal 62 2 3 2" xfId="9404" xr:uid="{AB628750-96AC-48A5-B4B6-754F1C339065}"/>
    <cellStyle name="Normal 62 2 4" xfId="8606" xr:uid="{DC922F6F-9DA8-4AC6-879B-FB5167497601}"/>
    <cellStyle name="Normal 62 3" xfId="7747" xr:uid="{526E4EC6-A667-4015-A882-4CFA523D791D}"/>
    <cellStyle name="Normal 62 3 2" xfId="9386" xr:uid="{89D70D58-CBA3-4D3D-AA1F-10CB035E4CBE}"/>
    <cellStyle name="Normal 62 4" xfId="8589" xr:uid="{F2E537DD-7290-4400-A916-1A599B5C4D0B}"/>
    <cellStyle name="Normal 63" xfId="6949" xr:uid="{E57C365E-CBA6-4D31-AFB4-45514D896E18}"/>
    <cellStyle name="Normal 63 2" xfId="7757" xr:uid="{8DFC14CF-96E1-449B-80A0-71507D1C67C6}"/>
    <cellStyle name="Normal 63 2 2" xfId="9393" xr:uid="{15AA9379-AE46-471D-A19F-511ABDAEF3EE}"/>
    <cellStyle name="Normal 63 3" xfId="7748" xr:uid="{A96D45FB-F0AE-40A1-8F37-CD695A5F472C}"/>
    <cellStyle name="Normal 63 4" xfId="8588" xr:uid="{5B005E13-1715-4D9C-86DE-E9FBC6C31907}"/>
    <cellStyle name="Normal 64" xfId="6950" xr:uid="{BAC65E7B-B8F5-4DDA-AA62-A0E330A99822}"/>
    <cellStyle name="Normal 64 2" xfId="7750" xr:uid="{E92F9D04-46B2-4232-B2B3-AE0640E60A09}"/>
    <cellStyle name="Normal 64 3" xfId="8590" xr:uid="{C5BC3300-6D17-41EB-A93C-51CCB38067EF}"/>
    <cellStyle name="Normal 65" xfId="6952" xr:uid="{95523811-111E-4826-BE1E-6636F8E06722}"/>
    <cellStyle name="Normal 65 2" xfId="7751" xr:uid="{280A853E-04BB-476A-92CB-BCFA8F17849C}"/>
    <cellStyle name="Normal 65 2 2" xfId="9387" xr:uid="{3A6B3DF1-3FE3-4BE3-A59C-C6882EFA491C}"/>
    <cellStyle name="Normal 65 3" xfId="8592" xr:uid="{339C6745-476E-41C2-933C-72E85F736A8A}"/>
    <cellStyle name="Normal 66" xfId="6953" xr:uid="{827ED982-00C8-4115-9740-68327BC3F2AD}"/>
    <cellStyle name="Normal 66 2" xfId="7" xr:uid="{2890E420-A1F8-42A8-A3E2-03C7DB9F29A0}"/>
    <cellStyle name="Normal 66 2 2" xfId="25" xr:uid="{0D24807F-3F31-4040-BF77-F2F8E04E71D8}"/>
    <cellStyle name="Normal 66 2 2 2" xfId="9400" xr:uid="{3B3FD032-8520-4456-985D-6950F9058F82}"/>
    <cellStyle name="Normal 66 2 2 3" xfId="7764" xr:uid="{D5DE354E-2BDB-4CF2-B0E2-70600EFD42C6}"/>
    <cellStyle name="Normal 66 2 3" xfId="8600" xr:uid="{8E3A3572-8783-40E8-AD69-8AB49CAFF615}"/>
    <cellStyle name="Normal 66 2 4" xfId="6960" xr:uid="{B9BB292B-306C-4283-8F8E-1F8AA8751848}"/>
    <cellStyle name="Normal 66 3" xfId="7752" xr:uid="{94266A15-D774-408D-A8D3-778E4BDCB287}"/>
    <cellStyle name="Normal 66 3 2" xfId="9388" xr:uid="{DD3664AB-04E3-47E8-8628-3366C4DA24E3}"/>
    <cellStyle name="Normal 66 4" xfId="8593" xr:uid="{04B7D84B-1935-45AC-B044-3CB2646E1583}"/>
    <cellStyle name="Normal 67" xfId="6954" xr:uid="{09C7BCDC-FB7F-4504-BBE7-A14BB58A095D}"/>
    <cellStyle name="Normal 67 2" xfId="7753" xr:uid="{A74B63FA-5FB8-41E0-BE19-38ADABFCD2E4}"/>
    <cellStyle name="Normal 67 2 2" xfId="9389" xr:uid="{62D6336C-B468-412D-845B-8F36FBBB2F67}"/>
    <cellStyle name="Normal 67 3" xfId="8594" xr:uid="{C980E3DC-8B4D-4864-99BC-D97B1786F6E5}"/>
    <cellStyle name="Normal 68" xfId="6955" xr:uid="{8DD5EB19-9C13-4B64-AEEF-48A9B1768D7D}"/>
    <cellStyle name="Normal 68 2" xfId="6961" xr:uid="{389D1C0E-8385-4855-B470-8729365A1A47}"/>
    <cellStyle name="Normal 68 2 2" xfId="7765" xr:uid="{02F5C9AD-28C4-46F6-9DE6-4015D7C22E59}"/>
    <cellStyle name="Normal 68 2 2 2" xfId="9401" xr:uid="{D34B06DC-172A-4528-8C48-A389FD4D29A4}"/>
    <cellStyle name="Normal 68 2 3" xfId="8601" xr:uid="{DB8FC164-F0D5-4E83-96F4-F1DAA87855C4}"/>
    <cellStyle name="Normal 68 3" xfId="7754" xr:uid="{DED710FA-BECD-4426-8B9C-E247E1F6A6CB}"/>
    <cellStyle name="Normal 68 3 2" xfId="9390" xr:uid="{008CE6ED-BD53-4BB7-8BDB-99FB516DB4EC}"/>
    <cellStyle name="Normal 68 4" xfId="8595" xr:uid="{6B05EDD7-DFCF-4734-9126-B7681EBBEB6F}"/>
    <cellStyle name="Normal 69" xfId="6945" xr:uid="{4FF366A1-0180-4893-B239-7B21DF647317}"/>
    <cellStyle name="Normal 69 2" xfId="7745" xr:uid="{0FF6943D-517D-4167-BD0E-9B1F91A4ADAF}"/>
    <cellStyle name="Normal 69 2 2" xfId="9384" xr:uid="{DDC3F595-0917-4833-A5B9-76068D0301B2}"/>
    <cellStyle name="Normal 69 3" xfId="7756" xr:uid="{D7A41914-E7BF-49D5-923D-B2E5CE81DF97}"/>
    <cellStyle name="Normal 69 3 2" xfId="9392" xr:uid="{D7A225E4-5D8A-4FFC-9108-31C3960899B1}"/>
    <cellStyle name="Normal 69 4" xfId="7221" xr:uid="{4DA24A90-CEF2-48EB-A0F6-C8683389CA97}"/>
    <cellStyle name="Normal 69 4 2" xfId="8860" xr:uid="{A650174C-13CB-401B-A964-413834645643}"/>
    <cellStyle name="Normal 69 5" xfId="8584" xr:uid="{924790CC-89AA-44ED-9731-D5426078F98A}"/>
    <cellStyle name="Normal 7" xfId="46" xr:uid="{46F33C79-62DD-4DE9-B4E3-EBD52B6A5C4C}"/>
    <cellStyle name="Normal 7 2" xfId="6197" xr:uid="{427C08FE-1138-401A-9613-B5DD40A84143}"/>
    <cellStyle name="Normal 7 3" xfId="94" xr:uid="{B765267D-5307-40F9-BE4A-9F133577EE26}"/>
    <cellStyle name="Normal 7 4" xfId="19503" xr:uid="{3F978817-7494-43E5-9774-152EA8E80F0F}"/>
    <cellStyle name="Normal 70" xfId="6198" xr:uid="{4030A591-0E28-486A-BEA8-44A39BE403DE}"/>
    <cellStyle name="Normal 71" xfId="6199" xr:uid="{AF6FA0D3-150B-4438-8B90-07388C895EDF}"/>
    <cellStyle name="Normal 72" xfId="6956" xr:uid="{9109B3A2-DC99-455F-8A7C-32D71087F3B6}"/>
    <cellStyle name="Normal 72 2" xfId="6965" xr:uid="{E9FA1919-EBC2-47F4-9B5A-34C0D3E7DFDD}"/>
    <cellStyle name="Normal 72 2 2" xfId="8604" xr:uid="{CB4430BB-AAFA-44CB-8DCD-C592DBA5DCF8}"/>
    <cellStyle name="Normal 72 3" xfId="7758" xr:uid="{7C9E3892-F722-40AB-B03E-C71586741A9D}"/>
    <cellStyle name="Normal 72 3 2" xfId="9394" xr:uid="{504E96DC-C7B7-4844-A268-4431C7D47EB6}"/>
    <cellStyle name="Normal 72 4" xfId="8596" xr:uid="{C86F40F7-44DC-47E1-97ED-A5706D6F4871}"/>
    <cellStyle name="Normal 73" xfId="6958" xr:uid="{541595D8-561F-4D8C-9D08-BB288892246B}"/>
    <cellStyle name="Normal 73 2" xfId="8598" xr:uid="{7E3CDBF0-BA7B-4BBB-B702-BB955C28877F}"/>
    <cellStyle name="Normal 74" xfId="7762" xr:uid="{B424845F-2090-4BA3-9869-E38F6907C926}"/>
    <cellStyle name="Normal 74 2" xfId="9398" xr:uid="{D2D3FFA3-C134-4128-ACDA-C3FB80FB7AF1}"/>
    <cellStyle name="Normal 75" xfId="9821" xr:uid="{6DA7A8A9-0E2B-4334-BED1-D09F96F0F3FC}"/>
    <cellStyle name="Normal 75 2" xfId="19415" xr:uid="{57112FC9-18EB-460B-BBD9-30088E565783}"/>
    <cellStyle name="Normal 76" xfId="8" xr:uid="{9C0117BF-F608-43D9-8D3C-2D3BAB6D50A3}"/>
    <cellStyle name="Normal 77" xfId="9822" xr:uid="{5A9245EC-6FF3-44A6-8764-B299D5595DC4}"/>
    <cellStyle name="Normal 78" xfId="9823" xr:uid="{8141A9A4-209B-4716-BAD3-63DA6179F4E5}"/>
    <cellStyle name="Normal 79" xfId="9824" xr:uid="{4A5FA539-3624-454D-95BA-5A4BF3B58FDC}"/>
    <cellStyle name="Normal 8" xfId="26" xr:uid="{8E09A4E0-5260-46CF-B4D5-D58F12BE59D6}"/>
    <cellStyle name="Normal 8 2" xfId="50" xr:uid="{4817CBAA-2A56-46FF-B03C-6EE3D9AE8C3A}"/>
    <cellStyle name="Normal 8 3" xfId="6200" xr:uid="{4CC34558-F745-40B9-BB94-B8647073CB25}"/>
    <cellStyle name="Normal 8 4" xfId="6527" xr:uid="{ECB95A96-7AF2-4330-A24D-A676FDDC35B6}"/>
    <cellStyle name="Normal 8 4 2" xfId="7215" xr:uid="{2AF3A378-7848-49DD-95E4-40250394631A}"/>
    <cellStyle name="Normal 8 4 2 2" xfId="8854" xr:uid="{FBD80F96-A7C8-4A3C-827B-7C96A62322CE}"/>
    <cellStyle name="Normal 8 4 3" xfId="8181" xr:uid="{4BD2FE55-971B-4656-BC4E-25F1D22E9C1A}"/>
    <cellStyle name="Normal 8 5" xfId="6811" xr:uid="{CECD170B-B8DF-4A45-9276-69A14B05FFFB}"/>
    <cellStyle name="Normal 8 5 2" xfId="7654" xr:uid="{04BF796D-FA1A-49CC-A87E-FC70D1F568D0}"/>
    <cellStyle name="Normal 8 5 2 2" xfId="9293" xr:uid="{9E708089-1763-4557-85D2-9E436E203304}"/>
    <cellStyle name="Normal 8 5 3" xfId="8455" xr:uid="{E0728C40-4342-4A94-BDB4-EAFEAF6B3657}"/>
    <cellStyle name="Normal 8 6" xfId="19506" xr:uid="{0254B19B-DD92-4C4D-A73D-EB3CC987AACE}"/>
    <cellStyle name="Normal 8_1_solis_MK Nr 595 " xfId="6201" xr:uid="{FF3885F7-ED2D-493C-895F-77ACFABB259B}"/>
    <cellStyle name="Normal 80" xfId="9825" xr:uid="{E7A3FF86-594C-4B8B-81DA-9B0D6B7B7E91}"/>
    <cellStyle name="Normal 81" xfId="9827" xr:uid="{C0835F49-E4B5-49A6-A25B-E45B1A7F8588}"/>
    <cellStyle name="Normal 82" xfId="64" xr:uid="{C428A333-8AFE-4C01-85B2-F1EEDAD96729}"/>
    <cellStyle name="Normal 82 2" xfId="112" xr:uid="{8CF0AE97-8D0A-400B-84F6-9ACEDC6F1431}"/>
    <cellStyle name="Normal 83" xfId="6957" xr:uid="{B0B2FE92-0F34-40A6-B646-B6005A249CB0}"/>
    <cellStyle name="Normal 83 2" xfId="8597" xr:uid="{DA3A8AA1-F0F1-48ED-9A19-105D85E9C39E}"/>
    <cellStyle name="Normal 84" xfId="152" xr:uid="{A0DDAD7D-6543-4DC2-89E4-A19F17897BF5}"/>
    <cellStyle name="Normal 85" xfId="11951" xr:uid="{0BCF2B47-701B-4F36-8E4A-0B87D29CAB0B}"/>
    <cellStyle name="Normal 86" xfId="10876" xr:uid="{D3E52473-A0F4-42B9-B04F-2B737E368E7E}"/>
    <cellStyle name="Normal 87" xfId="11556" xr:uid="{A806A386-BA9A-4798-8F99-4D4D97977933}"/>
    <cellStyle name="Normal 88" xfId="11193" xr:uid="{C49C3854-1F96-4E37-830B-C0AC19C6DC00}"/>
    <cellStyle name="Normal 89" xfId="12872" xr:uid="{DAC3F72B-C1B1-4C50-90E9-04202072EFEA}"/>
    <cellStyle name="Normal 9" xfId="72" xr:uid="{E26DC7A9-D7DD-4962-A4B8-4BA071B691C2}"/>
    <cellStyle name="Normal 9 2" xfId="6202" xr:uid="{DAFC3A51-5318-4D5F-B36E-E67B34AFD60B}"/>
    <cellStyle name="Normal 9 3" xfId="6203" xr:uid="{7949CA3F-C095-47B6-B797-9A4E2FD6CA5C}"/>
    <cellStyle name="Normal 9 4" xfId="6528" xr:uid="{12A56E7F-8FF4-4193-9EE6-E9F07F85CDE1}"/>
    <cellStyle name="Normal 9 4 2" xfId="19806" xr:uid="{91106958-7ADF-4FE6-8DA4-4FE891F789BD}"/>
    <cellStyle name="Normal 9 4 3" xfId="20201" xr:uid="{4B33F7D3-6971-4609-8BD0-88EEB1968302}"/>
    <cellStyle name="Normal 9 5" xfId="141" xr:uid="{A6F6083C-C975-420F-B7A2-BE4437B84C59}"/>
    <cellStyle name="Normal 9_1_solis_MK Nr 595 " xfId="6204" xr:uid="{EF72BED2-B248-42E0-9779-446EF749278A}"/>
    <cellStyle name="Normal 90" xfId="10113" xr:uid="{6CE218B2-51EB-4C1D-A859-E38C645123D4}"/>
    <cellStyle name="Normal 91" xfId="19409" xr:uid="{AF68168F-E714-4AB9-88E2-DEA71CC3E9EC}"/>
    <cellStyle name="Normal 92" xfId="19419" xr:uid="{B1D8B97F-CFAB-4CEF-88B2-98DFCAB4CE76}"/>
    <cellStyle name="Normal 93" xfId="19414" xr:uid="{D7E09624-903D-4082-8451-19E40A536DAB}"/>
    <cellStyle name="Normal 94" xfId="19416" xr:uid="{5CC0F576-94AC-4C50-BE6A-2F0B89ED5DCD}"/>
    <cellStyle name="Normal 95" xfId="19417" xr:uid="{241208AE-0169-4C56-AB6E-A500EAFA6185}"/>
    <cellStyle name="Normal 96" xfId="19418" xr:uid="{94B458BB-66C4-4BC4-A769-E5B2375F7A48}"/>
    <cellStyle name="Note 10" xfId="6205" xr:uid="{4699C960-C73D-49E6-801E-A9545482F051}"/>
    <cellStyle name="Note 10 10" xfId="13646" xr:uid="{3FDD15D3-AF19-43AE-875D-7C70697A1951}"/>
    <cellStyle name="Note 10 11" xfId="14623" xr:uid="{EE07C588-51FD-4459-A5A3-241135FD71A1}"/>
    <cellStyle name="Note 10 12" xfId="15576" xr:uid="{3EC7CF37-65BB-4482-9674-87E4ED144E0E}"/>
    <cellStyle name="Note 10 2" xfId="6848" xr:uid="{B2EA5AAB-BD71-462D-B37A-598DFEDB788B}"/>
    <cellStyle name="Note 10 2 10" xfId="11053" xr:uid="{9B7EC459-D7F9-4ECE-AEC3-7ECC62867BB5}"/>
    <cellStyle name="Note 10 2 11" xfId="11972" xr:uid="{42742352-6CE8-4698-9CA4-862F730F21E3}"/>
    <cellStyle name="Note 10 2 2" xfId="7655" xr:uid="{6BF322F9-8713-4872-9601-A4E79E4CEC37}"/>
    <cellStyle name="Note 10 2 2 10" xfId="18140" xr:uid="{B486764C-25F4-4CCE-BBBF-D1CAE4426DB4}"/>
    <cellStyle name="Note 10 2 2 2" xfId="9294" xr:uid="{AF738109-6B1A-485A-98E3-8AADB317E2E7}"/>
    <cellStyle name="Note 10 2 2 2 2" xfId="13728" xr:uid="{9935E88E-5DF3-4BCB-8BE6-6A9782551293}"/>
    <cellStyle name="Note 10 2 2 2 3" xfId="14690" xr:uid="{78ACDBE8-69D3-4446-8A63-950C30D2A508}"/>
    <cellStyle name="Note 10 2 2 2 4" xfId="15642" xr:uid="{4C3624AF-5490-413C-8E5D-D289A478F88E}"/>
    <cellStyle name="Note 10 2 2 2 5" xfId="16522" xr:uid="{A096302F-04BF-4572-9FA5-6FC5E039EEFD}"/>
    <cellStyle name="Note 10 2 2 2 6" xfId="17388" xr:uid="{D4A1289F-41A0-4D56-B3D6-FFAC3859527A}"/>
    <cellStyle name="Note 10 2 2 2 7" xfId="18164" xr:uid="{F323A4AB-1623-47A0-BB26-0FD9BC6F3D77}"/>
    <cellStyle name="Note 10 2 2 2 8" xfId="18921" xr:uid="{50BCC01F-2119-4364-82E1-7E359F09F941}"/>
    <cellStyle name="Note 10 2 2 3" xfId="9748" xr:uid="{98679969-FE39-4D7D-9A5A-D09D2C6614BC}"/>
    <cellStyle name="Note 10 2 2 3 2" xfId="14152" xr:uid="{24A4968F-3CD0-40E1-8FBE-18C3F4B433E7}"/>
    <cellStyle name="Note 10 2 2 3 3" xfId="15112" xr:uid="{016B32A8-E52F-47E4-A65F-28AC42FB1420}"/>
    <cellStyle name="Note 10 2 2 3 4" xfId="16064" xr:uid="{428193CD-ED91-4170-935B-EAA40A42DFA9}"/>
    <cellStyle name="Note 10 2 2 3 5" xfId="16938" xr:uid="{92008127-A19B-4B73-9B40-E6EE8E0262F3}"/>
    <cellStyle name="Note 10 2 2 3 6" xfId="17803" xr:uid="{FC97C58B-2498-4EFD-BA1F-4D85F17A5608}"/>
    <cellStyle name="Note 10 2 2 3 7" xfId="18579" xr:uid="{23D17E9D-5564-4211-9012-AF61636DC4BD}"/>
    <cellStyle name="Note 10 2 2 3 8" xfId="19336" xr:uid="{6C57E1B8-989C-4BA7-BEBC-3CB75F19CAD2}"/>
    <cellStyle name="Note 10 2 2 4" xfId="12712" xr:uid="{32030DE0-8F74-4E07-98D0-667A67801896}"/>
    <cellStyle name="Note 10 2 2 5" xfId="13536" xr:uid="{34C05964-A10D-446E-BC1A-CE3BD92A3479}"/>
    <cellStyle name="Note 10 2 2 6" xfId="14540" xr:uid="{C7D02729-BFBC-412A-93FF-21775B149304}"/>
    <cellStyle name="Note 10 2 2 7" xfId="15498" xr:uid="{97234C87-9361-4D28-95BA-9BF0540067E2}"/>
    <cellStyle name="Note 10 2 2 8" xfId="16423" xr:uid="{BCC6776D-AD5E-41FE-BCCF-1A46D51BA2E9}"/>
    <cellStyle name="Note 10 2 2 9" xfId="17294" xr:uid="{AFECCB3A-DA01-4EC3-9759-C28AE77C50D5}"/>
    <cellStyle name="Note 10 2 3" xfId="8488" xr:uid="{C2E9AC20-7F32-44F2-9D0B-FB171D9DEC15}"/>
    <cellStyle name="Note 10 2 3 2" xfId="13227" xr:uid="{BDD6E781-49FC-468C-99E3-D72CEFA9FFC8}"/>
    <cellStyle name="Note 10 2 3 3" xfId="14247" xr:uid="{E6A5CD8C-11B9-45A7-AFDC-5B99F4481373}"/>
    <cellStyle name="Note 10 2 3 4" xfId="15207" xr:uid="{835366CB-B19B-40ED-BAA5-38EAC98B0B5F}"/>
    <cellStyle name="Note 10 2 3 5" xfId="16156" xr:uid="{DB7D05BF-533C-4D03-99D6-420C5142C793}"/>
    <cellStyle name="Note 10 2 3 6" xfId="17029" xr:uid="{9DCACB90-3015-43A9-9B5C-CFF268E81AED}"/>
    <cellStyle name="Note 10 2 3 7" xfId="17894" xr:uid="{C7ACA93B-F6D1-476C-A41D-B8EBB425ADBE}"/>
    <cellStyle name="Note 10 2 3 8" xfId="18670" xr:uid="{3EDF7AA7-5B73-418C-AE7F-6C79C0EC6887}"/>
    <cellStyle name="Note 10 2 4" xfId="9497" xr:uid="{46C21452-0FD2-41A7-A28C-413F6315C43E}"/>
    <cellStyle name="Note 10 2 4 2" xfId="13901" xr:uid="{9979F1BA-BD15-4CA1-94F1-89A6F3F602DF}"/>
    <cellStyle name="Note 10 2 4 3" xfId="14861" xr:uid="{CBA2473F-9EA8-4372-A551-9E7FB2E5C121}"/>
    <cellStyle name="Note 10 2 4 4" xfId="15813" xr:uid="{B6DDE1AB-A016-45A0-8BDB-3028F43CC137}"/>
    <cellStyle name="Note 10 2 4 5" xfId="16687" xr:uid="{60E8B1E7-6C75-48E0-B857-E2EBA1D9620D}"/>
    <cellStyle name="Note 10 2 4 6" xfId="17552" xr:uid="{DD2039F1-77C6-4861-9E90-2FED89EAF2AB}"/>
    <cellStyle name="Note 10 2 4 7" xfId="18328" xr:uid="{94EA8E73-013C-4E75-AC57-BD866B356705}"/>
    <cellStyle name="Note 10 2 4 8" xfId="19085" xr:uid="{459D7940-2F50-4A7A-85D6-9EC760B2B6FF}"/>
    <cellStyle name="Note 10 2 5" xfId="12198" xr:uid="{AF826A7F-394B-4031-9851-1BFBEB2C9609}"/>
    <cellStyle name="Note 10 2 6" xfId="10677" xr:uid="{C85455C0-B3A7-4BE2-9454-6A0ACC111B0E}"/>
    <cellStyle name="Note 10 2 7" xfId="12596" xr:uid="{59E1A96B-167D-4E0A-90DC-E60D31505449}"/>
    <cellStyle name="Note 10 2 8" xfId="10318" xr:uid="{80672226-7C55-4172-9D5F-5A69F3C1ADDF}"/>
    <cellStyle name="Note 10 2 9" xfId="11754" xr:uid="{DB82A59A-F684-4AD3-8A83-C4954667F698}"/>
    <cellStyle name="Note 10 3" xfId="7132" xr:uid="{36509C25-10CC-4AD7-9173-0A69973BF951}"/>
    <cellStyle name="Note 10 3 10" xfId="11567" xr:uid="{A835E1D6-E322-4BA4-8166-AF686A761A1C}"/>
    <cellStyle name="Note 10 3 2" xfId="8771" xr:uid="{7D75363E-6D26-46E7-B228-0CAA6075C5D6}"/>
    <cellStyle name="Note 10 3 2 2" xfId="13431" xr:uid="{A409FA95-C689-4CA5-90BC-10B0D51A7478}"/>
    <cellStyle name="Note 10 3 2 3" xfId="14437" xr:uid="{F41FABCE-FE39-4E9C-B48A-F90F1AAFB132}"/>
    <cellStyle name="Note 10 3 2 4" xfId="15395" xr:uid="{8FA2712C-2155-41D6-8B0C-A017FBD12C0F}"/>
    <cellStyle name="Note 10 3 2 5" xfId="16322" xr:uid="{C7D16D32-7B7D-44D3-BDBE-ABF2EAE3B624}"/>
    <cellStyle name="Note 10 3 2 6" xfId="17193" xr:uid="{E9BDB304-EA0E-4943-B235-FE4645D45373}"/>
    <cellStyle name="Note 10 3 2 7" xfId="18040" xr:uid="{3D9E1BCD-1F4C-4B56-80FD-BE70A5A2C200}"/>
    <cellStyle name="Note 10 3 2 8" xfId="18807" xr:uid="{11F42526-5A77-4526-BF32-4A756C353167}"/>
    <cellStyle name="Note 10 3 3" xfId="9634" xr:uid="{C545F4EA-1EE8-4A46-AAEC-09105BDC0793}"/>
    <cellStyle name="Note 10 3 3 2" xfId="14038" xr:uid="{811FF564-0C85-4636-B905-60907DD2757D}"/>
    <cellStyle name="Note 10 3 3 3" xfId="14998" xr:uid="{820CA50A-995B-45D3-8C8D-5D7F5BF6B16E}"/>
    <cellStyle name="Note 10 3 3 4" xfId="15950" xr:uid="{55C6A37A-15C3-4A39-9935-72D49E8B6089}"/>
    <cellStyle name="Note 10 3 3 5" xfId="16824" xr:uid="{171B2BE9-8F4A-4250-80FB-589D43CE4B65}"/>
    <cellStyle name="Note 10 3 3 6" xfId="17689" xr:uid="{AE850249-D049-49F1-8AF4-5B9C16A7656B}"/>
    <cellStyle name="Note 10 3 3 7" xfId="18465" xr:uid="{4BBBC8E1-7E70-4FED-A264-79EBED04ABA5}"/>
    <cellStyle name="Note 10 3 3 8" xfId="19222" xr:uid="{2A4D0910-C489-4C0E-9D32-829805E6FB22}"/>
    <cellStyle name="Note 10 3 4" xfId="12401" xr:uid="{61CBE954-6CF5-4A5B-B503-5098E6892D41}"/>
    <cellStyle name="Note 10 3 5" xfId="10487" xr:uid="{4027253F-17A4-49FA-9240-A167B9E3A4D3}"/>
    <cellStyle name="Note 10 3 6" xfId="11703" xr:uid="{4C0E926E-BBFA-458F-AAC7-10DC8F00AA28}"/>
    <cellStyle name="Note 10 3 7" xfId="11093" xr:uid="{BB76533B-D091-4E2A-9992-003E4FF067DD}"/>
    <cellStyle name="Note 10 3 8" xfId="11970" xr:uid="{15D8ACDA-6F08-47A7-937B-A990A86B3EC8}"/>
    <cellStyle name="Note 10 3 9" xfId="10865" xr:uid="{BB674D2F-F7CE-4FF4-BA6E-552C8A92DAF7}"/>
    <cellStyle name="Note 10 4" xfId="7974" xr:uid="{061C1F80-5B68-4135-BE4F-15E8C71DA6BE}"/>
    <cellStyle name="Note 10 4 2" xfId="12942" xr:uid="{DF05EF0C-2A32-4FFA-AF40-C693B91FB01D}"/>
    <cellStyle name="Note 10 4 3" xfId="10057" xr:uid="{B69EAC2B-241B-49EE-9DF8-D19CDE8ABE68}"/>
    <cellStyle name="Note 10 4 4" xfId="13712" xr:uid="{CCD0E77D-1FBE-46C1-9854-7860EB48C90B}"/>
    <cellStyle name="Note 10 4 5" xfId="14676" xr:uid="{3C5F98B3-A630-46E2-AADC-874ADC229B7C}"/>
    <cellStyle name="Note 10 4 6" xfId="15628" xr:uid="{F0712AE2-711F-4E75-AFD3-FF96B7C1D4B3}"/>
    <cellStyle name="Note 10 4 7" xfId="16510" xr:uid="{AE1DAC3D-2EFF-4F03-8DCE-467E2A4066A2}"/>
    <cellStyle name="Note 10 4 8" xfId="17378" xr:uid="{F46136CD-CD93-43EE-B03B-7CACBD226521}"/>
    <cellStyle name="Note 10 5" xfId="9406" xr:uid="{6A866554-D268-48E4-8D12-4D1F540CEFD9}"/>
    <cellStyle name="Note 10 5 2" xfId="13810" xr:uid="{DB900497-B392-48A1-BB4F-E141F9BC70AC}"/>
    <cellStyle name="Note 10 5 3" xfId="14770" xr:uid="{55445FCC-503D-4913-9B43-27E4FC800A67}"/>
    <cellStyle name="Note 10 5 4" xfId="15722" xr:uid="{B90E8DED-6887-440D-837A-0C25E5BABF7B}"/>
    <cellStyle name="Note 10 5 5" xfId="16596" xr:uid="{27DB427A-D002-4D20-AAC2-26E6E1CE872C}"/>
    <cellStyle name="Note 10 5 6" xfId="17461" xr:uid="{3FE3B891-1E48-4AA2-99AB-326E45EB4141}"/>
    <cellStyle name="Note 10 5 7" xfId="18237" xr:uid="{E8A429C1-7227-4FE2-9DD8-2F8A2914687C}"/>
    <cellStyle name="Note 10 5 8" xfId="18994" xr:uid="{0B2D6CA9-2610-4A94-976C-59CA412D6129}"/>
    <cellStyle name="Note 10 6" xfId="11846" xr:uid="{ED349ECA-ADE2-406B-80F7-A8CD37F5031B}"/>
    <cellStyle name="Note 10 7" xfId="10977" xr:uid="{8C08CE6C-8F59-4F96-A776-C2B9AECC11BE}"/>
    <cellStyle name="Note 10 8" xfId="12368" xr:uid="{A5C72486-CC33-46FF-8288-AB1A651E518D}"/>
    <cellStyle name="Note 10 9" xfId="10515" xr:uid="{530333C9-0700-44BE-AFFF-955FD93EC0B4}"/>
    <cellStyle name="Note 11" xfId="6206" xr:uid="{CDF83EE7-3906-491E-8C4F-15115A65B760}"/>
    <cellStyle name="Note 11 10" xfId="15367" xr:uid="{97576576-70CA-4E92-81E9-9AFDF3730824}"/>
    <cellStyle name="Note 11 11" xfId="16302" xr:uid="{890F6E29-C057-4E61-B044-42838E18D10A}"/>
    <cellStyle name="Note 11 12" xfId="17174" xr:uid="{FB420F11-9530-430A-ACB9-F353EE7741EC}"/>
    <cellStyle name="Note 11 2" xfId="6847" xr:uid="{DD9C6E90-9D61-4767-AA7D-1F6BCBDF4F9E}"/>
    <cellStyle name="Note 11 2 10" xfId="11187" xr:uid="{B753447F-D264-48FB-A4F2-01127370E997}"/>
    <cellStyle name="Note 11 2 11" xfId="13573" xr:uid="{157135C5-F091-4201-A04B-30D1ADFEE73D}"/>
    <cellStyle name="Note 11 2 2" xfId="7656" xr:uid="{352DE875-68B2-4365-9542-512065DF509D}"/>
    <cellStyle name="Note 11 2 2 10" xfId="9865" xr:uid="{E1878C6C-9B6C-4071-80FC-C6C124545C29}"/>
    <cellStyle name="Note 11 2 2 2" xfId="9295" xr:uid="{FCD55B8B-174E-4F38-A988-BFC1DB3FFF66}"/>
    <cellStyle name="Note 11 2 2 2 2" xfId="13729" xr:uid="{3A140F48-3914-40A9-9044-C2D4C6D3CF5E}"/>
    <cellStyle name="Note 11 2 2 2 3" xfId="14691" xr:uid="{09964753-4F67-487D-8FD5-DE2DE15DCD8D}"/>
    <cellStyle name="Note 11 2 2 2 4" xfId="15643" xr:uid="{606363AB-FC20-4BFE-9CC4-A1E1CE3BF31D}"/>
    <cellStyle name="Note 11 2 2 2 5" xfId="16523" xr:uid="{4752A343-E28C-4BF5-9E6A-F55562026C07}"/>
    <cellStyle name="Note 11 2 2 2 6" xfId="17389" xr:uid="{35DED87C-4740-4E96-93A2-47628D094736}"/>
    <cellStyle name="Note 11 2 2 2 7" xfId="18165" xr:uid="{30A9C985-E1B1-4534-87C4-168A0DBE2BE6}"/>
    <cellStyle name="Note 11 2 2 2 8" xfId="18922" xr:uid="{2BD774B4-E781-498C-8B48-173F613DD7F3}"/>
    <cellStyle name="Note 11 2 2 3" xfId="9749" xr:uid="{4EA98672-918C-42DA-BC02-5724335A0AE7}"/>
    <cellStyle name="Note 11 2 2 3 2" xfId="14153" xr:uid="{8ECE6C09-0094-4F30-AC82-6A638DABEB8D}"/>
    <cellStyle name="Note 11 2 2 3 3" xfId="15113" xr:uid="{6AFA2E21-41FF-4E15-92B8-9B3AE01BEB9B}"/>
    <cellStyle name="Note 11 2 2 3 4" xfId="16065" xr:uid="{9E1669A4-C7BC-4D4B-BA5E-9C60B9C83E3A}"/>
    <cellStyle name="Note 11 2 2 3 5" xfId="16939" xr:uid="{671BEB89-CD9F-45D1-A8F9-BC6FEAC185FB}"/>
    <cellStyle name="Note 11 2 2 3 6" xfId="17804" xr:uid="{D70534CC-E7C7-4DE5-9DB1-23106A331775}"/>
    <cellStyle name="Note 11 2 2 3 7" xfId="18580" xr:uid="{1B659D7A-C0C1-415B-B6CF-C00B47F8F143}"/>
    <cellStyle name="Note 11 2 2 3 8" xfId="19337" xr:uid="{10922D4A-A038-4A09-A425-68D245A7C19F}"/>
    <cellStyle name="Note 11 2 2 4" xfId="12713" xr:uid="{0F047F88-1D75-4145-A1DC-F614518A1F1B}"/>
    <cellStyle name="Note 11 2 2 5" xfId="12508" xr:uid="{4B845C95-5BAA-47D2-ACEC-13D7823E8925}"/>
    <cellStyle name="Note 11 2 2 6" xfId="10383" xr:uid="{E527C343-CDA1-48CF-953D-CB9B80AD40C8}"/>
    <cellStyle name="Note 11 2 2 7" xfId="12928" xr:uid="{BF80C426-3BAE-45C6-A353-8647A5A411C8}"/>
    <cellStyle name="Note 11 2 2 8" xfId="10066" xr:uid="{2B4C3E73-E1C7-47F2-B60D-DDD1CABA0AD3}"/>
    <cellStyle name="Note 11 2 2 9" xfId="13182" xr:uid="{32D1D0D7-3B6B-4060-82CA-6398DDBE12FA}"/>
    <cellStyle name="Note 11 2 3" xfId="8487" xr:uid="{A45C9E47-C06E-48C5-AE5C-51AFC15285F9}"/>
    <cellStyle name="Note 11 2 3 2" xfId="13226" xr:uid="{0600620B-FD52-4129-865C-71F044F4FABD}"/>
    <cellStyle name="Note 11 2 3 3" xfId="14246" xr:uid="{5A4198CA-8E71-412B-8628-01E2E0A9D266}"/>
    <cellStyle name="Note 11 2 3 4" xfId="15206" xr:uid="{43F249D2-5FE9-4607-9FA8-AD8F15973BF0}"/>
    <cellStyle name="Note 11 2 3 5" xfId="16155" xr:uid="{BD731FA0-26B4-4E16-BCAD-98AE41FCBAEC}"/>
    <cellStyle name="Note 11 2 3 6" xfId="17028" xr:uid="{F21AF57B-C8F8-4E81-A709-A57B484A0C26}"/>
    <cellStyle name="Note 11 2 3 7" xfId="17893" xr:uid="{DD888860-573A-451E-9D5A-47FB8DBEB110}"/>
    <cellStyle name="Note 11 2 3 8" xfId="18669" xr:uid="{DDA21142-1B92-4513-9B6F-83BC898109BE}"/>
    <cellStyle name="Note 11 2 4" xfId="9496" xr:uid="{5632BA53-6F0E-4D94-B1A3-EB062AD8CE80}"/>
    <cellStyle name="Note 11 2 4 2" xfId="13900" xr:uid="{BE26A702-E42F-4E35-8139-00074F7255BF}"/>
    <cellStyle name="Note 11 2 4 3" xfId="14860" xr:uid="{8BBE74AE-4FD2-403D-964B-207483CBE209}"/>
    <cellStyle name="Note 11 2 4 4" xfId="15812" xr:uid="{24917D67-DEE6-47F9-BDE1-E2D537C0A903}"/>
    <cellStyle name="Note 11 2 4 5" xfId="16686" xr:uid="{617A5490-FE45-473E-9815-5911E7A21DD7}"/>
    <cellStyle name="Note 11 2 4 6" xfId="17551" xr:uid="{FC9E19F1-841B-452E-9706-D345A8E33F8F}"/>
    <cellStyle name="Note 11 2 4 7" xfId="18327" xr:uid="{6B9CD7E1-B635-43C4-A174-6DC8B1B1485F}"/>
    <cellStyle name="Note 11 2 4 8" xfId="19084" xr:uid="{BBAF0BB6-4A7E-4CB6-9FF9-07F3B829ADBF}"/>
    <cellStyle name="Note 11 2 5" xfId="12197" xr:uid="{9A67DB52-CA00-435F-B846-54C75C4C1D73}"/>
    <cellStyle name="Note 11 2 6" xfId="10678" xr:uid="{C84EC905-C1DA-4822-B7B2-11DD696187D1}"/>
    <cellStyle name="Note 11 2 7" xfId="11981" xr:uid="{60E19D6D-21E1-4FA8-8E05-49F5088EEB25}"/>
    <cellStyle name="Note 11 2 8" xfId="10857" xr:uid="{06BE9304-F4BE-40CF-833C-52716D588246}"/>
    <cellStyle name="Note 11 2 9" xfId="11575" xr:uid="{7F2C1978-240D-476E-A0F3-70B0622B870F}"/>
    <cellStyle name="Note 11 3" xfId="7133" xr:uid="{21CA7AA7-E4DD-4BE6-848B-40AF6EDD97E9}"/>
    <cellStyle name="Note 11 3 10" xfId="11643" xr:uid="{27682548-F4BC-40E8-BBCD-E30FD933F867}"/>
    <cellStyle name="Note 11 3 2" xfId="8772" xr:uid="{1941937B-2FB8-482E-BC88-5FB96A96584D}"/>
    <cellStyle name="Note 11 3 2 2" xfId="13432" xr:uid="{54DEF8B8-36F9-462B-BEEF-A49D630BEF63}"/>
    <cellStyle name="Note 11 3 2 3" xfId="14438" xr:uid="{50B8CAA9-42B3-4256-B75C-12EA683E151B}"/>
    <cellStyle name="Note 11 3 2 4" xfId="15396" xr:uid="{9C8676C2-1395-469B-84FC-1DEB54357BE8}"/>
    <cellStyle name="Note 11 3 2 5" xfId="16323" xr:uid="{0BD37F5E-414B-4AFA-80B8-B7A9C5E73469}"/>
    <cellStyle name="Note 11 3 2 6" xfId="17194" xr:uid="{34E32C9F-F6F3-40A4-AFC3-88346475AAC0}"/>
    <cellStyle name="Note 11 3 2 7" xfId="18041" xr:uid="{162E4399-695C-4D97-BA6D-B921730AF1DC}"/>
    <cellStyle name="Note 11 3 2 8" xfId="18808" xr:uid="{B4DE745B-F4E4-496F-B64F-7D72F153D33F}"/>
    <cellStyle name="Note 11 3 3" xfId="9635" xr:uid="{65F02AE6-ABF6-4935-BC3C-33B95133322A}"/>
    <cellStyle name="Note 11 3 3 2" xfId="14039" xr:uid="{19927B61-85B4-4612-8826-6C0A25F297C0}"/>
    <cellStyle name="Note 11 3 3 3" xfId="14999" xr:uid="{CB4946A2-0DC4-41E0-AA01-B39E1881DED9}"/>
    <cellStyle name="Note 11 3 3 4" xfId="15951" xr:uid="{296486EA-0ED3-4637-B235-363AB3251918}"/>
    <cellStyle name="Note 11 3 3 5" xfId="16825" xr:uid="{0434804E-4AA9-4DAB-99BE-111EA50189E9}"/>
    <cellStyle name="Note 11 3 3 6" xfId="17690" xr:uid="{A91E9CC5-DA96-4760-B48F-00E6A991C704}"/>
    <cellStyle name="Note 11 3 3 7" xfId="18466" xr:uid="{F9E375FA-C7DE-4F3F-9537-99498E8D3732}"/>
    <cellStyle name="Note 11 3 3 8" xfId="19223" xr:uid="{0BE4C0F9-D631-489F-A489-FED9A7C90FA9}"/>
    <cellStyle name="Note 11 3 4" xfId="12402" xr:uid="{65CB6CDE-97F9-4F3D-950E-7306290E463A}"/>
    <cellStyle name="Note 11 3 5" xfId="10486" xr:uid="{BB4C0474-34D0-4B31-8788-506E4A3CEFD8}"/>
    <cellStyle name="Note 11 3 6" xfId="12113" xr:uid="{7DD3673A-6D1F-44D7-964F-42C17E857BF9}"/>
    <cellStyle name="Note 11 3 7" xfId="10749" xr:uid="{0A91CE81-6A15-412E-9382-9E47C9009ABF}"/>
    <cellStyle name="Note 11 3 8" xfId="12077" xr:uid="{B09EB7BD-3C33-4EBE-B3AA-FB0DE5F341F9}"/>
    <cellStyle name="Note 11 3 9" xfId="10781" xr:uid="{0E4836E7-2C57-4C9C-9231-8F7AE47F071B}"/>
    <cellStyle name="Note 11 4" xfId="7975" xr:uid="{8C5DE42E-32EF-478A-A661-595E41C2AD0A}"/>
    <cellStyle name="Note 11 4 2" xfId="12943" xr:uid="{DBAC27BB-FEFC-47A2-AF8A-CE601EF56406}"/>
    <cellStyle name="Note 11 4 3" xfId="10056" xr:uid="{77693AB2-B5B3-4827-8F15-EED658B0F0C0}"/>
    <cellStyle name="Note 11 4 4" xfId="13187" xr:uid="{E64B5B57-7E0F-45B6-AAC0-AB0E553E5C7A}"/>
    <cellStyle name="Note 11 4 5" xfId="9861" xr:uid="{7B5DFB02-DB47-4000-91B4-0E5D018D47B2}"/>
    <cellStyle name="Note 11 4 6" xfId="13067" xr:uid="{5CF0CE2C-3C53-4C67-836A-942370D9EE1A}"/>
    <cellStyle name="Note 11 4 7" xfId="9948" xr:uid="{46D20450-39ED-4E23-B4B2-D64240821800}"/>
    <cellStyle name="Note 11 4 8" xfId="12708" xr:uid="{2D6F1791-C9AF-4E7F-8617-52F26F345E3F}"/>
    <cellStyle name="Note 11 5" xfId="9407" xr:uid="{8C3FFF38-CF0E-42C9-8B0E-5FA1D6124E77}"/>
    <cellStyle name="Note 11 5 2" xfId="13811" xr:uid="{D3FC62B3-6160-4F5A-9810-19C24E5A6F01}"/>
    <cellStyle name="Note 11 5 3" xfId="14771" xr:uid="{F8FD78F3-3AD5-450E-8CD2-290620A37A4B}"/>
    <cellStyle name="Note 11 5 4" xfId="15723" xr:uid="{2C6CC4C2-665D-4FF5-9A6A-87C1218C7117}"/>
    <cellStyle name="Note 11 5 5" xfId="16597" xr:uid="{B4557BA6-59A7-46A4-8C6E-67F2A02FB35E}"/>
    <cellStyle name="Note 11 5 6" xfId="17462" xr:uid="{78F3D47B-58EB-4372-BFB3-3E9F21841680}"/>
    <cellStyle name="Note 11 5 7" xfId="18238" xr:uid="{81D6EAD5-18A9-4FC4-A26F-2075A6D2918E}"/>
    <cellStyle name="Note 11 5 8" xfId="18995" xr:uid="{FF760B45-587E-4CEC-8CD9-68425C5EF25F}"/>
    <cellStyle name="Note 11 6" xfId="11847" xr:uid="{06565902-6F9A-4F72-B6EF-EBB6C7554E08}"/>
    <cellStyle name="Note 11 7" xfId="10976" xr:uid="{AA386E25-6ED3-4040-8EAD-2FBF78B1C480}"/>
    <cellStyle name="Note 11 8" xfId="13400" xr:uid="{5A838970-7C4F-4EF2-AE5F-4BF51EF2F64F}"/>
    <cellStyle name="Note 11 9" xfId="14409" xr:uid="{C82CED54-E049-460B-A496-239F8872A1B3}"/>
    <cellStyle name="Note 12" xfId="6207" xr:uid="{BAF1466F-30F0-469F-BD0A-89E0BB3365AF}"/>
    <cellStyle name="Note 12 10" xfId="12147" xr:uid="{E7541677-2A1F-45F7-A5B3-999B7923BBD2}"/>
    <cellStyle name="Note 12 11" xfId="10721" xr:uid="{E3726E84-7F74-4AEF-A177-42144A213AB0}"/>
    <cellStyle name="Note 12 12" xfId="13036" xr:uid="{C6E963AF-A082-4D8A-9BC7-3CC6B33494EA}"/>
    <cellStyle name="Note 12 2" xfId="6846" xr:uid="{2D096206-6482-4C9F-A469-7671C952E6D4}"/>
    <cellStyle name="Note 12 2 10" xfId="11601" xr:uid="{5AB11359-BCF5-4EBF-8639-142ACF5DB026}"/>
    <cellStyle name="Note 12 2 11" xfId="11168" xr:uid="{E7FAF05B-D608-4480-A5A7-F037EC84FCD6}"/>
    <cellStyle name="Note 12 2 2" xfId="7657" xr:uid="{117FA124-BD66-4A9F-A0BB-35EAC68DCD4A}"/>
    <cellStyle name="Note 12 2 2 10" xfId="11297" xr:uid="{D4CAF4D0-8498-46DD-BE80-4E0A958BEC86}"/>
    <cellStyle name="Note 12 2 2 2" xfId="9296" xr:uid="{3AF38C2B-915A-4326-9F1D-E55782ADEFD0}"/>
    <cellStyle name="Note 12 2 2 2 2" xfId="13730" xr:uid="{DEE7551C-1B8E-4FFE-B687-2DF2CCDBAB10}"/>
    <cellStyle name="Note 12 2 2 2 3" xfId="14692" xr:uid="{A0F74E5B-CE04-4934-AECE-5FA1C71747BD}"/>
    <cellStyle name="Note 12 2 2 2 4" xfId="15644" xr:uid="{67366A7D-07F1-4C56-964B-86774AC600B2}"/>
    <cellStyle name="Note 12 2 2 2 5" xfId="16524" xr:uid="{F5EAB482-64C8-43E4-88FB-8F8F94AE0969}"/>
    <cellStyle name="Note 12 2 2 2 6" xfId="17390" xr:uid="{7BE95DB3-56B4-4492-AA3B-0C354FCE3A90}"/>
    <cellStyle name="Note 12 2 2 2 7" xfId="18166" xr:uid="{4FE68B15-BE36-46F6-BE7A-BF70A16FE0DF}"/>
    <cellStyle name="Note 12 2 2 2 8" xfId="18923" xr:uid="{815070E0-917B-4E77-B242-3272744E2E47}"/>
    <cellStyle name="Note 12 2 2 3" xfId="9750" xr:uid="{2BEE01C6-306F-4B7C-8A72-F5F34ED58A3B}"/>
    <cellStyle name="Note 12 2 2 3 2" xfId="14154" xr:uid="{B46D5199-FCE1-432F-9128-343A8A9332C7}"/>
    <cellStyle name="Note 12 2 2 3 3" xfId="15114" xr:uid="{A53DE47A-EC12-4E94-AB62-E3A3712DE493}"/>
    <cellStyle name="Note 12 2 2 3 4" xfId="16066" xr:uid="{92A12B7B-AF79-43D6-A531-BA14CD2D6434}"/>
    <cellStyle name="Note 12 2 2 3 5" xfId="16940" xr:uid="{AA7361F7-52CE-4CEC-9C1E-C4A1CE6437C1}"/>
    <cellStyle name="Note 12 2 2 3 6" xfId="17805" xr:uid="{2DB40172-487F-4EC9-A747-6697848FC48D}"/>
    <cellStyle name="Note 12 2 2 3 7" xfId="18581" xr:uid="{F0DACC10-F340-461A-A4B9-F6080B487410}"/>
    <cellStyle name="Note 12 2 2 3 8" xfId="19338" xr:uid="{9C5A1277-B018-445B-AAF7-EADF1489237A}"/>
    <cellStyle name="Note 12 2 2 4" xfId="12714" xr:uid="{DCC78517-EEBB-4C7B-A2F7-463077E61C66}"/>
    <cellStyle name="Note 12 2 2 5" xfId="12041" xr:uid="{54C40989-5482-4BD1-82B6-B604BE5F6B1D}"/>
    <cellStyle name="Note 12 2 2 6" xfId="10803" xr:uid="{722C699D-4143-4A04-9F84-E83D3E0C74FC}"/>
    <cellStyle name="Note 12 2 2 7" xfId="11625" xr:uid="{8FD626AF-8EBD-4A2D-A196-B159B7065169}"/>
    <cellStyle name="Note 12 2 2 8" xfId="11144" xr:uid="{F07F104E-90DC-4051-A922-86EAC7713A77}"/>
    <cellStyle name="Note 12 2 2 9" xfId="11440" xr:uid="{9E2DA9E7-925A-4312-B1DD-46678DB56428}"/>
    <cellStyle name="Note 12 2 3" xfId="8486" xr:uid="{93722ADC-E067-4454-B958-7015F66FBE4D}"/>
    <cellStyle name="Note 12 2 3 2" xfId="13225" xr:uid="{5A46124B-45D0-49BC-9EF8-B2D3B9826EB5}"/>
    <cellStyle name="Note 12 2 3 3" xfId="14245" xr:uid="{81CA6A58-B618-40BA-A27C-C94C9E4A4928}"/>
    <cellStyle name="Note 12 2 3 4" xfId="15205" xr:uid="{64C0DFA4-C006-42F6-B1F0-ABAC22B7B793}"/>
    <cellStyle name="Note 12 2 3 5" xfId="16154" xr:uid="{D7EF2B5D-5FF3-4140-8035-8DCBECBD4901}"/>
    <cellStyle name="Note 12 2 3 6" xfId="17027" xr:uid="{2594DF11-D544-4058-9716-82AA3DD109C7}"/>
    <cellStyle name="Note 12 2 3 7" xfId="17892" xr:uid="{660B12AA-A087-4AA8-9303-13D4C32A772D}"/>
    <cellStyle name="Note 12 2 3 8" xfId="18668" xr:uid="{A6B5371E-A95A-4873-B207-23FAAD011C90}"/>
    <cellStyle name="Note 12 2 4" xfId="9495" xr:uid="{20E8CE1C-703E-4369-8110-0E71668F310E}"/>
    <cellStyle name="Note 12 2 4 2" xfId="13899" xr:uid="{DE71308A-D029-4151-9228-411E2A31CB78}"/>
    <cellStyle name="Note 12 2 4 3" xfId="14859" xr:uid="{44AEE425-B64B-4CFE-BFD3-17BD83B3D5FF}"/>
    <cellStyle name="Note 12 2 4 4" xfId="15811" xr:uid="{F5F51D55-CA7B-4C05-982F-FF3DFDE38520}"/>
    <cellStyle name="Note 12 2 4 5" xfId="16685" xr:uid="{5157C9D7-E473-4CF4-8518-00D6FF299B1D}"/>
    <cellStyle name="Note 12 2 4 6" xfId="17550" xr:uid="{33920EF7-B8E7-4CFB-A44A-B38C33C81550}"/>
    <cellStyle name="Note 12 2 4 7" xfId="18326" xr:uid="{E8F5D07E-F9CC-4B48-BAC3-935E4A7151E3}"/>
    <cellStyle name="Note 12 2 4 8" xfId="19083" xr:uid="{272105B9-9AA0-45EC-AD5C-72A8E6A510B3}"/>
    <cellStyle name="Note 12 2 5" xfId="12196" xr:uid="{E3116D8D-4756-47E8-AACB-5C7E06D98FB7}"/>
    <cellStyle name="Note 12 2 6" xfId="10679" xr:uid="{AC2D06C8-CAF2-4F90-A332-B10D693FBDF0}"/>
    <cellStyle name="Note 12 2 7" xfId="13117" xr:uid="{6EC09831-2209-4B52-A8B4-C54A5D96AB67}"/>
    <cellStyle name="Note 12 2 8" xfId="12013" xr:uid="{7DA50845-4AFD-4B5E-A685-298A06630190}"/>
    <cellStyle name="Note 12 2 9" xfId="10830" xr:uid="{45ADA76B-66A8-4A0D-9FB0-6DCAB5CC50DC}"/>
    <cellStyle name="Note 12 3" xfId="7134" xr:uid="{CC98F88E-71FA-42D5-B400-C711F155611B}"/>
    <cellStyle name="Note 12 3 10" xfId="13671" xr:uid="{128BD8DA-869D-46F6-A666-CB8640CEC728}"/>
    <cellStyle name="Note 12 3 2" xfId="8773" xr:uid="{FD14929B-380F-4F0B-A70F-53A6245F743D}"/>
    <cellStyle name="Note 12 3 2 2" xfId="13433" xr:uid="{6F80745C-0B71-4226-B151-FEB66CD6B09B}"/>
    <cellStyle name="Note 12 3 2 3" xfId="14439" xr:uid="{6CBBBBC8-ACF0-48DC-A9F6-3A084CEAA27B}"/>
    <cellStyle name="Note 12 3 2 4" xfId="15397" xr:uid="{EFF283EF-498B-4B44-A992-4A8356CBCC51}"/>
    <cellStyle name="Note 12 3 2 5" xfId="16324" xr:uid="{661D8926-882B-4FC8-8BE7-B0C0D81D4C1E}"/>
    <cellStyle name="Note 12 3 2 6" xfId="17195" xr:uid="{72A82EBE-7A0D-42E2-9F6F-3361633C9697}"/>
    <cellStyle name="Note 12 3 2 7" xfId="18042" xr:uid="{4DB53EFF-EF71-4BE4-8BF5-163DE4AC794F}"/>
    <cellStyle name="Note 12 3 2 8" xfId="18809" xr:uid="{2AE35C49-C319-4F75-AC29-2EA8808FA465}"/>
    <cellStyle name="Note 12 3 3" xfId="9636" xr:uid="{D7B4EA09-623B-4E76-BD6E-18B07D5C7AFB}"/>
    <cellStyle name="Note 12 3 3 2" xfId="14040" xr:uid="{1077A430-2651-42E2-9511-613FD2CABCE5}"/>
    <cellStyle name="Note 12 3 3 3" xfId="15000" xr:uid="{F443F1A7-6F72-41E4-A007-907F44F94400}"/>
    <cellStyle name="Note 12 3 3 4" xfId="15952" xr:uid="{5D198C26-473D-4522-9D0E-B80C8C277478}"/>
    <cellStyle name="Note 12 3 3 5" xfId="16826" xr:uid="{6D38B6A1-E031-4DEE-8E87-1609349A7F5C}"/>
    <cellStyle name="Note 12 3 3 6" xfId="17691" xr:uid="{8907CF85-3CAD-44AF-BDE9-51BCB060CD06}"/>
    <cellStyle name="Note 12 3 3 7" xfId="18467" xr:uid="{D264835C-74E3-439C-8EA7-E52F9D90A6AA}"/>
    <cellStyle name="Note 12 3 3 8" xfId="19224" xr:uid="{57DF573A-1FB7-4EE4-A4CF-0BB9F9107553}"/>
    <cellStyle name="Note 12 3 4" xfId="12403" xr:uid="{116F363A-47C3-4AD2-B6E8-F88C3F9B834B}"/>
    <cellStyle name="Note 12 3 5" xfId="10485" xr:uid="{73C2E7EC-8F6A-4928-9C60-488253E10F55}"/>
    <cellStyle name="Note 12 3 6" xfId="11704" xr:uid="{9480E2AD-6C64-4D6E-AFC4-95B9081371F4}"/>
    <cellStyle name="Note 12 3 7" xfId="11092" xr:uid="{0F7784DF-C5FA-436C-ABF7-BB4FAEB54776}"/>
    <cellStyle name="Note 12 3 8" xfId="12561" xr:uid="{0E1E5DAF-1604-45C2-ABE3-1993523461D2}"/>
    <cellStyle name="Note 12 3 9" xfId="10344" xr:uid="{613781EA-4442-44B9-B3D0-3F43C6D7B20E}"/>
    <cellStyle name="Note 12 4" xfId="7976" xr:uid="{DDC99C38-7A9C-4F30-A414-E2865029941D}"/>
    <cellStyle name="Note 12 4 2" xfId="12944" xr:uid="{F4DCF9E4-969D-425D-9868-E646FD733BBE}"/>
    <cellStyle name="Note 12 4 3" xfId="10055" xr:uid="{439C1769-D2C7-44B0-9250-8D5AECE57027}"/>
    <cellStyle name="Note 12 4 4" xfId="12159" xr:uid="{FE527305-D534-4B3E-A4D1-4F9F045D3751}"/>
    <cellStyle name="Note 12 4 5" xfId="10711" xr:uid="{48C5D552-AC50-426A-AEFF-ABA22C3E921C}"/>
    <cellStyle name="Note 12 4 6" xfId="12371" xr:uid="{F0D2DF59-87AC-41EA-B720-73020E87A03B}"/>
    <cellStyle name="Note 12 4 7" xfId="10513" xr:uid="{551C9E69-93DF-4BE5-97D3-8FEED9BE33F5}"/>
    <cellStyle name="Note 12 4 8" xfId="11698" xr:uid="{09F8922E-D82E-42AF-9C15-3AD4820CBF5D}"/>
    <cellStyle name="Note 12 5" xfId="9408" xr:uid="{F67DF7F0-521D-4D54-BC52-03F6A4F5C83E}"/>
    <cellStyle name="Note 12 5 2" xfId="13812" xr:uid="{7ED640BB-FFDF-4484-B359-0F7860E0F71E}"/>
    <cellStyle name="Note 12 5 3" xfId="14772" xr:uid="{4394C130-1A65-407D-B246-8E2BA5617917}"/>
    <cellStyle name="Note 12 5 4" xfId="15724" xr:uid="{5641A22C-1816-4554-88D8-A3F49F1BFB99}"/>
    <cellStyle name="Note 12 5 5" xfId="16598" xr:uid="{5338356A-335E-491C-A81B-EE7D955BDB6B}"/>
    <cellStyle name="Note 12 5 6" xfId="17463" xr:uid="{2C0256D2-F479-4437-B738-3576B522E0B5}"/>
    <cellStyle name="Note 12 5 7" xfId="18239" xr:uid="{D4BD1686-E82E-4DB0-A6FD-E29D6D204487}"/>
    <cellStyle name="Note 12 5 8" xfId="18996" xr:uid="{F406517C-6BCF-4284-9FDE-5E92B6EEC5EC}"/>
    <cellStyle name="Note 12 6" xfId="11848" xr:uid="{9CA16AB8-7ED5-48DC-B675-2AAA619CC14E}"/>
    <cellStyle name="Note 12 7" xfId="10975" xr:uid="{CF061AAB-53A4-4A39-B591-8251DC66D4AB}"/>
    <cellStyle name="Note 12 8" xfId="12888" xr:uid="{1D6ADC6F-8F4A-4ACE-A3DC-76B459A52C82}"/>
    <cellStyle name="Note 12 9" xfId="10103" xr:uid="{78B96EE5-EEEC-4052-A831-38A88E7A7971}"/>
    <cellStyle name="Note 13" xfId="6208" xr:uid="{9C4E12CA-3A01-4BA5-8011-104EB124D425}"/>
    <cellStyle name="Note 13 10" xfId="12045" xr:uid="{B766538D-264C-42D8-B58A-917D5C6BFE17}"/>
    <cellStyle name="Note 13 11" xfId="10801" xr:uid="{B823BC4B-AF5A-4351-AA2E-5989C163C443}"/>
    <cellStyle name="Note 13 12" xfId="11627" xr:uid="{E4B2166F-EEB0-40C1-8C01-9E062C906700}"/>
    <cellStyle name="Note 13 2" xfId="6845" xr:uid="{0AA7BCD5-88A2-4FF1-A299-52A1E76538AA}"/>
    <cellStyle name="Note 13 2 10" xfId="16447" xr:uid="{5AB49C48-9CBE-4094-82B4-97117D462754}"/>
    <cellStyle name="Note 13 2 11" xfId="17318" xr:uid="{A92E8507-6A62-4E02-B113-37F8902324B2}"/>
    <cellStyle name="Note 13 2 2" xfId="7658" xr:uid="{C0C90B63-F770-4E7A-B8F3-7778CFCE2ECC}"/>
    <cellStyle name="Note 13 2 2 10" xfId="13679" xr:uid="{FB6CBBB0-A011-499F-AC97-22C99AFE5249}"/>
    <cellStyle name="Note 13 2 2 2" xfId="9297" xr:uid="{C64236D2-9A8C-4E68-B72B-A32EA4EE2B91}"/>
    <cellStyle name="Note 13 2 2 2 2" xfId="13731" xr:uid="{CB795E21-87E0-48A6-8EA9-C02B4004EC86}"/>
    <cellStyle name="Note 13 2 2 2 3" xfId="14693" xr:uid="{74630EF4-10FE-4D88-B6AC-6CA2B991C246}"/>
    <cellStyle name="Note 13 2 2 2 4" xfId="15645" xr:uid="{3F73F9D3-AC8A-4512-82ED-A5A0C8A56CC9}"/>
    <cellStyle name="Note 13 2 2 2 5" xfId="16525" xr:uid="{6CBA998F-70FD-492E-978D-4C813F1C2F03}"/>
    <cellStyle name="Note 13 2 2 2 6" xfId="17391" xr:uid="{95677F00-64AC-4FD4-B8B1-49CE05B215F9}"/>
    <cellStyle name="Note 13 2 2 2 7" xfId="18167" xr:uid="{597C457A-573F-4D28-B289-15918ACB53D9}"/>
    <cellStyle name="Note 13 2 2 2 8" xfId="18924" xr:uid="{F2151E91-886D-4CE1-B2D2-1841E6BA5FE4}"/>
    <cellStyle name="Note 13 2 2 3" xfId="9751" xr:uid="{65A1F602-B913-4E20-ADB1-6B3FF0606D80}"/>
    <cellStyle name="Note 13 2 2 3 2" xfId="14155" xr:uid="{64CA0430-E0C4-4B22-978C-AAEBC2ED07CF}"/>
    <cellStyle name="Note 13 2 2 3 3" xfId="15115" xr:uid="{E102241F-5C77-4C5D-AD45-D248BF00F33C}"/>
    <cellStyle name="Note 13 2 2 3 4" xfId="16067" xr:uid="{CB2CE574-666F-4ED5-9135-0D4AE2D62C09}"/>
    <cellStyle name="Note 13 2 2 3 5" xfId="16941" xr:uid="{92AA0848-1312-474C-BCED-ABB8A121AF37}"/>
    <cellStyle name="Note 13 2 2 3 6" xfId="17806" xr:uid="{91AC4E86-8E8F-454D-AC08-ACFB46DF6AF3}"/>
    <cellStyle name="Note 13 2 2 3 7" xfId="18582" xr:uid="{31DC5FA1-4DD6-480F-A1A3-33D21F6E1CDF}"/>
    <cellStyle name="Note 13 2 2 3 8" xfId="19339" xr:uid="{5DD83F1D-CA9D-4A68-B8F6-211D6F4ED893}"/>
    <cellStyle name="Note 13 2 2 4" xfId="12715" xr:uid="{D55B3415-20CA-43DE-8BF7-B110918E7FB7}"/>
    <cellStyle name="Note 13 2 2 5" xfId="10226" xr:uid="{EA6FB7E4-E354-4A47-9316-CE994A96691A}"/>
    <cellStyle name="Note 13 2 2 6" xfId="12667" xr:uid="{DEFF64E4-0349-4E23-96B5-B59F190B36E6}"/>
    <cellStyle name="Note 13 2 2 7" xfId="10260" xr:uid="{7F9F54E9-5457-4C46-B447-61D47DED6D2E}"/>
    <cellStyle name="Note 13 2 2 8" xfId="12661" xr:uid="{5D92ED73-C457-43FC-ADAA-0F403245D6E8}"/>
    <cellStyle name="Note 13 2 2 9" xfId="10265" xr:uid="{398B4CA2-FC82-4777-8D0C-300D814281B4}"/>
    <cellStyle name="Note 13 2 3" xfId="8485" xr:uid="{859C695E-0A40-4DE9-9FB4-B2F8CA0CBDDC}"/>
    <cellStyle name="Note 13 2 3 2" xfId="13224" xr:uid="{F148DA11-681C-445C-9ABA-F959C9F373B7}"/>
    <cellStyle name="Note 13 2 3 3" xfId="14244" xr:uid="{3BA968E1-06EB-408B-98A4-E270C8BB4853}"/>
    <cellStyle name="Note 13 2 3 4" xfId="15204" xr:uid="{FD176305-B64C-4E59-9A9B-FBE5136D2E0D}"/>
    <cellStyle name="Note 13 2 3 5" xfId="16153" xr:uid="{6B547C89-1C14-4D37-9252-30C50ADE3D5D}"/>
    <cellStyle name="Note 13 2 3 6" xfId="17026" xr:uid="{515A5AF2-9E1F-4222-A596-C4260C5BAF58}"/>
    <cellStyle name="Note 13 2 3 7" xfId="17891" xr:uid="{F68119DA-F882-4D77-B13E-D6F190D9EDDD}"/>
    <cellStyle name="Note 13 2 3 8" xfId="18667" xr:uid="{37F98936-CFDE-4E59-9CB1-319A9CD25FEB}"/>
    <cellStyle name="Note 13 2 4" xfId="9494" xr:uid="{B15AF4E3-0FDE-45E3-A962-9947DBD1F499}"/>
    <cellStyle name="Note 13 2 4 2" xfId="13898" xr:uid="{351F6C50-BE62-4940-8786-84097A8E4234}"/>
    <cellStyle name="Note 13 2 4 3" xfId="14858" xr:uid="{18A76FA0-4C45-410B-8148-1A04A61546BB}"/>
    <cellStyle name="Note 13 2 4 4" xfId="15810" xr:uid="{95580ADD-A0D0-46D2-9DE1-B52E3BD0DB33}"/>
    <cellStyle name="Note 13 2 4 5" xfId="16684" xr:uid="{9EC9BA71-9DFE-4529-BF8F-3E42E46FC27B}"/>
    <cellStyle name="Note 13 2 4 6" xfId="17549" xr:uid="{FBBCB0F8-29A7-47EA-9CBE-299DAA8DA8C4}"/>
    <cellStyle name="Note 13 2 4 7" xfId="18325" xr:uid="{AAAA957D-513D-4A8D-AB54-C7A5C935D499}"/>
    <cellStyle name="Note 13 2 4 8" xfId="19082" xr:uid="{5FEC2F67-6618-46FF-859D-9A17D4B03B6F}"/>
    <cellStyle name="Note 13 2 5" xfId="12195" xr:uid="{379EDF66-656F-4619-B159-193D3A348481}"/>
    <cellStyle name="Note 13 2 6" xfId="10680" xr:uid="{86268CAE-ADAA-436C-9856-9BEFD61F27E6}"/>
    <cellStyle name="Note 13 2 7" xfId="13617" xr:uid="{A1917D44-F2B7-44A8-8C9A-04B8C3D5D71E}"/>
    <cellStyle name="Note 13 2 8" xfId="14595" xr:uid="{68908FE5-9E24-449C-9823-43C4B3E959A7}"/>
    <cellStyle name="Note 13 2 9" xfId="15548" xr:uid="{3C27139F-0A16-4378-8239-D13731858831}"/>
    <cellStyle name="Note 13 3" xfId="7135" xr:uid="{8D6D1E39-668F-44A6-A6E1-7A4AC1147497}"/>
    <cellStyle name="Note 13 3 10" xfId="15531" xr:uid="{196FA0B7-2CEE-4319-959F-A5EB03BE157C}"/>
    <cellStyle name="Note 13 3 2" xfId="8774" xr:uid="{BD3AA437-2E51-4B4E-9360-53D82E688E9D}"/>
    <cellStyle name="Note 13 3 2 2" xfId="13434" xr:uid="{918C1488-D108-4C26-BA33-81D194C1CAB4}"/>
    <cellStyle name="Note 13 3 2 3" xfId="14440" xr:uid="{29C9980C-65A3-4AAA-A350-91FA01954C87}"/>
    <cellStyle name="Note 13 3 2 4" xfId="15398" xr:uid="{2D5984F0-5C05-43BF-AB5A-9792AC7EDDA8}"/>
    <cellStyle name="Note 13 3 2 5" xfId="16325" xr:uid="{4187E356-D57E-4E31-9FDE-1190FFC76AA2}"/>
    <cellStyle name="Note 13 3 2 6" xfId="17196" xr:uid="{22E17490-250E-46C1-AECB-5F1B21E45973}"/>
    <cellStyle name="Note 13 3 2 7" xfId="18043" xr:uid="{416320DE-3EDE-4C4B-8A03-DC177B8888C0}"/>
    <cellStyle name="Note 13 3 2 8" xfId="18810" xr:uid="{F32391F5-0053-40A5-8F59-68BDF311FB2C}"/>
    <cellStyle name="Note 13 3 3" xfId="9637" xr:uid="{09846725-5514-477A-B9B3-3FFEB36FA5AE}"/>
    <cellStyle name="Note 13 3 3 2" xfId="14041" xr:uid="{DD3262E6-951D-406F-8463-156E157DC49F}"/>
    <cellStyle name="Note 13 3 3 3" xfId="15001" xr:uid="{B5E95D69-1FE3-4580-89EE-F011C703448B}"/>
    <cellStyle name="Note 13 3 3 4" xfId="15953" xr:uid="{C95F9479-2858-4A49-8B3D-9CECF0F69B0D}"/>
    <cellStyle name="Note 13 3 3 5" xfId="16827" xr:uid="{3E1C735A-D9B7-48E5-93AF-FCA6D8FC3FBF}"/>
    <cellStyle name="Note 13 3 3 6" xfId="17692" xr:uid="{8F14BC43-1AF2-436F-8F7B-C2FB44304E16}"/>
    <cellStyle name="Note 13 3 3 7" xfId="18468" xr:uid="{87BA1334-4343-4168-A1F0-5D200B19B683}"/>
    <cellStyle name="Note 13 3 3 8" xfId="19225" xr:uid="{A5A477DB-B4B1-47AB-AD05-FC080667A9AE}"/>
    <cellStyle name="Note 13 3 4" xfId="12404" xr:uid="{EDE74D4A-A10D-4D79-8035-F608C36C5ACD}"/>
    <cellStyle name="Note 13 3 5" xfId="10484" xr:uid="{6D58E479-9E53-4CFE-9726-A83CCE851B40}"/>
    <cellStyle name="Note 13 3 6" xfId="11705" xr:uid="{7C76C3D9-876A-4905-9F7A-95B885B32C72}"/>
    <cellStyle name="Note 13 3 7" xfId="11091" xr:uid="{B41B7231-EB03-4CC6-9E9D-94E99542F759}"/>
    <cellStyle name="Note 13 3 8" xfId="13586" xr:uid="{322E737F-D804-4EFF-8D48-5933F347C603}"/>
    <cellStyle name="Note 13 3 9" xfId="14574" xr:uid="{3E865A8C-D197-4410-B164-724AB88BC99E}"/>
    <cellStyle name="Note 13 4" xfId="7977" xr:uid="{7CDB11C1-857F-4746-B92B-261DFA54CA0A}"/>
    <cellStyle name="Note 13 4 2" xfId="12945" xr:uid="{88144386-0630-46C1-98F8-C9BB47AF548A}"/>
    <cellStyle name="Note 13 4 3" xfId="10054" xr:uid="{0A1428BB-6ED7-4B01-A7C3-8AF45180BF5A}"/>
    <cellStyle name="Note 13 4 4" xfId="12692" xr:uid="{BAD0266B-8EFF-4A8A-A7F7-9AED300F05C0}"/>
    <cellStyle name="Note 13 4 5" xfId="10239" xr:uid="{D7C77E08-5874-4BCA-8969-370152CE1A2E}"/>
    <cellStyle name="Note 13 4 6" xfId="12665" xr:uid="{5704D0A1-581E-4005-9FDF-706F56C43B32}"/>
    <cellStyle name="Note 13 4 7" xfId="10262" xr:uid="{6AFABBEE-A9A7-4427-9A1F-E7F503177BC2}"/>
    <cellStyle name="Note 13 4 8" xfId="11773" xr:uid="{9E08AF91-AB24-4CF6-8777-8C85FC010E93}"/>
    <cellStyle name="Note 13 5" xfId="9409" xr:uid="{C3F2E41B-479B-4C7C-B383-C87A749C9CE7}"/>
    <cellStyle name="Note 13 5 2" xfId="13813" xr:uid="{AB543ABA-1655-42CC-94A1-9A7132EBD84F}"/>
    <cellStyle name="Note 13 5 3" xfId="14773" xr:uid="{69031959-33C2-4C47-B2CF-03D3E7971043}"/>
    <cellStyle name="Note 13 5 4" xfId="15725" xr:uid="{9DB4401B-EC06-4D85-B72E-593CFB11A1BB}"/>
    <cellStyle name="Note 13 5 5" xfId="16599" xr:uid="{B676D48E-6C18-482A-BFF3-C61AF2FA3A27}"/>
    <cellStyle name="Note 13 5 6" xfId="17464" xr:uid="{3871A576-91D1-46E0-AEAD-7F13CCC5C0FD}"/>
    <cellStyle name="Note 13 5 7" xfId="18240" xr:uid="{2FB9BAD8-6F25-4E17-8B11-4B8ADABD82B6}"/>
    <cellStyle name="Note 13 5 8" xfId="18997" xr:uid="{A76FD046-E259-421D-812A-64F3A3E3DBA9}"/>
    <cellStyle name="Note 13 6" xfId="11849" xr:uid="{7E7F76C5-23DE-42E7-BFA3-9CFF34868D36}"/>
    <cellStyle name="Note 13 7" xfId="10974" xr:uid="{5DE91939-AB3D-4F6D-9D9A-99C5909FE583}"/>
    <cellStyle name="Note 13 8" xfId="11468" xr:uid="{27CE321B-A197-401A-B2CD-98B5ED7485D7}"/>
    <cellStyle name="Note 13 9" xfId="11271" xr:uid="{6C62D5E4-13E7-41F1-AEDE-D78F99CCBB62}"/>
    <cellStyle name="Note 14" xfId="6209" xr:uid="{79544E2C-3D4B-4438-AF77-EB507D2E6F56}"/>
    <cellStyle name="Note 14 10" xfId="12531" xr:uid="{262371C0-8FB5-462C-9BD7-D5D53A7D4AB5}"/>
    <cellStyle name="Note 14 11" xfId="10362" xr:uid="{3A6A7D96-AA89-457F-A4C3-8CC2E20D101D}"/>
    <cellStyle name="Note 14 12" xfId="13668" xr:uid="{B3F29370-9D56-4F46-BDA3-4987A143302A}"/>
    <cellStyle name="Note 14 2" xfId="6844" xr:uid="{F3E52592-12F3-4C1E-B8C6-93DB1977273B}"/>
    <cellStyle name="Note 14 2 10" xfId="11054" xr:uid="{1405A966-2659-4726-AA9E-C8AE7B611A62}"/>
    <cellStyle name="Note 14 2 11" xfId="13100" xr:uid="{058011D7-5A89-4039-9765-F73D8719574B}"/>
    <cellStyle name="Note 14 2 2" xfId="7659" xr:uid="{76791D7E-CCBF-456E-BA60-3D95EEC47E97}"/>
    <cellStyle name="Note 14 2 2 10" xfId="10925" xr:uid="{BD989BA7-A588-4985-A27B-6D2376586201}"/>
    <cellStyle name="Note 14 2 2 2" xfId="9298" xr:uid="{946D5E5A-1813-4E42-BD87-A750E71CA92C}"/>
    <cellStyle name="Note 14 2 2 2 2" xfId="13732" xr:uid="{6440C87E-BF60-40AC-8F72-47F4A2C7C954}"/>
    <cellStyle name="Note 14 2 2 2 3" xfId="14694" xr:uid="{E4D16D1A-4020-4940-A5BB-E93D9118381E}"/>
    <cellStyle name="Note 14 2 2 2 4" xfId="15646" xr:uid="{05E2FA42-9AFE-44AB-A1F3-44121D625D55}"/>
    <cellStyle name="Note 14 2 2 2 5" xfId="16526" xr:uid="{4B11B98E-F2E9-48A2-B598-B3D502DE2EC0}"/>
    <cellStyle name="Note 14 2 2 2 6" xfId="17392" xr:uid="{2800508D-6BAF-46E7-A3A1-D56AC4CA4275}"/>
    <cellStyle name="Note 14 2 2 2 7" xfId="18168" xr:uid="{F0FA3A9F-D880-488D-98AC-0E32FF3E2CA9}"/>
    <cellStyle name="Note 14 2 2 2 8" xfId="18925" xr:uid="{A2A382EF-68AB-4947-9FDD-37D23ED8B515}"/>
    <cellStyle name="Note 14 2 2 3" xfId="9752" xr:uid="{B6DC2110-7588-4F28-A8F4-E95976E2652A}"/>
    <cellStyle name="Note 14 2 2 3 2" xfId="14156" xr:uid="{755212D8-6CFF-4F90-A78C-97E1C148205C}"/>
    <cellStyle name="Note 14 2 2 3 3" xfId="15116" xr:uid="{79D73A0B-2F3C-4593-9AF8-17EF706D98FB}"/>
    <cellStyle name="Note 14 2 2 3 4" xfId="16068" xr:uid="{C7D7D210-3099-4A02-AE20-81D921A8BB8F}"/>
    <cellStyle name="Note 14 2 2 3 5" xfId="16942" xr:uid="{C0DBB682-5971-4268-A338-41244BF9D814}"/>
    <cellStyle name="Note 14 2 2 3 6" xfId="17807" xr:uid="{FC8EA937-B1FE-401A-8B0F-9384605D44A2}"/>
    <cellStyle name="Note 14 2 2 3 7" xfId="18583" xr:uid="{387FE31E-6427-4027-AE10-03325BE54BC5}"/>
    <cellStyle name="Note 14 2 2 3 8" xfId="19340" xr:uid="{D3CD2A9D-CAC2-4E29-93CB-F4BF26F16E64}"/>
    <cellStyle name="Note 14 2 2 4" xfId="12716" xr:uid="{C55E0D1F-D278-471F-9648-7B8DF934AB86}"/>
    <cellStyle name="Note 14 2 2 5" xfId="13077" xr:uid="{774B5CED-717E-4444-9DD3-33A248873387}"/>
    <cellStyle name="Note 14 2 2 6" xfId="9940" xr:uid="{2EC8E15A-5B50-4247-A86D-A83DB91D7C47}"/>
    <cellStyle name="Note 14 2 2 7" xfId="13203" xr:uid="{ABE82629-7321-4F05-9CC4-6E59A3888396}"/>
    <cellStyle name="Note 14 2 2 8" xfId="9848" xr:uid="{9F10EC88-6422-40E2-9D00-64EE086F3BF3}"/>
    <cellStyle name="Note 14 2 2 9" xfId="11900" xr:uid="{B11836F7-7370-4940-847C-7AF9F060AECC}"/>
    <cellStyle name="Note 14 2 3" xfId="8484" xr:uid="{4836D0C0-9E07-498F-BF0F-263B6B7D6D8D}"/>
    <cellStyle name="Note 14 2 3 2" xfId="13223" xr:uid="{1988C4EC-E5DC-4281-B1F9-E75106FD0C61}"/>
    <cellStyle name="Note 14 2 3 3" xfId="14243" xr:uid="{183A0975-6582-4D26-8473-8F26A91A0686}"/>
    <cellStyle name="Note 14 2 3 4" xfId="15203" xr:uid="{717CBA3C-3A96-4D12-8E83-7C23D4F7C1E3}"/>
    <cellStyle name="Note 14 2 3 5" xfId="16152" xr:uid="{07735DDF-C498-407B-854D-14D060AFACC7}"/>
    <cellStyle name="Note 14 2 3 6" xfId="17025" xr:uid="{895870A5-DD3E-440B-8373-F5AD0E02E558}"/>
    <cellStyle name="Note 14 2 3 7" xfId="17890" xr:uid="{4125B6AC-25C9-482E-B21C-B88770A7DF9B}"/>
    <cellStyle name="Note 14 2 3 8" xfId="18666" xr:uid="{ED522219-6190-46AC-BA09-ABC2FC3167E6}"/>
    <cellStyle name="Note 14 2 4" xfId="9493" xr:uid="{EDDD4B15-0799-4B32-9A46-4F7B557BFE06}"/>
    <cellStyle name="Note 14 2 4 2" xfId="13897" xr:uid="{F4DF899D-A6B1-4D47-B61A-C95A17711518}"/>
    <cellStyle name="Note 14 2 4 3" xfId="14857" xr:uid="{6DB59677-43F7-47D7-B59F-A51929031415}"/>
    <cellStyle name="Note 14 2 4 4" xfId="15809" xr:uid="{7F44121F-0C7F-49F9-94B3-8AC7D3B6394C}"/>
    <cellStyle name="Note 14 2 4 5" xfId="16683" xr:uid="{485C6B70-8D75-486A-AE88-90157E506B3D}"/>
    <cellStyle name="Note 14 2 4 6" xfId="17548" xr:uid="{E8E0D5FF-1855-4AF0-A81B-929E1698F16B}"/>
    <cellStyle name="Note 14 2 4 7" xfId="18324" xr:uid="{DB7C1567-CB36-4672-89C0-9B3392E715EE}"/>
    <cellStyle name="Note 14 2 4 8" xfId="19081" xr:uid="{D72FCDA2-80CC-4016-834E-B1DD111649D0}"/>
    <cellStyle name="Note 14 2 5" xfId="12194" xr:uid="{7A64BA65-8102-4A6E-9361-F22C0FCDD8E0}"/>
    <cellStyle name="Note 14 2 6" xfId="10681" xr:uid="{AD8AEB5D-9DB7-490A-AC0C-54FD6D70BCF9}"/>
    <cellStyle name="Note 14 2 7" xfId="12595" xr:uid="{747EC9E3-0B74-4D51-8996-81D29F27D9B3}"/>
    <cellStyle name="Note 14 2 8" xfId="10319" xr:uid="{B6ED0063-2B66-42FA-BAFA-D67A74FD2FBD}"/>
    <cellStyle name="Note 14 2 9" xfId="11753" xr:uid="{78CD7FCE-B12F-467A-B8D6-7BE0ABE6B510}"/>
    <cellStyle name="Note 14 3" xfId="7136" xr:uid="{2781EC13-36D2-4023-B8F8-16460D1245BE}"/>
    <cellStyle name="Note 14 3 10" xfId="13065" xr:uid="{8A0C61CF-0756-42AC-A329-72C25384FE1B}"/>
    <cellStyle name="Note 14 3 2" xfId="8775" xr:uid="{4EE055EC-73B9-4F05-9F87-D9C7E726A506}"/>
    <cellStyle name="Note 14 3 2 2" xfId="13435" xr:uid="{18C9F15C-C7D2-4741-9EBE-5B45DB9EACE8}"/>
    <cellStyle name="Note 14 3 2 3" xfId="14441" xr:uid="{3D0F8BDE-C164-44DB-9904-BD31BCC2F81E}"/>
    <cellStyle name="Note 14 3 2 4" xfId="15399" xr:uid="{25BB0D33-6BBF-4E15-886E-30EAE6B53E83}"/>
    <cellStyle name="Note 14 3 2 5" xfId="16326" xr:uid="{30F307C6-0DB0-41AD-82AE-5492D92D085F}"/>
    <cellStyle name="Note 14 3 2 6" xfId="17197" xr:uid="{497FD949-DDD0-45D7-8C12-20F44893EF57}"/>
    <cellStyle name="Note 14 3 2 7" xfId="18044" xr:uid="{8E37B169-166A-441E-936C-6CBCB242B428}"/>
    <cellStyle name="Note 14 3 2 8" xfId="18811" xr:uid="{1B6ED244-67B9-4D69-B916-90802D884C8B}"/>
    <cellStyle name="Note 14 3 3" xfId="9638" xr:uid="{BE6C7483-38C5-4239-9250-101CF9CCF1BD}"/>
    <cellStyle name="Note 14 3 3 2" xfId="14042" xr:uid="{4E197F40-89B6-43DC-817D-8EAFD297EE63}"/>
    <cellStyle name="Note 14 3 3 3" xfId="15002" xr:uid="{98EF5CA0-93C3-4B4A-99D3-B1B672105EE0}"/>
    <cellStyle name="Note 14 3 3 4" xfId="15954" xr:uid="{B0D4D0A5-8F0D-45D6-B561-ED17EB496A0C}"/>
    <cellStyle name="Note 14 3 3 5" xfId="16828" xr:uid="{C4AA5370-B4EF-4D2D-AE6D-7E75338C78D0}"/>
    <cellStyle name="Note 14 3 3 6" xfId="17693" xr:uid="{450DEA8D-A0F1-438F-94C9-7BE34814B589}"/>
    <cellStyle name="Note 14 3 3 7" xfId="18469" xr:uid="{FDBD4104-027D-4C92-A1BC-0CAEBB7D20D6}"/>
    <cellStyle name="Note 14 3 3 8" xfId="19226" xr:uid="{80E8EBCA-1FC6-4CB0-A23E-0C4AFFF79E7E}"/>
    <cellStyle name="Note 14 3 4" xfId="12405" xr:uid="{8F1D869D-24BD-47A3-8A1F-977CFD3345DB}"/>
    <cellStyle name="Note 14 3 5" xfId="10483" xr:uid="{B47DCBA9-19D2-4C1A-ABFA-C7A5E40366D7}"/>
    <cellStyle name="Note 14 3 6" xfId="11706" xr:uid="{469ADF77-54D7-43EC-AEFB-3A89B33AAA50}"/>
    <cellStyle name="Note 14 3 7" xfId="11090" xr:uid="{B0DD11E2-BD4A-43E6-9A12-774E63543A71}"/>
    <cellStyle name="Note 14 3 8" xfId="13030" xr:uid="{F7F6F90A-3504-47B1-9405-F32D37135CEF}"/>
    <cellStyle name="Note 14 3 9" xfId="9977" xr:uid="{79CE7FCA-DB69-4979-90E4-15EA60666FAB}"/>
    <cellStyle name="Note 14 4" xfId="7978" xr:uid="{AA30474C-C508-451D-BC9A-3853D8E58005}"/>
    <cellStyle name="Note 14 4 2" xfId="12946" xr:uid="{774C91EC-0B54-42C0-9931-28387DFF3943}"/>
    <cellStyle name="Note 14 4 3" xfId="10053" xr:uid="{C86B63D1-F228-4421-A14B-F8F824D6EFAF}"/>
    <cellStyle name="Note 14 4 4" xfId="13713" xr:uid="{76B5AF9D-859B-4746-83EA-70486A343256}"/>
    <cellStyle name="Note 14 4 5" xfId="14677" xr:uid="{77F3474D-8E3B-4D12-ABCE-976AA7DC521B}"/>
    <cellStyle name="Note 14 4 6" xfId="15629" xr:uid="{830FE1CB-1BB8-4A99-AB60-78B900C1F428}"/>
    <cellStyle name="Note 14 4 7" xfId="16511" xr:uid="{70B4DD86-6D2D-4D8D-9947-56F946AED7D7}"/>
    <cellStyle name="Note 14 4 8" xfId="17379" xr:uid="{04CCF0EB-7326-431D-BE8A-2DF3F1AE3DE5}"/>
    <cellStyle name="Note 14 5" xfId="9410" xr:uid="{4E5C0093-FA17-416B-A7BB-0864491019FD}"/>
    <cellStyle name="Note 14 5 2" xfId="13814" xr:uid="{72CB4CBA-C187-4AC9-B349-3835DDD6AD6C}"/>
    <cellStyle name="Note 14 5 3" xfId="14774" xr:uid="{1AF79F9E-640B-4860-8FCB-D42A4EC17CF9}"/>
    <cellStyle name="Note 14 5 4" xfId="15726" xr:uid="{87EFF55D-8620-4BFE-80C8-1FE0B19A41B1}"/>
    <cellStyle name="Note 14 5 5" xfId="16600" xr:uid="{12730C4D-64AA-473D-A8C3-3482C41C71F4}"/>
    <cellStyle name="Note 14 5 6" xfId="17465" xr:uid="{5D6ABB2E-30F5-4165-9878-AFA1F6924A41}"/>
    <cellStyle name="Note 14 5 7" xfId="18241" xr:uid="{458384D3-BEDF-48AA-B5CB-7FE2C63AC9DB}"/>
    <cellStyle name="Note 14 5 8" xfId="18998" xr:uid="{7B98D565-3108-433C-8ACE-9B839D75D090}"/>
    <cellStyle name="Note 14 6" xfId="11850" xr:uid="{BE415B9C-E902-4C60-9313-61C9D5DB9BF2}"/>
    <cellStyle name="Note 14 7" xfId="10973" xr:uid="{68372132-B7CC-480C-84E5-C9083D46F217}"/>
    <cellStyle name="Note 14 8" xfId="11469" xr:uid="{125B8643-A462-4D64-AFCB-07D43ABE1273}"/>
    <cellStyle name="Note 14 9" xfId="11270" xr:uid="{DFE16BDD-ECAE-46D9-B308-7CF1BF3E1A5A}"/>
    <cellStyle name="Note 15" xfId="6210" xr:uid="{A22E70EB-5A32-4613-A712-1CA88752739A}"/>
    <cellStyle name="Note 15 10" xfId="13560" xr:uid="{1B6826E3-A0C4-4AEC-9667-2AE45EF9227B}"/>
    <cellStyle name="Note 15 11" xfId="14561" xr:uid="{0AADE6D4-3388-4C8D-9B0F-8F7F6F2879C2}"/>
    <cellStyle name="Note 15 12" xfId="15519" xr:uid="{9E1440E9-4489-4FEF-9664-D8D50EA9E4B2}"/>
    <cellStyle name="Note 15 2" xfId="6843" xr:uid="{22398DCB-6011-4759-A912-603C97E9E56E}"/>
    <cellStyle name="Note 15 2 10" xfId="11139" xr:uid="{A79FD2C2-EF27-420D-925F-7B3EBA981804}"/>
    <cellStyle name="Note 15 2 11" xfId="13092" xr:uid="{A1C95323-6961-4CB3-9872-C67ED7930DB5}"/>
    <cellStyle name="Note 15 2 2" xfId="7660" xr:uid="{8CDA7439-A7FA-4D5F-97B8-00ED2777B4B0}"/>
    <cellStyle name="Note 15 2 2 10" xfId="18139" xr:uid="{4BEF5551-7CB2-4D55-B34B-673C5A74795D}"/>
    <cellStyle name="Note 15 2 2 2" xfId="9299" xr:uid="{5D27B0F5-7D2B-44A8-8555-80DDC9C4BDD5}"/>
    <cellStyle name="Note 15 2 2 2 2" xfId="13733" xr:uid="{5361E56E-80F2-4EEE-820A-B4CD29062235}"/>
    <cellStyle name="Note 15 2 2 2 3" xfId="14695" xr:uid="{6923E761-B2BA-4BF5-9058-7A1A53846700}"/>
    <cellStyle name="Note 15 2 2 2 4" xfId="15647" xr:uid="{49B8DE23-7FE6-43A1-8B65-80AE4DDBA5BF}"/>
    <cellStyle name="Note 15 2 2 2 5" xfId="16527" xr:uid="{B6321422-2BC6-403A-B208-595EA7CDD447}"/>
    <cellStyle name="Note 15 2 2 2 6" xfId="17393" xr:uid="{E4768C06-604B-4D17-8E2C-D245B3B8C31C}"/>
    <cellStyle name="Note 15 2 2 2 7" xfId="18169" xr:uid="{3C379FA2-221A-4384-9353-9BBD92A80808}"/>
    <cellStyle name="Note 15 2 2 2 8" xfId="18926" xr:uid="{B47AC5E2-9F78-4718-94CF-00456DFDD365}"/>
    <cellStyle name="Note 15 2 2 3" xfId="9753" xr:uid="{1618F44D-0DB6-4E58-ADE9-63F8BADBE189}"/>
    <cellStyle name="Note 15 2 2 3 2" xfId="14157" xr:uid="{09089BCD-9E9C-4751-8775-FE91AFBB4D0B}"/>
    <cellStyle name="Note 15 2 2 3 3" xfId="15117" xr:uid="{6CC9D008-D9AC-4BD2-9D4A-29C49DAFFC0F}"/>
    <cellStyle name="Note 15 2 2 3 4" xfId="16069" xr:uid="{250884F3-8707-4B63-9A20-D6EF53952D9A}"/>
    <cellStyle name="Note 15 2 2 3 5" xfId="16943" xr:uid="{2E7531FF-B0F8-4BE8-B758-0C06C2108CDE}"/>
    <cellStyle name="Note 15 2 2 3 6" xfId="17808" xr:uid="{4F9E8586-18FE-4AA0-967E-F0270C370AAA}"/>
    <cellStyle name="Note 15 2 2 3 7" xfId="18584" xr:uid="{3FC845A7-7EC6-4809-936A-40B5E8B5C28D}"/>
    <cellStyle name="Note 15 2 2 3 8" xfId="19341" xr:uid="{02F9CA8A-CDAD-4F42-B72E-913D224DF348}"/>
    <cellStyle name="Note 15 2 2 4" xfId="12717" xr:uid="{1990ABC1-49D8-4E11-B09F-0E964A34148F}"/>
    <cellStyle name="Note 15 2 2 5" xfId="13535" xr:uid="{243EBE90-D55A-4618-BA15-311515D271AC}"/>
    <cellStyle name="Note 15 2 2 6" xfId="14539" xr:uid="{3A279AAA-5F1D-4505-8E3E-BEB894752964}"/>
    <cellStyle name="Note 15 2 2 7" xfId="15497" xr:uid="{654D6DD1-CA73-413D-9EA8-3434F984EBCB}"/>
    <cellStyle name="Note 15 2 2 8" xfId="16422" xr:uid="{B25F6F43-EDCC-4052-958A-FD239FE84198}"/>
    <cellStyle name="Note 15 2 2 9" xfId="17293" xr:uid="{303BB152-B3A6-4CDB-AF37-464B6B9A14C5}"/>
    <cellStyle name="Note 15 2 3" xfId="8483" xr:uid="{78197290-91CC-402C-80B8-659077233AE2}"/>
    <cellStyle name="Note 15 2 3 2" xfId="13222" xr:uid="{5BA4F22F-9767-4BF3-B47F-C93B516603B6}"/>
    <cellStyle name="Note 15 2 3 3" xfId="14242" xr:uid="{CE8AFAB2-2BE5-4F7C-A85A-D2A39B010254}"/>
    <cellStyle name="Note 15 2 3 4" xfId="15202" xr:uid="{5D75ECA9-4564-447F-8B9A-3B2CB050DFF8}"/>
    <cellStyle name="Note 15 2 3 5" xfId="16151" xr:uid="{72BD0B64-1DE2-4A79-A415-113F339E8FE8}"/>
    <cellStyle name="Note 15 2 3 6" xfId="17024" xr:uid="{68184727-F488-467C-B9E9-277190C96453}"/>
    <cellStyle name="Note 15 2 3 7" xfId="17889" xr:uid="{B6C9A9F8-83F2-4453-9EB2-7C30C111A0DB}"/>
    <cellStyle name="Note 15 2 3 8" xfId="18665" xr:uid="{FE4503C8-D1D4-42D9-AEED-716C42BFDF7F}"/>
    <cellStyle name="Note 15 2 4" xfId="9492" xr:uid="{0D8A829D-232F-4326-A7D6-1A6F11B38727}"/>
    <cellStyle name="Note 15 2 4 2" xfId="13896" xr:uid="{7B074A65-EB3A-4CF7-8D46-F2546064FDF6}"/>
    <cellStyle name="Note 15 2 4 3" xfId="14856" xr:uid="{C9F07691-CA33-430B-94A8-B9FC8B4B2E8A}"/>
    <cellStyle name="Note 15 2 4 4" xfId="15808" xr:uid="{50A6E2AA-5C75-4FB7-93E6-96DF765FA429}"/>
    <cellStyle name="Note 15 2 4 5" xfId="16682" xr:uid="{FECB2B80-A47A-469C-9EA9-CD8AADCF7C19}"/>
    <cellStyle name="Note 15 2 4 6" xfId="17547" xr:uid="{1A575DFF-45A2-44EC-BC92-6AE6FD47DAF3}"/>
    <cellStyle name="Note 15 2 4 7" xfId="18323" xr:uid="{CC2785A4-FFF5-4380-A582-2C5D168A3294}"/>
    <cellStyle name="Note 15 2 4 8" xfId="19080" xr:uid="{123C7338-8629-4092-B4F3-216CCC42EF5C}"/>
    <cellStyle name="Note 15 2 5" xfId="12193" xr:uid="{48AC1737-C131-4A25-8BAE-237AFD7F89AB}"/>
    <cellStyle name="Note 15 2 6" xfId="10682" xr:uid="{719D6C8F-926E-40A7-8D36-3635C0C9EF3B}"/>
    <cellStyle name="Note 15 2 7" xfId="12084" xr:uid="{37BA4948-1064-4D80-8039-98B5592E9DF7}"/>
    <cellStyle name="Note 15 2 8" xfId="10776" xr:uid="{BE6F909E-DA8A-41AE-B8D3-AACDB7C5D873}"/>
    <cellStyle name="Note 15 2 9" xfId="11648" xr:uid="{55B68FA7-50AD-40A8-86B7-326D4B1C265F}"/>
    <cellStyle name="Note 15 3" xfId="7137" xr:uid="{F073F5EC-6337-4A53-8AEB-3A1AADDAB004}"/>
    <cellStyle name="Note 15 3 10" xfId="11747" xr:uid="{19014904-0404-4ECA-8DA7-1D9E7AAA80E2}"/>
    <cellStyle name="Note 15 3 2" xfId="8776" xr:uid="{6B4782DD-4807-4225-A6A6-F959157DC3E7}"/>
    <cellStyle name="Note 15 3 2 2" xfId="13436" xr:uid="{3D882E5C-5D76-483D-BF16-33381868CD59}"/>
    <cellStyle name="Note 15 3 2 3" xfId="14442" xr:uid="{32760AE8-88AD-4D9E-BC92-DC2C7556FE7C}"/>
    <cellStyle name="Note 15 3 2 4" xfId="15400" xr:uid="{D9EB2575-E0C9-4658-9FF0-D420748D056F}"/>
    <cellStyle name="Note 15 3 2 5" xfId="16327" xr:uid="{CE4E784B-6DAA-4F2C-A9C4-61A279AF8E3F}"/>
    <cellStyle name="Note 15 3 2 6" xfId="17198" xr:uid="{0AD6817B-3E06-4F4A-9FF7-494BC3863B8A}"/>
    <cellStyle name="Note 15 3 2 7" xfId="18045" xr:uid="{B974AC3A-67AD-4627-9616-8C6B66F26A2A}"/>
    <cellStyle name="Note 15 3 2 8" xfId="18812" xr:uid="{62431B4A-F4D4-4192-B57D-593F2BB117B5}"/>
    <cellStyle name="Note 15 3 3" xfId="9639" xr:uid="{03F1B9B0-CAB8-4CF7-B642-64B05DA6B627}"/>
    <cellStyle name="Note 15 3 3 2" xfId="14043" xr:uid="{D6D87753-8ABA-4B26-B180-4D94BAED999E}"/>
    <cellStyle name="Note 15 3 3 3" xfId="15003" xr:uid="{F2875F43-424C-4694-87F0-06FA13748F3F}"/>
    <cellStyle name="Note 15 3 3 4" xfId="15955" xr:uid="{FA88F6AE-C179-4683-AB87-5D59771F69AF}"/>
    <cellStyle name="Note 15 3 3 5" xfId="16829" xr:uid="{1EFE6807-CCAA-494C-A2AF-2D97FAAC1D2F}"/>
    <cellStyle name="Note 15 3 3 6" xfId="17694" xr:uid="{3CB4F140-9F12-4B79-AAA6-80B7BE2A3B74}"/>
    <cellStyle name="Note 15 3 3 7" xfId="18470" xr:uid="{74D80814-D489-4EAD-8E0D-8CEEF925C06D}"/>
    <cellStyle name="Note 15 3 3 8" xfId="19227" xr:uid="{43EAF492-19DF-4C0B-AB78-3B6FAC6080E3}"/>
    <cellStyle name="Note 15 3 4" xfId="12406" xr:uid="{36E2A064-7CE0-4ACF-8258-3540D19C115C}"/>
    <cellStyle name="Note 15 3 5" xfId="10482" xr:uid="{3FBABF0A-C168-464B-BB44-E9AE55F8BAE5}"/>
    <cellStyle name="Note 15 3 6" xfId="12114" xr:uid="{B8756A20-1FC1-4293-B370-1D4CAE8E7C4B}"/>
    <cellStyle name="Note 15 3 7" xfId="10748" xr:uid="{CB3F21FF-5B42-4B53-8E49-363A530C1D18}"/>
    <cellStyle name="Note 15 3 8" xfId="12585" xr:uid="{DD165D0E-5EF6-4ECA-B7A7-2BB155C3ED73}"/>
    <cellStyle name="Note 15 3 9" xfId="10326" xr:uid="{1947DD9E-A1BF-46F4-B815-CBB6C9161521}"/>
    <cellStyle name="Note 15 4" xfId="7979" xr:uid="{E259AD7E-E2E6-401A-9743-48619A1C4BBF}"/>
    <cellStyle name="Note 15 4 2" xfId="12947" xr:uid="{236F9D6D-D00E-49B2-8ED9-47BB691A3781}"/>
    <cellStyle name="Note 15 4 3" xfId="10052" xr:uid="{66AA6452-AC00-4D3F-9F97-A6BA3571F383}"/>
    <cellStyle name="Note 15 4 4" xfId="13188" xr:uid="{2EDA9F69-FEE5-4D6B-BC65-0CA26BF993B2}"/>
    <cellStyle name="Note 15 4 5" xfId="9860" xr:uid="{B7FFEDF2-B279-43C0-874D-CA49985FA3A7}"/>
    <cellStyle name="Note 15 4 6" xfId="12441" xr:uid="{9628493C-C1B0-41F2-92FF-A1CC328DEF92}"/>
    <cellStyle name="Note 15 4 7" xfId="10447" xr:uid="{E0FDBA25-9278-4C60-BE61-06697284E8DA}"/>
    <cellStyle name="Note 15 4 8" xfId="12637" xr:uid="{E35B0E62-FEA2-435C-BDF9-D157878CD646}"/>
    <cellStyle name="Note 15 5" xfId="9411" xr:uid="{1EF1173E-EB4B-43D3-9FA8-8376327BEEE6}"/>
    <cellStyle name="Note 15 5 2" xfId="13815" xr:uid="{421B0AC0-B788-41A4-94AB-AF28E7289A41}"/>
    <cellStyle name="Note 15 5 3" xfId="14775" xr:uid="{7F02FB2B-2613-4CEE-A795-6203F4438739}"/>
    <cellStyle name="Note 15 5 4" xfId="15727" xr:uid="{2221A2F1-5487-4E8C-9F03-DFBBD23D7E59}"/>
    <cellStyle name="Note 15 5 5" xfId="16601" xr:uid="{812F863B-9D6D-40E4-82FD-3FC4E29B25D3}"/>
    <cellStyle name="Note 15 5 6" xfId="17466" xr:uid="{265F577C-90C3-43D2-8FF8-47EC421F08CE}"/>
    <cellStyle name="Note 15 5 7" xfId="18242" xr:uid="{A7762ACC-7E6F-489C-872D-10AC817DBC9E}"/>
    <cellStyle name="Note 15 5 8" xfId="18999" xr:uid="{7C61D6FC-839A-4F51-92A7-E4C11E53E42B}"/>
    <cellStyle name="Note 15 6" xfId="11851" xr:uid="{3F33E7E9-AE3C-4726-80E4-E85E8B0CC04F}"/>
    <cellStyle name="Note 15 7" xfId="10972" xr:uid="{C24EA8BA-D3BC-450F-8644-2848EF148A6C}"/>
    <cellStyle name="Note 15 8" xfId="11470" xr:uid="{047FB936-B074-4647-BBA3-5A311150AA03}"/>
    <cellStyle name="Note 15 9" xfId="11269" xr:uid="{B26C6DCB-4C4E-44BB-99E7-E409A6B62B6C}"/>
    <cellStyle name="Note 16" xfId="6211" xr:uid="{0F0D7EFD-57A1-4C44-B611-BC3C92D0064E}"/>
    <cellStyle name="Note 16 10" xfId="13081" xr:uid="{11528E6D-44B1-4856-B841-0BE14D239195}"/>
    <cellStyle name="Note 16 11" xfId="9938" xr:uid="{91D72A1A-5058-4587-8D82-21A42B52F8CA}"/>
    <cellStyle name="Note 16 12" xfId="12941" xr:uid="{C8429EA2-7303-4E44-ABAB-3D28305E3821}"/>
    <cellStyle name="Note 16 2" xfId="6842" xr:uid="{2A4E7A0F-243E-4513-B765-AA433912492A}"/>
    <cellStyle name="Note 16 2 10" xfId="10982" xr:uid="{F6F54739-1DCD-40FF-9EF0-CAA5EF5F63C4}"/>
    <cellStyle name="Note 16 2 11" xfId="13107" xr:uid="{0D4A9AD9-15A2-4AA8-B09F-51AFE7726F0B}"/>
    <cellStyle name="Note 16 2 2" xfId="7661" xr:uid="{7C3B933E-2AF5-4E37-A252-899E83201898}"/>
    <cellStyle name="Note 16 2 2 10" xfId="16315" xr:uid="{1C9910D2-1476-4F5F-97B9-2F01F5B2C501}"/>
    <cellStyle name="Note 16 2 2 2" xfId="9300" xr:uid="{75D499A4-1D0A-4986-8001-EE5E38E114FB}"/>
    <cellStyle name="Note 16 2 2 2 2" xfId="13734" xr:uid="{96AE396C-D2CE-4862-AB56-1365C4D970A1}"/>
    <cellStyle name="Note 16 2 2 2 3" xfId="14696" xr:uid="{0F7137A9-BE43-4C53-8D20-653260EEF907}"/>
    <cellStyle name="Note 16 2 2 2 4" xfId="15648" xr:uid="{14794E53-EE61-4E54-82B8-45EEF50C2824}"/>
    <cellStyle name="Note 16 2 2 2 5" xfId="16528" xr:uid="{162ABC98-03EE-4C71-98A1-555BF185D5A2}"/>
    <cellStyle name="Note 16 2 2 2 6" xfId="17394" xr:uid="{24D95F2B-D66E-40E5-9C46-6E853F5009BF}"/>
    <cellStyle name="Note 16 2 2 2 7" xfId="18170" xr:uid="{4925F3E7-C93B-4A7F-ACE9-60AEC69C2CD4}"/>
    <cellStyle name="Note 16 2 2 2 8" xfId="18927" xr:uid="{0BBFF6EE-D049-4BB8-A7F1-0C97C0B67A7D}"/>
    <cellStyle name="Note 16 2 2 3" xfId="9754" xr:uid="{156F98DC-BD9A-438F-8AA8-67A3684951B5}"/>
    <cellStyle name="Note 16 2 2 3 2" xfId="14158" xr:uid="{FBD63E1D-CD5E-4B9F-8AD4-E97C3B111854}"/>
    <cellStyle name="Note 16 2 2 3 3" xfId="15118" xr:uid="{F65AFA77-164D-4BD3-A073-CC866CCB5030}"/>
    <cellStyle name="Note 16 2 2 3 4" xfId="16070" xr:uid="{207D929F-9B90-4FAD-AC68-530118C39170}"/>
    <cellStyle name="Note 16 2 2 3 5" xfId="16944" xr:uid="{09262F9F-4106-4E81-86B2-F731BA571100}"/>
    <cellStyle name="Note 16 2 2 3 6" xfId="17809" xr:uid="{63F3E5D4-5BDD-41EB-9DCF-C28DFA5DE961}"/>
    <cellStyle name="Note 16 2 2 3 7" xfId="18585" xr:uid="{56BD4598-FE2C-4219-9168-CA7CE90C6B86}"/>
    <cellStyle name="Note 16 2 2 3 8" xfId="19342" xr:uid="{01EE600A-4EA4-408F-A0F0-6BE0F84B2E43}"/>
    <cellStyle name="Note 16 2 2 4" xfId="12718" xr:uid="{A1555D44-476E-4751-ABE8-1DD878461E1D}"/>
    <cellStyle name="Note 16 2 2 5" xfId="12507" xr:uid="{2F8787EE-BD76-4F56-BB7B-CE34146F9ED5}"/>
    <cellStyle name="Note 16 2 2 6" xfId="10384" xr:uid="{CAECF79F-332C-47C3-8618-2BB86B494A22}"/>
    <cellStyle name="Note 16 2 2 7" xfId="13417" xr:uid="{E8B914F3-4E1C-469A-B8BA-61DEBA1BA199}"/>
    <cellStyle name="Note 16 2 2 8" xfId="14426" xr:uid="{5F3964BC-815B-4D9D-A670-3FCF6388F8D7}"/>
    <cellStyle name="Note 16 2 2 9" xfId="15384" xr:uid="{8528F337-04E6-4CCD-B34E-3BF9F47634BD}"/>
    <cellStyle name="Note 16 2 3" xfId="8482" xr:uid="{8CC6C2EC-2D16-4CA2-939A-0DD7E421EAAD}"/>
    <cellStyle name="Note 16 2 3 2" xfId="13221" xr:uid="{A8742FBB-39CE-40DD-BEEC-0E30F6297FA3}"/>
    <cellStyle name="Note 16 2 3 3" xfId="14241" xr:uid="{907667A2-EFA3-4B6A-B91B-F55A2937BD6A}"/>
    <cellStyle name="Note 16 2 3 4" xfId="15201" xr:uid="{D1B63E2C-9EE5-439B-8FC8-9935E27BD326}"/>
    <cellStyle name="Note 16 2 3 5" xfId="16150" xr:uid="{3FEB45E2-A57B-4D89-9B19-6F53338242C2}"/>
    <cellStyle name="Note 16 2 3 6" xfId="17023" xr:uid="{BD9801F9-CE8C-4341-8E33-2C48A9B81CE3}"/>
    <cellStyle name="Note 16 2 3 7" xfId="17888" xr:uid="{7BA39034-0E9E-4EE2-957B-6F0EBE8FF302}"/>
    <cellStyle name="Note 16 2 3 8" xfId="18664" xr:uid="{1BB62B22-E0E1-4305-B0CF-388E526FFE19}"/>
    <cellStyle name="Note 16 2 4" xfId="9491" xr:uid="{C9EF2FD4-80B4-4804-A991-A3905D6BF835}"/>
    <cellStyle name="Note 16 2 4 2" xfId="13895" xr:uid="{3BE05037-42D8-4734-831B-C7D6C334412F}"/>
    <cellStyle name="Note 16 2 4 3" xfId="14855" xr:uid="{E4B1B6B6-917B-41AD-B0DF-8F1B520C54E9}"/>
    <cellStyle name="Note 16 2 4 4" xfId="15807" xr:uid="{0B85F4CF-5D99-477C-B560-D153993F2356}"/>
    <cellStyle name="Note 16 2 4 5" xfId="16681" xr:uid="{4E727F26-93B0-47C7-803F-168E233903BB}"/>
    <cellStyle name="Note 16 2 4 6" xfId="17546" xr:uid="{A0B39F49-2BEF-4117-B2C8-584044E6F3B6}"/>
    <cellStyle name="Note 16 2 4 7" xfId="18322" xr:uid="{5C4B450F-D522-4A2F-BFF9-DD1ACC71D308}"/>
    <cellStyle name="Note 16 2 4 8" xfId="19079" xr:uid="{685B44DF-6948-46D5-B735-E4E7762078DA}"/>
    <cellStyle name="Note 16 2 5" xfId="12192" xr:uid="{63E77CF2-D6E2-40AE-8BCE-DEAE854491A0}"/>
    <cellStyle name="Note 16 2 6" xfId="10683" xr:uid="{DD2D0E64-A809-4476-92EE-8B5616EF3EBF}"/>
    <cellStyle name="Note 16 2 7" xfId="13116" xr:uid="{EF4CA8C1-3FFA-4F1F-BE84-00187899DE14}"/>
    <cellStyle name="Note 16 2 8" xfId="9919" xr:uid="{AA554203-82B3-4811-BA28-F7F9C2537436}"/>
    <cellStyle name="Note 16 2 9" xfId="11840" xr:uid="{BAD5090F-AB5B-4286-833D-5197A726894E}"/>
    <cellStyle name="Note 16 3" xfId="7138" xr:uid="{B09BBB96-D96F-4D93-B47C-4CED9EF7EB53}"/>
    <cellStyle name="Note 16 3 10" xfId="13611" xr:uid="{9E81EEC9-F100-456B-A404-313EB167254A}"/>
    <cellStyle name="Note 16 3 2" xfId="8777" xr:uid="{5E017273-7F7A-4200-992F-FA45C18A4CD5}"/>
    <cellStyle name="Note 16 3 2 2" xfId="13437" xr:uid="{E4AC4D00-AAEB-4469-AAB5-BDC19D0AE9D0}"/>
    <cellStyle name="Note 16 3 2 3" xfId="14443" xr:uid="{BF344EE2-E506-4DA1-8834-285461B494EA}"/>
    <cellStyle name="Note 16 3 2 4" xfId="15401" xr:uid="{BD4C5100-9D36-4EFC-8242-43524BD83CBB}"/>
    <cellStyle name="Note 16 3 2 5" xfId="16328" xr:uid="{2D6589D9-DA15-49FE-8465-F4C351B283DB}"/>
    <cellStyle name="Note 16 3 2 6" xfId="17199" xr:uid="{A7934D76-C5BC-4385-AE6D-48E081F63017}"/>
    <cellStyle name="Note 16 3 2 7" xfId="18046" xr:uid="{93E28CED-9433-4ADE-B438-12C5E7E59C8B}"/>
    <cellStyle name="Note 16 3 2 8" xfId="18813" xr:uid="{AD1DDB8D-1731-432F-BDED-CEEAFF2EAFE8}"/>
    <cellStyle name="Note 16 3 3" xfId="9640" xr:uid="{BD19CDA9-C01C-4E9D-9938-D7975A8DC72C}"/>
    <cellStyle name="Note 16 3 3 2" xfId="14044" xr:uid="{3C11FA2D-675E-4CB5-83E6-CB94527D1199}"/>
    <cellStyle name="Note 16 3 3 3" xfId="15004" xr:uid="{93D2871F-9848-45D9-B880-4C75C51DAC57}"/>
    <cellStyle name="Note 16 3 3 4" xfId="15956" xr:uid="{D3B512F6-3103-45B0-B0EA-19F0DDD246C5}"/>
    <cellStyle name="Note 16 3 3 5" xfId="16830" xr:uid="{18C5B57D-F724-428B-A2EE-299D56E991E2}"/>
    <cellStyle name="Note 16 3 3 6" xfId="17695" xr:uid="{F109EBAA-B952-4007-B30E-3BFFFC0B7D9E}"/>
    <cellStyle name="Note 16 3 3 7" xfId="18471" xr:uid="{BA9BF33E-4B86-4D1A-8BD4-203158EA0777}"/>
    <cellStyle name="Note 16 3 3 8" xfId="19228" xr:uid="{BDC21E37-83A6-4EF6-BF43-F0A0A41F1218}"/>
    <cellStyle name="Note 16 3 4" xfId="12407" xr:uid="{CB73C76F-84E2-4F6E-97A3-F33D0629420F}"/>
    <cellStyle name="Note 16 3 5" xfId="10481" xr:uid="{A0CFBCC3-30A2-4CB4-9153-E6085D6F88DF}"/>
    <cellStyle name="Note 16 3 6" xfId="12632" xr:uid="{63DFAAC1-13BD-4F84-9C08-094DD09DFE30}"/>
    <cellStyle name="Note 16 3 7" xfId="10287" xr:uid="{A33991ED-8A9C-4CC6-9748-7FE6564FD208}"/>
    <cellStyle name="Note 16 3 8" xfId="12130" xr:uid="{9A8C8D01-6D72-435B-BD95-89B1BA0C726A}"/>
    <cellStyle name="Note 16 3 9" xfId="10735" xr:uid="{A2999833-0E0A-407E-9207-76B1F8A22E69}"/>
    <cellStyle name="Note 16 4" xfId="7980" xr:uid="{15B101E0-259C-4546-A4AF-5E261A0E16D7}"/>
    <cellStyle name="Note 16 4 2" xfId="12948" xr:uid="{0673DC4D-F854-4A20-99E7-243B6BACAC48}"/>
    <cellStyle name="Note 16 4 3" xfId="10051" xr:uid="{63C9C758-817B-4751-9856-2DB4F0D9FE43}"/>
    <cellStyle name="Note 16 4 4" xfId="12160" xr:uid="{00992FF8-0376-4C87-8A86-B273D511A71D}"/>
    <cellStyle name="Note 16 4 5" xfId="10710" xr:uid="{149680FA-6497-4720-9936-7D1299ECBD90}"/>
    <cellStyle name="Note 16 4 6" xfId="13404" xr:uid="{BC3C03D4-9BA3-4FC6-BED7-2CFA32A16F87}"/>
    <cellStyle name="Note 16 4 7" xfId="14413" xr:uid="{5A8C9E90-4FC6-4540-A216-9AA8661A5F24}"/>
    <cellStyle name="Note 16 4 8" xfId="15371" xr:uid="{061CD669-3DB3-4C89-A6EC-3C499D8DD353}"/>
    <cellStyle name="Note 16 5" xfId="9412" xr:uid="{39BC3A9C-0591-46F0-85C1-41D7368A83AF}"/>
    <cellStyle name="Note 16 5 2" xfId="13816" xr:uid="{BC85E697-11E0-4A18-A279-D31E321D0847}"/>
    <cellStyle name="Note 16 5 3" xfId="14776" xr:uid="{A1181474-A881-4681-8F19-B705F137F27F}"/>
    <cellStyle name="Note 16 5 4" xfId="15728" xr:uid="{03BC0FAE-FF9A-480B-AB7B-FBE353F57478}"/>
    <cellStyle name="Note 16 5 5" xfId="16602" xr:uid="{1946C841-332E-4467-8769-5027B8CCB0DC}"/>
    <cellStyle name="Note 16 5 6" xfId="17467" xr:uid="{E7F4DD57-5AF7-40E1-8498-682D7BB6186B}"/>
    <cellStyle name="Note 16 5 7" xfId="18243" xr:uid="{21EF7C7D-FBA1-4E23-9394-874076EAD48C}"/>
    <cellStyle name="Note 16 5 8" xfId="19000" xr:uid="{D1935B86-D09F-4ED9-A887-D07436319E33}"/>
    <cellStyle name="Note 16 6" xfId="11852" xr:uid="{24E77734-67D6-400E-9429-CB189798DED1}"/>
    <cellStyle name="Note 16 7" xfId="10971" xr:uid="{6AB2C7BB-DB8C-497D-9832-081F6A77B729}"/>
    <cellStyle name="Note 16 8" xfId="11471" xr:uid="{22793FD7-D048-4DFF-9E89-8C8667746B0A}"/>
    <cellStyle name="Note 16 9" xfId="11268" xr:uid="{4A149860-3794-4D08-9466-B84B7C74A9E1}"/>
    <cellStyle name="Note 17" xfId="6212" xr:uid="{C621DE41-2FBA-457A-81F4-F9FE46F3C9CE}"/>
    <cellStyle name="Note 17 10" xfId="11962" xr:uid="{950DC14F-40F4-4139-87B5-D51012F1D865}"/>
    <cellStyle name="Note 17 11" xfId="10870" xr:uid="{38202EC4-7553-459D-9D68-308E21E0D398}"/>
    <cellStyle name="Note 17 12" xfId="11562" xr:uid="{6DEA7AE8-F797-4E1B-822F-2433208192C1}"/>
    <cellStyle name="Note 17 2" xfId="6841" xr:uid="{4B7A9F7C-8021-4A30-BE6A-153BBC8D6299}"/>
    <cellStyle name="Note 17 2 10" xfId="16446" xr:uid="{97D0753E-4D3C-4BA0-908F-9F2899D7211D}"/>
    <cellStyle name="Note 17 2 11" xfId="17317" xr:uid="{0E3D949E-1520-43FE-A7E3-5580B6BD0CD0}"/>
    <cellStyle name="Note 17 2 2" xfId="7662" xr:uid="{8112E82B-6E79-4644-987C-BCA1CEEB8996}"/>
    <cellStyle name="Note 17 2 2 10" xfId="11298" xr:uid="{81CB52CF-8C46-4630-83A8-AFE80B304FDB}"/>
    <cellStyle name="Note 17 2 2 2" xfId="9301" xr:uid="{25D415FD-0A76-402A-991B-281D8EFC047B}"/>
    <cellStyle name="Note 17 2 2 2 2" xfId="13735" xr:uid="{1B05DAE0-AA62-479B-9533-FEBA86E8E976}"/>
    <cellStyle name="Note 17 2 2 2 3" xfId="14697" xr:uid="{DF58E53D-9574-4F22-A6C4-AF78776C2C8A}"/>
    <cellStyle name="Note 17 2 2 2 4" xfId="15649" xr:uid="{1E309D88-C8BF-42E2-9C70-BF176D2B8500}"/>
    <cellStyle name="Note 17 2 2 2 5" xfId="16529" xr:uid="{250A1999-AB00-4D22-8E6B-375539284DE4}"/>
    <cellStyle name="Note 17 2 2 2 6" xfId="17395" xr:uid="{A6E6058A-2377-48C0-9773-9D5FECAEEF8E}"/>
    <cellStyle name="Note 17 2 2 2 7" xfId="18171" xr:uid="{79A1AF29-F892-4B5A-BA6F-E2C34D733433}"/>
    <cellStyle name="Note 17 2 2 2 8" xfId="18928" xr:uid="{AD2A950C-9BD5-400B-B598-9F03657A1DC9}"/>
    <cellStyle name="Note 17 2 2 3" xfId="9755" xr:uid="{D5293711-DAA6-47B2-9C79-15057A306562}"/>
    <cellStyle name="Note 17 2 2 3 2" xfId="14159" xr:uid="{081D9CEE-7BE6-4A18-BE08-71C377EEB0E8}"/>
    <cellStyle name="Note 17 2 2 3 3" xfId="15119" xr:uid="{FEDA87FC-9294-4673-9186-E923A4BE89CC}"/>
    <cellStyle name="Note 17 2 2 3 4" xfId="16071" xr:uid="{E72CB9DA-D448-4D27-A843-97D62DE1C159}"/>
    <cellStyle name="Note 17 2 2 3 5" xfId="16945" xr:uid="{D3BF6632-8E80-4996-8EF5-84621DEC1C56}"/>
    <cellStyle name="Note 17 2 2 3 6" xfId="17810" xr:uid="{F2166D2F-B1E7-4320-9228-AABFAE2D926A}"/>
    <cellStyle name="Note 17 2 2 3 7" xfId="18586" xr:uid="{E05FA196-066D-4DC8-AEFF-1140FE60E56A}"/>
    <cellStyle name="Note 17 2 2 3 8" xfId="19343" xr:uid="{01F14B53-8D4D-4FA7-A6C2-86B1A25BDF1A}"/>
    <cellStyle name="Note 17 2 2 4" xfId="12719" xr:uid="{5E66858F-FDF3-4548-BEAA-7F9A583B6CCA}"/>
    <cellStyle name="Note 17 2 2 5" xfId="12040" xr:uid="{97C2DF26-BC63-4793-9DB4-4BFA873E5B43}"/>
    <cellStyle name="Note 17 2 2 6" xfId="10804" xr:uid="{284B5B19-D54D-4943-94AB-E1EC8D78FEE2}"/>
    <cellStyle name="Note 17 2 2 7" xfId="11624" xr:uid="{FA9721ED-C95A-49F3-BB16-418BA80B3002}"/>
    <cellStyle name="Note 17 2 2 8" xfId="11145" xr:uid="{71F3108E-5260-4254-BF61-5CD2CDBED954}"/>
    <cellStyle name="Note 17 2 2 9" xfId="11439" xr:uid="{02210F21-FB47-4414-B57A-7E82207AD48D}"/>
    <cellStyle name="Note 17 2 3" xfId="8481" xr:uid="{1A222FD3-E4A0-4C73-8779-F70699F45EFF}"/>
    <cellStyle name="Note 17 2 3 2" xfId="13220" xr:uid="{FD62DC58-D88F-4DB8-8F79-636B5E6008DB}"/>
    <cellStyle name="Note 17 2 3 3" xfId="14240" xr:uid="{FC477968-5CED-494A-99D7-B96761AF8406}"/>
    <cellStyle name="Note 17 2 3 4" xfId="15200" xr:uid="{78A7075F-1028-45B0-90CD-3493E553717D}"/>
    <cellStyle name="Note 17 2 3 5" xfId="16149" xr:uid="{8A5B9521-24EB-4622-AAB1-4E17D5FEBC91}"/>
    <cellStyle name="Note 17 2 3 6" xfId="17022" xr:uid="{8E4C1631-2FC5-42D5-906F-601D828673F6}"/>
    <cellStyle name="Note 17 2 3 7" xfId="17887" xr:uid="{59D3DBEC-E23C-4717-B584-9C021C422C4C}"/>
    <cellStyle name="Note 17 2 3 8" xfId="18663" xr:uid="{D838DA4F-D649-4C6E-82C6-B916537165B8}"/>
    <cellStyle name="Note 17 2 4" xfId="9490" xr:uid="{ACC6B240-8823-4C25-812D-5D3AF3F69C18}"/>
    <cellStyle name="Note 17 2 4 2" xfId="13894" xr:uid="{65BEBF66-5134-4C5A-BA63-01ED3A85F5CE}"/>
    <cellStyle name="Note 17 2 4 3" xfId="14854" xr:uid="{A5CD67DC-DE40-4312-974A-9BBE799A45B0}"/>
    <cellStyle name="Note 17 2 4 4" xfId="15806" xr:uid="{D06334A5-42FE-4AB4-B261-B226F2D2BCBF}"/>
    <cellStyle name="Note 17 2 4 5" xfId="16680" xr:uid="{C730C4EE-8FDF-473F-976C-722B2AD3D25B}"/>
    <cellStyle name="Note 17 2 4 6" xfId="17545" xr:uid="{5E3F9A1E-CF51-4915-BE37-3B2FF98A6F79}"/>
    <cellStyle name="Note 17 2 4 7" xfId="18321" xr:uid="{BB761518-D3F4-4A39-BCC2-E0D5BC4887B7}"/>
    <cellStyle name="Note 17 2 4 8" xfId="19078" xr:uid="{A080F1A2-B795-4769-A473-021BD9D8905A}"/>
    <cellStyle name="Note 17 2 5" xfId="12191" xr:uid="{48D28912-0498-4882-9C2C-D2F25A81101B}"/>
    <cellStyle name="Note 17 2 6" xfId="10684" xr:uid="{9AE655FD-68EA-499A-AA26-CE0946DBDD3E}"/>
    <cellStyle name="Note 17 2 7" xfId="13616" xr:uid="{52B451A2-BA4A-4D2B-B0C3-0F62A5EB5307}"/>
    <cellStyle name="Note 17 2 8" xfId="14594" xr:uid="{E9D1E6E5-5116-42C1-9F9B-4FE64F6221A7}"/>
    <cellStyle name="Note 17 2 9" xfId="15547" xr:uid="{2A3178E9-04C1-4BF0-B587-F8BBB128C4CE}"/>
    <cellStyle name="Note 17 3" xfId="7139" xr:uid="{6DC5F8A9-958F-4C10-9E64-0C59CDB71DE1}"/>
    <cellStyle name="Note 17 3 10" xfId="17344" xr:uid="{57393876-97E9-4512-9730-3DEDFFA3F3FE}"/>
    <cellStyle name="Note 17 3 2" xfId="8778" xr:uid="{D7342F89-B6BD-42B2-AE3C-DA7EB9E71755}"/>
    <cellStyle name="Note 17 3 2 2" xfId="13438" xr:uid="{657D5AF1-0785-4DF5-9712-4F6E2239C7B7}"/>
    <cellStyle name="Note 17 3 2 3" xfId="14444" xr:uid="{12886977-6BCB-49B4-90F3-6EC556BF570F}"/>
    <cellStyle name="Note 17 3 2 4" xfId="15402" xr:uid="{678B2945-9C84-4C8B-BDC1-A85B08DC0289}"/>
    <cellStyle name="Note 17 3 2 5" xfId="16329" xr:uid="{4669021F-E81D-4300-892C-CA82C0EC0532}"/>
    <cellStyle name="Note 17 3 2 6" xfId="17200" xr:uid="{38D4FB89-BAD3-4F48-A14D-4FD6CF7D70A4}"/>
    <cellStyle name="Note 17 3 2 7" xfId="18047" xr:uid="{96084C28-5B2E-4F76-959A-1E1C8542FC27}"/>
    <cellStyle name="Note 17 3 2 8" xfId="18814" xr:uid="{B1B829A4-F826-4893-8ACE-DEF23BEB58F8}"/>
    <cellStyle name="Note 17 3 3" xfId="9641" xr:uid="{36378A30-99F8-4D1E-A055-B1ADA0054E81}"/>
    <cellStyle name="Note 17 3 3 2" xfId="14045" xr:uid="{738C6688-8367-492C-AB28-5369B442CDD5}"/>
    <cellStyle name="Note 17 3 3 3" xfId="15005" xr:uid="{7BE3A448-BE31-45B7-9900-2DB065873216}"/>
    <cellStyle name="Note 17 3 3 4" xfId="15957" xr:uid="{93E77F43-6AA0-4AF0-B693-D0609D4AB1EE}"/>
    <cellStyle name="Note 17 3 3 5" xfId="16831" xr:uid="{407C35B5-E892-4701-958A-4D0BC858F0A7}"/>
    <cellStyle name="Note 17 3 3 6" xfId="17696" xr:uid="{E03C4BB0-E202-4984-9F13-F7D278965726}"/>
    <cellStyle name="Note 17 3 3 7" xfId="18472" xr:uid="{81D301AB-B742-425A-BB3B-F406016DAA14}"/>
    <cellStyle name="Note 17 3 3 8" xfId="19229" xr:uid="{E38CAFC9-A84A-4DCC-9401-C870D1D11E8B}"/>
    <cellStyle name="Note 17 3 4" xfId="12408" xr:uid="{27BEB9F2-F63E-45BF-85C1-B77A19D1D1DE}"/>
    <cellStyle name="Note 17 3 5" xfId="10480" xr:uid="{CB6B13F4-B1E6-42FC-BF0F-31A507558A69}"/>
    <cellStyle name="Note 17 3 6" xfId="13652" xr:uid="{D180AE5F-7AA1-4E2D-95C8-60B0464B5A85}"/>
    <cellStyle name="Note 17 3 7" xfId="14628" xr:uid="{FBD19EFB-FAE9-4BE8-9A5D-59A77CB6F978}"/>
    <cellStyle name="Note 17 3 8" xfId="15580" xr:uid="{7148D7F3-2C92-4B21-939A-21470C8EBDAA}"/>
    <cellStyle name="Note 17 3 9" xfId="16475" xr:uid="{CB80A2FB-7277-4811-9453-55685EEC697C}"/>
    <cellStyle name="Note 17 4" xfId="7981" xr:uid="{E9485940-905D-4E17-889E-F67BE57A513C}"/>
    <cellStyle name="Note 17 4 2" xfId="12949" xr:uid="{95D47D52-CD3B-44B8-B988-2106BE3E593A}"/>
    <cellStyle name="Note 17 4 3" xfId="10050" xr:uid="{914DEB86-EE4B-416B-8236-507A2EFE2958}"/>
    <cellStyle name="Note 17 4 4" xfId="12693" xr:uid="{F8EC8F2F-080F-4E80-95C6-4972C4DBC763}"/>
    <cellStyle name="Note 17 4 5" xfId="10238" xr:uid="{B35BFFCD-385C-4126-958C-3D8E30068D88}"/>
    <cellStyle name="Note 17 4 6" xfId="13684" xr:uid="{183C33C6-2D19-4529-A12B-4FA7687203FC}"/>
    <cellStyle name="Note 17 4 7" xfId="14653" xr:uid="{91003CBE-8496-4242-B9B1-6FD6DAC1EF81}"/>
    <cellStyle name="Note 17 4 8" xfId="15605" xr:uid="{86021106-49CB-4DD3-A78F-74862B14FE3F}"/>
    <cellStyle name="Note 17 5" xfId="9413" xr:uid="{CD7D6EA4-30C4-460A-898E-38D9A7E60116}"/>
    <cellStyle name="Note 17 5 2" xfId="13817" xr:uid="{B65D0272-B922-4D84-A2F3-D95DD8ECF323}"/>
    <cellStyle name="Note 17 5 3" xfId="14777" xr:uid="{88D1ACD0-8A18-4330-BF12-1AB73AA01C54}"/>
    <cellStyle name="Note 17 5 4" xfId="15729" xr:uid="{2E7C36C6-8FB1-414C-844B-F7B16AF3F8E2}"/>
    <cellStyle name="Note 17 5 5" xfId="16603" xr:uid="{FAA6BCB6-DF05-460E-8323-8B80E2939931}"/>
    <cellStyle name="Note 17 5 6" xfId="17468" xr:uid="{1C874C8C-8A3F-40A6-9754-3013AD0348FC}"/>
    <cellStyle name="Note 17 5 7" xfId="18244" xr:uid="{96E1186D-4E02-41A7-9069-FCE26C2E711B}"/>
    <cellStyle name="Note 17 5 8" xfId="19001" xr:uid="{B01BA6FD-200A-42DD-B1F4-044ACA2F7978}"/>
    <cellStyle name="Note 17 6" xfId="11853" xr:uid="{5424C79E-FF4E-43D2-B57F-3F6EBEEE1EC6}"/>
    <cellStyle name="Note 17 7" xfId="10970" xr:uid="{22039F11-6DF5-464A-940F-AAEAA7AFED9E}"/>
    <cellStyle name="Note 17 8" xfId="11472" xr:uid="{4F61E560-C227-418C-ACE3-87F46A15ED0B}"/>
    <cellStyle name="Note 17 9" xfId="11267" xr:uid="{40BC56EB-B857-4563-89DB-A72221E90488}"/>
    <cellStyle name="Note 18" xfId="6213" xr:uid="{6503F3C5-CA77-4037-87F7-57A471B976B0}"/>
    <cellStyle name="Note 18 10" xfId="11266" xr:uid="{AE7DC668-1714-4677-9396-0C291BFFC241}"/>
    <cellStyle name="Note 18 11" xfId="12532" xr:uid="{57FFD355-2388-4B32-BFF5-325135BB9961}"/>
    <cellStyle name="Note 18 12" xfId="10361" xr:uid="{3059C0F6-3BC0-4484-A51F-CA8BC358941E}"/>
    <cellStyle name="Note 18 13" xfId="13156" xr:uid="{B0E88947-460D-47C6-A351-B3AE765CD21F}"/>
    <cellStyle name="Note 18 2" xfId="6214" xr:uid="{2C19B518-7F6E-4108-9186-B73B88CAD271}"/>
    <cellStyle name="Note 18 2 10" xfId="13561" xr:uid="{34BDC24D-1673-44FD-AB95-5926A44F4806}"/>
    <cellStyle name="Note 18 2 11" xfId="14562" xr:uid="{E69032F2-DAAA-4E2B-A075-A4178B8899EE}"/>
    <cellStyle name="Note 18 2 12" xfId="15520" xr:uid="{B600BBF6-A1DF-4566-8D9E-8DF1439DD2F6}"/>
    <cellStyle name="Note 18 2 2" xfId="6839" xr:uid="{F4FE1B59-B58B-41D1-BF2D-379C062E1846}"/>
    <cellStyle name="Note 18 2 2 10" xfId="11140" xr:uid="{7F803B95-40C0-49C3-A21A-A1B5F860DD2D}"/>
    <cellStyle name="Note 18 2 2 11" xfId="13580" xr:uid="{560A74BB-071B-4926-A30D-933B0AD57DA0}"/>
    <cellStyle name="Note 18 2 2 2" xfId="7663" xr:uid="{D10B64EF-745C-4FE6-8FF6-62E3516463ED}"/>
    <cellStyle name="Note 18 2 2 2 10" xfId="10334" xr:uid="{8907FA96-DF42-437C-95A6-1E0DD90E76B8}"/>
    <cellStyle name="Note 18 2 2 2 2" xfId="9302" xr:uid="{CE09F91D-A1C3-40A5-8A4E-9559DADC121B}"/>
    <cellStyle name="Note 18 2 2 2 2 2" xfId="13736" xr:uid="{89D805BD-CBD4-44C0-B3C4-6D84CF6CBFAA}"/>
    <cellStyle name="Note 18 2 2 2 2 3" xfId="14698" xr:uid="{AF3099B3-E750-4DF3-ADF7-1BFB49142309}"/>
    <cellStyle name="Note 18 2 2 2 2 4" xfId="15650" xr:uid="{CB5D7677-8D45-44B2-8281-AC0B2061C3C0}"/>
    <cellStyle name="Note 18 2 2 2 2 5" xfId="16530" xr:uid="{811B9198-1E7F-40C1-8B87-40ED4CD5B850}"/>
    <cellStyle name="Note 18 2 2 2 2 6" xfId="17396" xr:uid="{0A7A2ACA-85A0-4AF2-8C96-2300C83CD2B8}"/>
    <cellStyle name="Note 18 2 2 2 2 7" xfId="18172" xr:uid="{4E092F83-EB07-402C-A561-EAB1BBAB2BC4}"/>
    <cellStyle name="Note 18 2 2 2 2 8" xfId="18929" xr:uid="{0524D6B0-ECC7-451A-8887-3844CF0D5BA7}"/>
    <cellStyle name="Note 18 2 2 2 3" xfId="9756" xr:uid="{AF44DFF8-A619-4969-BD91-8E3965298753}"/>
    <cellStyle name="Note 18 2 2 2 3 2" xfId="14160" xr:uid="{78AD6A98-2724-4C42-A601-E694AEADA7FD}"/>
    <cellStyle name="Note 18 2 2 2 3 3" xfId="15120" xr:uid="{B2803C21-74B5-4FE9-92EA-07630B85844B}"/>
    <cellStyle name="Note 18 2 2 2 3 4" xfId="16072" xr:uid="{4CFE7ECF-301D-4A79-A41E-8CDA5E68FEEA}"/>
    <cellStyle name="Note 18 2 2 2 3 5" xfId="16946" xr:uid="{5F935AF9-9ABB-48EA-9A20-9C48890640B4}"/>
    <cellStyle name="Note 18 2 2 2 3 6" xfId="17811" xr:uid="{4F5A7AB3-E940-4D57-A0D7-1CB088C36B35}"/>
    <cellStyle name="Note 18 2 2 2 3 7" xfId="18587" xr:uid="{DC30CC99-374D-4C1E-93B6-A00A7C8FE6F2}"/>
    <cellStyle name="Note 18 2 2 2 3 8" xfId="19344" xr:uid="{0A069C8A-1C1E-4993-B68A-8C9DD55B5AE7}"/>
    <cellStyle name="Note 18 2 2 2 4" xfId="12720" xr:uid="{A9152394-3234-4944-AA7B-56E1935D26C8}"/>
    <cellStyle name="Note 18 2 2 2 5" xfId="12828" xr:uid="{C52885EC-AB6F-4A92-BFC7-6E2ADDA5B6D5}"/>
    <cellStyle name="Note 18 2 2 2 6" xfId="10156" xr:uid="{CE747FB4-7D25-4790-B79D-B5CE2FDE0331}"/>
    <cellStyle name="Note 18 2 2 2 7" xfId="11801" xr:uid="{5AABCFA6-538E-4031-972B-0C7D95788F00}"/>
    <cellStyle name="Note 18 2 2 2 8" xfId="11013" xr:uid="{6A13CE68-4C50-46BB-B459-732D187C3075}"/>
    <cellStyle name="Note 18 2 2 2 9" xfId="12575" xr:uid="{24078BF2-A5A8-44B9-BAE2-A84682E77494}"/>
    <cellStyle name="Note 18 2 2 3" xfId="8479" xr:uid="{89FE6BE3-5B08-4D13-BCC4-5F1A80A130F2}"/>
    <cellStyle name="Note 18 2 2 3 2" xfId="13218" xr:uid="{59357F0C-1EA4-4115-962D-037F0D5D954C}"/>
    <cellStyle name="Note 18 2 2 3 3" xfId="14238" xr:uid="{950239F8-D199-4422-B320-B4825154F672}"/>
    <cellStyle name="Note 18 2 2 3 4" xfId="15198" xr:uid="{693EB7EA-5CDD-40CB-93C9-533BEF10A8E5}"/>
    <cellStyle name="Note 18 2 2 3 5" xfId="16147" xr:uid="{984B3507-1D02-452F-BBC6-E0424BF2FBDC}"/>
    <cellStyle name="Note 18 2 2 3 6" xfId="17020" xr:uid="{D9929C7B-7235-4D99-ABB2-B61BA3DAF9D9}"/>
    <cellStyle name="Note 18 2 2 3 7" xfId="17885" xr:uid="{9CE84C02-0056-4412-8A68-B42DBB3505AA}"/>
    <cellStyle name="Note 18 2 2 3 8" xfId="18661" xr:uid="{752CC4A1-7A04-42C9-8EA7-DF274BE3EBBC}"/>
    <cellStyle name="Note 18 2 2 4" xfId="9488" xr:uid="{C0A49A82-F08C-4252-A01D-A57138F181B7}"/>
    <cellStyle name="Note 18 2 2 4 2" xfId="13892" xr:uid="{5F382AFF-91B5-402E-9253-1FFE690348B9}"/>
    <cellStyle name="Note 18 2 2 4 3" xfId="14852" xr:uid="{BF801F83-B630-400B-93D7-BACAE6CE7BFE}"/>
    <cellStyle name="Note 18 2 2 4 4" xfId="15804" xr:uid="{31BCD624-4C81-434E-90D2-DDD4D464FBF6}"/>
    <cellStyle name="Note 18 2 2 4 5" xfId="16678" xr:uid="{FC8F8534-A51F-412A-BDC4-3C695B0E0982}"/>
    <cellStyle name="Note 18 2 2 4 6" xfId="17543" xr:uid="{C16A2FC4-B95E-4369-AB01-494DEEFDE016}"/>
    <cellStyle name="Note 18 2 2 4 7" xfId="18319" xr:uid="{EB007D7A-C5D4-4917-8069-FD0D6A692117}"/>
    <cellStyle name="Note 18 2 2 4 8" xfId="19076" xr:uid="{80B0C80D-4851-4CFB-B378-140B5A48B2E7}"/>
    <cellStyle name="Note 18 2 2 5" xfId="12189" xr:uid="{2EDD8B8E-882A-4EBF-A84F-BB2D553CC108}"/>
    <cellStyle name="Note 18 2 2 6" xfId="10686" xr:uid="{C33E65EA-E68F-4482-80AD-B4AFFD53267D}"/>
    <cellStyle name="Note 18 2 2 7" xfId="12083" xr:uid="{D6C55ACD-C2BF-42F4-9A6F-825F0F0D3BD6}"/>
    <cellStyle name="Note 18 2 2 8" xfId="10777" xr:uid="{F18FDC58-7887-436E-BD6D-390A346B0C30}"/>
    <cellStyle name="Note 18 2 2 9" xfId="11647" xr:uid="{023399BC-524D-490B-A047-CCEE8FB761BD}"/>
    <cellStyle name="Note 18 2 3" xfId="7141" xr:uid="{9BBF8722-0428-4A15-8EB2-35DB6FEB320F}"/>
    <cellStyle name="Note 18 2 3 10" xfId="15543" xr:uid="{22547CA4-7807-477B-9FE4-C76DFA1B1BB0}"/>
    <cellStyle name="Note 18 2 3 2" xfId="8780" xr:uid="{78B5F194-205A-47E1-9DB5-979D89E43746}"/>
    <cellStyle name="Note 18 2 3 2 2" xfId="13440" xr:uid="{90456BDA-DE53-4B70-A3E5-705114DDB67B}"/>
    <cellStyle name="Note 18 2 3 2 3" xfId="14446" xr:uid="{03B871AA-E7C4-4048-B846-AC39BC3BAACF}"/>
    <cellStyle name="Note 18 2 3 2 4" xfId="15404" xr:uid="{C35685A2-A468-457D-8F88-F21406751A78}"/>
    <cellStyle name="Note 18 2 3 2 5" xfId="16331" xr:uid="{3C707C65-BD20-42F7-A3DE-C59B2A4145FA}"/>
    <cellStyle name="Note 18 2 3 2 6" xfId="17202" xr:uid="{D97D5B80-1301-4FD6-A9CC-666F6B04318C}"/>
    <cellStyle name="Note 18 2 3 2 7" xfId="18049" xr:uid="{5687DE50-8D20-405A-9EBB-D2EE38990826}"/>
    <cellStyle name="Note 18 2 3 2 8" xfId="18816" xr:uid="{05FC0EA3-A81D-47EB-A2D8-8EA07F831D59}"/>
    <cellStyle name="Note 18 2 3 3" xfId="9643" xr:uid="{3602EDBB-874F-4E63-AE74-C0D93B36F4E2}"/>
    <cellStyle name="Note 18 2 3 3 2" xfId="14047" xr:uid="{59E04781-1453-4853-8EEC-D5A309055971}"/>
    <cellStyle name="Note 18 2 3 3 3" xfId="15007" xr:uid="{B25CDB74-012F-4506-AD05-E242F649ABB3}"/>
    <cellStyle name="Note 18 2 3 3 4" xfId="15959" xr:uid="{D3620B49-CE36-474D-A7AC-B0CB73104770}"/>
    <cellStyle name="Note 18 2 3 3 5" xfId="16833" xr:uid="{E81C6963-BA5B-49DE-988C-A412A139F953}"/>
    <cellStyle name="Note 18 2 3 3 6" xfId="17698" xr:uid="{476B7DF3-EF52-4CF9-9809-AFB21FE8845E}"/>
    <cellStyle name="Note 18 2 3 3 7" xfId="18474" xr:uid="{70016E17-A5A5-40B6-A4BC-4790E1F693FF}"/>
    <cellStyle name="Note 18 2 3 3 8" xfId="19231" xr:uid="{55A8741B-1336-4E40-9A7D-4A5466BA966C}"/>
    <cellStyle name="Note 18 2 3 4" xfId="12410" xr:uid="{78B6E84B-DF6B-4F00-B00E-72DAE4F527D9}"/>
    <cellStyle name="Note 18 2 3 5" xfId="10478" xr:uid="{1D62A6D1-0205-4ECA-A686-942446032843}"/>
    <cellStyle name="Note 18 2 3 6" xfId="12115" xr:uid="{11F0AF10-71BC-40D2-A274-A729236CEFCC}"/>
    <cellStyle name="Note 18 2 3 7" xfId="10747" xr:uid="{3B04C835-676A-4AF5-840D-C311B8BC9CE7}"/>
    <cellStyle name="Note 18 2 3 8" xfId="13609" xr:uid="{64FFF10C-D905-4359-BC5A-44A865688927}"/>
    <cellStyle name="Note 18 2 3 9" xfId="14590" xr:uid="{4C207B4A-963A-4B06-AFE2-9D5ECCE11BD2}"/>
    <cellStyle name="Note 18 2 4" xfId="7983" xr:uid="{33175545-4CD7-420B-B7B2-4537BC0B1A90}"/>
    <cellStyle name="Note 18 2 4 2" xfId="12951" xr:uid="{6F2A2300-12DC-4923-8EA3-8C7F20795E3D}"/>
    <cellStyle name="Note 18 2 4 3" xfId="12018" xr:uid="{374D4BA5-B19B-4DCA-B923-007908D297FC}"/>
    <cellStyle name="Note 18 2 4 4" xfId="10825" xr:uid="{31E7798C-488B-4A41-83CD-10BBE3897BAE}"/>
    <cellStyle name="Note 18 2 4 5" xfId="11606" xr:uid="{CEE6A5B1-48BE-4532-B162-1B3BBE560172}"/>
    <cellStyle name="Note 18 2 4 6" xfId="11163" xr:uid="{BB284CD2-7822-4D15-85F6-30E0E8762D8F}"/>
    <cellStyle name="Note 18 2 4 7" xfId="13577" xr:uid="{5449368C-52AE-44CD-9ACA-D9CD093383AC}"/>
    <cellStyle name="Note 18 2 4 8" xfId="14573" xr:uid="{3134F371-2523-4144-947F-6987CAB2EFF8}"/>
    <cellStyle name="Note 18 2 5" xfId="9415" xr:uid="{DE24D2BB-A107-4A31-AB27-3250C15262AD}"/>
    <cellStyle name="Note 18 2 5 2" xfId="13819" xr:uid="{0E638068-A227-46DD-8018-2B060AE2685F}"/>
    <cellStyle name="Note 18 2 5 3" xfId="14779" xr:uid="{E97921CE-D8A6-4C62-99C1-5540D691A9F4}"/>
    <cellStyle name="Note 18 2 5 4" xfId="15731" xr:uid="{93BA3015-CA6C-4540-A049-46DE5A1B00A2}"/>
    <cellStyle name="Note 18 2 5 5" xfId="16605" xr:uid="{689014C7-509A-4456-A5D7-71235FE03509}"/>
    <cellStyle name="Note 18 2 5 6" xfId="17470" xr:uid="{1DF57143-8DD3-486E-B819-1DB3258CAD28}"/>
    <cellStyle name="Note 18 2 5 7" xfId="18246" xr:uid="{1283CB94-FB1F-4F54-9236-504A97399E7F}"/>
    <cellStyle name="Note 18 2 5 8" xfId="19003" xr:uid="{6F9DC0F3-24C3-47DF-8168-0E805C6FBBE7}"/>
    <cellStyle name="Note 18 2 6" xfId="11855" xr:uid="{8C425D79-F490-42D2-A2C2-608150A19B8C}"/>
    <cellStyle name="Note 18 2 7" xfId="10968" xr:uid="{C110BEA6-27B2-4CB3-BC07-B1265CA62CEC}"/>
    <cellStyle name="Note 18 2 8" xfId="11474" xr:uid="{67E02192-74CB-41C0-8CDD-68D27B899A7D}"/>
    <cellStyle name="Note 18 2 9" xfId="11265" xr:uid="{9A2F6312-3BBE-42F0-825C-8066B698F832}"/>
    <cellStyle name="Note 18 3" xfId="6840" xr:uid="{1D0B3434-C7EE-4480-94A8-BCFED0C688EE}"/>
    <cellStyle name="Note 18 3 10" xfId="11055" xr:uid="{5A3B3462-74AA-44AD-BBF0-17FD43757073}"/>
    <cellStyle name="Note 18 3 11" xfId="13593" xr:uid="{93213E1C-A0C6-4459-958C-0B6A4909A781}"/>
    <cellStyle name="Note 18 3 2" xfId="7664" xr:uid="{ED3768AE-A8A5-437A-884D-538C3BA1CCCF}"/>
    <cellStyle name="Note 18 3 2 10" xfId="18017" xr:uid="{8BA39DB7-8D8A-4F1A-B3A3-DA243380BB34}"/>
    <cellStyle name="Note 18 3 2 2" xfId="9303" xr:uid="{C3B30778-9978-4C6E-880D-E4D6EB0D2508}"/>
    <cellStyle name="Note 18 3 2 2 2" xfId="13737" xr:uid="{EBF9E09E-BD0D-468A-8BF0-E4DFF1598C58}"/>
    <cellStyle name="Note 18 3 2 2 3" xfId="14699" xr:uid="{0F20D963-75F7-4842-902A-20F879DBF933}"/>
    <cellStyle name="Note 18 3 2 2 4" xfId="15651" xr:uid="{079A4202-C34F-4BBF-9683-C7773D6E5F7D}"/>
    <cellStyle name="Note 18 3 2 2 5" xfId="16531" xr:uid="{BE939D44-19F3-4946-ACFF-2FD33EF80CC8}"/>
    <cellStyle name="Note 18 3 2 2 6" xfId="17397" xr:uid="{4B7BAA43-1C84-45B7-B8D6-037AA4CF3F32}"/>
    <cellStyle name="Note 18 3 2 2 7" xfId="18173" xr:uid="{5B40C18F-C509-42DE-AC37-4C46EC4D9FF3}"/>
    <cellStyle name="Note 18 3 2 2 8" xfId="18930" xr:uid="{8336113C-E3B6-45E4-9094-CF9B816054FE}"/>
    <cellStyle name="Note 18 3 2 3" xfId="9757" xr:uid="{3A676FE4-32C9-4A6B-9ACD-A423DA731E65}"/>
    <cellStyle name="Note 18 3 2 3 2" xfId="14161" xr:uid="{7E9888F7-DA93-4BD1-BE59-552C222F7BF7}"/>
    <cellStyle name="Note 18 3 2 3 3" xfId="15121" xr:uid="{C1A80B03-3365-4806-B82E-EA27A4B55D6E}"/>
    <cellStyle name="Note 18 3 2 3 4" xfId="16073" xr:uid="{63B904E6-52EB-45AC-817B-13EFD3F2F5DD}"/>
    <cellStyle name="Note 18 3 2 3 5" xfId="16947" xr:uid="{41F2A92F-779F-4AA8-87B6-308A6CB33030}"/>
    <cellStyle name="Note 18 3 2 3 6" xfId="17812" xr:uid="{D5EABC48-FA70-42C2-A53D-9BB1B5B3D9AC}"/>
    <cellStyle name="Note 18 3 2 3 7" xfId="18588" xr:uid="{91375E63-6B66-4E72-A97E-C61C5D76C7B5}"/>
    <cellStyle name="Note 18 3 2 3 8" xfId="19345" xr:uid="{7BE0B6F8-725A-4188-9094-00A22DAAF290}"/>
    <cellStyle name="Note 18 3 2 4" xfId="12721" xr:uid="{74E151DA-66F3-4CF4-9BA6-A6BE93F27BDD}"/>
    <cellStyle name="Note 18 3 2 5" xfId="13363" xr:uid="{B2B23B87-860F-4974-82D3-ED953871B5EA}"/>
    <cellStyle name="Note 18 3 2 6" xfId="14377" xr:uid="{9EF3D99B-2671-4249-B276-4D9C9CA1DB71}"/>
    <cellStyle name="Note 18 3 2 7" xfId="15335" xr:uid="{CC9EA491-659B-4A03-AAA4-0DAF496098D2}"/>
    <cellStyle name="Note 18 3 2 8" xfId="16279" xr:uid="{9B916279-F8EF-4BAE-97BB-C70A7843302E}"/>
    <cellStyle name="Note 18 3 2 9" xfId="17152" xr:uid="{50AC1FDB-CBC5-4974-86ED-865539264C59}"/>
    <cellStyle name="Note 18 3 3" xfId="8480" xr:uid="{1FFA9380-D94F-4C99-AA52-85C0C37DE43C}"/>
    <cellStyle name="Note 18 3 3 2" xfId="13219" xr:uid="{BDFB0696-3DF3-4610-A44B-BAF4531C486B}"/>
    <cellStyle name="Note 18 3 3 3" xfId="14239" xr:uid="{6935F01C-07A0-438E-8EA3-E67171D583D6}"/>
    <cellStyle name="Note 18 3 3 4" xfId="15199" xr:uid="{FBBFF71A-5C76-4439-A90E-2EB013B4A414}"/>
    <cellStyle name="Note 18 3 3 5" xfId="16148" xr:uid="{AFD5C0FA-15B9-4CD5-BE13-65D91383E3C7}"/>
    <cellStyle name="Note 18 3 3 6" xfId="17021" xr:uid="{3515A4C3-1CD2-4E22-A414-1EE16FE851A7}"/>
    <cellStyle name="Note 18 3 3 7" xfId="17886" xr:uid="{1718FDD8-DD06-4473-B4BF-9C33DDCBC4AB}"/>
    <cellStyle name="Note 18 3 3 8" xfId="18662" xr:uid="{735B786D-865B-4120-9E1C-15092D22430B}"/>
    <cellStyle name="Note 18 3 4" xfId="9489" xr:uid="{1E7E0D61-AEF6-46F4-9C49-8F287F0BBB4B}"/>
    <cellStyle name="Note 18 3 4 2" xfId="13893" xr:uid="{CD1EFB04-6E3B-4286-93FE-51923CDB5654}"/>
    <cellStyle name="Note 18 3 4 3" xfId="14853" xr:uid="{9B37DD64-59FF-4770-81ED-875B19CE3D01}"/>
    <cellStyle name="Note 18 3 4 4" xfId="15805" xr:uid="{C6E6E7A7-429E-4101-B2E7-2FE88AE335BF}"/>
    <cellStyle name="Note 18 3 4 5" xfId="16679" xr:uid="{7669B3FA-FD1D-4431-8367-95A0A2E58444}"/>
    <cellStyle name="Note 18 3 4 6" xfId="17544" xr:uid="{5CA3B5DD-A0FC-44A7-8C08-E41163F1CC87}"/>
    <cellStyle name="Note 18 3 4 7" xfId="18320" xr:uid="{F66FAB9C-A782-4D46-A02D-FCA401E13F70}"/>
    <cellStyle name="Note 18 3 4 8" xfId="19077" xr:uid="{86160ED5-1DB8-4ED6-AEED-8DFBC1F56AEB}"/>
    <cellStyle name="Note 18 3 5" xfId="12190" xr:uid="{B8EC823D-0C69-4E92-85AF-76A35BB98653}"/>
    <cellStyle name="Note 18 3 6" xfId="10685" xr:uid="{C236F63A-3C09-4595-B1B2-2A430DA69788}"/>
    <cellStyle name="Note 18 3 7" xfId="12594" xr:uid="{D1B9D30B-EBF5-4FA6-9B53-8BCC46BA12AF}"/>
    <cellStyle name="Note 18 3 8" xfId="10320" xr:uid="{D7831DA2-EE75-4C48-883E-D7522972C110}"/>
    <cellStyle name="Note 18 3 9" xfId="11752" xr:uid="{A6D8326D-25F8-44EF-A131-F23EE44E88EA}"/>
    <cellStyle name="Note 18 4" xfId="7140" xr:uid="{F12DD411-8121-47BA-835C-4B125AF1C693}"/>
    <cellStyle name="Note 18 4 10" xfId="12097" xr:uid="{94BB2441-6195-4AAA-B282-3BFE1541B9D2}"/>
    <cellStyle name="Note 18 4 2" xfId="8779" xr:uid="{F1554589-95F0-4DD4-83EE-A4F404CD3AED}"/>
    <cellStyle name="Note 18 4 2 2" xfId="13439" xr:uid="{FBA7C130-EBAB-4FAF-939C-4F7FAE364F16}"/>
    <cellStyle name="Note 18 4 2 3" xfId="14445" xr:uid="{11649AA8-883E-4C75-9C2D-31B9E5652CE9}"/>
    <cellStyle name="Note 18 4 2 4" xfId="15403" xr:uid="{95341F8F-682C-43F8-8F1B-865EECF79990}"/>
    <cellStyle name="Note 18 4 2 5" xfId="16330" xr:uid="{3F9416D6-17D7-4619-9126-5C8AF4A94E0F}"/>
    <cellStyle name="Note 18 4 2 6" xfId="17201" xr:uid="{939D50EB-74CB-47EE-8C0C-D16B131F40F8}"/>
    <cellStyle name="Note 18 4 2 7" xfId="18048" xr:uid="{B870825F-712A-4EC4-B487-62EAF168E231}"/>
    <cellStyle name="Note 18 4 2 8" xfId="18815" xr:uid="{35CD1BDE-5AD7-4D16-B468-2E6FF7EA5E7C}"/>
    <cellStyle name="Note 18 4 3" xfId="9642" xr:uid="{91229DD7-D5C6-4E1D-9EC0-A99A253B6680}"/>
    <cellStyle name="Note 18 4 3 2" xfId="14046" xr:uid="{649CFF99-E3B4-4112-8750-DE0F85999854}"/>
    <cellStyle name="Note 18 4 3 3" xfId="15006" xr:uid="{202A9033-4448-4A97-BCE7-B40AB2C1CB2F}"/>
    <cellStyle name="Note 18 4 3 4" xfId="15958" xr:uid="{3A03B789-3518-44F3-AF24-9421112EC9A3}"/>
    <cellStyle name="Note 18 4 3 5" xfId="16832" xr:uid="{3387334E-B050-4EAE-8442-348204860943}"/>
    <cellStyle name="Note 18 4 3 6" xfId="17697" xr:uid="{81B1A7AD-56A6-4679-967A-6056BC62CD4B}"/>
    <cellStyle name="Note 18 4 3 7" xfId="18473" xr:uid="{62E3AD13-6E16-4A28-A088-81227629C389}"/>
    <cellStyle name="Note 18 4 3 8" xfId="19230" xr:uid="{81D6A6C2-A341-43E7-900B-CC013FFA98F6}"/>
    <cellStyle name="Note 18 4 4" xfId="12409" xr:uid="{366C5C06-831F-4C73-B05B-D3B00F0D5906}"/>
    <cellStyle name="Note 18 4 5" xfId="10479" xr:uid="{045F51E7-3016-4E0F-8032-C5849DD2D211}"/>
    <cellStyle name="Note 18 4 6" xfId="13145" xr:uid="{6A268C82-F58C-4C20-851B-8C6350ACFBBA}"/>
    <cellStyle name="Note 18 4 7" xfId="9895" xr:uid="{9D83E3D9-BC75-4E30-ACB0-0D9EEF6EC5C8}"/>
    <cellStyle name="Note 18 4 8" xfId="12298" xr:uid="{7EA55A64-2A3A-423E-A08D-0E8F322465FD}"/>
    <cellStyle name="Note 18 4 9" xfId="10578" xr:uid="{4C2C029F-862F-4380-A125-DC81E51FBF74}"/>
    <cellStyle name="Note 18 5" xfId="7982" xr:uid="{00346952-834F-479D-8960-9C21FA1A3129}"/>
    <cellStyle name="Note 18 5 2" xfId="12950" xr:uid="{AD3CFDCB-E692-4B87-BF8A-68D6772F2A91}"/>
    <cellStyle name="Note 18 5 3" xfId="10049" xr:uid="{5FC6347A-BDF2-4B7D-A988-142E9B01CF76}"/>
    <cellStyle name="Note 18 5 4" xfId="13714" xr:uid="{CC8BA041-876E-4AAD-AA4B-97066A7909F2}"/>
    <cellStyle name="Note 18 5 5" xfId="14678" xr:uid="{9005237B-AC38-4FED-B956-A74842344C38}"/>
    <cellStyle name="Note 18 5 6" xfId="15630" xr:uid="{C7622A8A-0FE7-486D-837C-8FE77D88A0B7}"/>
    <cellStyle name="Note 18 5 7" xfId="16512" xr:uid="{9D559A8A-7A04-4F27-A05C-13ECC220F7FC}"/>
    <cellStyle name="Note 18 5 8" xfId="17380" xr:uid="{FD9FEEEB-8B20-4D04-9D68-35F8C2C192D7}"/>
    <cellStyle name="Note 18 6" xfId="9414" xr:uid="{5C005BEF-BAF6-4193-892B-7710BE926986}"/>
    <cellStyle name="Note 18 6 2" xfId="13818" xr:uid="{7344BC8D-2AF7-4102-8538-97D534D5D55C}"/>
    <cellStyle name="Note 18 6 3" xfId="14778" xr:uid="{C845C498-1D29-4E0A-BA77-A06F730319B0}"/>
    <cellStyle name="Note 18 6 4" xfId="15730" xr:uid="{C63F25BD-9FC6-4AC1-9FC6-C4EFC873CFB7}"/>
    <cellStyle name="Note 18 6 5" xfId="16604" xr:uid="{210F4C92-4F95-493E-8214-0EFD65E54F1A}"/>
    <cellStyle name="Note 18 6 6" xfId="17469" xr:uid="{19E337FE-6CF3-4CC5-A962-96108D2E1D24}"/>
    <cellStyle name="Note 18 6 7" xfId="18245" xr:uid="{7AC648EB-486B-4280-B067-1391BD963D10}"/>
    <cellStyle name="Note 18 6 8" xfId="19002" xr:uid="{536D9323-C674-4329-B13F-A63BEF32B483}"/>
    <cellStyle name="Note 18 7" xfId="11854" xr:uid="{5F13E58A-80C4-426C-9004-6E2476A088C5}"/>
    <cellStyle name="Note 18 8" xfId="10969" xr:uid="{8A65F6AB-3004-4255-BCCF-4EF328E20623}"/>
    <cellStyle name="Note 18 9" xfId="11473" xr:uid="{FA558C61-CEFE-4541-B0D2-6EEB1F323A25}"/>
    <cellStyle name="Note 19" xfId="6215" xr:uid="{73176524-27BE-4789-BF2B-9877B5E24692}"/>
    <cellStyle name="Note 19 10" xfId="11264" xr:uid="{B03806F5-B393-4B86-B4F0-590931EA7D0E}"/>
    <cellStyle name="Note 19 11" xfId="13023" xr:uid="{BB97A2B0-1B6E-4514-9E85-E0A592E696D8}"/>
    <cellStyle name="Note 19 12" xfId="9981" xr:uid="{2B9CC8C5-689C-41E4-8718-AC72A1D69D99}"/>
    <cellStyle name="Note 19 13" xfId="11834" xr:uid="{C42A6FA1-3271-41D8-B5AE-61956CD476BD}"/>
    <cellStyle name="Note 19 2" xfId="6216" xr:uid="{18D075B7-F8FB-435B-B357-24FCFDB09102}"/>
    <cellStyle name="Note 19 2 10" xfId="12297" xr:uid="{F90B8920-7AD8-416F-AB5D-DE34527D41B9}"/>
    <cellStyle name="Note 19 2 11" xfId="10579" xr:uid="{6C8F6535-BB85-4C49-9641-2D7EC561D712}"/>
    <cellStyle name="Note 19 2 12" xfId="12096" xr:uid="{E7003E60-5F4A-4A97-AF5F-DF3B425925F6}"/>
    <cellStyle name="Note 19 2 2" xfId="6837" xr:uid="{C6744F9C-513E-4E1D-BC49-CA744091481F}"/>
    <cellStyle name="Note 19 2 2 10" xfId="10522" xr:uid="{4CD89439-D04D-40E5-AB8F-AC61B44C6207}"/>
    <cellStyle name="Note 19 2 2 11" xfId="12625" xr:uid="{F30A9F5D-59B1-4EEB-B00E-6A636D54B985}"/>
    <cellStyle name="Note 19 2 2 2" xfId="7665" xr:uid="{FFD3F8D3-EDF1-44F4-A487-6A6932E45EC3}"/>
    <cellStyle name="Note 19 2 2 2 10" xfId="10328" xr:uid="{4798F52A-3435-4D64-B33D-D85BF287E3F9}"/>
    <cellStyle name="Note 19 2 2 2 2" xfId="9304" xr:uid="{3F9A289F-74E9-47A1-886A-97BB4C7FF669}"/>
    <cellStyle name="Note 19 2 2 2 2 2" xfId="13738" xr:uid="{91571888-4CA4-4594-A402-206BDA904734}"/>
    <cellStyle name="Note 19 2 2 2 2 3" xfId="14700" xr:uid="{34A0C345-C7E5-4B2D-AAA3-94AACE7DB14E}"/>
    <cellStyle name="Note 19 2 2 2 2 4" xfId="15652" xr:uid="{6C397BDD-46CD-4F06-A857-6FD25C4608CB}"/>
    <cellStyle name="Note 19 2 2 2 2 5" xfId="16532" xr:uid="{784258F1-366A-4C84-9493-63EFB4D48167}"/>
    <cellStyle name="Note 19 2 2 2 2 6" xfId="17398" xr:uid="{D03B2309-709B-48DF-A13A-E25945D91A18}"/>
    <cellStyle name="Note 19 2 2 2 2 7" xfId="18174" xr:uid="{4BAB59B4-7BBB-4C5C-9E10-87CB0FA7AC41}"/>
    <cellStyle name="Note 19 2 2 2 2 8" xfId="18931" xr:uid="{8150D7CF-C116-4345-91E3-73C9D400C4AC}"/>
    <cellStyle name="Note 19 2 2 2 3" xfId="9758" xr:uid="{42A8509D-3C38-4142-912A-7790680C3442}"/>
    <cellStyle name="Note 19 2 2 2 3 2" xfId="14162" xr:uid="{0003AF8A-779F-424E-A584-1390B52C53AD}"/>
    <cellStyle name="Note 19 2 2 2 3 3" xfId="15122" xr:uid="{091CF20F-BDF6-49ED-B73B-098D1F15DBE8}"/>
    <cellStyle name="Note 19 2 2 2 3 4" xfId="16074" xr:uid="{B33CE9AD-64FA-4481-91D0-CBD2AD8599CF}"/>
    <cellStyle name="Note 19 2 2 2 3 5" xfId="16948" xr:uid="{88DA3DF4-4798-41F4-8A64-118011801A91}"/>
    <cellStyle name="Note 19 2 2 2 3 6" xfId="17813" xr:uid="{44F65A6B-7AC6-4B70-9E97-D1811D79FEA9}"/>
    <cellStyle name="Note 19 2 2 2 3 7" xfId="18589" xr:uid="{946C0BE4-A4AC-43B2-AE08-C7FDDFE5B837}"/>
    <cellStyle name="Note 19 2 2 2 3 8" xfId="19346" xr:uid="{95708A4D-F307-4320-8496-716139E6FA16}"/>
    <cellStyle name="Note 19 2 2 2 4" xfId="12722" xr:uid="{61EB63B3-A1D7-4C98-9AC2-1686077B5B06}"/>
    <cellStyle name="Note 19 2 2 2 5" xfId="12334" xr:uid="{2E59398E-0908-4C70-9A4E-725541EEA0E9}"/>
    <cellStyle name="Note 19 2 2 2 6" xfId="10546" xr:uid="{A03BC481-8209-4C5A-9DDC-524F79653425}"/>
    <cellStyle name="Note 19 2 2 2 7" xfId="12105" xr:uid="{78395944-259B-4238-89A6-3D28F8FA236B}"/>
    <cellStyle name="Note 19 2 2 2 8" xfId="10757" xr:uid="{6039164A-C320-4662-8B56-FC5819C54553}"/>
    <cellStyle name="Note 19 2 2 2 9" xfId="12583" xr:uid="{F489E56A-B1F0-4DF4-8E3C-EA9D20820F33}"/>
    <cellStyle name="Note 19 2 2 3" xfId="8477" xr:uid="{1E7A7853-6F38-458B-801C-03D7AA3BDD77}"/>
    <cellStyle name="Note 19 2 2 3 2" xfId="13216" xr:uid="{331F060D-B602-49AB-A4F9-2BE4709D1BF0}"/>
    <cellStyle name="Note 19 2 2 3 3" xfId="14236" xr:uid="{F2C5C2C8-0FFE-49FF-BAD7-5EABC2EC4D9D}"/>
    <cellStyle name="Note 19 2 2 3 4" xfId="15196" xr:uid="{DA10ACE2-8814-482D-A1E1-480E36529B9D}"/>
    <cellStyle name="Note 19 2 2 3 5" xfId="16145" xr:uid="{4E1C369C-3076-42C1-B622-F29AAD757977}"/>
    <cellStyle name="Note 19 2 2 3 6" xfId="17018" xr:uid="{326C6591-0D25-40F0-A29B-9FA1097EAC6B}"/>
    <cellStyle name="Note 19 2 2 3 7" xfId="17883" xr:uid="{A4157B8C-1A11-44F4-8CA2-E7F110B4E81D}"/>
    <cellStyle name="Note 19 2 2 3 8" xfId="18659" xr:uid="{2FAB36B3-D0AA-491D-B29A-15ACC358EC9D}"/>
    <cellStyle name="Note 19 2 2 4" xfId="9486" xr:uid="{061AFE78-8E01-497E-9AD7-A5139560719E}"/>
    <cellStyle name="Note 19 2 2 4 2" xfId="13890" xr:uid="{DAA47ABF-938E-4ED3-9CBB-6554555144BB}"/>
    <cellStyle name="Note 19 2 2 4 3" xfId="14850" xr:uid="{AD1FF3F1-E4C5-46B4-B397-3B84875E142B}"/>
    <cellStyle name="Note 19 2 2 4 4" xfId="15802" xr:uid="{36115894-C51C-4106-B547-67C294F57662}"/>
    <cellStyle name="Note 19 2 2 4 5" xfId="16676" xr:uid="{15843AA6-424E-4B2A-BC39-0888C875D5F6}"/>
    <cellStyle name="Note 19 2 2 4 6" xfId="17541" xr:uid="{50C8215C-E08D-4C5B-BAA9-313EEE5F1ABA}"/>
    <cellStyle name="Note 19 2 2 4 7" xfId="18317" xr:uid="{C18382DD-C6C2-4FDF-B630-DD5D65D704F5}"/>
    <cellStyle name="Note 19 2 2 4 8" xfId="19074" xr:uid="{DCDD5966-17F8-448D-B5D2-A6040FC202D0}"/>
    <cellStyle name="Note 19 2 2 5" xfId="12187" xr:uid="{538409F8-2F56-4465-8F09-92EB5143D6CB}"/>
    <cellStyle name="Note 19 2 2 6" xfId="10688" xr:uid="{31125681-5193-46F4-AE04-A546FDA0D5D0}"/>
    <cellStyle name="Note 19 2 2 7" xfId="11677" xr:uid="{38B85EDC-A721-469B-B721-2C7AFB878F7E}"/>
    <cellStyle name="Note 19 2 2 8" xfId="11114" xr:uid="{0DE1865C-5744-478C-B95D-8FF166193A46}"/>
    <cellStyle name="Note 19 2 2 9" xfId="12360" xr:uid="{86CEC0AA-501E-4D3E-A956-5CCEF1855558}"/>
    <cellStyle name="Note 19 2 3" xfId="7143" xr:uid="{0969D047-4285-4C87-9583-9CEC4BC8C8D3}"/>
    <cellStyle name="Note 19 2 3 10" xfId="17345" xr:uid="{0D4A561F-3B9A-4EB9-A042-A96E0B311AE3}"/>
    <cellStyle name="Note 19 2 3 2" xfId="8782" xr:uid="{A8348509-5D51-4C30-8CCD-8B036E3BCEF0}"/>
    <cellStyle name="Note 19 2 3 2 2" xfId="13442" xr:uid="{421C53FC-42B1-4953-8542-E689B081B427}"/>
    <cellStyle name="Note 19 2 3 2 3" xfId="14448" xr:uid="{BC4B63BD-F873-4E4B-99FA-536AB677EC7B}"/>
    <cellStyle name="Note 19 2 3 2 4" xfId="15406" xr:uid="{112C8F9B-1189-428F-AAC1-CECE1644A571}"/>
    <cellStyle name="Note 19 2 3 2 5" xfId="16333" xr:uid="{BE1BCA8D-21EB-4ECC-9EDF-C30D6356ED95}"/>
    <cellStyle name="Note 19 2 3 2 6" xfId="17204" xr:uid="{185D3972-9889-4F6D-8538-AFD8883D3BBF}"/>
    <cellStyle name="Note 19 2 3 2 7" xfId="18051" xr:uid="{CFB880CD-8E94-47A4-AF8F-5740C4C720FD}"/>
    <cellStyle name="Note 19 2 3 2 8" xfId="18818" xr:uid="{34389ADA-220F-4E5A-A143-1947C260BDFD}"/>
    <cellStyle name="Note 19 2 3 3" xfId="9645" xr:uid="{9030B1F0-5034-43BE-AB44-0871C7BA05CC}"/>
    <cellStyle name="Note 19 2 3 3 2" xfId="14049" xr:uid="{67F7B7AF-C0F5-4779-9776-4BA1CEE97821}"/>
    <cellStyle name="Note 19 2 3 3 3" xfId="15009" xr:uid="{F23CF82E-9667-4D4F-9763-28CB0846A9FE}"/>
    <cellStyle name="Note 19 2 3 3 4" xfId="15961" xr:uid="{9BF03260-10DB-4AD9-8485-30FAFE0A1F14}"/>
    <cellStyle name="Note 19 2 3 3 5" xfId="16835" xr:uid="{338C4D92-6905-4F59-B514-B72E05F75057}"/>
    <cellStyle name="Note 19 2 3 3 6" xfId="17700" xr:uid="{2377FBAF-E75E-40E2-ADD8-F49214B6C49B}"/>
    <cellStyle name="Note 19 2 3 3 7" xfId="18476" xr:uid="{77074828-4FAA-4374-B850-F90FDDAE6261}"/>
    <cellStyle name="Note 19 2 3 3 8" xfId="19233" xr:uid="{25B08CFD-0D2D-4810-A797-CE774676C39A}"/>
    <cellStyle name="Note 19 2 3 4" xfId="12412" xr:uid="{849F70D9-3E1F-4CD1-85C9-F0B70ED84CDB}"/>
    <cellStyle name="Note 19 2 3 5" xfId="10476" xr:uid="{7826F67E-CA45-4DE3-A923-C34891040745}"/>
    <cellStyle name="Note 19 2 3 6" xfId="13653" xr:uid="{9C7834FE-AC8F-4201-A315-3608DE257EA6}"/>
    <cellStyle name="Note 19 2 3 7" xfId="14629" xr:uid="{B03699D4-C162-446B-A8A2-43BFB8A06BCB}"/>
    <cellStyle name="Note 19 2 3 8" xfId="15581" xr:uid="{BEB0A5E9-F6DB-495F-9156-44A80281FC19}"/>
    <cellStyle name="Note 19 2 3 9" xfId="16476" xr:uid="{20904D65-754A-4D06-BD60-9B4E8B8E8A66}"/>
    <cellStyle name="Note 19 2 4" xfId="7985" xr:uid="{956E3292-8B8E-42BE-8260-BEE7EEBA50E5}"/>
    <cellStyle name="Note 19 2 4 2" xfId="12953" xr:uid="{A2E1BA98-BEA0-4658-9059-76D5689C839D}"/>
    <cellStyle name="Note 19 2 4 3" xfId="10047" xr:uid="{F81B0E1D-EAD1-473E-BEE5-7D77F7B8C030}"/>
    <cellStyle name="Note 19 2 4 4" xfId="12161" xr:uid="{572631E3-CB1D-4ABD-BE2F-50D6E9556DCA}"/>
    <cellStyle name="Note 19 2 4 5" xfId="10709" xr:uid="{205982AD-600D-4D50-9783-50BDF05100C5}"/>
    <cellStyle name="Note 19 2 4 6" xfId="12914" xr:uid="{0E50CEBD-F787-49F9-90E3-37F9B350B120}"/>
    <cellStyle name="Note 19 2 4 7" xfId="10079" xr:uid="{399F3930-AD19-46C1-B6F6-8ADF67335B91}"/>
    <cellStyle name="Note 19 2 4 8" xfId="12152" xr:uid="{95AE80B7-D354-4D89-8316-4FD1BC4F8A7E}"/>
    <cellStyle name="Note 19 2 5" xfId="9417" xr:uid="{1EBEC924-DAFD-493A-8D1D-12C3EDE951BF}"/>
    <cellStyle name="Note 19 2 5 2" xfId="13821" xr:uid="{310B87C0-CD5A-4517-9549-FC319B435B9D}"/>
    <cellStyle name="Note 19 2 5 3" xfId="14781" xr:uid="{139A457F-964C-4500-87E8-DAE263EA7184}"/>
    <cellStyle name="Note 19 2 5 4" xfId="15733" xr:uid="{16E4F8CE-AE99-40AA-A408-4194EC84B1A6}"/>
    <cellStyle name="Note 19 2 5 5" xfId="16607" xr:uid="{D92D0777-3E4D-4344-86BB-DE38BCCC800E}"/>
    <cellStyle name="Note 19 2 5 6" xfId="17472" xr:uid="{B7CC988D-F71F-4228-8360-32871AC20468}"/>
    <cellStyle name="Note 19 2 5 7" xfId="18248" xr:uid="{FD546219-2D9A-4CE2-9EF4-AA998BF773ED}"/>
    <cellStyle name="Note 19 2 5 8" xfId="19005" xr:uid="{FC10DCBA-0168-4355-8AE7-3EF9B09B7A26}"/>
    <cellStyle name="Note 19 2 6" xfId="11857" xr:uid="{ADE5C7BD-A571-4751-BDCA-7F0124CCF7F3}"/>
    <cellStyle name="Note 19 2 7" xfId="10966" xr:uid="{557E9D54-5AC4-45C5-A085-68D97A1455D0}"/>
    <cellStyle name="Note 19 2 8" xfId="11476" xr:uid="{740A66A8-60FE-4528-B6C7-160F1031645E}"/>
    <cellStyle name="Note 19 2 9" xfId="11263" xr:uid="{4B8411EC-665D-4C3D-900D-565FC7ED3BFA}"/>
    <cellStyle name="Note 19 3" xfId="6838" xr:uid="{DC960C55-DF2F-4B72-B0D7-CB0ACAA6197D}"/>
    <cellStyle name="Note 19 3 10" xfId="14401" xr:uid="{F749562D-B0EF-43A0-B431-0895B1027B15}"/>
    <cellStyle name="Note 19 3 11" xfId="15359" xr:uid="{AD793F34-1C3E-40DD-942B-BAFF748482AC}"/>
    <cellStyle name="Note 19 3 2" xfId="7666" xr:uid="{A95160B4-5B83-486B-92B8-4604794D4AC7}"/>
    <cellStyle name="Note 19 3 2 10" xfId="14584" xr:uid="{2D3841B7-3FE4-4450-BF03-9BCC06356D9C}"/>
    <cellStyle name="Note 19 3 2 2" xfId="9305" xr:uid="{3EA32BF5-DEC1-4D39-B0DD-06B8430B37CA}"/>
    <cellStyle name="Note 19 3 2 2 2" xfId="13739" xr:uid="{FE8B35C2-B40E-4B2E-BAB8-155B28DCA0E9}"/>
    <cellStyle name="Note 19 3 2 2 3" xfId="14701" xr:uid="{DC907E42-E5C7-4AB4-B162-70C7AD44F074}"/>
    <cellStyle name="Note 19 3 2 2 4" xfId="15653" xr:uid="{D526D3F3-7804-42AC-8CCD-44302B73BAF0}"/>
    <cellStyle name="Note 19 3 2 2 5" xfId="16533" xr:uid="{BD4240A9-3593-46DC-9420-761E9C723FF8}"/>
    <cellStyle name="Note 19 3 2 2 6" xfId="17399" xr:uid="{4BEE4050-B2A7-4B32-8C0A-A2CCB16B20BE}"/>
    <cellStyle name="Note 19 3 2 2 7" xfId="18175" xr:uid="{3FBD5A04-00B8-4942-B195-F7EC65D402C0}"/>
    <cellStyle name="Note 19 3 2 2 8" xfId="18932" xr:uid="{4E0E111C-0A54-43AF-8B98-8951F768948A}"/>
    <cellStyle name="Note 19 3 2 3" xfId="9759" xr:uid="{C54635BC-C662-4D93-924C-BCCFAC7DDA13}"/>
    <cellStyle name="Note 19 3 2 3 2" xfId="14163" xr:uid="{97921D87-AA38-42CB-85C1-866A92A3EDC8}"/>
    <cellStyle name="Note 19 3 2 3 3" xfId="15123" xr:uid="{AEAED767-ABF4-4E2E-BD1B-E89712054B20}"/>
    <cellStyle name="Note 19 3 2 3 4" xfId="16075" xr:uid="{A1BBD37F-D557-49F0-9D72-734E34F8BF73}"/>
    <cellStyle name="Note 19 3 2 3 5" xfId="16949" xr:uid="{1550775C-BEBC-4919-A717-418B31A969A0}"/>
    <cellStyle name="Note 19 3 2 3 6" xfId="17814" xr:uid="{214699EC-ADA6-45B1-9936-A046840D862F}"/>
    <cellStyle name="Note 19 3 2 3 7" xfId="18590" xr:uid="{772F6E35-9697-4691-B414-C837013F3A20}"/>
    <cellStyle name="Note 19 3 2 3 8" xfId="19347" xr:uid="{AC29ABE6-EFBD-4330-90DA-720F0BC27CC8}"/>
    <cellStyle name="Note 19 3 2 4" xfId="12723" xr:uid="{8A1BD1EE-C0A0-4617-A452-3E05992BACE2}"/>
    <cellStyle name="Note 19 3 2 5" xfId="12829" xr:uid="{A7F66F1D-C7C7-4FA0-BFEB-585EE03982FB}"/>
    <cellStyle name="Note 19 3 2 6" xfId="10155" xr:uid="{31100492-CAFC-4953-A46D-A7D1B7FEBC97}"/>
    <cellStyle name="Note 19 3 2 7" xfId="11802" xr:uid="{88FD5B5C-579A-4C12-BBF9-318BD2D335DC}"/>
    <cellStyle name="Note 19 3 2 8" xfId="11012" xr:uid="{11E90BB8-3C4D-487F-BA8B-5958D6BA8D93}"/>
    <cellStyle name="Note 19 3 2 9" xfId="13602" xr:uid="{2815C397-E705-4160-B32E-E50669B8EFB2}"/>
    <cellStyle name="Note 19 3 3" xfId="8478" xr:uid="{9F1F8B6D-3194-4799-A9F2-BC193D9275F0}"/>
    <cellStyle name="Note 19 3 3 2" xfId="13217" xr:uid="{A0AC9804-0C40-4F26-A375-52FB6EAE95C8}"/>
    <cellStyle name="Note 19 3 3 3" xfId="14237" xr:uid="{48613FC3-BC4F-447B-B4B0-07E7321B7B64}"/>
    <cellStyle name="Note 19 3 3 4" xfId="15197" xr:uid="{8EAC0D73-3B70-418D-94CA-6B843463695C}"/>
    <cellStyle name="Note 19 3 3 5" xfId="16146" xr:uid="{0B0E1ACD-D5E7-4869-BCBA-FF606AC461D9}"/>
    <cellStyle name="Note 19 3 3 6" xfId="17019" xr:uid="{6094CC5F-8C8E-4405-98E1-5FF46C8A4805}"/>
    <cellStyle name="Note 19 3 3 7" xfId="17884" xr:uid="{027144AA-A300-4B5F-A538-A78A19C1F77B}"/>
    <cellStyle name="Note 19 3 3 8" xfId="18660" xr:uid="{5BC62695-AD36-4E45-B3F5-AC292691ECD0}"/>
    <cellStyle name="Note 19 3 4" xfId="9487" xr:uid="{AE976E3F-3BBF-4B18-BECC-BFED3CC01352}"/>
    <cellStyle name="Note 19 3 4 2" xfId="13891" xr:uid="{0CE9767D-5D6D-42F5-9E94-9D0758A55755}"/>
    <cellStyle name="Note 19 3 4 3" xfId="14851" xr:uid="{39FC2FFF-2C39-4488-8B6A-D0DC4F633B76}"/>
    <cellStyle name="Note 19 3 4 4" xfId="15803" xr:uid="{0F34A2FF-759F-48C2-B6C2-E41712C95EB5}"/>
    <cellStyle name="Note 19 3 4 5" xfId="16677" xr:uid="{98A82A4A-4DE9-4DEB-A4C5-2DCF4CE6514B}"/>
    <cellStyle name="Note 19 3 4 6" xfId="17542" xr:uid="{BDDC671B-FB46-4A9B-AC38-4495524AAF78}"/>
    <cellStyle name="Note 19 3 4 7" xfId="18318" xr:uid="{BDED4F4C-694E-442A-91C6-6A21AB4029A2}"/>
    <cellStyle name="Note 19 3 4 8" xfId="19075" xr:uid="{056FCDC0-5FB6-4723-9019-06943A8612A8}"/>
    <cellStyle name="Note 19 3 5" xfId="12188" xr:uid="{F9F5EE82-E701-4DEE-86FB-494B18A64149}"/>
    <cellStyle name="Note 19 3 6" xfId="10687" xr:uid="{926EE122-0B97-4E3B-9414-BFC51446E813}"/>
    <cellStyle name="Note 19 3 7" xfId="11678" xr:uid="{DF0D9F86-395F-4D7B-8C7A-45019ECB7986}"/>
    <cellStyle name="Note 19 3 8" xfId="11113" xr:uid="{4709DD75-2CB6-4685-ADDF-3FE76DAB17DE}"/>
    <cellStyle name="Note 19 3 9" xfId="13390" xr:uid="{6695B5A7-8907-467B-A5EC-359CC89B2FA9}"/>
    <cellStyle name="Note 19 4" xfId="7142" xr:uid="{583F5C18-9FF6-40D5-9793-E4041794A675}"/>
    <cellStyle name="Note 19 4 10" xfId="12933" xr:uid="{B2D35B52-2886-42EB-AF27-3E3F0DA9843C}"/>
    <cellStyle name="Note 19 4 2" xfId="8781" xr:uid="{CA2E2B23-ADC7-4FA5-B221-477E2CA4D2BD}"/>
    <cellStyle name="Note 19 4 2 2" xfId="13441" xr:uid="{B34E1878-B1A3-46AE-9A10-1CD769881FE5}"/>
    <cellStyle name="Note 19 4 2 3" xfId="14447" xr:uid="{97F3E8F1-3FDC-4485-ACB8-3B94ADF2F444}"/>
    <cellStyle name="Note 19 4 2 4" xfId="15405" xr:uid="{A315DE2B-1B5C-457D-997F-BFD45F4B4912}"/>
    <cellStyle name="Note 19 4 2 5" xfId="16332" xr:uid="{34B0AE1F-CF66-4A46-B324-5069E34CEA00}"/>
    <cellStyle name="Note 19 4 2 6" xfId="17203" xr:uid="{521779AF-450A-4163-833D-60EC1024306E}"/>
    <cellStyle name="Note 19 4 2 7" xfId="18050" xr:uid="{34F4EFB3-1250-4DF1-AB90-4E2089CE5D73}"/>
    <cellStyle name="Note 19 4 2 8" xfId="18817" xr:uid="{3377AD28-16DB-4344-98FF-52A6D3B18C26}"/>
    <cellStyle name="Note 19 4 3" xfId="9644" xr:uid="{F5C3563B-04DA-4499-AECB-32CF85C60841}"/>
    <cellStyle name="Note 19 4 3 2" xfId="14048" xr:uid="{41C439C9-6C59-4D92-A9B0-FB473B948CE1}"/>
    <cellStyle name="Note 19 4 3 3" xfId="15008" xr:uid="{AB9982F3-CA77-4846-A9FA-536CD66BFF58}"/>
    <cellStyle name="Note 19 4 3 4" xfId="15960" xr:uid="{096A7DDA-572F-40A3-93F2-E92777D4B684}"/>
    <cellStyle name="Note 19 4 3 5" xfId="16834" xr:uid="{77F68C65-D4BB-4B76-89C7-0119B244E2CA}"/>
    <cellStyle name="Note 19 4 3 6" xfId="17699" xr:uid="{F1FE052D-73BF-4BD0-ADC7-50D06274F35C}"/>
    <cellStyle name="Note 19 4 3 7" xfId="18475" xr:uid="{A6363D79-631F-4512-9667-57C025B560B0}"/>
    <cellStyle name="Note 19 4 3 8" xfId="19232" xr:uid="{9608B047-5A86-4C45-96C5-4EDE92548A38}"/>
    <cellStyle name="Note 19 4 4" xfId="12411" xr:uid="{E1C84E91-A813-4DDE-9E24-EB71000803D5}"/>
    <cellStyle name="Note 19 4 5" xfId="10477" xr:uid="{4B931B08-FFAF-4FA6-96F1-498B7877D276}"/>
    <cellStyle name="Note 19 4 6" xfId="12633" xr:uid="{F8174A31-FC56-4695-AD6D-670842622D53}"/>
    <cellStyle name="Note 19 4 7" xfId="10286" xr:uid="{A340F81C-2EED-4B89-87AA-FDC11D676595}"/>
    <cellStyle name="Note 19 4 8" xfId="12657" xr:uid="{C58A9FF1-7F8E-45B0-8192-352892C894B2}"/>
    <cellStyle name="Note 19 4 9" xfId="10267" xr:uid="{31D3850F-8E92-4BDE-B974-5E95C4D47E29}"/>
    <cellStyle name="Note 19 5" xfId="7984" xr:uid="{7D21CABA-12F9-46FF-8EF6-1D0DB773471F}"/>
    <cellStyle name="Note 19 5 2" xfId="12952" xr:uid="{23C1F4CE-F274-45C3-995E-ED6EA7822CE5}"/>
    <cellStyle name="Note 19 5 3" xfId="10048" xr:uid="{6CAC521C-592D-4863-9536-1056AF0CB4CB}"/>
    <cellStyle name="Note 19 5 4" xfId="13189" xr:uid="{66BF5C74-F6C3-40CF-899F-95E6F093F26B}"/>
    <cellStyle name="Note 19 5 5" xfId="9859" xr:uid="{64C82E47-F53B-4CF1-A0D4-32BA46172D33}"/>
    <cellStyle name="Note 19 5 6" xfId="13471" xr:uid="{F75FC695-B3FF-4BFC-BBE4-03ECE41D7587}"/>
    <cellStyle name="Note 19 5 7" xfId="14477" xr:uid="{14586778-A5CD-45E3-953E-307798506E91}"/>
    <cellStyle name="Note 19 5 8" xfId="15435" xr:uid="{8DB847A8-6DD7-4758-8F75-54856B8464C5}"/>
    <cellStyle name="Note 19 6" xfId="9416" xr:uid="{0E177B15-94D8-4008-AF2B-BD95371E76A9}"/>
    <cellStyle name="Note 19 6 2" xfId="13820" xr:uid="{B4AA66D0-9A2D-45BE-ACA8-851FF78F88FC}"/>
    <cellStyle name="Note 19 6 3" xfId="14780" xr:uid="{9098F0BE-D968-499A-9FEB-B9398949A6CB}"/>
    <cellStyle name="Note 19 6 4" xfId="15732" xr:uid="{99254CEF-C71A-481D-AF78-B590C1499B14}"/>
    <cellStyle name="Note 19 6 5" xfId="16606" xr:uid="{9AB07E7D-818B-4CDB-B3D8-A17F36E0D290}"/>
    <cellStyle name="Note 19 6 6" xfId="17471" xr:uid="{2CB567A7-C973-4753-828F-231E5D280A36}"/>
    <cellStyle name="Note 19 6 7" xfId="18247" xr:uid="{B49AE5B4-5DD6-44DA-B92F-219B60F5C2E3}"/>
    <cellStyle name="Note 19 6 8" xfId="19004" xr:uid="{9BD9B026-19B0-4DFC-9C7F-60044193F206}"/>
    <cellStyle name="Note 19 7" xfId="11856" xr:uid="{E8E39B2D-7999-426B-A573-F3D3462BCB0A}"/>
    <cellStyle name="Note 19 8" xfId="10967" xr:uid="{8F430ED9-867E-4812-BB6F-2FA2C3913748}"/>
    <cellStyle name="Note 19 9" xfId="11475" xr:uid="{FBED49A0-88DF-47E9-BF4C-49752D198E70}"/>
    <cellStyle name="Note 2" xfId="6217" xr:uid="{72429785-3AA7-45DB-B430-2F4DBC647956}"/>
    <cellStyle name="Note 2 10" xfId="11262" xr:uid="{9BB9D8FC-C76B-41DC-BF63-3AF39CBD5D94}"/>
    <cellStyle name="Note 2 11" xfId="12299" xr:uid="{E43DA189-DF72-4ACA-87D8-70D65121AC96}"/>
    <cellStyle name="Note 2 12" xfId="10577" xr:uid="{A2495863-3603-4823-9B6B-A508527D6DE5}"/>
    <cellStyle name="Note 2 13" xfId="13128" xr:uid="{76B39734-D394-48B3-9559-5E2E09FB3A1A}"/>
    <cellStyle name="Note 2 2" xfId="6218" xr:uid="{84E98665-D371-444D-9F5B-11BC8F2C0150}"/>
    <cellStyle name="Note 2 3" xfId="6836" xr:uid="{2CEBC617-BF38-4CF6-8872-446A895BC0C9}"/>
    <cellStyle name="Note 2 3 10" xfId="9867" xr:uid="{52862E3F-C88C-4C95-8F11-1328FC84CB8E}"/>
    <cellStyle name="Note 2 3 11" xfId="11896" xr:uid="{A0CC390E-E173-4CA2-86FF-A3AD8426EFF9}"/>
    <cellStyle name="Note 2 3 2" xfId="7667" xr:uid="{CA9AB84E-95CD-46E7-96C5-C6108EDEEC5C}"/>
    <cellStyle name="Note 2 3 2 10" xfId="18018" xr:uid="{E6161A8F-94F6-42C2-A6CB-ACABEA373030}"/>
    <cellStyle name="Note 2 3 2 2" xfId="9306" xr:uid="{C94C831F-ADC9-4F1B-8079-C7E35F60A820}"/>
    <cellStyle name="Note 2 3 2 2 2" xfId="13740" xr:uid="{1EC74D77-EE94-4FB6-B4A5-13AAD212EBF6}"/>
    <cellStyle name="Note 2 3 2 2 3" xfId="14702" xr:uid="{8B561E22-7335-4F17-B802-945D327CA0D5}"/>
    <cellStyle name="Note 2 3 2 2 4" xfId="15654" xr:uid="{8644B6C2-AF73-489B-A42F-965088BCFB4E}"/>
    <cellStyle name="Note 2 3 2 2 5" xfId="16534" xr:uid="{2E42AD1F-EE68-45A0-A51B-136CEE95B352}"/>
    <cellStyle name="Note 2 3 2 2 6" xfId="17400" xr:uid="{87BFB136-0647-4B4C-B3D2-212C0AD70A79}"/>
    <cellStyle name="Note 2 3 2 2 7" xfId="18176" xr:uid="{66ECCC39-0693-469A-8D5F-602DCFE85861}"/>
    <cellStyle name="Note 2 3 2 2 8" xfId="18933" xr:uid="{F0544D8F-DA28-4691-9E1D-A4D7CF6A6FF5}"/>
    <cellStyle name="Note 2 3 2 3" xfId="9760" xr:uid="{2EB0DBE6-7057-43E5-82D6-856EB9F83873}"/>
    <cellStyle name="Note 2 3 2 3 2" xfId="14164" xr:uid="{B9D88DCC-A0D4-4FF0-A846-23E3006DC001}"/>
    <cellStyle name="Note 2 3 2 3 3" xfId="15124" xr:uid="{247AA976-7FD7-4AF4-B5A5-2FB881530070}"/>
    <cellStyle name="Note 2 3 2 3 4" xfId="16076" xr:uid="{599892A3-58E5-4645-B26D-71BC0E1D94EC}"/>
    <cellStyle name="Note 2 3 2 3 5" xfId="16950" xr:uid="{1F26AAD3-1720-4417-9F0C-8CE6BE5409D6}"/>
    <cellStyle name="Note 2 3 2 3 6" xfId="17815" xr:uid="{52B39AFA-38AE-4B9F-AE8C-E022ACC622C1}"/>
    <cellStyle name="Note 2 3 2 3 7" xfId="18591" xr:uid="{3F35B53A-DEAF-4E89-B0E8-710F3CAA3570}"/>
    <cellStyle name="Note 2 3 2 3 8" xfId="19348" xr:uid="{D8FBC3E9-0E03-4072-BC6D-57C6FED568E6}"/>
    <cellStyle name="Note 2 3 2 4" xfId="12724" xr:uid="{BD480C06-B85E-438B-AAB8-E88DFCB7220F}"/>
    <cellStyle name="Note 2 3 2 5" xfId="13364" xr:uid="{76ED1E10-181C-43F0-A917-2621E2EB32AA}"/>
    <cellStyle name="Note 2 3 2 6" xfId="14378" xr:uid="{A49E2EE6-E880-44CD-B3CE-337BFE0F3EEE}"/>
    <cellStyle name="Note 2 3 2 7" xfId="15336" xr:uid="{ABC24B5D-5860-4733-90E9-1515B2DEB481}"/>
    <cellStyle name="Note 2 3 2 8" xfId="16280" xr:uid="{067CFE58-23BA-47E2-8533-BE0F7010DABF}"/>
    <cellStyle name="Note 2 3 2 9" xfId="17153" xr:uid="{BEA1E359-44EE-4BBA-B1C7-DDDE45A7DD7D}"/>
    <cellStyle name="Note 2 3 3" xfId="8476" xr:uid="{89B0D818-72FB-41FF-BB7C-6CE0FF12FA50}"/>
    <cellStyle name="Note 2 3 3 2" xfId="13215" xr:uid="{5111AFD9-C08E-46FE-A7AF-62788F94E1DB}"/>
    <cellStyle name="Note 2 3 3 3" xfId="14235" xr:uid="{D7DDC33B-52D1-4265-BF95-5054910D41DF}"/>
    <cellStyle name="Note 2 3 3 4" xfId="15195" xr:uid="{5D210FAB-08D0-4E63-9589-1321C7180A0C}"/>
    <cellStyle name="Note 2 3 3 5" xfId="16144" xr:uid="{86E7674E-6FE3-421A-9F8F-54F333501ADA}"/>
    <cellStyle name="Note 2 3 3 6" xfId="17017" xr:uid="{C878D8D0-4D53-4BAE-81B4-FDFF2DD3FECB}"/>
    <cellStyle name="Note 2 3 3 7" xfId="17882" xr:uid="{61BFCD3A-1A91-40AC-9173-4189CCE0E2F8}"/>
    <cellStyle name="Note 2 3 3 8" xfId="18658" xr:uid="{C97C35BF-AE8C-4251-B316-66B258E03955}"/>
    <cellStyle name="Note 2 3 4" xfId="9485" xr:uid="{D5CF7E20-EE0C-46DC-8857-CDC3A096E8AA}"/>
    <cellStyle name="Note 2 3 4 2" xfId="13889" xr:uid="{FE988833-712F-4ED3-88FE-9FF378E9261D}"/>
    <cellStyle name="Note 2 3 4 3" xfId="14849" xr:uid="{B082F885-2B12-45F3-8C04-0F020D40A9BB}"/>
    <cellStyle name="Note 2 3 4 4" xfId="15801" xr:uid="{0B66F832-DD19-4E87-A6DF-90572DA4599B}"/>
    <cellStyle name="Note 2 3 4 5" xfId="16675" xr:uid="{72D83DC6-6126-4940-9546-C7086092CEA3}"/>
    <cellStyle name="Note 2 3 4 6" xfId="17540" xr:uid="{143FC47D-57C4-4A08-B295-50D476C510A3}"/>
    <cellStyle name="Note 2 3 4 7" xfId="18316" xr:uid="{F1957D9A-7C31-4FE3-8036-C9BC613D13DA}"/>
    <cellStyle name="Note 2 3 4 8" xfId="19073" xr:uid="{1D68E623-DA66-4F87-9A19-FA26188A0311}"/>
    <cellStyle name="Note 2 3 5" xfId="12186" xr:uid="{8150048E-DE14-493B-8F18-1B72061B6DA1}"/>
    <cellStyle name="Note 2 3 6" xfId="10689" xr:uid="{7CD50F30-1D4F-4868-82D4-1A82F0740F0E}"/>
    <cellStyle name="Note 2 3 7" xfId="12916" xr:uid="{F3AFA95A-9A9E-425A-8B25-BD9F23CFCFDC}"/>
    <cellStyle name="Note 2 3 8" xfId="10077" xr:uid="{001FDAA9-AD3F-489F-A9E8-FB23F859BE90}"/>
    <cellStyle name="Note 2 3 9" xfId="13180" xr:uid="{3DA355AB-809E-4300-BCAA-3F61F1572ABA}"/>
    <cellStyle name="Note 2 4" xfId="7144" xr:uid="{B91CFBA6-B4B3-4AE1-A83E-3E536B3CD8DD}"/>
    <cellStyle name="Note 2 4 10" xfId="11478" xr:uid="{76401DA5-B177-4EB2-A7B3-BFA81EA5C40F}"/>
    <cellStyle name="Note 2 4 2" xfId="8783" xr:uid="{7D44F421-20A0-4F5F-8AB5-9579C18A7646}"/>
    <cellStyle name="Note 2 4 2 2" xfId="13443" xr:uid="{D833102E-B12F-4138-B74B-316A701B19E7}"/>
    <cellStyle name="Note 2 4 2 3" xfId="14449" xr:uid="{79BD1A7E-8A9A-4686-8616-BA3E84EAF5E1}"/>
    <cellStyle name="Note 2 4 2 4" xfId="15407" xr:uid="{E923582C-3107-443A-AE41-47CE09180032}"/>
    <cellStyle name="Note 2 4 2 5" xfId="16334" xr:uid="{ED86CEDE-EAFB-4256-9F45-2CA6F9A1D213}"/>
    <cellStyle name="Note 2 4 2 6" xfId="17205" xr:uid="{7CF2C457-8B83-4F60-835A-759EA26BCCF4}"/>
    <cellStyle name="Note 2 4 2 7" xfId="18052" xr:uid="{19FB7FFA-4B45-427D-88F5-404AC1D4061C}"/>
    <cellStyle name="Note 2 4 2 8" xfId="18819" xr:uid="{F54372DB-DE8C-400A-A6E3-227458167B99}"/>
    <cellStyle name="Note 2 4 3" xfId="9646" xr:uid="{D7FC5D7B-AF63-4DD1-BDD3-D0DB2708B132}"/>
    <cellStyle name="Note 2 4 3 2" xfId="14050" xr:uid="{20A43C7B-1F1F-4975-BA35-5C7A67666F64}"/>
    <cellStyle name="Note 2 4 3 3" xfId="15010" xr:uid="{35A550EE-125E-4257-86AE-E85248BD9EF5}"/>
    <cellStyle name="Note 2 4 3 4" xfId="15962" xr:uid="{901C230E-E838-4A1E-843D-CFBFEF437515}"/>
    <cellStyle name="Note 2 4 3 5" xfId="16836" xr:uid="{973124CE-AFA2-4671-9598-2E185137E177}"/>
    <cellStyle name="Note 2 4 3 6" xfId="17701" xr:uid="{B375405F-71CC-4C91-AF98-150396A4C1D0}"/>
    <cellStyle name="Note 2 4 3 7" xfId="18477" xr:uid="{9E0FADA8-B9E3-4ACD-A877-122CC45C7219}"/>
    <cellStyle name="Note 2 4 3 8" xfId="19234" xr:uid="{65350923-110C-419F-A068-26769FC99F44}"/>
    <cellStyle name="Note 2 4 4" xfId="12413" xr:uid="{2A5D76F2-053A-4DC2-B583-28B4879AAE9E}"/>
    <cellStyle name="Note 2 4 5" xfId="10475" xr:uid="{65888F7D-029F-4B11-AB1E-B759FD0F5EFC}"/>
    <cellStyle name="Note 2 4 6" xfId="13146" xr:uid="{BFA5C25D-EEA0-4808-A8C5-D0BCE17FE744}"/>
    <cellStyle name="Note 2 4 7" xfId="9894" xr:uid="{0348147F-A166-479C-956B-D02891EE5683}"/>
    <cellStyle name="Note 2 4 8" xfId="11859" xr:uid="{FF14DB74-D113-463B-8D0E-0E54D5116B59}"/>
    <cellStyle name="Note 2 4 9" xfId="10964" xr:uid="{69C62C64-C7EE-4167-BDCF-62B5FBE5FDB5}"/>
    <cellStyle name="Note 2 5" xfId="7986" xr:uid="{7BB81E9D-ECA2-4133-B3FC-4BE910A70162}"/>
    <cellStyle name="Note 2 5 2" xfId="12954" xr:uid="{9D7CB157-C8C9-4082-92B4-83453566E98B}"/>
    <cellStyle name="Note 2 5 3" xfId="10046" xr:uid="{AC2D14E9-B27C-4E8B-A6B7-4156D489A9C5}"/>
    <cellStyle name="Note 2 5 4" xfId="12694" xr:uid="{BD671766-42D9-4FAA-BCB7-3CE7256D420E}"/>
    <cellStyle name="Note 2 5 5" xfId="10237" xr:uid="{0FBD905E-EC80-4C90-83B5-1E3F103CFAF0}"/>
    <cellStyle name="Note 2 5 6" xfId="13058" xr:uid="{A99614CF-7898-4A6B-95D2-EEBB49F8695D}"/>
    <cellStyle name="Note 2 5 7" xfId="9955" xr:uid="{D00439BD-8A7A-4E7F-953C-FC73048130B3}"/>
    <cellStyle name="Note 2 5 8" xfId="13722" xr:uid="{F0255574-496E-4CC6-B265-6AE003DDCF45}"/>
    <cellStyle name="Note 2 6" xfId="9418" xr:uid="{79CC5582-D194-4E6F-BF67-D00AD3F940DB}"/>
    <cellStyle name="Note 2 6 2" xfId="13822" xr:uid="{EDB9CBC1-FAA2-4B06-9630-0AE4B3D56D3A}"/>
    <cellStyle name="Note 2 6 3" xfId="14782" xr:uid="{1CA46304-00F4-4ED5-A7DC-07DF9E1A675A}"/>
    <cellStyle name="Note 2 6 4" xfId="15734" xr:uid="{C06A9385-864B-44E2-A89C-769504BC89A6}"/>
    <cellStyle name="Note 2 6 5" xfId="16608" xr:uid="{5FD8D7BB-2FCE-49D3-A1D9-48E750243577}"/>
    <cellStyle name="Note 2 6 6" xfId="17473" xr:uid="{6AE11269-8118-4203-B312-CC94A607EFC8}"/>
    <cellStyle name="Note 2 6 7" xfId="18249" xr:uid="{D79A18AF-BC93-4186-9FEF-9D1E3056EFEF}"/>
    <cellStyle name="Note 2 6 8" xfId="19006" xr:uid="{A584C099-520E-4BFC-9EF4-4EF774EB4749}"/>
    <cellStyle name="Note 2 7" xfId="11858" xr:uid="{CEED391A-1EEB-4D43-9B00-03C568DFA1FD}"/>
    <cellStyle name="Note 2 8" xfId="10965" xr:uid="{62813915-4553-45DA-90E0-FF8EF37FA169}"/>
    <cellStyle name="Note 2 9" xfId="11477" xr:uid="{255E1CDD-221A-4735-947F-F3F51E5F3770}"/>
    <cellStyle name="Note 3" xfId="6219" xr:uid="{A48A5CEF-C3CF-4B97-A344-0AB228A12E26}"/>
    <cellStyle name="Note 3 10" xfId="13809" xr:uid="{AE981DC5-914A-42A4-806E-465360FA906A}"/>
    <cellStyle name="Note 3 11" xfId="14769" xr:uid="{F11C11B8-B46A-4B98-A71D-CE1634F975BE}"/>
    <cellStyle name="Note 3 12" xfId="15721" xr:uid="{9952E3DA-9449-4261-8FBA-CF5D7D0E3CB2}"/>
    <cellStyle name="Note 3 2" xfId="6835" xr:uid="{6C911BA3-69AF-4038-8E3C-C8F3143D9555}"/>
    <cellStyle name="Note 3 2 10" xfId="16304" xr:uid="{E773B217-6DFC-4B60-A826-76130C6B8BDC}"/>
    <cellStyle name="Note 3 2 11" xfId="17176" xr:uid="{3918FBAB-6128-4E4F-A366-98F7C62A3740}"/>
    <cellStyle name="Note 3 2 2" xfId="7668" xr:uid="{209306AA-3200-4836-9CFD-A79DCC259B23}"/>
    <cellStyle name="Note 3 2 2 10" xfId="10497" xr:uid="{5CE75840-8DCA-4183-B26F-CCA8562ECBCE}"/>
    <cellStyle name="Note 3 2 2 2" xfId="9307" xr:uid="{315494A4-BFE4-415C-A89E-626564CFA2F5}"/>
    <cellStyle name="Note 3 2 2 2 2" xfId="13741" xr:uid="{2A60C24B-4985-418F-BCA3-7E293E1959E7}"/>
    <cellStyle name="Note 3 2 2 2 3" xfId="14703" xr:uid="{F0C38EC4-650C-4E3F-ACA7-93D79AF2EC6E}"/>
    <cellStyle name="Note 3 2 2 2 4" xfId="15655" xr:uid="{28457E41-B0D2-4168-B52E-4C15A663BD5C}"/>
    <cellStyle name="Note 3 2 2 2 5" xfId="16535" xr:uid="{CCBFB26E-EA4D-4847-BF55-C732176E1859}"/>
    <cellStyle name="Note 3 2 2 2 6" xfId="17401" xr:uid="{51A0C0AB-98E4-4CDA-A576-74235E557573}"/>
    <cellStyle name="Note 3 2 2 2 7" xfId="18177" xr:uid="{E4B2F411-8ABF-4261-AC0D-EF02E5B8A3A4}"/>
    <cellStyle name="Note 3 2 2 2 8" xfId="18934" xr:uid="{7DBE6E5E-54F5-48D3-AB2D-71456508F106}"/>
    <cellStyle name="Note 3 2 2 3" xfId="9761" xr:uid="{9156E082-A13F-4E7B-A0AD-A8F06840817D}"/>
    <cellStyle name="Note 3 2 2 3 2" xfId="14165" xr:uid="{4180A4BD-1AE1-43CC-A965-EC2AF8C36BD1}"/>
    <cellStyle name="Note 3 2 2 3 3" xfId="15125" xr:uid="{73805D92-CCB6-4612-B9C2-5582E8637418}"/>
    <cellStyle name="Note 3 2 2 3 4" xfId="16077" xr:uid="{94A0B6D7-37A1-4F77-B508-8E30F00E4307}"/>
    <cellStyle name="Note 3 2 2 3 5" xfId="16951" xr:uid="{6E1EBCC5-35E9-4E50-9774-7A52D4167878}"/>
    <cellStyle name="Note 3 2 2 3 6" xfId="17816" xr:uid="{C784ECEA-FAC0-4C6E-A0C5-F5D3BC34A170}"/>
    <cellStyle name="Note 3 2 2 3 7" xfId="18592" xr:uid="{0F459B4E-6F6B-4B7B-9C3F-94E4A7AE9459}"/>
    <cellStyle name="Note 3 2 2 3 8" xfId="19349" xr:uid="{0685D62B-D67C-4CDF-8720-0FB7D5426570}"/>
    <cellStyle name="Note 3 2 2 4" xfId="12725" xr:uid="{6FBC35F0-B75B-4642-AEEB-6C8DE7B1D1BF}"/>
    <cellStyle name="Note 3 2 2 5" xfId="12335" xr:uid="{11E39368-4437-414F-A119-4CAD43A9EFAE}"/>
    <cellStyle name="Note 3 2 2 6" xfId="10545" xr:uid="{DC4E7692-5D2E-4BB3-AC12-865253F53E79}"/>
    <cellStyle name="Note 3 2 2 7" xfId="12620" xr:uid="{DCE3B41A-0E94-4B91-8096-F3C68990E2C9}"/>
    <cellStyle name="Note 3 2 2 8" xfId="10295" xr:uid="{29E33D4D-1B48-409C-9490-2BA9760285FF}"/>
    <cellStyle name="Note 3 2 2 9" xfId="12388" xr:uid="{77B2988C-1243-4BA8-AB07-489D71227A6F}"/>
    <cellStyle name="Note 3 2 3" xfId="8475" xr:uid="{036BA112-2E73-4B7F-A42B-6D504562660B}"/>
    <cellStyle name="Note 3 2 3 2" xfId="13214" xr:uid="{06BE82AF-96FB-41AF-8E52-6DC62B4753B2}"/>
    <cellStyle name="Note 3 2 3 3" xfId="14234" xr:uid="{0873706E-25A3-4FC3-B1A9-9E0691730610}"/>
    <cellStyle name="Note 3 2 3 4" xfId="15194" xr:uid="{ADDBF485-4B5F-48D2-BF5C-FF1784423EEA}"/>
    <cellStyle name="Note 3 2 3 5" xfId="16143" xr:uid="{6B35C183-9BAA-4AA2-9386-B5D168F3CBCC}"/>
    <cellStyle name="Note 3 2 3 6" xfId="17016" xr:uid="{33FD3F07-1229-4F39-AC7A-9848F9B92550}"/>
    <cellStyle name="Note 3 2 3 7" xfId="17881" xr:uid="{CBD13ED7-8939-4958-A61E-899683DADEAE}"/>
    <cellStyle name="Note 3 2 3 8" xfId="18657" xr:uid="{06AB77E0-BECA-45E0-AC9E-A0C1C4AB4F51}"/>
    <cellStyle name="Note 3 2 4" xfId="9484" xr:uid="{7A7A45A7-BCB4-4265-B27C-D2BB0F85CE3D}"/>
    <cellStyle name="Note 3 2 4 2" xfId="13888" xr:uid="{1663B92A-2FDA-4850-9365-506ADAA1DB97}"/>
    <cellStyle name="Note 3 2 4 3" xfId="14848" xr:uid="{7BFF3144-55D3-4A65-9110-87B3C87CDE23}"/>
    <cellStyle name="Note 3 2 4 4" xfId="15800" xr:uid="{11AEEA56-CDB4-4A66-83B5-76C69FEAFF0E}"/>
    <cellStyle name="Note 3 2 4 5" xfId="16674" xr:uid="{50C09D82-B430-479A-8B7A-61A7AFFD581C}"/>
    <cellStyle name="Note 3 2 4 6" xfId="17539" xr:uid="{CA873208-870A-474A-AFB2-B15BDB5100FD}"/>
    <cellStyle name="Note 3 2 4 7" xfId="18315" xr:uid="{A7572BF7-FA6D-4F9B-B91B-1E0DD7B426C6}"/>
    <cellStyle name="Note 3 2 4 8" xfId="19072" xr:uid="{30F6801B-336F-46D0-B23D-9E52D3AF85D9}"/>
    <cellStyle name="Note 3 2 5" xfId="12185" xr:uid="{5B113532-39E6-488A-86C6-47CC013D304D}"/>
    <cellStyle name="Note 3 2 6" xfId="10690" xr:uid="{0F47176C-C2ED-4820-8D30-5F02C25E5483}"/>
    <cellStyle name="Note 3 2 7" xfId="13406" xr:uid="{48C80C2E-1A9C-4B37-8E4C-EA553EC1A901}"/>
    <cellStyle name="Note 3 2 8" xfId="14415" xr:uid="{93EDFE87-67D5-46E3-814C-7972EB1B95F5}"/>
    <cellStyle name="Note 3 2 9" xfId="15373" xr:uid="{AD390A6C-7B7F-4D42-BE91-144D320B7E91}"/>
    <cellStyle name="Note 3 3" xfId="7145" xr:uid="{991A286D-D932-45B6-91CB-5E74EC25247C}"/>
    <cellStyle name="Note 3 3 10" xfId="12546" xr:uid="{886279A5-3859-44DF-9D88-ECD21F843405}"/>
    <cellStyle name="Note 3 3 2" xfId="8784" xr:uid="{3302CE9E-25D8-483B-AEA4-6570A7079EDC}"/>
    <cellStyle name="Note 3 3 2 2" xfId="13444" xr:uid="{0AFCD34D-9A58-41EC-9F8F-9257CC21C23F}"/>
    <cellStyle name="Note 3 3 2 3" xfId="14450" xr:uid="{E8737BAF-88E3-4D5C-8B02-2E1F364D309F}"/>
    <cellStyle name="Note 3 3 2 4" xfId="15408" xr:uid="{EF15DFC2-8901-4EF1-9998-4BA240279F42}"/>
    <cellStyle name="Note 3 3 2 5" xfId="16335" xr:uid="{E7D34593-F9AF-43F6-8806-C08EB3598104}"/>
    <cellStyle name="Note 3 3 2 6" xfId="17206" xr:uid="{CA70F256-FF3E-4AD9-BD4F-FBBE2DA45989}"/>
    <cellStyle name="Note 3 3 2 7" xfId="18053" xr:uid="{08CDB263-85B6-4209-8684-94DDC9CD111D}"/>
    <cellStyle name="Note 3 3 2 8" xfId="18820" xr:uid="{6629C13A-D653-4B86-BF0C-5C1AB8B6D9C7}"/>
    <cellStyle name="Note 3 3 3" xfId="9647" xr:uid="{1C00AB5B-24CE-404B-9DBC-123FE459F954}"/>
    <cellStyle name="Note 3 3 3 2" xfId="14051" xr:uid="{D90C4115-91B2-4538-9190-0B2F6D6F25AC}"/>
    <cellStyle name="Note 3 3 3 3" xfId="15011" xr:uid="{D0CCC63F-FCE4-4EA9-93DA-640835DDE080}"/>
    <cellStyle name="Note 3 3 3 4" xfId="15963" xr:uid="{FF41AD0A-CE36-4781-AFBB-8C6B03D6644B}"/>
    <cellStyle name="Note 3 3 3 5" xfId="16837" xr:uid="{B54E92D0-80C2-44BB-A9A9-3C1A125102EF}"/>
    <cellStyle name="Note 3 3 3 6" xfId="17702" xr:uid="{545416F3-9188-4E77-9D38-0B87323AD972}"/>
    <cellStyle name="Note 3 3 3 7" xfId="18478" xr:uid="{9AD253EE-47D7-4E69-979D-0E325DF7F6A2}"/>
    <cellStyle name="Note 3 3 3 8" xfId="19235" xr:uid="{513485E8-EC0D-4B9B-AE8C-C55AD3886168}"/>
    <cellStyle name="Note 3 3 4" xfId="12414" xr:uid="{29A4E37D-89BB-4B73-91D6-2EF8AF105737}"/>
    <cellStyle name="Note 3 3 5" xfId="10474" xr:uid="{531260C0-4448-4A3A-BDEC-1736BA6F8C91}"/>
    <cellStyle name="Note 3 3 6" xfId="11989" xr:uid="{2C510D5C-3828-4369-8383-73CB2A513C6D}"/>
    <cellStyle name="Note 3 3 7" xfId="10850" xr:uid="{7C4363C7-FDE7-4E8A-A37B-E252E3C4D6B2}"/>
    <cellStyle name="Note 3 3 8" xfId="11582" xr:uid="{565DD25D-BE4A-4DCF-BB95-97B86AA9FCCB}"/>
    <cellStyle name="Note 3 3 9" xfId="11182" xr:uid="{348A7AAB-21E0-4642-BFA4-5003DA2D6283}"/>
    <cellStyle name="Note 3 4" xfId="7987" xr:uid="{12C1674C-CC0E-4577-8E2E-46D00898F2E4}"/>
    <cellStyle name="Note 3 4 2" xfId="12955" xr:uid="{A484CBB9-05D9-4CE5-85A3-F6ACACC1A8C6}"/>
    <cellStyle name="Note 3 4 3" xfId="10045" xr:uid="{4B3A49AE-B936-4E1A-BAB2-BB730DCCB02D}"/>
    <cellStyle name="Note 3 4 4" xfId="13715" xr:uid="{9209EB32-AF04-491D-AF4C-EDE1C64426A1}"/>
    <cellStyle name="Note 3 4 5" xfId="14679" xr:uid="{74978298-CF1D-4BED-8BAD-D92D1DF5E864}"/>
    <cellStyle name="Note 3 4 6" xfId="15631" xr:uid="{4B734E06-BE34-420A-B63F-136483806E05}"/>
    <cellStyle name="Note 3 4 7" xfId="16513" xr:uid="{856E6C41-D4F8-4706-8B5A-49757EA06DED}"/>
    <cellStyle name="Note 3 4 8" xfId="17381" xr:uid="{DB44F03D-E1F0-4969-8F46-F522F1FEC64C}"/>
    <cellStyle name="Note 3 5" xfId="9419" xr:uid="{9DBE8FAF-39E8-4433-B747-5BFFBA21736E}"/>
    <cellStyle name="Note 3 5 2" xfId="13823" xr:uid="{662B12FF-E17C-479D-B7B9-4E06251DD7B3}"/>
    <cellStyle name="Note 3 5 3" xfId="14783" xr:uid="{3FBEA909-ACA6-4BFB-B55F-A92D8880A22A}"/>
    <cellStyle name="Note 3 5 4" xfId="15735" xr:uid="{DEB6667B-2DCA-45C5-BE4A-25635D7BF75F}"/>
    <cellStyle name="Note 3 5 5" xfId="16609" xr:uid="{1C87E522-BF5C-469B-AF69-D30EB1172527}"/>
    <cellStyle name="Note 3 5 6" xfId="17474" xr:uid="{E62E8530-3E97-4576-A7BE-9A089DD21D0C}"/>
    <cellStyle name="Note 3 5 7" xfId="18250" xr:uid="{BFB3A25E-671E-4425-B650-59FEAFB4F818}"/>
    <cellStyle name="Note 3 5 8" xfId="19007" xr:uid="{45450179-5E34-4213-BD1F-F64DBC954394}"/>
    <cellStyle name="Note 3 6" xfId="11860" xr:uid="{0B2C5B70-3BBB-40C8-9D93-C7DBE9FE3166}"/>
    <cellStyle name="Note 3 7" xfId="10963" xr:uid="{6CB7D62C-4E76-4540-A7FC-E7D5344FD9BA}"/>
    <cellStyle name="Note 3 8" xfId="11479" xr:uid="{F4B9A1A6-F453-4F8B-8E21-E4ABFFC7AC8D}"/>
    <cellStyle name="Note 3 9" xfId="11261" xr:uid="{57A0E302-0553-4640-8172-FC64630F7549}"/>
    <cellStyle name="Note 4" xfId="6220" xr:uid="{3F9A3C3A-1F2B-4418-A105-338E4FEAB309}"/>
    <cellStyle name="Note 4 10" xfId="13330" xr:uid="{407C0966-C6F4-4F6C-BA35-7ECE2B648635}"/>
    <cellStyle name="Note 4 11" xfId="14346" xr:uid="{34A27185-D190-4C1F-A9C7-7B814FFA5DCD}"/>
    <cellStyle name="Note 4 12" xfId="15306" xr:uid="{ED23B6A8-1C43-42B3-9A2A-28ECC3CF4857}"/>
    <cellStyle name="Note 4 2" xfId="6834" xr:uid="{4083CA4A-746D-4E24-AD98-D59C78032C23}"/>
    <cellStyle name="Note 4 2 10" xfId="14624" xr:uid="{737335B1-A936-441E-8541-DD07821B4335}"/>
    <cellStyle name="Note 4 2 11" xfId="15577" xr:uid="{9361C4EE-0144-40F0-807E-0A03AC38383B}"/>
    <cellStyle name="Note 4 2 2" xfId="7669" xr:uid="{81AC2713-012D-4141-BC07-97C25ECBD2E7}"/>
    <cellStyle name="Note 4 2 2 10" xfId="17360" xr:uid="{FDEBBEE4-0F8D-4809-85BF-4775981813B7}"/>
    <cellStyle name="Note 4 2 2 2" xfId="9308" xr:uid="{D7647C58-1BC9-4A73-A6F0-2DBB2F12F459}"/>
    <cellStyle name="Note 4 2 2 2 2" xfId="13742" xr:uid="{C9BBCB44-2D60-43EA-90EA-385EB8D02F96}"/>
    <cellStyle name="Note 4 2 2 2 3" xfId="14704" xr:uid="{3EF69B14-6644-4884-80F2-35C83B37A710}"/>
    <cellStyle name="Note 4 2 2 2 4" xfId="15656" xr:uid="{16CB3990-CB24-47C9-BE01-354227F2BBE8}"/>
    <cellStyle name="Note 4 2 2 2 5" xfId="16536" xr:uid="{83682FD0-5B00-4B02-B46F-59FEEED4CFEF}"/>
    <cellStyle name="Note 4 2 2 2 6" xfId="17402" xr:uid="{6436F716-B2D8-493E-9FDE-B9C56763017E}"/>
    <cellStyle name="Note 4 2 2 2 7" xfId="18178" xr:uid="{0C3871BD-8364-44F8-B08E-7FAAAEDD8B45}"/>
    <cellStyle name="Note 4 2 2 2 8" xfId="18935" xr:uid="{A1DC4DA2-F313-4FBB-93CD-CDCC5DCDFBCB}"/>
    <cellStyle name="Note 4 2 2 3" xfId="9762" xr:uid="{05BF0459-F83F-4068-95DC-6EA877159280}"/>
    <cellStyle name="Note 4 2 2 3 2" xfId="14166" xr:uid="{353F00CB-CD0F-4687-A701-2081A2193C9D}"/>
    <cellStyle name="Note 4 2 2 3 3" xfId="15126" xr:uid="{DA7A7CAE-0AAF-4815-92CA-A3E75E8CD976}"/>
    <cellStyle name="Note 4 2 2 3 4" xfId="16078" xr:uid="{2C56DE23-5E77-4507-BD36-B356FAF7B873}"/>
    <cellStyle name="Note 4 2 2 3 5" xfId="16952" xr:uid="{348DB90B-B1A3-461E-8F1C-C2A1B97CF376}"/>
    <cellStyle name="Note 4 2 2 3 6" xfId="17817" xr:uid="{876796EA-790A-45A0-AAAD-3B11911E3A3B}"/>
    <cellStyle name="Note 4 2 2 3 7" xfId="18593" xr:uid="{97E92FBC-7B6C-4066-A969-54ED86DF667D}"/>
    <cellStyle name="Note 4 2 2 3 8" xfId="19350" xr:uid="{40699E3F-2018-4B71-B68D-67368CCF7F0C}"/>
    <cellStyle name="Note 4 2 2 4" xfId="12726" xr:uid="{C0809878-1BC2-4974-ADCA-C1B345CBD20E}"/>
    <cellStyle name="Note 4 2 2 5" xfId="10225" xr:uid="{6582ECB8-0FD1-429F-B0BF-B1E63DA4B4EA}"/>
    <cellStyle name="Note 4 2 2 6" xfId="13687" xr:uid="{E81EB517-73A1-4C26-8C99-D61C4C78E80D}"/>
    <cellStyle name="Note 4 2 2 7" xfId="14655" xr:uid="{72E60DB2-1020-43B3-99E8-D45B5397E006}"/>
    <cellStyle name="Note 4 2 2 8" xfId="15607" xr:uid="{F2B12E1A-7554-4F16-9671-6269DB84A5A8}"/>
    <cellStyle name="Note 4 2 2 9" xfId="16492" xr:uid="{2FE7598F-52D7-4B1B-9C47-09E88E661478}"/>
    <cellStyle name="Note 4 2 3" xfId="8474" xr:uid="{EBF993BA-5080-45F7-9D3D-CAF8837D769A}"/>
    <cellStyle name="Note 4 2 3 2" xfId="13213" xr:uid="{C46BD1E8-A41D-4D18-9BB5-E2CBB8F3390C}"/>
    <cellStyle name="Note 4 2 3 3" xfId="14233" xr:uid="{E9417CDA-A506-449F-B4E1-5FDD071DFC97}"/>
    <cellStyle name="Note 4 2 3 4" xfId="15193" xr:uid="{C13340D2-F68F-47B4-AD81-5130CF879713}"/>
    <cellStyle name="Note 4 2 3 5" xfId="16142" xr:uid="{F4E81F53-7A2A-4918-B3DB-C1DCEDD54BC9}"/>
    <cellStyle name="Note 4 2 3 6" xfId="17015" xr:uid="{C5890F34-34F7-449B-A01D-C6862074BE6D}"/>
    <cellStyle name="Note 4 2 3 7" xfId="17880" xr:uid="{76126153-19CA-46A1-8304-9FB4DDE9D3AD}"/>
    <cellStyle name="Note 4 2 3 8" xfId="18656" xr:uid="{342EFCDE-977C-41DD-A14C-C1C2C10CD168}"/>
    <cellStyle name="Note 4 2 4" xfId="9483" xr:uid="{1FAEC426-2B56-4147-BAA5-A78F816DC336}"/>
    <cellStyle name="Note 4 2 4 2" xfId="13887" xr:uid="{16314128-3CB4-4B00-879F-58E3D2C796DA}"/>
    <cellStyle name="Note 4 2 4 3" xfId="14847" xr:uid="{BAB03BF0-C8AE-48A8-9A49-EDF4D56578B3}"/>
    <cellStyle name="Note 4 2 4 4" xfId="15799" xr:uid="{F5498C9C-E92C-477A-8EC1-A8897B3844EC}"/>
    <cellStyle name="Note 4 2 4 5" xfId="16673" xr:uid="{E7F96368-FE23-4732-BC23-599FD7B962AF}"/>
    <cellStyle name="Note 4 2 4 6" xfId="17538" xr:uid="{3E5E70FE-272E-417B-9BEE-72F7C35AC842}"/>
    <cellStyle name="Note 4 2 4 7" xfId="18314" xr:uid="{69EC499F-7948-45CD-98E9-72FE5C1597D9}"/>
    <cellStyle name="Note 4 2 4 8" xfId="19071" xr:uid="{D9CC9204-7DD2-4908-B65B-A17E64F800B9}"/>
    <cellStyle name="Note 4 2 5" xfId="12184" xr:uid="{2EC1AEF2-47FD-435B-987D-E22B4314F206}"/>
    <cellStyle name="Note 4 2 6" xfId="10691" xr:uid="{514FC7CD-BB5F-4AD7-9692-E9C503BB581A}"/>
    <cellStyle name="Note 4 2 7" xfId="12373" xr:uid="{FBBCFE25-BB38-412A-B931-21B4A6951F8C}"/>
    <cellStyle name="Note 4 2 8" xfId="10511" xr:uid="{EC5735E9-FAF6-48C9-B51C-A3FED31507AF}"/>
    <cellStyle name="Note 4 2 9" xfId="13647" xr:uid="{50132CCC-7A57-4E44-AEAF-69DC72F43E6E}"/>
    <cellStyle name="Note 4 3" xfId="7146" xr:uid="{54D83E23-BE5B-4465-B07D-4A2C90F03D51}"/>
    <cellStyle name="Note 4 3 10" xfId="15598" xr:uid="{4E16EDDA-E2BC-431C-AE6F-92706237112C}"/>
    <cellStyle name="Note 4 3 2" xfId="8785" xr:uid="{5D3F9FEA-0567-4DB9-BD3D-78953E3C1B09}"/>
    <cellStyle name="Note 4 3 2 2" xfId="13445" xr:uid="{DCE51B67-B71D-4249-93D3-010AED57F910}"/>
    <cellStyle name="Note 4 3 2 3" xfId="14451" xr:uid="{FFC929AD-8FFF-4094-B16F-182000EF2FEC}"/>
    <cellStyle name="Note 4 3 2 4" xfId="15409" xr:uid="{5E36934D-5559-4D0D-8889-195EA6246272}"/>
    <cellStyle name="Note 4 3 2 5" xfId="16336" xr:uid="{2F9AC4B5-DD76-4777-8BD2-DD85E4736605}"/>
    <cellStyle name="Note 4 3 2 6" xfId="17207" xr:uid="{12082BBB-CCB2-4CFA-AA20-7064A6A19CD5}"/>
    <cellStyle name="Note 4 3 2 7" xfId="18054" xr:uid="{EA033ADD-21E0-4E55-9F38-E59A07C5A1D7}"/>
    <cellStyle name="Note 4 3 2 8" xfId="18821" xr:uid="{DAE37059-8FB2-4E76-9A8C-B0170F1E3FAB}"/>
    <cellStyle name="Note 4 3 3" xfId="9648" xr:uid="{8287E7CC-7EFD-4B9C-9310-F3901CE1C013}"/>
    <cellStyle name="Note 4 3 3 2" xfId="14052" xr:uid="{C8AA1195-2F37-4B56-A771-D804C5FEA016}"/>
    <cellStyle name="Note 4 3 3 3" xfId="15012" xr:uid="{80B51135-3A77-4076-AD1B-3D39440D0179}"/>
    <cellStyle name="Note 4 3 3 4" xfId="15964" xr:uid="{951B5925-F720-41CB-89ED-03E1EF2A0761}"/>
    <cellStyle name="Note 4 3 3 5" xfId="16838" xr:uid="{63F64D95-2405-4E33-BE51-19F3DC94DC2A}"/>
    <cellStyle name="Note 4 3 3 6" xfId="17703" xr:uid="{A864B189-06F3-4B51-BFA6-0377FD0AA40B}"/>
    <cellStyle name="Note 4 3 3 7" xfId="18479" xr:uid="{FA7F1670-0081-4D6E-A408-40B86F117ECA}"/>
    <cellStyle name="Note 4 3 3 8" xfId="19236" xr:uid="{77A877CC-3DBB-4D43-8812-F83D70541ED2}"/>
    <cellStyle name="Note 4 3 4" xfId="12415" xr:uid="{9E8490B4-363A-4E33-9B89-7689938199B0}"/>
    <cellStyle name="Note 4 3 5" xfId="10473" xr:uid="{FB5F5D45-F568-4C17-B266-477461738F1D}"/>
    <cellStyle name="Note 4 3 6" xfId="12634" xr:uid="{1AF251F6-DFAD-4CF2-84DC-34559A9C25CA}"/>
    <cellStyle name="Note 4 3 7" xfId="10285" xr:uid="{47AD6D71-259F-4419-97F3-84BCAEFE34B0}"/>
    <cellStyle name="Note 4 3 8" xfId="13675" xr:uid="{543566BA-14F6-418F-AEBB-DFD5B0940A07}"/>
    <cellStyle name="Note 4 3 9" xfId="14646" xr:uid="{300FFA08-8409-415B-AC5D-A0DD3AACF7C3}"/>
    <cellStyle name="Note 4 4" xfId="7988" xr:uid="{669C968F-DEDF-491C-9488-6152FF015999}"/>
    <cellStyle name="Note 4 4 2" xfId="12956" xr:uid="{331B8B11-40B1-4F1E-B0FE-3C80ABCEDA19}"/>
    <cellStyle name="Note 4 4 3" xfId="10044" xr:uid="{BDEC2DB9-5CAF-4B87-AC0A-D2B7901E8601}"/>
    <cellStyle name="Note 4 4 4" xfId="13190" xr:uid="{6A342F92-86F7-4317-B20A-0BFF8EC48D71}"/>
    <cellStyle name="Note 4 4 5" xfId="9858" xr:uid="{8CBFAABB-4AAE-4DAF-A7AC-CEC9FA5D9722}"/>
    <cellStyle name="Note 4 4 6" xfId="12982" xr:uid="{35A2F713-DC24-4AE1-9505-24CE8A2B4054}"/>
    <cellStyle name="Note 4 4 7" xfId="10019" xr:uid="{F334C061-011F-4A70-96CD-980FB356F295}"/>
    <cellStyle name="Note 4 4 8" xfId="11813" xr:uid="{A00DF963-2537-4700-996A-826A10CD0AC5}"/>
    <cellStyle name="Note 4 5" xfId="9420" xr:uid="{8755D87B-FB05-485A-B803-76C479CA9CBD}"/>
    <cellStyle name="Note 4 5 2" xfId="13824" xr:uid="{6A380C78-6C43-460F-9F23-2FD0EFCDFA38}"/>
    <cellStyle name="Note 4 5 3" xfId="14784" xr:uid="{084BCF88-A0AE-45A3-9C2C-6BDD24AC21CB}"/>
    <cellStyle name="Note 4 5 4" xfId="15736" xr:uid="{76795890-95F4-4925-BF62-66336BD3F489}"/>
    <cellStyle name="Note 4 5 5" xfId="16610" xr:uid="{9684FA71-D814-437C-BF73-B3DCB54B0F63}"/>
    <cellStyle name="Note 4 5 6" xfId="17475" xr:uid="{568F6DAD-6985-4262-BAA4-D27CA2BC8872}"/>
    <cellStyle name="Note 4 5 7" xfId="18251" xr:uid="{7867D894-7CEE-49CA-BB23-281ECF598A85}"/>
    <cellStyle name="Note 4 5 8" xfId="19008" xr:uid="{9BAC8A42-3B8B-40ED-8DB0-8F3A9689EAA1}"/>
    <cellStyle name="Note 4 6" xfId="11861" xr:uid="{D02530EC-926E-4B70-A869-53AC64466020}"/>
    <cellStyle name="Note 4 7" xfId="10962" xr:uid="{4F8D8044-F95E-4D58-9CEF-BD151638CA8E}"/>
    <cellStyle name="Note 4 8" xfId="11480" xr:uid="{BBD4EDED-A201-482D-9042-80BE2FF8E506}"/>
    <cellStyle name="Note 4 9" xfId="11260" xr:uid="{2BF07FC4-1CD8-4CD1-B02B-49D014CB17B5}"/>
    <cellStyle name="Note 5" xfId="6221" xr:uid="{5A7F1ED8-862A-4244-9D5A-4064FFDA50C0}"/>
    <cellStyle name="Note 5 10" xfId="12792" xr:uid="{9C1D9FEB-933F-4269-84EB-C8FBA21A2DFE}"/>
    <cellStyle name="Note 5 11" xfId="10185" xr:uid="{B65D04DA-8C50-4C8F-8399-AFB820E22E8A}"/>
    <cellStyle name="Note 5 12" xfId="11784" xr:uid="{B87A1823-D84D-4B1A-99BE-667363BD02C3}"/>
    <cellStyle name="Note 5 2" xfId="6833" xr:uid="{81843B9C-D435-4A2F-AD24-2C18496172C2}"/>
    <cellStyle name="Note 5 2 10" xfId="9852" xr:uid="{58CA02E0-2017-4082-B4C5-5386ADB3C8DC}"/>
    <cellStyle name="Note 5 2 11" xfId="12005" xr:uid="{E4AC912E-637B-4536-84C9-DACD2FDAD219}"/>
    <cellStyle name="Note 5 2 2" xfId="7670" xr:uid="{BD6F3D0B-9A7B-4583-84C3-31C8CB45A659}"/>
    <cellStyle name="Note 5 2 2 10" xfId="13068" xr:uid="{5AC6959E-D5B7-4972-A141-282416C6857A}"/>
    <cellStyle name="Note 5 2 2 2" xfId="9309" xr:uid="{36E0D7D7-9C8E-4E35-9CDC-3FA6FC714EB0}"/>
    <cellStyle name="Note 5 2 2 2 2" xfId="13743" xr:uid="{97E867EC-1C04-48D8-84AE-4FE5992A4969}"/>
    <cellStyle name="Note 5 2 2 2 3" xfId="14705" xr:uid="{7750765A-5F2D-455F-8704-CC219BA54F9C}"/>
    <cellStyle name="Note 5 2 2 2 4" xfId="15657" xr:uid="{1475BD22-DB82-4B0B-9DE9-6E67F50AFC24}"/>
    <cellStyle name="Note 5 2 2 2 5" xfId="16537" xr:uid="{8D325602-AAFA-411C-9A1F-22B021FE83BA}"/>
    <cellStyle name="Note 5 2 2 2 6" xfId="17403" xr:uid="{144C2FC6-85B0-4E62-93C2-C3A1953770AF}"/>
    <cellStyle name="Note 5 2 2 2 7" xfId="18179" xr:uid="{5CA32B6D-8697-4691-A7E8-F0EDCAE23C0B}"/>
    <cellStyle name="Note 5 2 2 2 8" xfId="18936" xr:uid="{5CA7F58A-3E11-49C7-994F-88FA06F7327A}"/>
    <cellStyle name="Note 5 2 2 3" xfId="9763" xr:uid="{FC97AB96-7A6A-4D6A-B5D4-B058C5ECAE5C}"/>
    <cellStyle name="Note 5 2 2 3 2" xfId="14167" xr:uid="{69FF382D-C9A2-4B51-A00B-0707C53A5DD3}"/>
    <cellStyle name="Note 5 2 2 3 3" xfId="15127" xr:uid="{7A16E75C-25A4-4862-A666-69708551B166}"/>
    <cellStyle name="Note 5 2 2 3 4" xfId="16079" xr:uid="{DB43078E-5DEA-4E41-AC37-194EC168E3F0}"/>
    <cellStyle name="Note 5 2 2 3 5" xfId="16953" xr:uid="{9B48D28A-FCBC-4921-AC8B-F8B29B1472A2}"/>
    <cellStyle name="Note 5 2 2 3 6" xfId="17818" xr:uid="{980934AE-6675-41E3-9416-ECA2E22F8E41}"/>
    <cellStyle name="Note 5 2 2 3 7" xfId="18594" xr:uid="{698FC8C0-8941-429A-9C4B-91A11F41D61E}"/>
    <cellStyle name="Note 5 2 2 3 8" xfId="19351" xr:uid="{13EFEC64-3969-4FBF-A188-A8273194E2B7}"/>
    <cellStyle name="Note 5 2 2 4" xfId="12727" xr:uid="{4DDFB181-1188-48FA-89EE-5C61C0E14C4D}"/>
    <cellStyle name="Note 5 2 2 5" xfId="10224" xr:uid="{4187DEE2-B920-4C2A-AAC3-9C51249EC97F}"/>
    <cellStyle name="Note 5 2 2 6" xfId="13059" xr:uid="{3829D3DB-CFF3-4E3C-B1CC-FEA6E7E02CA2}"/>
    <cellStyle name="Note 5 2 2 7" xfId="9954" xr:uid="{882EC858-7325-4F8A-8994-7A3BFF523654}"/>
    <cellStyle name="Note 5 2 2 8" xfId="13200" xr:uid="{3AFEF9A7-A1E7-4B04-A9F2-C1AF1EDAF2CC}"/>
    <cellStyle name="Note 5 2 2 9" xfId="9851" xr:uid="{828BBBCD-664D-4503-80C8-71C1986649BF}"/>
    <cellStyle name="Note 5 2 3" xfId="8473" xr:uid="{9A681CE9-B314-4752-8CFE-C8D25F8DA190}"/>
    <cellStyle name="Note 5 2 3 2" xfId="13212" xr:uid="{690949ED-4271-4038-94AD-E2852F6DB3EA}"/>
    <cellStyle name="Note 5 2 3 3" xfId="14232" xr:uid="{1E8A7C74-28E7-45BE-AEBA-C7CD870CC16D}"/>
    <cellStyle name="Note 5 2 3 4" xfId="15192" xr:uid="{3314C9E4-E2B4-4DBC-A047-4FD5F509ADCD}"/>
    <cellStyle name="Note 5 2 3 5" xfId="16141" xr:uid="{87F72D03-B14C-4773-A705-26150BE6E356}"/>
    <cellStyle name="Note 5 2 3 6" xfId="17014" xr:uid="{81693029-E4DF-47C8-B07B-546100A3EA6B}"/>
    <cellStyle name="Note 5 2 3 7" xfId="17879" xr:uid="{55BFCA1B-0DED-4997-B4CC-CD37851F804E}"/>
    <cellStyle name="Note 5 2 3 8" xfId="18655" xr:uid="{E7F2AAB3-E4D8-48AE-801C-69BBED7A8573}"/>
    <cellStyle name="Note 5 2 4" xfId="9482" xr:uid="{3C943E5B-E7BA-4F27-B9AA-4AADAFB01589}"/>
    <cellStyle name="Note 5 2 4 2" xfId="13886" xr:uid="{266A57E6-7EED-483E-9968-973447751200}"/>
    <cellStyle name="Note 5 2 4 3" xfId="14846" xr:uid="{E4DBF15E-A66D-4805-8B73-B6DFA2CFEE7D}"/>
    <cellStyle name="Note 5 2 4 4" xfId="15798" xr:uid="{2B2A736A-DCBB-43F0-ACB3-1D34C123D443}"/>
    <cellStyle name="Note 5 2 4 5" xfId="16672" xr:uid="{DAC67559-4301-42B1-BE67-64DBF8DA3A3C}"/>
    <cellStyle name="Note 5 2 4 6" xfId="17537" xr:uid="{CC4F2378-4DC1-4941-B97A-4869C5DCDC18}"/>
    <cellStyle name="Note 5 2 4 7" xfId="18313" xr:uid="{23D78E67-EDF7-4373-B595-1288E0B62EE4}"/>
    <cellStyle name="Note 5 2 4 8" xfId="19070" xr:uid="{B3565F86-9BDA-48C3-B250-EB29A9BEFD78}"/>
    <cellStyle name="Note 5 2 5" xfId="12183" xr:uid="{C6599322-EED2-40AD-8988-0291C294FF7E}"/>
    <cellStyle name="Note 5 2 6" xfId="10692" xr:uid="{043092F7-C995-4A0F-A7A9-AF4D8C1C2800}"/>
    <cellStyle name="Note 5 2 7" xfId="13038" xr:uid="{10B0F77D-F610-4DEB-B8F0-69DE1DF32C81}"/>
    <cellStyle name="Note 5 2 8" xfId="9972" xr:uid="{819332CF-841A-44DC-8511-1740A0A48E83}"/>
    <cellStyle name="Note 5 2 9" xfId="13197" xr:uid="{C4C0B315-DC10-4E11-B28E-A16A53F07A0E}"/>
    <cellStyle name="Note 5 3" xfId="7147" xr:uid="{DE77E52E-BF17-4126-A264-AF2A97C3C9FA}"/>
    <cellStyle name="Note 5 3 10" xfId="17346" xr:uid="{2805EE92-D2C8-4A32-A379-1CD7AE6FA603}"/>
    <cellStyle name="Note 5 3 2" xfId="8786" xr:uid="{13367B68-BEB2-4F2A-98E0-EF06C3EA481C}"/>
    <cellStyle name="Note 5 3 2 2" xfId="13446" xr:uid="{198D58D1-E22D-47FF-B582-8BBB23D8CE89}"/>
    <cellStyle name="Note 5 3 2 3" xfId="14452" xr:uid="{138E0AE1-3099-40CE-AA93-296F2B2EFD43}"/>
    <cellStyle name="Note 5 3 2 4" xfId="15410" xr:uid="{7FCE88CB-9312-4DE0-8DE4-8DA07BE62993}"/>
    <cellStyle name="Note 5 3 2 5" xfId="16337" xr:uid="{6F03C0B8-D99F-4AA4-8ED7-8C8ACA6FD437}"/>
    <cellStyle name="Note 5 3 2 6" xfId="17208" xr:uid="{D931178C-894B-4A3B-98BB-B87A6DA5AF57}"/>
    <cellStyle name="Note 5 3 2 7" xfId="18055" xr:uid="{91FB59B1-B81B-44CE-B16C-AEE1FEC26E21}"/>
    <cellStyle name="Note 5 3 2 8" xfId="18822" xr:uid="{D6252AAE-ED37-4DD2-8BFA-8241409F6E6F}"/>
    <cellStyle name="Note 5 3 3" xfId="9649" xr:uid="{8BB022B4-BA8C-48DF-8023-25EF26FF421B}"/>
    <cellStyle name="Note 5 3 3 2" xfId="14053" xr:uid="{89B7DBAE-5B8F-4B6F-9104-EA5384EFDFD3}"/>
    <cellStyle name="Note 5 3 3 3" xfId="15013" xr:uid="{872EAB97-5B2D-4914-99F0-47813BBAB07E}"/>
    <cellStyle name="Note 5 3 3 4" xfId="15965" xr:uid="{CB4C1B24-729E-4B5E-9DF8-6AFA1F43D419}"/>
    <cellStyle name="Note 5 3 3 5" xfId="16839" xr:uid="{DAF34660-92A4-4E47-9DF5-2BF99B1DAEAB}"/>
    <cellStyle name="Note 5 3 3 6" xfId="17704" xr:uid="{FA15C77A-0816-44B4-AD98-7AEC36DE46F1}"/>
    <cellStyle name="Note 5 3 3 7" xfId="18480" xr:uid="{0B5A5DC4-35DE-4977-857F-42ED847F15C5}"/>
    <cellStyle name="Note 5 3 3 8" xfId="19237" xr:uid="{35AECFA5-70C3-4B53-93DF-74F93748C670}"/>
    <cellStyle name="Note 5 3 4" xfId="12416" xr:uid="{DBF689FC-F497-4475-A3C4-6B4532A45258}"/>
    <cellStyle name="Note 5 3 5" xfId="10472" xr:uid="{34157B2E-C0C3-46B4-81D6-7868BF566410}"/>
    <cellStyle name="Note 5 3 6" xfId="13654" xr:uid="{510831B5-AADE-404C-9A61-0F37738A2B01}"/>
    <cellStyle name="Note 5 3 7" xfId="14630" xr:uid="{5D9FA1F6-B7C0-46BA-AF25-9D0BDCF27DDF}"/>
    <cellStyle name="Note 5 3 8" xfId="15582" xr:uid="{C71EBAEA-6684-4FBA-8606-9F11C837D4DF}"/>
    <cellStyle name="Note 5 3 9" xfId="16477" xr:uid="{DB587C1F-AA12-48C8-ACB3-6B292D158B34}"/>
    <cellStyle name="Note 5 4" xfId="7989" xr:uid="{A38A9593-E430-4F8E-B4DC-021BC49106D5}"/>
    <cellStyle name="Note 5 4 2" xfId="12957" xr:uid="{CC655327-2C9A-40D3-B273-3275E24193FB}"/>
    <cellStyle name="Note 5 4 3" xfId="10043" xr:uid="{59F9AA6E-017A-477F-B3A6-F7409265E154}"/>
    <cellStyle name="Note 5 4 4" xfId="12691" xr:uid="{0BC14EA5-CE62-482C-9A98-8C96D7ABB449}"/>
    <cellStyle name="Note 5 4 5" xfId="10240" xr:uid="{195C401B-ADE5-48B3-9A87-EC36E67AF9B1}"/>
    <cellStyle name="Note 5 4 6" xfId="13167" xr:uid="{84E0EA35-B205-4F29-8297-75D599DF50CD}"/>
    <cellStyle name="Note 5 4 7" xfId="9878" xr:uid="{8FD38F7A-D462-4ADD-B8DF-F8E4B5EB07CB}"/>
    <cellStyle name="Note 5 4 8" xfId="12011" xr:uid="{39B28159-8172-4DD9-A17F-ED69161FDFD3}"/>
    <cellStyle name="Note 5 5" xfId="9421" xr:uid="{9C576BDE-2490-4FA7-BB5F-296B0EB493DB}"/>
    <cellStyle name="Note 5 5 2" xfId="13825" xr:uid="{8A102ADC-7C36-4F4E-938A-E6F2FD745D91}"/>
    <cellStyle name="Note 5 5 3" xfId="14785" xr:uid="{7644E717-938D-471A-A238-DD8D4115048C}"/>
    <cellStyle name="Note 5 5 4" xfId="15737" xr:uid="{1CE46BAE-C0B6-4DA1-A0E9-9ED2E9F9D51C}"/>
    <cellStyle name="Note 5 5 5" xfId="16611" xr:uid="{C0680633-F534-4039-889E-32F8F9477EB9}"/>
    <cellStyle name="Note 5 5 6" xfId="17476" xr:uid="{E24FEBC1-2BED-47F9-AAB5-C7D544516932}"/>
    <cellStyle name="Note 5 5 7" xfId="18252" xr:uid="{523EDFB4-EB2B-4F8E-8149-CD3935C8070A}"/>
    <cellStyle name="Note 5 5 8" xfId="19009" xr:uid="{7F6E2591-FEBD-45E7-A31C-ABB1C9A23A4D}"/>
    <cellStyle name="Note 5 6" xfId="11862" xr:uid="{5A4619FA-EEC9-44B9-8C86-0DD26990806C}"/>
    <cellStyle name="Note 5 7" xfId="10961" xr:uid="{14CA79A1-1164-4C50-9F7E-934E14ADBF9A}"/>
    <cellStyle name="Note 5 8" xfId="11481" xr:uid="{C6F6CF45-996C-4891-83AD-1701D0F203A0}"/>
    <cellStyle name="Note 5 9" xfId="11259" xr:uid="{F3B2C24B-B78B-41ED-9FF7-BE600DC0E702}"/>
    <cellStyle name="Note 6" xfId="6222" xr:uid="{14743C50-BA9F-4417-948F-45BF23131A37}"/>
    <cellStyle name="Note 6 10" xfId="13806" xr:uid="{31E97238-BE63-4463-8D53-57A86AAC708E}"/>
    <cellStyle name="Note 6 11" xfId="14768" xr:uid="{D444339B-1879-4811-A4EE-A54FB655E3DB}"/>
    <cellStyle name="Note 6 12" xfId="15720" xr:uid="{CD53C889-DC55-458C-92D2-D3130C93BE05}"/>
    <cellStyle name="Note 6 2" xfId="6832" xr:uid="{C9FAC1D9-9C26-472F-A83E-6E787940B872}"/>
    <cellStyle name="Note 6 2 10" xfId="16445" xr:uid="{A4865EB8-642B-4117-8804-C885C03BB6D8}"/>
    <cellStyle name="Note 6 2 11" xfId="17316" xr:uid="{49B6EBDF-E5BD-4D0E-B9F2-88078AB519F4}"/>
    <cellStyle name="Note 6 2 2" xfId="7671" xr:uid="{439FC203-7472-46D1-86B3-5755157A4600}"/>
    <cellStyle name="Note 6 2 2 10" xfId="10787" xr:uid="{B3588797-1A5C-4CD5-A248-F9866FAEF3F6}"/>
    <cellStyle name="Note 6 2 2 2" xfId="9310" xr:uid="{A9924CB9-E8A7-41BB-B0D8-EA88552486E9}"/>
    <cellStyle name="Note 6 2 2 2 2" xfId="13744" xr:uid="{0D374B57-5497-4DE3-A1AE-4A04B4BF253B}"/>
    <cellStyle name="Note 6 2 2 2 3" xfId="14706" xr:uid="{C39A2FF7-7133-49D1-8B65-63BA428692E1}"/>
    <cellStyle name="Note 6 2 2 2 4" xfId="15658" xr:uid="{F56987BC-26E0-422B-8381-27CC1D5FE985}"/>
    <cellStyle name="Note 6 2 2 2 5" xfId="16538" xr:uid="{3B4DFA37-930D-40A5-B407-2DC65C061A74}"/>
    <cellStyle name="Note 6 2 2 2 6" xfId="17404" xr:uid="{59718546-064F-4913-9F26-95BB3B9FEEC9}"/>
    <cellStyle name="Note 6 2 2 2 7" xfId="18180" xr:uid="{283523BF-ABA9-4221-A8C8-3E3872BDE111}"/>
    <cellStyle name="Note 6 2 2 2 8" xfId="18937" xr:uid="{F834EAAE-D657-4957-982D-0D3ABCDFE94F}"/>
    <cellStyle name="Note 6 2 2 3" xfId="9764" xr:uid="{FF94459E-9B0B-418C-A6D3-8E8336F3A8C2}"/>
    <cellStyle name="Note 6 2 2 3 2" xfId="14168" xr:uid="{43C16CFE-2909-48C9-83F5-E6D08EA8054E}"/>
    <cellStyle name="Note 6 2 2 3 3" xfId="15128" xr:uid="{2F860974-9AC3-417D-8562-4CE0766835DA}"/>
    <cellStyle name="Note 6 2 2 3 4" xfId="16080" xr:uid="{F00BA558-C230-41E5-BD22-D54C57BAC3F8}"/>
    <cellStyle name="Note 6 2 2 3 5" xfId="16954" xr:uid="{1957BEBC-FF96-408A-8949-4E7808A22377}"/>
    <cellStyle name="Note 6 2 2 3 6" xfId="17819" xr:uid="{D3DF3F69-2DBE-4AEE-856C-7AD9C0B81362}"/>
    <cellStyle name="Note 6 2 2 3 7" xfId="18595" xr:uid="{4A10CA0F-05BC-43DD-9567-1E6E161B4CF0}"/>
    <cellStyle name="Note 6 2 2 3 8" xfId="19352" xr:uid="{34E63A35-FB5F-4F55-996E-DAF439B19048}"/>
    <cellStyle name="Note 6 2 2 4" xfId="12728" xr:uid="{D1E004C1-053D-4A69-8455-D2677336AEF6}"/>
    <cellStyle name="Note 6 2 2 5" xfId="12827" xr:uid="{CAAAB3A7-ED90-4F0F-B596-44C414C45D2B}"/>
    <cellStyle name="Note 6 2 2 6" xfId="10157" xr:uid="{A3088D29-A739-49E7-8626-078AB5191176}"/>
    <cellStyle name="Note 6 2 2 7" xfId="11800" xr:uid="{6A8B2092-B187-4506-A88D-5E10DD5ECA1C}"/>
    <cellStyle name="Note 6 2 2 8" xfId="11014" xr:uid="{7D4663A5-E8AB-4077-A6A6-020CF69E99FA}"/>
    <cellStyle name="Note 6 2 2 9" xfId="12069" xr:uid="{8B283006-09AF-42AD-B026-C07817FEFA66}"/>
    <cellStyle name="Note 6 2 3" xfId="8472" xr:uid="{53550A78-7E2C-463D-8FE1-3FA5769598FC}"/>
    <cellStyle name="Note 6 2 3 2" xfId="13211" xr:uid="{B0BB773E-15C1-4561-ACF4-7B1934AD0443}"/>
    <cellStyle name="Note 6 2 3 3" xfId="14231" xr:uid="{65506F00-91EE-49B4-BDF1-7ED7D5C11CBB}"/>
    <cellStyle name="Note 6 2 3 4" xfId="15191" xr:uid="{DD400A5F-F4C2-41EC-B242-34824523B121}"/>
    <cellStyle name="Note 6 2 3 5" xfId="16140" xr:uid="{BC1D3702-968C-40B5-8D09-A1A376F76D2C}"/>
    <cellStyle name="Note 6 2 3 6" xfId="17013" xr:uid="{45768AC3-77F9-43D8-96FB-723EAA63940C}"/>
    <cellStyle name="Note 6 2 3 7" xfId="17878" xr:uid="{632BBF96-71CC-4892-970C-335E2CA10504}"/>
    <cellStyle name="Note 6 2 3 8" xfId="18654" xr:uid="{61398812-CC96-47B2-A3A7-6EB54ADCD5E5}"/>
    <cellStyle name="Note 6 2 4" xfId="9481" xr:uid="{41A84739-063F-417E-84B4-3A9CFCD3BB25}"/>
    <cellStyle name="Note 6 2 4 2" xfId="13885" xr:uid="{1553DF63-31EA-42A6-A1C6-ABC2AEDC933A}"/>
    <cellStyle name="Note 6 2 4 3" xfId="14845" xr:uid="{D1B96D56-EA9B-48CB-8F53-CFE461E531AA}"/>
    <cellStyle name="Note 6 2 4 4" xfId="15797" xr:uid="{869A7B86-83D0-4D67-B117-31F788C85C16}"/>
    <cellStyle name="Note 6 2 4 5" xfId="16671" xr:uid="{A6F581D0-8D61-45D2-BFB6-4AC3D32B1829}"/>
    <cellStyle name="Note 6 2 4 6" xfId="17536" xr:uid="{9D8B9292-A85A-4CBE-B6AC-7DE3940DFC09}"/>
    <cellStyle name="Note 6 2 4 7" xfId="18312" xr:uid="{A9BB4F3B-B420-4AAB-984D-8C8606C3A7BB}"/>
    <cellStyle name="Note 6 2 4 8" xfId="19069" xr:uid="{40B8A88E-2690-4E17-94BB-D5237C36C4DA}"/>
    <cellStyle name="Note 6 2 5" xfId="12182" xr:uid="{15055CD1-5DE5-44DE-BE41-81469854E189}"/>
    <cellStyle name="Note 6 2 6" xfId="10693" xr:uid="{E45A4993-03BA-49E8-9569-B171759749BF}"/>
    <cellStyle name="Note 6 2 7" xfId="13615" xr:uid="{E99A3DD1-3C68-47EA-9CA0-3FD1C4E0BDEC}"/>
    <cellStyle name="Note 6 2 8" xfId="14593" xr:uid="{87EE93E2-CA60-47F3-AF57-B84F189E1D03}"/>
    <cellStyle name="Note 6 2 9" xfId="15546" xr:uid="{5DE89C96-A9D0-4BBE-9C0B-2EB89813881E}"/>
    <cellStyle name="Note 6 3" xfId="7148" xr:uid="{0C611CD8-E373-4257-A8CB-3FFCC09A4F18}"/>
    <cellStyle name="Note 6 3 10" xfId="12887" xr:uid="{67E3E30E-A7BF-4CB4-9715-66759313FE7B}"/>
    <cellStyle name="Note 6 3 2" xfId="8787" xr:uid="{5B75264A-66AD-4B64-A548-6F5128041023}"/>
    <cellStyle name="Note 6 3 2 2" xfId="13447" xr:uid="{4F8BC1CC-B6E8-4B91-94CB-351C413430F8}"/>
    <cellStyle name="Note 6 3 2 3" xfId="14453" xr:uid="{D18B38F0-0571-403B-A155-5DBADD726854}"/>
    <cellStyle name="Note 6 3 2 4" xfId="15411" xr:uid="{47270743-151F-4DF9-A7A7-571B7356DAFF}"/>
    <cellStyle name="Note 6 3 2 5" xfId="16338" xr:uid="{091B03A0-B2B3-4597-A5C1-C6CD286BAD0F}"/>
    <cellStyle name="Note 6 3 2 6" xfId="17209" xr:uid="{5D9F9375-E8C5-4B2B-86F8-E1799124B4CF}"/>
    <cellStyle name="Note 6 3 2 7" xfId="18056" xr:uid="{3ABB6CBF-1836-4604-AB19-67AE70C47038}"/>
    <cellStyle name="Note 6 3 2 8" xfId="18823" xr:uid="{89276FC6-0952-46A4-91A4-B790E45C2BE1}"/>
    <cellStyle name="Note 6 3 3" xfId="9650" xr:uid="{3BADCAC6-0E55-481B-8277-DE20E87ABD5D}"/>
    <cellStyle name="Note 6 3 3 2" xfId="14054" xr:uid="{08B96235-9AEC-4D10-8AD6-6423FE7BF1E8}"/>
    <cellStyle name="Note 6 3 3 3" xfId="15014" xr:uid="{0637E3DD-0194-49F4-A840-ACFC92766E7F}"/>
    <cellStyle name="Note 6 3 3 4" xfId="15966" xr:uid="{79FBAC01-FE1C-47F0-AD0A-94B928372198}"/>
    <cellStyle name="Note 6 3 3 5" xfId="16840" xr:uid="{E7EE7A99-22F8-41E7-9ACC-0033D2652F82}"/>
    <cellStyle name="Note 6 3 3 6" xfId="17705" xr:uid="{CA5B953E-0937-42F4-A9EE-39181A5267AE}"/>
    <cellStyle name="Note 6 3 3 7" xfId="18481" xr:uid="{37BC5B41-18C9-4664-9A8D-EBAE417B4430}"/>
    <cellStyle name="Note 6 3 3 8" xfId="19238" xr:uid="{4B5825A7-F117-4234-B02A-B00BC448B3AC}"/>
    <cellStyle name="Note 6 3 4" xfId="12417" xr:uid="{6A1943F2-26E8-44BC-BBC8-6D04FB5DC013}"/>
    <cellStyle name="Note 6 3 5" xfId="10471" xr:uid="{D36E224F-540D-4DE4-BDD1-B750FD03D518}"/>
    <cellStyle name="Note 6 3 6" xfId="13046" xr:uid="{0E34429B-B61A-481F-BF80-F1568D41A3A1}"/>
    <cellStyle name="Note 6 3 7" xfId="9966" xr:uid="{33766A09-8CB7-4F45-AF76-567B1799131C}"/>
    <cellStyle name="Note 6 3 8" xfId="11837" xr:uid="{F4EDB5CA-C949-4710-8806-4988907BA54C}"/>
    <cellStyle name="Note 6 3 9" xfId="10983" xr:uid="{35B772FC-A9F4-473C-A1CF-BC7CF1115667}"/>
    <cellStyle name="Note 6 4" xfId="7990" xr:uid="{0CA43BB7-933A-4360-BF65-CEEF00FF140A}"/>
    <cellStyle name="Note 6 4 2" xfId="12958" xr:uid="{4D76E74B-2957-42C2-8F25-097847B76E9E}"/>
    <cellStyle name="Note 6 4 3" xfId="10042" xr:uid="{BC8745C7-E74D-4099-864C-6E6AFB19A6C1}"/>
    <cellStyle name="Note 6 4 4" xfId="13711" xr:uid="{D85AA1FB-9634-467A-97DA-9077F49C783C}"/>
    <cellStyle name="Note 6 4 5" xfId="14675" xr:uid="{21B1D82B-9EE2-496C-A788-5DB3518F67B4}"/>
    <cellStyle name="Note 6 4 6" xfId="15627" xr:uid="{CE797B2B-07D9-4C0E-9C29-55686DCA994F}"/>
    <cellStyle name="Note 6 4 7" xfId="16509" xr:uid="{606D6644-BEA2-4C26-892F-3E559E2DF98F}"/>
    <cellStyle name="Note 6 4 8" xfId="17377" xr:uid="{4849ED03-4A4C-4C6A-912B-14C4DC7F2733}"/>
    <cellStyle name="Note 6 5" xfId="9422" xr:uid="{778BF10C-1D92-432B-A62B-11C5ECF6BCDF}"/>
    <cellStyle name="Note 6 5 2" xfId="13826" xr:uid="{08CED57D-1DCC-48A8-AE93-15002BAAFF5E}"/>
    <cellStyle name="Note 6 5 3" xfId="14786" xr:uid="{DA304AB9-39F5-4260-B76F-35E2AB6B2980}"/>
    <cellStyle name="Note 6 5 4" xfId="15738" xr:uid="{983A4E93-2EB6-48CF-8254-F575DFDCB234}"/>
    <cellStyle name="Note 6 5 5" xfId="16612" xr:uid="{508CD504-BAC1-424B-8A46-DB9EF9FA3622}"/>
    <cellStyle name="Note 6 5 6" xfId="17477" xr:uid="{E47CB760-1441-40FB-91C8-563B4407A38C}"/>
    <cellStyle name="Note 6 5 7" xfId="18253" xr:uid="{50B049FC-8025-4CE3-B5BB-5BB7C0F66D50}"/>
    <cellStyle name="Note 6 5 8" xfId="19010" xr:uid="{E1DECA0D-52F9-4DD8-A529-8F8EE13E5604}"/>
    <cellStyle name="Note 6 6" xfId="11863" xr:uid="{8DFC4FFC-82CE-495E-9004-4269E1863E8B}"/>
    <cellStyle name="Note 6 7" xfId="10960" xr:uid="{F7069E11-AB90-4382-8EF0-BA1144C99ED6}"/>
    <cellStyle name="Note 6 8" xfId="11482" xr:uid="{52FB2F45-90A5-4636-B869-428166E17DBC}"/>
    <cellStyle name="Note 6 9" xfId="11258" xr:uid="{6DA3EB0A-793A-443E-BDE0-41E8A0CB4F5E}"/>
    <cellStyle name="Note 7" xfId="6223" xr:uid="{BA1A9DF6-5933-4A82-A334-C297861A056E}"/>
    <cellStyle name="Note 7 10" xfId="13329" xr:uid="{A84D69C3-00F4-40D4-A148-8565ED3EECF1}"/>
    <cellStyle name="Note 7 11" xfId="14345" xr:uid="{2BB2E1D1-B7B0-4B7C-A26A-08CF872D533B}"/>
    <cellStyle name="Note 7 12" xfId="15305" xr:uid="{D38559BB-3A7F-451D-9F63-0551E8AE9DBB}"/>
    <cellStyle name="Note 7 2" xfId="6943" xr:uid="{0E53C4BB-AA23-4C57-AC1F-A119D6507991}"/>
    <cellStyle name="Note 7 2 10" xfId="11128" xr:uid="{EC4AE7B2-ABD4-46D2-849B-13ED99E23467}"/>
    <cellStyle name="Note 7 2 11" xfId="12877" xr:uid="{F038D6B8-869B-41D7-A479-401303B3F61C}"/>
    <cellStyle name="Note 7 2 2" xfId="7672" xr:uid="{521BBADD-2218-44BA-8C57-104DE06C2039}"/>
    <cellStyle name="Note 7 2 2 10" xfId="18016" xr:uid="{5A8F55D1-5F09-4AF0-83BF-32C879264CD1}"/>
    <cellStyle name="Note 7 2 2 2" xfId="9311" xr:uid="{476A4402-5AAD-45AD-9CAE-9F7765D92133}"/>
    <cellStyle name="Note 7 2 2 2 2" xfId="13745" xr:uid="{55A25834-C59E-47C2-984D-730972AB683D}"/>
    <cellStyle name="Note 7 2 2 2 3" xfId="14707" xr:uid="{8DB5E72F-34B2-4EDD-8423-FC81A24AD613}"/>
    <cellStyle name="Note 7 2 2 2 4" xfId="15659" xr:uid="{CB37D40A-6640-4E04-9AF7-E8C398E76A02}"/>
    <cellStyle name="Note 7 2 2 2 5" xfId="16539" xr:uid="{26CCADAE-B4DB-4C91-9AA6-26C1671982D9}"/>
    <cellStyle name="Note 7 2 2 2 6" xfId="17405" xr:uid="{A891AFB2-ADF0-40C0-A3E0-2570ABA1CF7C}"/>
    <cellStyle name="Note 7 2 2 2 7" xfId="18181" xr:uid="{46D99A67-943A-4F1E-9275-3F3C41BAE790}"/>
    <cellStyle name="Note 7 2 2 2 8" xfId="18938" xr:uid="{EE970788-B1B7-4ADC-9203-071EF4DD7C8D}"/>
    <cellStyle name="Note 7 2 2 3" xfId="9765" xr:uid="{5B005015-EA37-43AE-8968-E55579504689}"/>
    <cellStyle name="Note 7 2 2 3 2" xfId="14169" xr:uid="{CF3ABF24-C58D-4713-82AB-FFAE5F384CF5}"/>
    <cellStyle name="Note 7 2 2 3 3" xfId="15129" xr:uid="{0544BB42-9143-408E-B173-D3BCDAB40792}"/>
    <cellStyle name="Note 7 2 2 3 4" xfId="16081" xr:uid="{7F9B38DF-9212-4B0A-8394-BDFEF9E48B95}"/>
    <cellStyle name="Note 7 2 2 3 5" xfId="16955" xr:uid="{95124AEB-F3AD-4F13-810F-61AAC40C9D9B}"/>
    <cellStyle name="Note 7 2 2 3 6" xfId="17820" xr:uid="{512639AB-4097-4A8C-A719-A1A7F4358A3D}"/>
    <cellStyle name="Note 7 2 2 3 7" xfId="18596" xr:uid="{9C213BF6-8089-4808-9E66-0247815B9FDD}"/>
    <cellStyle name="Note 7 2 2 3 8" xfId="19353" xr:uid="{70BE336F-6D3A-4142-951E-43F926042368}"/>
    <cellStyle name="Note 7 2 2 4" xfId="12729" xr:uid="{703B8AC0-B8C6-4B4D-9A06-64C9C5B7CDBA}"/>
    <cellStyle name="Note 7 2 2 5" xfId="13362" xr:uid="{CBD63B24-3FA2-47B2-9BD9-FE8BDE74DA70}"/>
    <cellStyle name="Note 7 2 2 6" xfId="14376" xr:uid="{1793D0E1-AB0B-4EBC-A6AF-50CA8C06DE12}"/>
    <cellStyle name="Note 7 2 2 7" xfId="15334" xr:uid="{5B3D663D-C7E4-495D-B10A-4AB10E1A2703}"/>
    <cellStyle name="Note 7 2 2 8" xfId="16278" xr:uid="{F9C7D460-F508-4278-90F2-5D19271F106B}"/>
    <cellStyle name="Note 7 2 2 9" xfId="17151" xr:uid="{CBC1292F-EFDA-49BE-9034-FDF38C20D31A}"/>
    <cellStyle name="Note 7 2 3" xfId="8583" xr:uid="{58407910-A118-4DFD-8251-9CED2BC52DE6}"/>
    <cellStyle name="Note 7 2 3 2" xfId="13322" xr:uid="{1CC41D70-1DA7-40A0-BCC1-3708F6EE21A0}"/>
    <cellStyle name="Note 7 2 3 3" xfId="14342" xr:uid="{8C0C3F62-8CD5-43DB-9C3E-40F515E93F98}"/>
    <cellStyle name="Note 7 2 3 4" xfId="15302" xr:uid="{2CD43260-D47E-4903-AAC2-6C0C35A57332}"/>
    <cellStyle name="Note 7 2 3 5" xfId="16251" xr:uid="{0D0E330C-6AE2-4E3D-9B9F-003EFC25B858}"/>
    <cellStyle name="Note 7 2 3 6" xfId="17124" xr:uid="{7A3A5EDD-FAFB-48EA-8BBE-B2CA40BF2C2C}"/>
    <cellStyle name="Note 7 2 3 7" xfId="17989" xr:uid="{F80AFF3B-2CAB-4EF4-8987-F20062AC53A6}"/>
    <cellStyle name="Note 7 2 3 8" xfId="18765" xr:uid="{3CC372C4-4818-4115-B7DE-12C5E7F2191B}"/>
    <cellStyle name="Note 7 2 4" xfId="9592" xr:uid="{C9A3E3ED-DF57-4A8A-A448-C47BD1B50D20}"/>
    <cellStyle name="Note 7 2 4 2" xfId="13996" xr:uid="{24CFD392-D1ED-44D5-AE7D-09CA4FE097EB}"/>
    <cellStyle name="Note 7 2 4 3" xfId="14956" xr:uid="{DF2447F2-BA73-407C-9823-EFA3FD3CF655}"/>
    <cellStyle name="Note 7 2 4 4" xfId="15908" xr:uid="{1B20AEC7-AC6E-495E-B9BC-53942B675D7B}"/>
    <cellStyle name="Note 7 2 4 5" xfId="16782" xr:uid="{0DD99250-98D8-4501-B2A2-31AC967C90F9}"/>
    <cellStyle name="Note 7 2 4 6" xfId="17647" xr:uid="{4E4614CE-720B-406A-84D1-327A4FD96F88}"/>
    <cellStyle name="Note 7 2 4 7" xfId="18423" xr:uid="{BCFD2CC9-7FDE-4CF0-ADD3-8968B376370A}"/>
    <cellStyle name="Note 7 2 4 8" xfId="19180" xr:uid="{037E9032-3611-4A69-807D-A47C4FE91B8B}"/>
    <cellStyle name="Note 7 2 5" xfId="12293" xr:uid="{C45190DC-035E-4799-8F0F-131F18EF9B3D}"/>
    <cellStyle name="Note 7 2 6" xfId="10582" xr:uid="{D221FFB5-AFCF-44E5-9BE1-03B709D183E6}"/>
    <cellStyle name="Note 7 2 7" xfId="12095" xr:uid="{C6451D05-584E-41CC-A835-9DFFE3406C81}"/>
    <cellStyle name="Note 7 2 8" xfId="10765" xr:uid="{9321ACB7-6615-4600-955C-407121B200BD}"/>
    <cellStyle name="Note 7 2 9" xfId="11659" xr:uid="{F65F66EA-AA86-4165-84C1-F76EF3B7C69E}"/>
    <cellStyle name="Note 7 3" xfId="7149" xr:uid="{7966AF40-BE11-4F8F-BD51-7B41ED635BEA}"/>
    <cellStyle name="Note 7 3 10" xfId="13585" xr:uid="{701DDB6F-25A5-4F30-85C4-EA0797BFEAF3}"/>
    <cellStyle name="Note 7 3 2" xfId="8788" xr:uid="{E7181FFB-4D23-4968-BEFB-6B56D58AC75E}"/>
    <cellStyle name="Note 7 3 2 2" xfId="13448" xr:uid="{1CA2DCC2-E8E9-4475-BFC3-D69A41553F69}"/>
    <cellStyle name="Note 7 3 2 3" xfId="14454" xr:uid="{0779C88A-760F-4F06-9532-7E4C6FDD2EB3}"/>
    <cellStyle name="Note 7 3 2 4" xfId="15412" xr:uid="{C1C755B2-CAF2-4886-B349-00B3BE72F812}"/>
    <cellStyle name="Note 7 3 2 5" xfId="16339" xr:uid="{CB9D1791-9FC9-4722-AC9E-AE0FB4FA364C}"/>
    <cellStyle name="Note 7 3 2 6" xfId="17210" xr:uid="{9A1FFDF5-3B8F-445C-96CB-6DD189C62DC7}"/>
    <cellStyle name="Note 7 3 2 7" xfId="18057" xr:uid="{C08598F1-D7D9-4720-BC4E-D9DD42417440}"/>
    <cellStyle name="Note 7 3 2 8" xfId="18824" xr:uid="{B650B774-CB54-42F6-AE42-3AB319F10F58}"/>
    <cellStyle name="Note 7 3 3" xfId="9651" xr:uid="{04A12055-436A-4A20-B19A-B5E46DB1C2E5}"/>
    <cellStyle name="Note 7 3 3 2" xfId="14055" xr:uid="{7BD865E7-DD21-4958-BFC1-901B3E6ADDC2}"/>
    <cellStyle name="Note 7 3 3 3" xfId="15015" xr:uid="{0AB35463-1B65-447E-97BB-EEBB35F3F11C}"/>
    <cellStyle name="Note 7 3 3 4" xfId="15967" xr:uid="{4FD36ACE-A750-4540-B739-5C44E47EA416}"/>
    <cellStyle name="Note 7 3 3 5" xfId="16841" xr:uid="{F29E3B20-CD4E-4E3A-B219-49D0C9B4DCD0}"/>
    <cellStyle name="Note 7 3 3 6" xfId="17706" xr:uid="{B1C59C72-DA52-4F9B-BBD0-380A3473C40B}"/>
    <cellStyle name="Note 7 3 3 7" xfId="18482" xr:uid="{01F3AE9E-F4C0-43CB-87DC-9F332F5894EE}"/>
    <cellStyle name="Note 7 3 3 8" xfId="19239" xr:uid="{CF45BCE6-A830-44CE-ABC7-1F2581EB2A6E}"/>
    <cellStyle name="Note 7 3 4" xfId="12418" xr:uid="{03A65799-E9F5-4791-ACE4-0819E3300BF6}"/>
    <cellStyle name="Note 7 3 5" xfId="10470" xr:uid="{EC702471-FE3E-47F5-B609-6232A3089A72}"/>
    <cellStyle name="Note 7 3 6" xfId="12382" xr:uid="{0E603756-9447-406F-BB64-7DF9F9723852}"/>
    <cellStyle name="Note 7 3 7" xfId="10503" xr:uid="{4C2F5329-20EA-450F-A2B4-430485610A25}"/>
    <cellStyle name="Note 7 3 8" xfId="11699" xr:uid="{3DF58C39-90ED-4E7D-B8B3-F0E15D25A601}"/>
    <cellStyle name="Note 7 3 9" xfId="11096" xr:uid="{6863F0E9-90B8-4674-8356-486F77A23BCE}"/>
    <cellStyle name="Note 7 4" xfId="7991" xr:uid="{375C0873-BEA3-4A1C-BFF9-D78D8E2982F8}"/>
    <cellStyle name="Note 7 4 2" xfId="12959" xr:uid="{7E9FAF30-CC5D-4973-B49E-DB1B6634D4A3}"/>
    <cellStyle name="Note 7 4 3" xfId="10041" xr:uid="{27CA9D80-874A-4B39-A022-E9187C5FEF76}"/>
    <cellStyle name="Note 7 4 4" xfId="13186" xr:uid="{E28134C1-1DF8-4864-AFB9-B17A4ECA54DB}"/>
    <cellStyle name="Note 7 4 5" xfId="9862" xr:uid="{FC4BC567-E080-47C4-9862-0562DC5B7CCF}"/>
    <cellStyle name="Note 7 4 6" xfId="13769" xr:uid="{52EF6AEA-5745-49D2-92B9-8B043E9FBE65}"/>
    <cellStyle name="Note 7 4 7" xfId="14731" xr:uid="{DBE1178A-6C64-4708-A0F4-BDF9DF609BA8}"/>
    <cellStyle name="Note 7 4 8" xfId="15683" xr:uid="{0F8916EE-C090-44CB-82F4-A45958573943}"/>
    <cellStyle name="Note 7 5" xfId="9423" xr:uid="{4625E1E4-F40E-4B93-8C58-11EDDFCA2FE9}"/>
    <cellStyle name="Note 7 5 2" xfId="13827" xr:uid="{6823C60A-450C-4D35-B923-43050553A93D}"/>
    <cellStyle name="Note 7 5 3" xfId="14787" xr:uid="{E4F4DAA0-8524-43C2-BDDA-1EC4CF5C59F8}"/>
    <cellStyle name="Note 7 5 4" xfId="15739" xr:uid="{94E62DE7-0425-4427-8646-1516F3FDA9CD}"/>
    <cellStyle name="Note 7 5 5" xfId="16613" xr:uid="{E515A5A4-717D-4A79-8CDF-64AA21BC39E0}"/>
    <cellStyle name="Note 7 5 6" xfId="17478" xr:uid="{5A1D8D39-D10A-4491-A72C-9E89A1A6A4D9}"/>
    <cellStyle name="Note 7 5 7" xfId="18254" xr:uid="{2DFDEE17-6D29-4033-9F73-5E0F70BE3D0E}"/>
    <cellStyle name="Note 7 5 8" xfId="19011" xr:uid="{8653D15F-C0EE-496E-BBB1-97C387909C05}"/>
    <cellStyle name="Note 7 6" xfId="11864" xr:uid="{107FF8C2-A74C-4C8A-8E47-281117EB361E}"/>
    <cellStyle name="Note 7 7" xfId="10959" xr:uid="{C3ABCA13-9A88-4905-B011-EA7D0FC57070}"/>
    <cellStyle name="Note 7 8" xfId="11483" xr:uid="{23F28F42-10E8-4E1C-B58A-7EA6801E8D11}"/>
    <cellStyle name="Note 7 9" xfId="11257" xr:uid="{74ED7148-9C94-4DFF-B639-7A9D91897FB0}"/>
    <cellStyle name="Note 8" xfId="6224" xr:uid="{57B61B8B-8B3E-44BC-B650-44196583B7DA}"/>
    <cellStyle name="Note 8 10" xfId="12356" xr:uid="{12D6B173-A14B-4220-8B88-935F5E418913}"/>
    <cellStyle name="Note 8 11" xfId="10524" xr:uid="{6652600F-1B12-4C36-97D1-BCB1AD2A9FE2}"/>
    <cellStyle name="Note 8 12" xfId="13645" xr:uid="{7C9DAFB8-073A-4C1D-99F9-B64ACE813279}"/>
    <cellStyle name="Note 8 2" xfId="6831" xr:uid="{185BE8E7-542A-4CB4-970E-8A975A6DCF8C}"/>
    <cellStyle name="Note 8 2 10" xfId="11056" xr:uid="{F025CC2E-88A0-4CEB-8A0F-DC03E61405CC}"/>
    <cellStyle name="Note 8 2 11" xfId="12567" xr:uid="{03F6F2A5-1A77-492F-B451-E3081712DF61}"/>
    <cellStyle name="Note 8 2 2" xfId="7673" xr:uid="{2F5B0A09-468D-4C63-A1BF-5C1CC754D049}"/>
    <cellStyle name="Note 8 2 2 10" xfId="9942" xr:uid="{50AF5808-B605-490B-9630-C9BFE4C7717A}"/>
    <cellStyle name="Note 8 2 2 2" xfId="9312" xr:uid="{46DF0A50-142E-43E3-A8F8-E095B1BC64EF}"/>
    <cellStyle name="Note 8 2 2 2 2" xfId="13746" xr:uid="{39E0F4A1-8549-4A01-9750-3686E9E4ADB2}"/>
    <cellStyle name="Note 8 2 2 2 3" xfId="14708" xr:uid="{244DFFE0-1081-4907-A22E-167980BD3C84}"/>
    <cellStyle name="Note 8 2 2 2 4" xfId="15660" xr:uid="{18B14C94-11B3-4DE1-9B34-823775947FFD}"/>
    <cellStyle name="Note 8 2 2 2 5" xfId="16540" xr:uid="{2583DCE2-7734-4BBF-84DE-4B241B332F45}"/>
    <cellStyle name="Note 8 2 2 2 6" xfId="17406" xr:uid="{CDDCA0C2-FB32-4EBF-9CE2-725D8867F53F}"/>
    <cellStyle name="Note 8 2 2 2 7" xfId="18182" xr:uid="{83231EE2-E173-4061-81A6-15276555E5A0}"/>
    <cellStyle name="Note 8 2 2 2 8" xfId="18939" xr:uid="{6C99EC2E-3837-42DF-9372-1D02D723DC82}"/>
    <cellStyle name="Note 8 2 2 3" xfId="9766" xr:uid="{C997DBBA-D8FC-4960-8A62-275FF2B21325}"/>
    <cellStyle name="Note 8 2 2 3 2" xfId="14170" xr:uid="{7CA40A89-38CC-485B-88A0-11B3A397FBEF}"/>
    <cellStyle name="Note 8 2 2 3 3" xfId="15130" xr:uid="{DC427FF6-4CA6-490B-A390-9D86536F3773}"/>
    <cellStyle name="Note 8 2 2 3 4" xfId="16082" xr:uid="{9E266578-09C7-4D60-92D4-A02DDBB4D5F5}"/>
    <cellStyle name="Note 8 2 2 3 5" xfId="16956" xr:uid="{E20BE48E-B546-4916-9DC6-7DA883DF844B}"/>
    <cellStyle name="Note 8 2 2 3 6" xfId="17821" xr:uid="{4DCC1443-7419-4A0B-86BA-6BD7B12BFB8F}"/>
    <cellStyle name="Note 8 2 2 3 7" xfId="18597" xr:uid="{CEDC4DCC-67C6-4E0D-A486-E7969ACE68A0}"/>
    <cellStyle name="Note 8 2 2 3 8" xfId="19354" xr:uid="{AC95E25D-1F1A-43A7-8B46-781280CFA7A1}"/>
    <cellStyle name="Note 8 2 2 4" xfId="12730" xr:uid="{D6EBEE2A-97AE-4CD2-8565-377637D225C0}"/>
    <cellStyle name="Note 8 2 2 5" xfId="12333" xr:uid="{2DC41132-FD80-4A09-934D-FB79794FE652}"/>
    <cellStyle name="Note 8 2 2 6" xfId="10547" xr:uid="{4F06DDBD-205B-4F17-98FB-5D049BF515A4}"/>
    <cellStyle name="Note 8 2 2 7" xfId="13136" xr:uid="{AAE399A0-0FC5-4B36-A17E-E14154F0C34A}"/>
    <cellStyle name="Note 8 2 2 8" xfId="9901" xr:uid="{476EFEB8-8D33-4E9C-A6B2-D30487D8832D}"/>
    <cellStyle name="Note 8 2 2 9" xfId="13074" xr:uid="{1E085E4A-6ADC-433B-B7F0-F2949A3F6B1B}"/>
    <cellStyle name="Note 8 2 3" xfId="8471" xr:uid="{15C24AA4-7E08-4F25-A648-29DC03560FBD}"/>
    <cellStyle name="Note 8 2 3 2" xfId="13210" xr:uid="{338B9E06-DD7D-4148-BC55-D1B412FBD4D0}"/>
    <cellStyle name="Note 8 2 3 3" xfId="14230" xr:uid="{C768D47D-0E3E-4840-84B6-2EDD8007FE0D}"/>
    <cellStyle name="Note 8 2 3 4" xfId="15190" xr:uid="{941B7F4A-BEB2-41CA-9325-3609C5960E24}"/>
    <cellStyle name="Note 8 2 3 5" xfId="16139" xr:uid="{828CF5C9-0408-4443-A3E6-DB496164D25A}"/>
    <cellStyle name="Note 8 2 3 6" xfId="17012" xr:uid="{ABDFC717-6D68-4A30-B8EB-395A9085893C}"/>
    <cellStyle name="Note 8 2 3 7" xfId="17877" xr:uid="{FF6ABB93-F8FC-489F-9C98-018C390797AA}"/>
    <cellStyle name="Note 8 2 3 8" xfId="18653" xr:uid="{47E2F734-AB18-470C-9476-79D9B886FD58}"/>
    <cellStyle name="Note 8 2 4" xfId="9480" xr:uid="{40657EB3-6D21-4266-AA45-E517EBCD1BBA}"/>
    <cellStyle name="Note 8 2 4 2" xfId="13884" xr:uid="{E40D8EDF-7045-410B-A0DD-24D2A575EED5}"/>
    <cellStyle name="Note 8 2 4 3" xfId="14844" xr:uid="{08BA7143-CC9B-45CD-9FC9-B733FA354032}"/>
    <cellStyle name="Note 8 2 4 4" xfId="15796" xr:uid="{24DDD848-840A-4078-A51D-80A1A316107E}"/>
    <cellStyle name="Note 8 2 4 5" xfId="16670" xr:uid="{0D90DF08-48D1-439D-9A57-3274DD8C1341}"/>
    <cellStyle name="Note 8 2 4 6" xfId="17535" xr:uid="{84CE9D99-E276-447C-9812-29FFFC02B324}"/>
    <cellStyle name="Note 8 2 4 7" xfId="18311" xr:uid="{E1B82BD9-5FA3-44CA-B244-1F6F19F6C09F}"/>
    <cellStyle name="Note 8 2 4 8" xfId="19068" xr:uid="{0839CCEB-F24D-49AF-97DE-70D1025DBEC6}"/>
    <cellStyle name="Note 8 2 5" xfId="12181" xr:uid="{931DFB02-1722-4A34-82D5-A987B16518B2}"/>
    <cellStyle name="Note 8 2 6" xfId="10694" xr:uid="{365AED7D-ADE0-4797-840E-B2BA96BC5DC3}"/>
    <cellStyle name="Note 8 2 7" xfId="12593" xr:uid="{635A59A2-A3BA-4CD9-9381-263FD083E3AD}"/>
    <cellStyle name="Note 8 2 8" xfId="10321" xr:uid="{D506ED41-5C9C-432A-BA07-FB1D21E0880F}"/>
    <cellStyle name="Note 8 2 9" xfId="11751" xr:uid="{FC5648B1-1D48-4E58-8C36-856287859CC4}"/>
    <cellStyle name="Note 8 3" xfId="7150" xr:uid="{C1351988-A32D-4395-8A01-37A7D4637024}"/>
    <cellStyle name="Note 8 3 10" xfId="17183" xr:uid="{E9F16D0B-BFF2-4147-8C2C-D2432F3BB94C}"/>
    <cellStyle name="Note 8 3 2" xfId="8789" xr:uid="{81E7B57B-E2F1-4E3F-997B-DEDA1F37C8E0}"/>
    <cellStyle name="Note 8 3 2 2" xfId="13449" xr:uid="{0B63659F-6840-493F-8AC3-F3DA762AB94F}"/>
    <cellStyle name="Note 8 3 2 3" xfId="14455" xr:uid="{AF7A1993-9A95-49F9-8351-C252CCE0DA55}"/>
    <cellStyle name="Note 8 3 2 4" xfId="15413" xr:uid="{CFA80CA2-D25C-4337-9BBD-1B263D1B6846}"/>
    <cellStyle name="Note 8 3 2 5" xfId="16340" xr:uid="{FC3F8E5E-4757-4E67-AC39-64C6290FC6CD}"/>
    <cellStyle name="Note 8 3 2 6" xfId="17211" xr:uid="{4B9053D0-0250-4EB9-A9FC-B83A2F0B8B8E}"/>
    <cellStyle name="Note 8 3 2 7" xfId="18058" xr:uid="{EC52F008-A0F1-4CD3-B322-23E2FA520403}"/>
    <cellStyle name="Note 8 3 2 8" xfId="18825" xr:uid="{FD19591A-4C5B-4247-9863-761451097D33}"/>
    <cellStyle name="Note 8 3 3" xfId="9652" xr:uid="{9D44474D-CE20-4DB4-8FCE-A0D6B4992156}"/>
    <cellStyle name="Note 8 3 3 2" xfId="14056" xr:uid="{8AEA2F7F-0824-425C-BC25-78AEE5911F0D}"/>
    <cellStyle name="Note 8 3 3 3" xfId="15016" xr:uid="{D2805886-0652-4FF9-B677-227C827C4152}"/>
    <cellStyle name="Note 8 3 3 4" xfId="15968" xr:uid="{1A600BF4-FEA9-4900-98E8-0FEE176983E6}"/>
    <cellStyle name="Note 8 3 3 5" xfId="16842" xr:uid="{28DE8D23-63A5-4930-B5F1-A7E2CF0BD84C}"/>
    <cellStyle name="Note 8 3 3 6" xfId="17707" xr:uid="{EAF930FB-F61D-4725-9B15-574DE4679663}"/>
    <cellStyle name="Note 8 3 3 7" xfId="18483" xr:uid="{FDF525D1-E4CF-4E37-8DB0-2B2C46A57FD9}"/>
    <cellStyle name="Note 8 3 3 8" xfId="19240" xr:uid="{614A6BF5-34AA-4340-A85F-DD95AF5A1B19}"/>
    <cellStyle name="Note 8 3 4" xfId="12419" xr:uid="{5669D0A6-2FEC-4C97-8FE2-8EEBA6B60A19}"/>
    <cellStyle name="Note 8 3 5" xfId="10469" xr:uid="{E8852542-3908-4634-96CE-FB70C766C5E1}"/>
    <cellStyle name="Note 8 3 6" xfId="13413" xr:uid="{75A17090-CF68-4D6C-B10A-5493C6D92F3E}"/>
    <cellStyle name="Note 8 3 7" xfId="14422" xr:uid="{0313E4B1-4285-458C-896A-6A0DE1498327}"/>
    <cellStyle name="Note 8 3 8" xfId="15380" xr:uid="{D74DAA72-6819-47B8-BC1B-6321A71F2E09}"/>
    <cellStyle name="Note 8 3 9" xfId="16311" xr:uid="{C10A4A8B-F1ED-493C-8401-4428C86C4942}"/>
    <cellStyle name="Note 8 4" xfId="7992" xr:uid="{2C53C51B-0F37-4647-B1B8-8567EA5CDD2B}"/>
    <cellStyle name="Note 8 4 2" xfId="12960" xr:uid="{93593C0F-9ED8-443E-8165-7D828905174A}"/>
    <cellStyle name="Note 8 4 3" xfId="10040" xr:uid="{C17EBFAC-C0B6-4F58-8F73-7651E7BBAC51}"/>
    <cellStyle name="Note 8 4 4" xfId="12162" xr:uid="{A21CAE56-92B0-4DC9-95CA-E1AE95A380F2}"/>
    <cellStyle name="Note 8 4 5" xfId="10708" xr:uid="{76C6FD43-97CE-4B98-8258-4CFCC7416D9E}"/>
    <cellStyle name="Note 8 4 6" xfId="11672" xr:uid="{547DACAE-F67C-4E03-855B-1F27FD30A259}"/>
    <cellStyle name="Note 8 4 7" xfId="11118" xr:uid="{CAAAC731-8C6A-4570-8D11-D677833D9381}"/>
    <cellStyle name="Note 8 4 8" xfId="12058" xr:uid="{9B4329DC-1DB9-4E17-85B2-0348B9A21E99}"/>
    <cellStyle name="Note 8 5" xfId="9424" xr:uid="{B0273F4E-3D47-4AB3-B8A6-1BF227E9234E}"/>
    <cellStyle name="Note 8 5 2" xfId="13828" xr:uid="{1F94193E-5EBA-40BD-8068-97459A1DAFE5}"/>
    <cellStyle name="Note 8 5 3" xfId="14788" xr:uid="{35485EA8-BE96-4B32-B516-DCB3C5D59CE8}"/>
    <cellStyle name="Note 8 5 4" xfId="15740" xr:uid="{1E6B9517-0311-4974-8FB1-947E31CB9EC8}"/>
    <cellStyle name="Note 8 5 5" xfId="16614" xr:uid="{910D424E-F1ED-4D05-B39A-36AFE536820C}"/>
    <cellStyle name="Note 8 5 6" xfId="17479" xr:uid="{C21E1E93-9D9A-4437-A9ED-3239BE60383E}"/>
    <cellStyle name="Note 8 5 7" xfId="18255" xr:uid="{F56EF835-961E-4AE0-8858-82F621D69B64}"/>
    <cellStyle name="Note 8 5 8" xfId="19012" xr:uid="{9873BAC4-7D4A-4A01-941F-589755C3611A}"/>
    <cellStyle name="Note 8 6" xfId="11865" xr:uid="{00980CCF-B790-4437-9350-394D081B9AFD}"/>
    <cellStyle name="Note 8 7" xfId="10958" xr:uid="{4A4EEAEE-7527-4F02-B23C-83B34EEBECFC}"/>
    <cellStyle name="Note 8 8" xfId="11484" xr:uid="{E1696E5B-CFE7-43DE-BE4F-5D5DCE39A0BA}"/>
    <cellStyle name="Note 8 9" xfId="11256" xr:uid="{2B5645F3-E9C4-43A1-B32A-11DBE344432B}"/>
    <cellStyle name="Note 9" xfId="6225" xr:uid="{B3BDF331-6235-4837-910B-628644F8FE25}"/>
    <cellStyle name="Note 9 10" xfId="13385" xr:uid="{A45297F3-4FF6-4631-931D-55B536652C34}"/>
    <cellStyle name="Note 9 11" xfId="14399" xr:uid="{91784DCD-0ACA-4539-ADF9-5B696B59D834}"/>
    <cellStyle name="Note 9 12" xfId="15357" xr:uid="{D8016491-B38C-4376-99B5-4D33C4BA4C4B}"/>
    <cellStyle name="Note 9 2" xfId="6830" xr:uid="{DD18E205-8BCF-450C-B1C1-BE56C80420C1}"/>
    <cellStyle name="Note 9 2 10" xfId="11188" xr:uid="{C6D81F79-46A1-4716-83DF-AD17D3CF495C}"/>
    <cellStyle name="Note 9 2 11" xfId="12051" xr:uid="{65A61DDF-FAC9-4DA1-A414-132112AC307B}"/>
    <cellStyle name="Note 9 2 2" xfId="7674" xr:uid="{2CB0282A-3A81-4CF5-B21A-695D11355C4A}"/>
    <cellStyle name="Note 9 2 2 10" xfId="11191" xr:uid="{07001FD4-5EBB-41D3-8D51-E67A8C3F1249}"/>
    <cellStyle name="Note 9 2 2 2" xfId="9313" xr:uid="{22B8F9C1-977A-4E33-BDA9-291512FB5CD0}"/>
    <cellStyle name="Note 9 2 2 2 2" xfId="13747" xr:uid="{C42B4A58-5093-4432-95CA-3979FE9712FB}"/>
    <cellStyle name="Note 9 2 2 2 3" xfId="14709" xr:uid="{3A0B9581-C43E-45BA-BC89-C2760EE499EE}"/>
    <cellStyle name="Note 9 2 2 2 4" xfId="15661" xr:uid="{F31D0F4A-D09C-4AB2-8DE9-92FE21F42D1D}"/>
    <cellStyle name="Note 9 2 2 2 5" xfId="16541" xr:uid="{128CDB86-688F-4C82-82F8-1CDF481CA3F5}"/>
    <cellStyle name="Note 9 2 2 2 6" xfId="17407" xr:uid="{6F23D5C0-E79F-4EB2-9513-B6966A11A0CE}"/>
    <cellStyle name="Note 9 2 2 2 7" xfId="18183" xr:uid="{92AF6DB9-A817-4AB6-A913-B2CF82ABBE6A}"/>
    <cellStyle name="Note 9 2 2 2 8" xfId="18940" xr:uid="{9689A732-937E-4502-B910-D111CB9F1755}"/>
    <cellStyle name="Note 9 2 2 3" xfId="9767" xr:uid="{3F12AEB6-71A5-478F-A6AA-2B445FBA39AA}"/>
    <cellStyle name="Note 9 2 2 3 2" xfId="14171" xr:uid="{5E9BBF18-68F2-435C-8211-C4ABBEE12DB8}"/>
    <cellStyle name="Note 9 2 2 3 3" xfId="15131" xr:uid="{ECF89045-2DE1-45D4-8CF5-298083C0F3F6}"/>
    <cellStyle name="Note 9 2 2 3 4" xfId="16083" xr:uid="{B71FAF87-8832-4C80-9B37-E019E71AE406}"/>
    <cellStyle name="Note 9 2 2 3 5" xfId="16957" xr:uid="{F40A0BA8-348A-4063-9D03-3AE51CC60DD4}"/>
    <cellStyle name="Note 9 2 2 3 6" xfId="17822" xr:uid="{EFEF8AC1-9EA3-45FF-A7EA-0CE76B08283B}"/>
    <cellStyle name="Note 9 2 2 3 7" xfId="18598" xr:uid="{97755980-61B8-408D-A6C1-272FC51EF9D8}"/>
    <cellStyle name="Note 9 2 2 3 8" xfId="19355" xr:uid="{DBBABBF9-66B9-4BB5-A657-0BEF3978DE6F}"/>
    <cellStyle name="Note 9 2 2 4" xfId="12731" xr:uid="{D86E5A95-18A1-45AC-935D-31AB0123A066}"/>
    <cellStyle name="Note 9 2 2 5" xfId="13072" xr:uid="{846F6E63-F05A-470B-893D-A32813C4E7F9}"/>
    <cellStyle name="Note 9 2 2 6" xfId="9944" xr:uid="{220A04E9-CD18-4D10-96C6-C28C188BB21A}"/>
    <cellStyle name="Note 9 2 2 7" xfId="11955" xr:uid="{7D138EE5-AA78-4C13-A7E8-F59C4891EF1B}"/>
    <cellStyle name="Note 9 2 2 8" xfId="10874" xr:uid="{1246A403-227F-4C6F-AA13-55AAFA14F35A}"/>
    <cellStyle name="Note 9 2 2 9" xfId="11558" xr:uid="{226D3935-2D92-4E27-BC3D-F80B4562CEA9}"/>
    <cellStyle name="Note 9 2 3" xfId="8470" xr:uid="{6A7D3693-72D7-48BD-B34C-A43832204D0D}"/>
    <cellStyle name="Note 9 2 3 2" xfId="13209" xr:uid="{80B93684-6CB3-49B5-A166-FD1B759F3612}"/>
    <cellStyle name="Note 9 2 3 3" xfId="14229" xr:uid="{EBF5D464-3CF5-4C0D-BC4F-DE5113E2788F}"/>
    <cellStyle name="Note 9 2 3 4" xfId="15189" xr:uid="{F5A840A3-2E51-4ED4-AE18-1241A512A5D5}"/>
    <cellStyle name="Note 9 2 3 5" xfId="16138" xr:uid="{AD8F28E6-47DB-4BF6-B160-F3675E2EA12F}"/>
    <cellStyle name="Note 9 2 3 6" xfId="17011" xr:uid="{137D6350-3D1C-4E52-A760-7566A15205E6}"/>
    <cellStyle name="Note 9 2 3 7" xfId="17876" xr:uid="{81583045-8B7A-4AD5-803B-D6BAAF958952}"/>
    <cellStyle name="Note 9 2 3 8" xfId="18652" xr:uid="{4D034C43-A4C7-4DE7-9564-FA7750EEE04D}"/>
    <cellStyle name="Note 9 2 4" xfId="9479" xr:uid="{71766CAB-EB13-4D79-8C94-B9892360C1BC}"/>
    <cellStyle name="Note 9 2 4 2" xfId="13883" xr:uid="{C96ED434-74D8-4526-9CDD-1E41DB8F8D39}"/>
    <cellStyle name="Note 9 2 4 3" xfId="14843" xr:uid="{47D01E9B-94FA-407F-9432-2EADB00B453C}"/>
    <cellStyle name="Note 9 2 4 4" xfId="15795" xr:uid="{B7F9D525-A3E7-4BEB-A66A-DB2A05A00932}"/>
    <cellStyle name="Note 9 2 4 5" xfId="16669" xr:uid="{63DE2F9F-8DDE-4033-8D69-77ECDFF50E1F}"/>
    <cellStyle name="Note 9 2 4 6" xfId="17534" xr:uid="{CA1A0B3D-1591-4BBF-96C0-D5CFAF2126AC}"/>
    <cellStyle name="Note 9 2 4 7" xfId="18310" xr:uid="{897AA18A-5D13-49B6-95D1-FECE6BAE5411}"/>
    <cellStyle name="Note 9 2 4 8" xfId="19067" xr:uid="{B9C87C88-2AB8-48DD-9046-90E22CAEBF87}"/>
    <cellStyle name="Note 9 2 5" xfId="12180" xr:uid="{8BF1AD09-8980-4215-8F9B-C17810270654}"/>
    <cellStyle name="Note 9 2 6" xfId="10695" xr:uid="{92CFD202-5CD0-4644-A445-9E5C5E635F0F}"/>
    <cellStyle name="Note 9 2 7" xfId="11980" xr:uid="{8410FA70-185E-4F0F-8D4C-D9E4B041CFAD}"/>
    <cellStyle name="Note 9 2 8" xfId="10858" xr:uid="{F7D83EB3-44BE-4E87-BC00-8A2F3A8D9D47}"/>
    <cellStyle name="Note 9 2 9" xfId="11574" xr:uid="{89FC0ED8-EB49-47B1-86BE-17C2BCFC5DF8}"/>
    <cellStyle name="Note 9 3" xfId="7151" xr:uid="{C7B69D48-3643-4378-9F38-5C206FC27EB5}"/>
    <cellStyle name="Note 9 3 10" xfId="12664" xr:uid="{B723811F-613A-4577-B517-B97CCF3F5204}"/>
    <cellStyle name="Note 9 3 2" xfId="8790" xr:uid="{7F5F97D0-899B-48C8-8F02-7AFE9B070721}"/>
    <cellStyle name="Note 9 3 2 2" xfId="13450" xr:uid="{D38C43F7-E923-436C-B4A8-BF7A756B0F93}"/>
    <cellStyle name="Note 9 3 2 3" xfId="14456" xr:uid="{2F2EBCB4-84A7-4DEC-9A42-4C24F1F621FF}"/>
    <cellStyle name="Note 9 3 2 4" xfId="15414" xr:uid="{8118FEAB-2047-4DB7-96C4-C395A1E4A901}"/>
    <cellStyle name="Note 9 3 2 5" xfId="16341" xr:uid="{561BEAA9-725E-492B-A320-F976F2102D5C}"/>
    <cellStyle name="Note 9 3 2 6" xfId="17212" xr:uid="{2DDE289A-8714-43CF-BCAF-D68B7B7DD14C}"/>
    <cellStyle name="Note 9 3 2 7" xfId="18059" xr:uid="{DC434003-C859-4CA6-9966-A08A258C1C5F}"/>
    <cellStyle name="Note 9 3 2 8" xfId="18826" xr:uid="{DE87A6A0-2FEF-4544-A77F-4946FBDE6A54}"/>
    <cellStyle name="Note 9 3 3" xfId="9653" xr:uid="{1EC784FB-ECED-4562-B1F4-CA0D92212F41}"/>
    <cellStyle name="Note 9 3 3 2" xfId="14057" xr:uid="{D91FD793-8699-4CAD-8D5E-D1D93DE2EB2D}"/>
    <cellStyle name="Note 9 3 3 3" xfId="15017" xr:uid="{97DB8552-D570-4152-BB0A-0171A9BE69D3}"/>
    <cellStyle name="Note 9 3 3 4" xfId="15969" xr:uid="{F787CFB7-5F46-46D9-A626-D489EBE3DE72}"/>
    <cellStyle name="Note 9 3 3 5" xfId="16843" xr:uid="{FDEC237E-7ED8-4B32-BEBB-26B201E37A6C}"/>
    <cellStyle name="Note 9 3 3 6" xfId="17708" xr:uid="{8C5AA8FD-BCB5-4DC6-9247-587F429A3B40}"/>
    <cellStyle name="Note 9 3 3 7" xfId="18484" xr:uid="{49668041-0DA0-4EBD-BEB3-7831396A3C70}"/>
    <cellStyle name="Note 9 3 3 8" xfId="19241" xr:uid="{2261873E-1142-44D4-9568-860546148DDF}"/>
    <cellStyle name="Note 9 3 4" xfId="12420" xr:uid="{A11C5721-4E5B-475B-B475-B589CCBCB8F9}"/>
    <cellStyle name="Note 9 3 5" xfId="10468" xr:uid="{7B8C28C4-A551-4BD1-9C3A-E0252E7DFC2F}"/>
    <cellStyle name="Note 9 3 6" xfId="12924" xr:uid="{6DD2537F-554A-49A6-8732-71B77930C44E}"/>
    <cellStyle name="Note 9 3 7" xfId="10070" xr:uid="{ED4E1007-62B6-4055-AC8B-B342EE614220}"/>
    <cellStyle name="Note 9 3 8" xfId="12690" xr:uid="{4465DF3C-5941-4D06-95EE-D0ABF7F0CA01}"/>
    <cellStyle name="Note 9 3 9" xfId="10241" xr:uid="{2C57CA55-33E8-49D3-A620-386AFC8A3C0E}"/>
    <cellStyle name="Note 9 4" xfId="7993" xr:uid="{053466A3-FFC5-406C-AB61-C7A452223DDD}"/>
    <cellStyle name="Note 9 4 2" xfId="12961" xr:uid="{C2802EDF-6AF3-49A8-A3A1-4F95180F0DD6}"/>
    <cellStyle name="Note 9 4 3" xfId="10039" xr:uid="{BAC51B49-6027-490B-BFDA-EFDB6CA6CD96}"/>
    <cellStyle name="Note 9 4 4" xfId="12163" xr:uid="{AE446CAE-2698-4BBE-830B-2744B514F6B4}"/>
    <cellStyle name="Note 9 4 5" xfId="10707" xr:uid="{C8A8FF6D-B0F4-4F77-8EBD-6A0310B26EAA}"/>
    <cellStyle name="Note 9 4 6" xfId="11673" xr:uid="{781FFEA5-04BB-437A-89B0-2D4AB8F42B6C}"/>
    <cellStyle name="Note 9 4 7" xfId="11117" xr:uid="{F252712F-D983-4FDC-A8F0-5E71D901D224}"/>
    <cellStyle name="Note 9 4 8" xfId="12560" xr:uid="{FF8CC275-F918-45B2-A9D2-EB8490109A83}"/>
    <cellStyle name="Note 9 5" xfId="9425" xr:uid="{3E2DF8B1-3E0B-4DCD-B5B1-92E35E1CBE84}"/>
    <cellStyle name="Note 9 5 2" xfId="13829" xr:uid="{F6DD98B1-0B8A-4E96-859E-C5D35542F1D5}"/>
    <cellStyle name="Note 9 5 3" xfId="14789" xr:uid="{44DB3AA4-D547-4CDE-BF1E-821C0167C7F9}"/>
    <cellStyle name="Note 9 5 4" xfId="15741" xr:uid="{B648FF3E-6015-4251-B369-CB5F2531E009}"/>
    <cellStyle name="Note 9 5 5" xfId="16615" xr:uid="{9E410652-2E0F-40F0-AE0A-3118BA074A92}"/>
    <cellStyle name="Note 9 5 6" xfId="17480" xr:uid="{8A489D65-CC95-44EE-A153-18DD4EEF9270}"/>
    <cellStyle name="Note 9 5 7" xfId="18256" xr:uid="{51A0ED3A-8003-4556-96C8-19287896A88F}"/>
    <cellStyle name="Note 9 5 8" xfId="19013" xr:uid="{70C8B25F-6511-4F55-A740-A5D86E2F96BB}"/>
    <cellStyle name="Note 9 6" xfId="11866" xr:uid="{829DB379-F553-462C-B3E6-8986908354CC}"/>
    <cellStyle name="Note 9 7" xfId="10957" xr:uid="{5C9A2CB8-6B47-4D11-8F9F-BBB6401FB762}"/>
    <cellStyle name="Note 9 8" xfId="11485" xr:uid="{59ED3D41-A96E-4E86-9B03-1C03ECD06242}"/>
    <cellStyle name="Note 9 9" xfId="11255" xr:uid="{8109D1F7-4184-410E-B9C0-CDA8D8FA883A}"/>
    <cellStyle name="Output 10" xfId="6226" xr:uid="{1FADBC7E-8D6A-4BC5-800B-5D10A56E9F14}"/>
    <cellStyle name="Output 10 10" xfId="12870" xr:uid="{AEC86E01-2129-4278-A331-9D8354C01D4C}"/>
    <cellStyle name="Output 10 11" xfId="10115" xr:uid="{D74F6C86-2908-422B-9E28-AF9159B2C0AD}"/>
    <cellStyle name="Output 10 12" xfId="12144" xr:uid="{9FEA4AF9-E3D3-4B4F-AB9B-1122075206F1}"/>
    <cellStyle name="Output 10 2" xfId="6890" xr:uid="{546B4998-CFF6-4874-B17C-EA493162BB9A}"/>
    <cellStyle name="Output 10 2 10" xfId="11289" xr:uid="{6AD63077-4BE0-46AE-BCD9-79852517281A}"/>
    <cellStyle name="Output 10 2 11" xfId="12294" xr:uid="{C006900E-F854-4CBD-81F4-0D2DDEAC521D}"/>
    <cellStyle name="Output 10 2 2" xfId="7675" xr:uid="{3F596E13-90D1-45DE-9043-2C41016BA5EE}"/>
    <cellStyle name="Output 10 2 2 10" xfId="18115" xr:uid="{F5B4784E-EB43-42C4-BA44-30EA1D7B3584}"/>
    <cellStyle name="Output 10 2 2 2" xfId="9314" xr:uid="{CF7E9A13-CDF4-4154-96A1-942E3B1737C6}"/>
    <cellStyle name="Output 10 2 2 2 2" xfId="13748" xr:uid="{DA4B5EAC-B15F-4936-BF1F-B44A17B75DC1}"/>
    <cellStyle name="Output 10 2 2 2 3" xfId="14710" xr:uid="{3BB1C7F5-01D5-4FDC-A78B-37907AB34F00}"/>
    <cellStyle name="Output 10 2 2 2 4" xfId="15662" xr:uid="{197A531A-7F92-47C6-8C23-0D2064002649}"/>
    <cellStyle name="Output 10 2 2 2 5" xfId="16542" xr:uid="{AC80556A-F0DD-4B36-AFC7-BD61B50C4DCC}"/>
    <cellStyle name="Output 10 2 2 2 6" xfId="17408" xr:uid="{0D029067-C932-4894-AE36-0A637E54DA63}"/>
    <cellStyle name="Output 10 2 2 2 7" xfId="18184" xr:uid="{8AB4E31D-EE86-4010-B9E6-5B3DF7B5D1D7}"/>
    <cellStyle name="Output 10 2 2 2 8" xfId="18941" xr:uid="{DF6E98C3-C259-4D4D-B63B-612A3904ECA2}"/>
    <cellStyle name="Output 10 2 2 3" xfId="9768" xr:uid="{AD4E4789-74D8-4931-A35E-3F9823533B78}"/>
    <cellStyle name="Output 10 2 2 3 2" xfId="14172" xr:uid="{5BB8B280-7648-4308-89F3-61CD99AFFC67}"/>
    <cellStyle name="Output 10 2 2 3 3" xfId="15132" xr:uid="{503E3B29-1132-4716-9564-5CBC485C4F7B}"/>
    <cellStyle name="Output 10 2 2 3 4" xfId="16084" xr:uid="{8927173A-591A-4E3C-A3E5-EB7F1B664126}"/>
    <cellStyle name="Output 10 2 2 3 5" xfId="16958" xr:uid="{6FFC4513-2914-4BCE-BC9A-D49946A1F0B6}"/>
    <cellStyle name="Output 10 2 2 3 6" xfId="17823" xr:uid="{4FD359CD-F0DB-4677-B31F-97DE73964D21}"/>
    <cellStyle name="Output 10 2 2 3 7" xfId="18599" xr:uid="{8A153469-1C97-4CB8-9722-3CCC4ED6CBC2}"/>
    <cellStyle name="Output 10 2 2 3 8" xfId="19356" xr:uid="{D4D37AAA-4D4A-4C03-8846-059EFD76D87C}"/>
    <cellStyle name="Output 10 2 2 4" xfId="12732" xr:uid="{D4AA736A-ABDA-4AFD-9BCA-0F7421D56E77}"/>
    <cellStyle name="Output 10 2 2 5" xfId="13507" xr:uid="{E65C74CE-9B2F-46BB-8D6F-F8D1E18B40C7}"/>
    <cellStyle name="Output 10 2 2 6" xfId="14513" xr:uid="{DB10DE11-7FAA-4FB6-88AF-06D29F8ADD56}"/>
    <cellStyle name="Output 10 2 2 7" xfId="15471" xr:uid="{00E837A3-BBF2-4EEC-9FD9-F9DB8260A7F5}"/>
    <cellStyle name="Output 10 2 2 8" xfId="16397" xr:uid="{53C64DBF-1A7B-4CA0-A185-3704393997EE}"/>
    <cellStyle name="Output 10 2 2 9" xfId="17268" xr:uid="{D3235EE6-C5B6-4F7C-B67D-C6CBB210F086}"/>
    <cellStyle name="Output 10 2 3" xfId="8530" xr:uid="{70529481-1C16-4D83-BDFF-D52DC06EFF9D}"/>
    <cellStyle name="Output 10 2 3 2" xfId="13269" xr:uid="{354D4233-3B4A-4E18-AE9B-A308AACF7E68}"/>
    <cellStyle name="Output 10 2 3 3" xfId="14289" xr:uid="{A162C4EA-4EB6-4FC4-AB27-5ED91444885A}"/>
    <cellStyle name="Output 10 2 3 4" xfId="15249" xr:uid="{D4B634F8-26F2-42B0-B883-379FB4094E2A}"/>
    <cellStyle name="Output 10 2 3 5" xfId="16198" xr:uid="{168808CF-F8C8-4341-8D84-66C187B0BDE4}"/>
    <cellStyle name="Output 10 2 3 6" xfId="17071" xr:uid="{8B62A355-05B2-4A29-82D1-BF67702D510C}"/>
    <cellStyle name="Output 10 2 3 7" xfId="17936" xr:uid="{CDBB99C7-538E-45A8-A428-6BD2F8368C9E}"/>
    <cellStyle name="Output 10 2 3 8" xfId="18712" xr:uid="{F5DE30D5-C3A2-44FA-8AB9-236647DFB492}"/>
    <cellStyle name="Output 10 2 4" xfId="9539" xr:uid="{3FC760D0-0716-4C4F-A733-E1DD682990F1}"/>
    <cellStyle name="Output 10 2 4 2" xfId="13943" xr:uid="{418DCD02-40D0-4806-9BDF-1DAA2E9CADE4}"/>
    <cellStyle name="Output 10 2 4 3" xfId="14903" xr:uid="{824245BD-A743-404E-A6BC-F14D2A1E8848}"/>
    <cellStyle name="Output 10 2 4 4" xfId="15855" xr:uid="{F4C01357-F095-4D5C-B59C-100C0BAEE99D}"/>
    <cellStyle name="Output 10 2 4 5" xfId="16729" xr:uid="{8E118749-8593-4D48-9137-93D0180E9B62}"/>
    <cellStyle name="Output 10 2 4 6" xfId="17594" xr:uid="{60CEC35C-CC18-4428-861E-4B3F7649956B}"/>
    <cellStyle name="Output 10 2 4 7" xfId="18370" xr:uid="{EC247D4D-E728-4E3B-BA83-C24F4F5054C6}"/>
    <cellStyle name="Output 10 2 4 8" xfId="19127" xr:uid="{4957799D-AFF6-4FE8-BA32-8E07EADE1EC8}"/>
    <cellStyle name="Output 10 2 5" xfId="12240" xr:uid="{19ABE8CD-3B93-4B7F-9B15-2C4A505FDF7E}"/>
    <cellStyle name="Output 10 2 6" xfId="10635" xr:uid="{F8076BED-D75B-42D8-ADE4-65182E71B5AB}"/>
    <cellStyle name="Output 10 2 7" xfId="11686" xr:uid="{5E202EF3-B04E-4483-90CD-E8BB1CBDE5F4}"/>
    <cellStyle name="Output 10 2 8" xfId="11105" xr:uid="{183A9D59-6CEC-449A-B87A-114FA70C3E01}"/>
    <cellStyle name="Output 10 2 9" xfId="11449" xr:uid="{B2CD43BB-3085-4902-BA28-58B66FE81D02}"/>
    <cellStyle name="Output 10 3" xfId="7152" xr:uid="{A51691AE-8CDD-4284-A6E0-D215EE5E81C6}"/>
    <cellStyle name="Output 10 3 10" xfId="13141" xr:uid="{7B618846-6356-4E13-8FB5-F770676CE5D4}"/>
    <cellStyle name="Output 10 3 2" xfId="8791" xr:uid="{D5D59B2E-640D-4E33-A047-3BF92D9E8FEC}"/>
    <cellStyle name="Output 10 3 2 2" xfId="13451" xr:uid="{732ACF26-B6B2-4EAB-B4C8-19EB7EE25BD0}"/>
    <cellStyle name="Output 10 3 2 3" xfId="14457" xr:uid="{65D40504-3FD8-4257-A4F4-C76B6F94B268}"/>
    <cellStyle name="Output 10 3 2 4" xfId="15415" xr:uid="{5AE3EA94-0F74-4490-8524-F87ED161A59D}"/>
    <cellStyle name="Output 10 3 2 5" xfId="16342" xr:uid="{834F2BF9-4B41-4729-ACC7-3A0262A567D5}"/>
    <cellStyle name="Output 10 3 2 6" xfId="17213" xr:uid="{5D70A702-F439-4764-B0A4-3F42EB36A339}"/>
    <cellStyle name="Output 10 3 2 7" xfId="18060" xr:uid="{78A8148C-553B-43E0-A178-A11A75E94D4C}"/>
    <cellStyle name="Output 10 3 2 8" xfId="18827" xr:uid="{7F08146B-FFE9-40A7-88D3-31BB9349E807}"/>
    <cellStyle name="Output 10 3 3" xfId="9654" xr:uid="{3A3EC200-7F13-4179-A835-A08030FF3724}"/>
    <cellStyle name="Output 10 3 3 2" xfId="14058" xr:uid="{138A8A85-BC77-4BD9-A9A3-BDFFC292D3DF}"/>
    <cellStyle name="Output 10 3 3 3" xfId="15018" xr:uid="{2F204048-6B17-4B9A-A2B2-AFC0ADB12FDD}"/>
    <cellStyle name="Output 10 3 3 4" xfId="15970" xr:uid="{AE27827B-45B6-49E5-9B07-6CD35F6DC5BB}"/>
    <cellStyle name="Output 10 3 3 5" xfId="16844" xr:uid="{68043188-5126-4F5C-A532-DF12233437AB}"/>
    <cellStyle name="Output 10 3 3 6" xfId="17709" xr:uid="{9EABBE75-F053-4417-989D-D5A7878D31E4}"/>
    <cellStyle name="Output 10 3 3 7" xfId="18485" xr:uid="{414DC4BF-FF99-4573-9B78-11B2D79661EC}"/>
    <cellStyle name="Output 10 3 3 8" xfId="19242" xr:uid="{9C73C5E4-CAB6-43D6-8162-31A83A83B792}"/>
    <cellStyle name="Output 10 3 4" xfId="12421" xr:uid="{4301D684-A527-400F-BE0F-693DDC04C13B}"/>
    <cellStyle name="Output 10 3 5" xfId="10467" xr:uid="{3889CBB9-92BD-4B31-B503-92F0AAD2B839}"/>
    <cellStyle name="Output 10 3 6" xfId="11707" xr:uid="{88BA6EE7-504A-439F-B6F7-DEB8BA2024E4}"/>
    <cellStyle name="Output 10 3 7" xfId="11089" xr:uid="{EBB14687-8F12-48F3-8E19-BEC74D9DD562}"/>
    <cellStyle name="Output 10 3 8" xfId="12361" xr:uid="{2352EADF-9468-4A9A-924C-C083F598829F}"/>
    <cellStyle name="Output 10 3 9" xfId="10521" xr:uid="{13DB3CD7-5993-42C0-ADC8-E08732CE8B12}"/>
    <cellStyle name="Output 10 4" xfId="7994" xr:uid="{54B31661-B9B6-4DBB-BB3E-06848FE7EB29}"/>
    <cellStyle name="Output 10 4 2" xfId="12962" xr:uid="{53A16CDF-E907-4A38-85C4-56391AEEB29B}"/>
    <cellStyle name="Output 10 4 3" xfId="10038" xr:uid="{A2A638DB-931F-476B-9145-E7695FED7D75}"/>
    <cellStyle name="Output 10 4 4" xfId="12696" xr:uid="{5602820C-FD9D-4DC2-90F1-22D05CA0F2F4}"/>
    <cellStyle name="Output 10 4 5" xfId="10235" xr:uid="{E0044A37-5D44-4B95-B7B3-A61B16C7FA74}"/>
    <cellStyle name="Output 10 4 6" xfId="13424" xr:uid="{8EA0EEFF-DA7E-46F7-959C-81959DFDB800}"/>
    <cellStyle name="Output 10 4 7" xfId="14431" xr:uid="{04C8EF30-86C5-431D-86C5-CA424AD56414}"/>
    <cellStyle name="Output 10 4 8" xfId="15389" xr:uid="{22A6F2C5-01B7-4169-A7BD-090F70BA8294}"/>
    <cellStyle name="Output 10 5" xfId="9426" xr:uid="{60B3C862-2540-49D6-A3D8-405197416A47}"/>
    <cellStyle name="Output 10 5 2" xfId="13830" xr:uid="{696F5B72-D8BE-4FF9-B7F3-EA062515F794}"/>
    <cellStyle name="Output 10 5 3" xfId="14790" xr:uid="{409E4ADF-BB97-4395-8E18-16B80E9DDD12}"/>
    <cellStyle name="Output 10 5 4" xfId="15742" xr:uid="{2EBB2909-0B54-43BF-AB83-6DBBC769DFFE}"/>
    <cellStyle name="Output 10 5 5" xfId="16616" xr:uid="{535D7700-8279-43C3-A090-460743F87C30}"/>
    <cellStyle name="Output 10 5 6" xfId="17481" xr:uid="{3ABEC2E0-8F3B-4BF1-AA23-F1A98F2CD703}"/>
    <cellStyle name="Output 10 5 7" xfId="18257" xr:uid="{5B75FE88-B729-4775-A752-3D88B208FC76}"/>
    <cellStyle name="Output 10 5 8" xfId="19014" xr:uid="{495686AC-FB85-4B86-9360-9160C26B1D8C}"/>
    <cellStyle name="Output 10 6" xfId="11867" xr:uid="{653BC759-B579-4A6A-AF14-F1EF3D0B3F40}"/>
    <cellStyle name="Output 10 7" xfId="10956" xr:uid="{8966A343-E4D7-48D9-A3AC-87252B57CE08}"/>
    <cellStyle name="Output 10 8" xfId="11486" xr:uid="{FDC95604-AB11-4164-B49E-66847998C0E0}"/>
    <cellStyle name="Output 10 9" xfId="11254" xr:uid="{D1ED31C1-183A-4917-BF22-C8BADB7E3313}"/>
    <cellStyle name="Output 11" xfId="6227" xr:uid="{A39345A0-7D19-42D3-AB10-575758BA9FD6}"/>
    <cellStyle name="Output 11 10" xfId="11430" xr:uid="{840C90BD-1DB5-4278-9576-1E7284A4A1C2}"/>
    <cellStyle name="Output 11 11" xfId="11302" xr:uid="{234F5882-F7C3-44DC-B4BC-9C7F437B31E0}"/>
    <cellStyle name="Output 11 12" xfId="12479" xr:uid="{0C5DC01F-E997-4F6E-B49C-CE00CCCE577D}"/>
    <cellStyle name="Output 11 2" xfId="6891" xr:uid="{B9C34444-F93B-4107-A318-600CA9A1DB7A}"/>
    <cellStyle name="Output 11 2 10" xfId="11190" xr:uid="{064232ED-6BF2-4EA0-B94E-C5B32812D81B}"/>
    <cellStyle name="Output 11 2 11" xfId="11434" xr:uid="{DA7A1561-3786-4658-905B-C3E01610D9AA}"/>
    <cellStyle name="Output 11 2 2" xfId="7676" xr:uid="{F57CACD4-6689-4CC7-BF24-EDFD9DBD57E4}"/>
    <cellStyle name="Output 11 2 2 10" xfId="14579" xr:uid="{6A3F17A3-5AE5-4ADD-92E1-76A9704DEDE2}"/>
    <cellStyle name="Output 11 2 2 2" xfId="9315" xr:uid="{9E2819EF-B60C-4318-AF8F-0C0E28E591DD}"/>
    <cellStyle name="Output 11 2 2 2 2" xfId="13749" xr:uid="{1634A489-3509-49CF-A948-38440FC8562E}"/>
    <cellStyle name="Output 11 2 2 2 3" xfId="14711" xr:uid="{D0A1D422-16B8-4E7C-8C77-5E85D4D428C1}"/>
    <cellStyle name="Output 11 2 2 2 4" xfId="15663" xr:uid="{C118DD6F-984E-42AB-91B6-16F2E013FC3D}"/>
    <cellStyle name="Output 11 2 2 2 5" xfId="16543" xr:uid="{D18D3435-97FC-45A0-9898-E9DBA1036F2E}"/>
    <cellStyle name="Output 11 2 2 2 6" xfId="17409" xr:uid="{95F32532-BB63-40A2-9E7D-C1CF832CB39B}"/>
    <cellStyle name="Output 11 2 2 2 7" xfId="18185" xr:uid="{5030EAF8-F0D0-4F45-9817-481BAD3A46C9}"/>
    <cellStyle name="Output 11 2 2 2 8" xfId="18942" xr:uid="{1F37A5A6-5171-4625-9F97-96DF7FEF93AB}"/>
    <cellStyle name="Output 11 2 2 3" xfId="9769" xr:uid="{1612EE3E-53B0-4384-8788-337EA43A4BC5}"/>
    <cellStyle name="Output 11 2 2 3 2" xfId="14173" xr:uid="{75AB3E4A-ADEC-4AE0-8D9A-FA134D89FE60}"/>
    <cellStyle name="Output 11 2 2 3 3" xfId="15133" xr:uid="{7BDFE08B-027C-4B6E-B400-B21A4E6E3FDC}"/>
    <cellStyle name="Output 11 2 2 3 4" xfId="16085" xr:uid="{866C7592-50C9-48BB-8D75-3C24C85D04DF}"/>
    <cellStyle name="Output 11 2 2 3 5" xfId="16959" xr:uid="{A7EF955A-51A9-4347-8A6C-28DA52C3ADF4}"/>
    <cellStyle name="Output 11 2 2 3 6" xfId="17824" xr:uid="{C3261010-B853-4143-A0AC-83B52A9F97E2}"/>
    <cellStyle name="Output 11 2 2 3 7" xfId="18600" xr:uid="{D44415E3-2E0D-4B00-9B4E-104C7DEA0791}"/>
    <cellStyle name="Output 11 2 2 3 8" xfId="19357" xr:uid="{2B2D9082-2839-4435-B34A-567677C04D7C}"/>
    <cellStyle name="Output 11 2 2 4" xfId="12733" xr:uid="{F1E260DA-5455-41F6-B1FC-939DB2DB079E}"/>
    <cellStyle name="Output 11 2 2 5" xfId="12478" xr:uid="{A0470D97-9175-43D5-B0F1-82F443D97002}"/>
    <cellStyle name="Output 11 2 2 6" xfId="10411" xr:uid="{7F0B83CB-AB8B-4791-9F4C-CFA3084E42FA}"/>
    <cellStyle name="Output 11 2 2 7" xfId="11733" xr:uid="{A9649072-F612-4744-99F8-69B9F0DCDDAF}"/>
    <cellStyle name="Output 11 2 2 8" xfId="11063" xr:uid="{303DE84F-5F19-4BA1-A44C-D4155A4C2B73}"/>
    <cellStyle name="Output 11 2 2 9" xfId="13591" xr:uid="{E6211EA7-1530-4B38-8849-4A8C8F96C67B}"/>
    <cellStyle name="Output 11 2 3" xfId="8531" xr:uid="{A0ED13F5-5F83-4B9E-BEF1-1F5609086DD4}"/>
    <cellStyle name="Output 11 2 3 2" xfId="13270" xr:uid="{143BA27A-A4D3-4663-856D-ED82E30E035F}"/>
    <cellStyle name="Output 11 2 3 3" xfId="14290" xr:uid="{9731CA30-7575-4B2E-9047-474723528373}"/>
    <cellStyle name="Output 11 2 3 4" xfId="15250" xr:uid="{8663AB34-AC59-4EBD-B069-E444CE943FEC}"/>
    <cellStyle name="Output 11 2 3 5" xfId="16199" xr:uid="{28CE6EDB-0D18-43F1-86F1-D79C66D4780A}"/>
    <cellStyle name="Output 11 2 3 6" xfId="17072" xr:uid="{7F9CE7CC-7BC6-4908-BB7E-064DC24920FB}"/>
    <cellStyle name="Output 11 2 3 7" xfId="17937" xr:uid="{8F3DDEA1-0B74-4F7D-832A-F88D238B5FF6}"/>
    <cellStyle name="Output 11 2 3 8" xfId="18713" xr:uid="{11D6BA81-A165-41B6-A4FE-0ECC17E7E32E}"/>
    <cellStyle name="Output 11 2 4" xfId="9540" xr:uid="{E6A58EEB-FD0C-4BE8-B855-55B80F4A2E82}"/>
    <cellStyle name="Output 11 2 4 2" xfId="13944" xr:uid="{B48B91C1-36E1-4188-8F72-B222E8C51F2C}"/>
    <cellStyle name="Output 11 2 4 3" xfId="14904" xr:uid="{26C467EC-AF23-441B-B677-3C099319E309}"/>
    <cellStyle name="Output 11 2 4 4" xfId="15856" xr:uid="{002BAC90-C37E-4011-826A-754E7752C18E}"/>
    <cellStyle name="Output 11 2 4 5" xfId="16730" xr:uid="{950B759D-A00B-43C3-80E0-4B9E75B2725A}"/>
    <cellStyle name="Output 11 2 4 6" xfId="17595" xr:uid="{DCCA833B-AC04-4575-970B-6B21C92D5449}"/>
    <cellStyle name="Output 11 2 4 7" xfId="18371" xr:uid="{96928FCB-1DDB-4AB0-ACEB-F093A880DBD4}"/>
    <cellStyle name="Output 11 2 4 8" xfId="19128" xr:uid="{B4C2FD07-B142-4855-8D08-B0150049025A}"/>
    <cellStyle name="Output 11 2 5" xfId="12241" xr:uid="{AC1BF2FA-2609-453B-80FF-E13995CA2A0D}"/>
    <cellStyle name="Output 11 2 6" xfId="10634" xr:uid="{06F9E88C-6D1A-4634-99BE-0A52BF545926}"/>
    <cellStyle name="Output 11 2 7" xfId="11956" xr:uid="{3548F2DF-B80C-4AFB-A3BB-35A19743BDCC}"/>
    <cellStyle name="Output 11 2 8" xfId="10873" xr:uid="{FBA53916-12CE-48EB-A83C-6D62E6586405}"/>
    <cellStyle name="Output 11 2 9" xfId="11559" xr:uid="{EF778056-3F73-4002-A306-A8703CE3E275}"/>
    <cellStyle name="Output 11 3" xfId="7153" xr:uid="{95C2BD43-88A3-4D4D-8798-925903551CE2}"/>
    <cellStyle name="Output 11 3 10" xfId="15360" xr:uid="{6DED1343-DC92-4DD9-A93D-308FDE86ADE0}"/>
    <cellStyle name="Output 11 3 2" xfId="8792" xr:uid="{FE3615DB-387A-472C-8324-F0944669CFBE}"/>
    <cellStyle name="Output 11 3 2 2" xfId="13452" xr:uid="{93F212ED-8E84-4A48-8187-AE483C360BF6}"/>
    <cellStyle name="Output 11 3 2 3" xfId="14458" xr:uid="{85284A15-F0A6-4840-ADCB-C42C3C19130A}"/>
    <cellStyle name="Output 11 3 2 4" xfId="15416" xr:uid="{CC989CEC-42CF-433C-8349-CEB44F16E9D3}"/>
    <cellStyle name="Output 11 3 2 5" xfId="16343" xr:uid="{0ADAB76F-D371-456C-AE70-99FDCF4B6CD1}"/>
    <cellStyle name="Output 11 3 2 6" xfId="17214" xr:uid="{56C6F4CD-A8E9-41A0-B8BF-E6C24C00EEC1}"/>
    <cellStyle name="Output 11 3 2 7" xfId="18061" xr:uid="{ED401D9A-31F2-4861-BD8C-D5D37CD72C5E}"/>
    <cellStyle name="Output 11 3 2 8" xfId="18828" xr:uid="{86C07F91-65CA-4E12-8CCA-2B7408FFA906}"/>
    <cellStyle name="Output 11 3 3" xfId="9655" xr:uid="{D6EE4B0C-ECF8-488C-A791-1A68F6A1D1D8}"/>
    <cellStyle name="Output 11 3 3 2" xfId="14059" xr:uid="{AE03CD0A-92C3-4410-94B0-70C49BC948AA}"/>
    <cellStyle name="Output 11 3 3 3" xfId="15019" xr:uid="{6484FB3C-EE53-49D0-922B-38B49231C79A}"/>
    <cellStyle name="Output 11 3 3 4" xfId="15971" xr:uid="{A065BBCB-7457-4AE1-B3F4-44B3724BA147}"/>
    <cellStyle name="Output 11 3 3 5" xfId="16845" xr:uid="{08913F1C-D227-4CDA-8FDA-4476689BABEF}"/>
    <cellStyle name="Output 11 3 3 6" xfId="17710" xr:uid="{CDB56D72-9414-4466-8E07-08C573E22206}"/>
    <cellStyle name="Output 11 3 3 7" xfId="18486" xr:uid="{7AD563DB-17C3-4166-943E-7BB1B1831E4E}"/>
    <cellStyle name="Output 11 3 3 8" xfId="19243" xr:uid="{EC366022-AE55-4C56-A86C-DFAE6583AE05}"/>
    <cellStyle name="Output 11 3 4" xfId="12422" xr:uid="{3DBCDB4E-2BAC-474B-A6D5-F6BF59F15EDA}"/>
    <cellStyle name="Output 11 3 5" xfId="10466" xr:uid="{EC39DE63-54EB-4C07-954A-06E35C8A8C80}"/>
    <cellStyle name="Output 11 3 6" xfId="11708" xr:uid="{FA6A87F4-376F-47AC-A836-45E7B5AA5921}"/>
    <cellStyle name="Output 11 3 7" xfId="11088" xr:uid="{20537C2A-81A8-4D2C-9B43-ED244157C17E}"/>
    <cellStyle name="Output 11 3 8" xfId="13391" xr:uid="{317B18B5-85AD-4C1B-B58E-9C9CEFB16C9A}"/>
    <cellStyle name="Output 11 3 9" xfId="14402" xr:uid="{F2AEF00D-A77E-45B1-9136-549DFD748A9A}"/>
    <cellStyle name="Output 11 4" xfId="7995" xr:uid="{7EEBF4EE-C034-4FE7-ACF7-F7AA6B904582}"/>
    <cellStyle name="Output 11 4 2" xfId="12963" xr:uid="{AE1333CF-73D6-484C-B9CB-894B65E494F0}"/>
    <cellStyle name="Output 11 4 3" xfId="10037" xr:uid="{EE2E1CF8-366F-4B2B-85F1-445D0F387B49}"/>
    <cellStyle name="Output 11 4 4" xfId="13717" xr:uid="{95EC7AF7-0562-4CBB-BACC-57066C29FA2E}"/>
    <cellStyle name="Output 11 4 5" xfId="14681" xr:uid="{08245E52-2CDB-46CC-96DB-7BEFD66CD60D}"/>
    <cellStyle name="Output 11 4 6" xfId="15633" xr:uid="{8691D060-AE3C-4F74-B87B-FEC32E382663}"/>
    <cellStyle name="Output 11 4 7" xfId="16515" xr:uid="{03B6E560-0237-43DF-B98A-5AE1BAB15EF8}"/>
    <cellStyle name="Output 11 4 8" xfId="17383" xr:uid="{2C617317-A23B-4A87-ADCF-A576A66E6C7B}"/>
    <cellStyle name="Output 11 5" xfId="9427" xr:uid="{46976E41-1400-4541-88EC-CA2CB4E30B92}"/>
    <cellStyle name="Output 11 5 2" xfId="13831" xr:uid="{B52C4A47-D4C7-4893-8C8D-18F7D79744CC}"/>
    <cellStyle name="Output 11 5 3" xfId="14791" xr:uid="{BA3DA1A1-521E-4A51-992C-65C3CDA6EF52}"/>
    <cellStyle name="Output 11 5 4" xfId="15743" xr:uid="{B50A5012-7086-42A7-BCF0-E7EDF4CE96B4}"/>
    <cellStyle name="Output 11 5 5" xfId="16617" xr:uid="{E881C6C9-2879-4958-B1CB-98CFC98BBD0A}"/>
    <cellStyle name="Output 11 5 6" xfId="17482" xr:uid="{3A591E98-DBE4-4BAF-A2FF-5D782BA81F84}"/>
    <cellStyle name="Output 11 5 7" xfId="18258" xr:uid="{15DE9FCF-2C10-4093-A065-A66BC8732375}"/>
    <cellStyle name="Output 11 5 8" xfId="19015" xr:uid="{F6AF99A3-0007-47CA-AB40-42FFAC8AA5BC}"/>
    <cellStyle name="Output 11 6" xfId="11868" xr:uid="{0564D246-0E62-4791-A755-C5A0AA657F24}"/>
    <cellStyle name="Output 11 7" xfId="10955" xr:uid="{4329C3B5-5CB1-4363-B2B2-D2343C26CBC9}"/>
    <cellStyle name="Output 11 8" xfId="11487" xr:uid="{E9AEA4B2-7305-46AD-9BA4-63D5875EFB87}"/>
    <cellStyle name="Output 11 9" xfId="11253" xr:uid="{B9F56A6C-83EE-4C07-87A0-C32B1724E2BE}"/>
    <cellStyle name="Output 12" xfId="6228" xr:uid="{2A1C407E-4969-4573-8284-77689E2D134E}"/>
    <cellStyle name="Output 12 10" xfId="12046" xr:uid="{91CC7CDD-4B36-4E6F-85B7-2F71FDE2556D}"/>
    <cellStyle name="Output 12 11" xfId="10800" xr:uid="{95F3A59F-8C4B-417E-929F-2A9F3BF69D40}"/>
    <cellStyle name="Output 12 12" xfId="11628" xr:uid="{C1054EA1-D9E7-4711-B992-EBE733867B03}"/>
    <cellStyle name="Output 12 2" xfId="6892" xr:uid="{7FC55833-9009-441E-BE1B-399B01E4019D}"/>
    <cellStyle name="Output 12 2 10" xfId="11046" xr:uid="{6B46E001-0378-414D-A259-1A7EAE92F114}"/>
    <cellStyle name="Output 12 2 11" xfId="11459" xr:uid="{7A2DBBAA-D6AB-4A82-8E3A-8FB22CE6C365}"/>
    <cellStyle name="Output 12 2 2" xfId="7677" xr:uid="{69B8395D-8A05-416D-850E-4DC8BC8C3639}"/>
    <cellStyle name="Output 12 2 2 10" xfId="10345" xr:uid="{71828977-EF79-408D-85A1-8D608CB5D217}"/>
    <cellStyle name="Output 12 2 2 2" xfId="9316" xr:uid="{3C576E7C-ADFE-4EB9-A485-C985B11CE8FD}"/>
    <cellStyle name="Output 12 2 2 2 2" xfId="13750" xr:uid="{AD73EA85-8C48-4E9D-BF98-92A1F0D1FDED}"/>
    <cellStyle name="Output 12 2 2 2 3" xfId="14712" xr:uid="{27A75E7F-4578-4F98-8279-81F7C757EEC7}"/>
    <cellStyle name="Output 12 2 2 2 4" xfId="15664" xr:uid="{B8A81C4C-5EDE-4A5F-A456-3B347B96C3D2}"/>
    <cellStyle name="Output 12 2 2 2 5" xfId="16544" xr:uid="{838A1F82-3DA6-45E6-B042-C69EB93714DA}"/>
    <cellStyle name="Output 12 2 2 2 6" xfId="17410" xr:uid="{65EBB55F-7261-40C3-9CC1-F236A7BD2EEB}"/>
    <cellStyle name="Output 12 2 2 2 7" xfId="18186" xr:uid="{3FC2E8FE-058B-4AC7-9ECB-1B3B6FBECBFF}"/>
    <cellStyle name="Output 12 2 2 2 8" xfId="18943" xr:uid="{2E58AD8C-6CFB-4101-AE49-08F836833F4E}"/>
    <cellStyle name="Output 12 2 2 3" xfId="9770" xr:uid="{50EB9DF7-64B9-4723-8626-690818A904FD}"/>
    <cellStyle name="Output 12 2 2 3 2" xfId="14174" xr:uid="{C1CD35DF-1823-426E-A107-ED0AB13CA367}"/>
    <cellStyle name="Output 12 2 2 3 3" xfId="15134" xr:uid="{DF52AE99-E4B2-4465-BB1A-6F486F7C6B02}"/>
    <cellStyle name="Output 12 2 2 3 4" xfId="16086" xr:uid="{2C33D3C7-C514-4FA2-9F97-D566E406BC93}"/>
    <cellStyle name="Output 12 2 2 3 5" xfId="16960" xr:uid="{8ED7DB55-B6EB-4BE7-8837-B3BB8ED4119C}"/>
    <cellStyle name="Output 12 2 2 3 6" xfId="17825" xr:uid="{91B2754B-84CB-45DA-903F-C5750B225874}"/>
    <cellStyle name="Output 12 2 2 3 7" xfId="18601" xr:uid="{BC4E3DB0-062F-4421-BEB8-B0350D435FC6}"/>
    <cellStyle name="Output 12 2 2 3 8" xfId="19358" xr:uid="{3337071C-8545-467C-83C7-57D52546A1E8}"/>
    <cellStyle name="Output 12 2 2 4" xfId="12734" xr:uid="{7BF7344D-94A3-4843-AFE1-34A8D428C03E}"/>
    <cellStyle name="Output 12 2 2 5" xfId="12026" xr:uid="{B349977C-521F-461E-87D3-8E091F588C66}"/>
    <cellStyle name="Output 12 2 2 6" xfId="10817" xr:uid="{CCD4BF2A-8D70-485D-B084-A190B73C23ED}"/>
    <cellStyle name="Output 12 2 2 7" xfId="11613" xr:uid="{DF62BBF4-A9E1-4AA8-9AAD-53B35D3B65C3}"/>
    <cellStyle name="Output 12 2 2 8" xfId="11156" xr:uid="{47AB009C-1C69-40E2-864C-92C3657C70F4}"/>
    <cellStyle name="Output 12 2 2 9" xfId="12553" xr:uid="{986290D9-0F63-41B4-937E-4E45AC7F6ACA}"/>
    <cellStyle name="Output 12 2 3" xfId="8532" xr:uid="{FDE00218-072B-4C06-903B-70D77EA6C7DC}"/>
    <cellStyle name="Output 12 2 3 2" xfId="13271" xr:uid="{A24F5102-6CF7-47A6-884F-A8467E2EA185}"/>
    <cellStyle name="Output 12 2 3 3" xfId="14291" xr:uid="{E3FA3A10-BB40-4B27-816B-49A9AF4FDD67}"/>
    <cellStyle name="Output 12 2 3 4" xfId="15251" xr:uid="{A1C758B2-9666-4333-8943-33F02422BC6E}"/>
    <cellStyle name="Output 12 2 3 5" xfId="16200" xr:uid="{A6C0760C-F203-4877-BBB0-9C71068851E0}"/>
    <cellStyle name="Output 12 2 3 6" xfId="17073" xr:uid="{6D7EAF4A-EEDA-4496-90B6-CC628ABA5921}"/>
    <cellStyle name="Output 12 2 3 7" xfId="17938" xr:uid="{52A92DAF-B15B-4CB5-A420-6DFED0D85815}"/>
    <cellStyle name="Output 12 2 3 8" xfId="18714" xr:uid="{2368DBD5-BD28-4EC5-9165-E046D64D2C76}"/>
    <cellStyle name="Output 12 2 4" xfId="9541" xr:uid="{C1E6EE32-62A3-4363-8B6E-5B3BE24DEE9B}"/>
    <cellStyle name="Output 12 2 4 2" xfId="13945" xr:uid="{E1751199-E6CF-40CA-9240-7066851F934A}"/>
    <cellStyle name="Output 12 2 4 3" xfId="14905" xr:uid="{D9FFCE18-3086-4F82-B3B9-B82C8C3F4E50}"/>
    <cellStyle name="Output 12 2 4 4" xfId="15857" xr:uid="{9CE1FD07-CBE6-46A8-A0FD-9484057BCDFC}"/>
    <cellStyle name="Output 12 2 4 5" xfId="16731" xr:uid="{D640FF26-AB66-4C38-969C-14B8FE79C946}"/>
    <cellStyle name="Output 12 2 4 6" xfId="17596" xr:uid="{EB06BE1C-D854-4750-999F-46C0032781B3}"/>
    <cellStyle name="Output 12 2 4 7" xfId="18372" xr:uid="{199AF0F4-1B07-42DD-9538-60740BC61342}"/>
    <cellStyle name="Output 12 2 4 8" xfId="19129" xr:uid="{5E3DDCC7-1CFE-4898-A87D-5AC8B93B4623}"/>
    <cellStyle name="Output 12 2 5" xfId="12242" xr:uid="{E79554F8-965E-4B70-8843-E4DCE87DBF0D}"/>
    <cellStyle name="Output 12 2 6" xfId="10633" xr:uid="{1CF7C1B5-CA43-4421-8A2D-1DFBFFC8593B}"/>
    <cellStyle name="Output 12 2 7" xfId="12603" xr:uid="{784671B6-821E-401A-9F7B-33FB50102CF9}"/>
    <cellStyle name="Output 12 2 8" xfId="10311" xr:uid="{09BE4A80-5A53-44C0-9030-188E69AC373C}"/>
    <cellStyle name="Output 12 2 9" xfId="11761" xr:uid="{3177A372-6A1D-43C2-BD51-E7AAB6FD54C8}"/>
    <cellStyle name="Output 12 3" xfId="7154" xr:uid="{8924CC1B-F56F-440F-8738-B737655D4A9D}"/>
    <cellStyle name="Output 12 3 10" xfId="13574" xr:uid="{EEA7A21E-ECCD-4AAF-9E4E-9E2DAA22076D}"/>
    <cellStyle name="Output 12 3 2" xfId="8793" xr:uid="{28D0A811-1D6D-4B41-B6DF-846AEBC05A14}"/>
    <cellStyle name="Output 12 3 2 2" xfId="13453" xr:uid="{AA9AA9FC-1B77-40D5-9DF6-23172DC5950A}"/>
    <cellStyle name="Output 12 3 2 3" xfId="14459" xr:uid="{A35145BB-3996-4160-A5B9-01E124FAF5FA}"/>
    <cellStyle name="Output 12 3 2 4" xfId="15417" xr:uid="{DD330CB6-674C-43BF-AEE1-FCD3E07A1895}"/>
    <cellStyle name="Output 12 3 2 5" xfId="16344" xr:uid="{2ABCD1C0-781E-486A-9BBA-9119AC1ECCC0}"/>
    <cellStyle name="Output 12 3 2 6" xfId="17215" xr:uid="{AC7DCB3D-2BBD-4A2A-8751-A31FA716D954}"/>
    <cellStyle name="Output 12 3 2 7" xfId="18062" xr:uid="{2106D1CB-3257-496F-A658-6E99CF50D233}"/>
    <cellStyle name="Output 12 3 2 8" xfId="18829" xr:uid="{D968B6A8-0711-4A31-9855-FCB592609EA5}"/>
    <cellStyle name="Output 12 3 3" xfId="9656" xr:uid="{ACA4340C-211D-442B-B467-01734DA32464}"/>
    <cellStyle name="Output 12 3 3 2" xfId="14060" xr:uid="{01897407-48A8-4070-AA36-5F94D6502189}"/>
    <cellStyle name="Output 12 3 3 3" xfId="15020" xr:uid="{070437C6-5965-43D7-8C86-FABA7A655609}"/>
    <cellStyle name="Output 12 3 3 4" xfId="15972" xr:uid="{FD2D3139-66F0-4D00-9D2F-8CFC1454B6F4}"/>
    <cellStyle name="Output 12 3 3 5" xfId="16846" xr:uid="{66057141-B2C1-4BFE-A2AB-3F59917DEC86}"/>
    <cellStyle name="Output 12 3 3 6" xfId="17711" xr:uid="{A2556016-D407-41A8-99D9-75B298F5D613}"/>
    <cellStyle name="Output 12 3 3 7" xfId="18487" xr:uid="{D5403E52-04E7-4C77-AB6B-10EA3EED8A7C}"/>
    <cellStyle name="Output 12 3 3 8" xfId="19244" xr:uid="{C48F50FD-07B2-43AF-81A7-6E3AE3DD6C9A}"/>
    <cellStyle name="Output 12 3 4" xfId="12423" xr:uid="{8BDD129C-B94F-4569-83E0-B01AD3057D6E}"/>
    <cellStyle name="Output 12 3 5" xfId="10465" xr:uid="{B4C54BA8-5EBD-4B7E-8EA7-7F3F4A5008F1}"/>
    <cellStyle name="Output 12 3 6" xfId="11990" xr:uid="{91667FD5-001D-4B6F-AA54-069A59A694CB}"/>
    <cellStyle name="Output 12 3 7" xfId="10849" xr:uid="{F26D7D31-E7A3-4B5A-B67D-E4A92DFA2D7D}"/>
    <cellStyle name="Output 12 3 8" xfId="11583" xr:uid="{51FE8B97-D050-4E7D-9848-B620E6F0229A}"/>
    <cellStyle name="Output 12 3 9" xfId="11181" xr:uid="{AD671335-D0BD-4610-B6DF-7C35C88C1B42}"/>
    <cellStyle name="Output 12 4" xfId="7996" xr:uid="{9528201E-E1D6-4724-A2D0-FE9687CB10C5}"/>
    <cellStyle name="Output 12 4 2" xfId="12964" xr:uid="{D98E0B0F-2D52-4085-B097-60DCC9981C13}"/>
    <cellStyle name="Output 12 4 3" xfId="10036" xr:uid="{C5A9DDCD-DB12-47C3-A77A-8CAD57C31EF1}"/>
    <cellStyle name="Output 12 4 4" xfId="13192" xr:uid="{3FBF55A9-BB1D-499E-BDFC-95428BED4FE9}"/>
    <cellStyle name="Output 12 4 5" xfId="9856" xr:uid="{4E5E868D-2FFB-4D5B-B3E7-5706A35944B5}"/>
    <cellStyle name="Output 12 4 6" xfId="11898" xr:uid="{1815FE6E-E1C2-4A1A-B25D-E93202817F46}"/>
    <cellStyle name="Output 12 4 7" xfId="10927" xr:uid="{A628F4B8-0530-49DE-B529-83CF5FA6C2B9}"/>
    <cellStyle name="Output 12 4 8" xfId="11514" xr:uid="{DE597142-8BB9-4E1A-9A09-FF6C5FB49CC8}"/>
    <cellStyle name="Output 12 5" xfId="9428" xr:uid="{5AEEC092-DE6B-4AB7-B360-C5B6015EF4F6}"/>
    <cellStyle name="Output 12 5 2" xfId="13832" xr:uid="{2F01BFF7-40C4-416A-9800-650536668605}"/>
    <cellStyle name="Output 12 5 3" xfId="14792" xr:uid="{66FF77E5-245D-48AE-BF81-D8A47B60AB66}"/>
    <cellStyle name="Output 12 5 4" xfId="15744" xr:uid="{774A56DF-A523-4D68-B312-AFBF695AF914}"/>
    <cellStyle name="Output 12 5 5" xfId="16618" xr:uid="{B38C6878-D281-4E50-8EE0-626F6BB6F03D}"/>
    <cellStyle name="Output 12 5 6" xfId="17483" xr:uid="{6F51295E-2973-49C7-BF70-13F3A79F4ACE}"/>
    <cellStyle name="Output 12 5 7" xfId="18259" xr:uid="{70AF23C5-DD14-434A-ADD8-A10734572966}"/>
    <cellStyle name="Output 12 5 8" xfId="19016" xr:uid="{817AC989-E556-431C-844A-F83BC4F81832}"/>
    <cellStyle name="Output 12 6" xfId="11869" xr:uid="{E8089985-A507-48FA-9ABC-26988D6DE730}"/>
    <cellStyle name="Output 12 7" xfId="10954" xr:uid="{7C415A25-1C4A-435A-A00A-A1F662A8FB42}"/>
    <cellStyle name="Output 12 8" xfId="11488" xr:uid="{208DDEC5-D54E-49C8-B904-D797BFE8352B}"/>
    <cellStyle name="Output 12 9" xfId="11252" xr:uid="{0388AB7C-C32E-4EF3-A9DD-62724AFA1706}"/>
    <cellStyle name="Output 13" xfId="6229" xr:uid="{745E8D90-2610-4C03-A810-C4F5E61F6A31}"/>
    <cellStyle name="Output 13 10" xfId="12533" xr:uid="{EE18D8ED-0066-49C0-9A7D-3D8BF5CF2AA5}"/>
    <cellStyle name="Output 13 11" xfId="10360" xr:uid="{75C2437E-4EE9-4269-AF73-0449B2AE687C}"/>
    <cellStyle name="Output 13 12" xfId="12125" xr:uid="{6433C1AD-0118-4068-A60D-8B3995D8B0E6}"/>
    <cellStyle name="Output 13 2" xfId="6893" xr:uid="{90D583F0-0B14-484D-A2C6-9DD4E86F8551}"/>
    <cellStyle name="Output 13 2 10" xfId="16455" xr:uid="{FBA78090-2713-41B4-9EE7-E445EFBE6771}"/>
    <cellStyle name="Output 13 2 11" xfId="17326" xr:uid="{1B05EE18-E3EE-4CEF-97B6-BD4D2469DC8B}"/>
    <cellStyle name="Output 13 2 2" xfId="7678" xr:uid="{29FC70FF-798A-4D10-9D39-7D582A84278A}"/>
    <cellStyle name="Output 13 2 2 10" xfId="15579" xr:uid="{98C924E4-C9C8-438A-999F-52654E612322}"/>
    <cellStyle name="Output 13 2 2 2" xfId="9317" xr:uid="{AC46BDBA-C45B-428C-A252-3F464F5AFF0E}"/>
    <cellStyle name="Output 13 2 2 2 2" xfId="13751" xr:uid="{F88AF742-AF61-4D99-9976-5D6B794FAB65}"/>
    <cellStyle name="Output 13 2 2 2 3" xfId="14713" xr:uid="{413E38BD-E72C-4FD4-AF80-B0DB1F08F0F0}"/>
    <cellStyle name="Output 13 2 2 2 4" xfId="15665" xr:uid="{1820E149-5544-4C25-A0D4-CD65E684423F}"/>
    <cellStyle name="Output 13 2 2 2 5" xfId="16545" xr:uid="{E09AD2CC-C704-404C-9638-30380AEEF95A}"/>
    <cellStyle name="Output 13 2 2 2 6" xfId="17411" xr:uid="{6AAE0130-3959-475D-80DE-8B8798A691A9}"/>
    <cellStyle name="Output 13 2 2 2 7" xfId="18187" xr:uid="{DAEAC7D3-08F0-4595-8E53-2B6DF3FEA938}"/>
    <cellStyle name="Output 13 2 2 2 8" xfId="18944" xr:uid="{AB227795-FDF4-4EDB-A58C-CB03C01FC3A7}"/>
    <cellStyle name="Output 13 2 2 3" xfId="9771" xr:uid="{110B0230-AB91-4D4C-A850-A7DF981CBA85}"/>
    <cellStyle name="Output 13 2 2 3 2" xfId="14175" xr:uid="{4651DDC4-7120-4270-937F-8CC54A036DC1}"/>
    <cellStyle name="Output 13 2 2 3 3" xfId="15135" xr:uid="{A148C7DE-C5B9-45EF-8085-5D40CCD412D3}"/>
    <cellStyle name="Output 13 2 2 3 4" xfId="16087" xr:uid="{24F10A02-E4F4-4FB0-B50B-B63B043FE814}"/>
    <cellStyle name="Output 13 2 2 3 5" xfId="16961" xr:uid="{BAE5F2DA-31E3-4699-B9D8-6BB1FC376757}"/>
    <cellStyle name="Output 13 2 2 3 6" xfId="17826" xr:uid="{2918F9D2-BB78-4E5E-B8C4-3F3D7D137CE0}"/>
    <cellStyle name="Output 13 2 2 3 7" xfId="18602" xr:uid="{EAB55E9E-B0AE-4F0C-A5A9-706B693BA31A}"/>
    <cellStyle name="Output 13 2 2 3 8" xfId="19359" xr:uid="{4CE0D5F6-E46D-428C-BB53-968BB8F2BBC5}"/>
    <cellStyle name="Output 13 2 2 4" xfId="12735" xr:uid="{900AB5C6-2CA3-425C-A79F-F334F23B76C6}"/>
    <cellStyle name="Output 13 2 2 5" xfId="10223" xr:uid="{88416781-981E-41BE-AF6B-2D343026AA96}"/>
    <cellStyle name="Output 13 2 2 6" xfId="12394" xr:uid="{FF75EFB5-EEF4-45CF-9492-31ECD498D5B3}"/>
    <cellStyle name="Output 13 2 2 7" xfId="10493" xr:uid="{873D3FB6-2258-4611-858A-9C13009278D8}"/>
    <cellStyle name="Output 13 2 2 8" xfId="13651" xr:uid="{EA5C571C-9D1C-4DA0-9500-51D9B23991D0}"/>
    <cellStyle name="Output 13 2 2 9" xfId="14627" xr:uid="{6AF941B9-73E3-4543-9A53-0118BDE3720A}"/>
    <cellStyle name="Output 13 2 3" xfId="8533" xr:uid="{8DDB0E72-EE28-4820-B5C5-3DFC4C24426B}"/>
    <cellStyle name="Output 13 2 3 2" xfId="13272" xr:uid="{9E1FAC81-5A10-4D9A-82D8-C1F794F3DD63}"/>
    <cellStyle name="Output 13 2 3 3" xfId="14292" xr:uid="{3895FFFB-21F0-41AC-8EC8-ED7E213C3CC3}"/>
    <cellStyle name="Output 13 2 3 4" xfId="15252" xr:uid="{08E89F0F-E7FA-4426-87B1-78E5658CE2F3}"/>
    <cellStyle name="Output 13 2 3 5" xfId="16201" xr:uid="{45B77191-DC64-4565-951C-7DC873CF5335}"/>
    <cellStyle name="Output 13 2 3 6" xfId="17074" xr:uid="{967F0118-159D-40E3-B60C-703A74703CB2}"/>
    <cellStyle name="Output 13 2 3 7" xfId="17939" xr:uid="{33C99C36-16FB-4266-BACA-8901A585531A}"/>
    <cellStyle name="Output 13 2 3 8" xfId="18715" xr:uid="{D68F98F2-5376-4731-812A-311D498319B1}"/>
    <cellStyle name="Output 13 2 4" xfId="9542" xr:uid="{531872B4-3D05-4C9B-BA1C-97B219868CE8}"/>
    <cellStyle name="Output 13 2 4 2" xfId="13946" xr:uid="{1CAA4A70-504D-4626-8211-DDF4235E9AE8}"/>
    <cellStyle name="Output 13 2 4 3" xfId="14906" xr:uid="{23E3A686-B35D-4E67-BA48-B3CE88FDF49C}"/>
    <cellStyle name="Output 13 2 4 4" xfId="15858" xr:uid="{C765462C-A2AF-42B4-959C-684165659A13}"/>
    <cellStyle name="Output 13 2 4 5" xfId="16732" xr:uid="{BB2A80D2-0902-4E45-82D9-C94E40049FC5}"/>
    <cellStyle name="Output 13 2 4 6" xfId="17597" xr:uid="{7E443563-0C28-4C7F-B117-57F5FCF2E17A}"/>
    <cellStyle name="Output 13 2 4 7" xfId="18373" xr:uid="{53D0EAC4-617F-469E-B89D-FA0D7C6636E6}"/>
    <cellStyle name="Output 13 2 4 8" xfId="19130" xr:uid="{4A78F29B-7FE3-47D8-9031-1DBCCA0A3F14}"/>
    <cellStyle name="Output 13 2 5" xfId="12243" xr:uid="{A1B6BA12-50CB-4E2E-AE1C-95F4D6376BDF}"/>
    <cellStyle name="Output 13 2 6" xfId="10632" xr:uid="{D8943C41-15C6-4820-BA4D-07FA43983BD3}"/>
    <cellStyle name="Output 13 2 7" xfId="13625" xr:uid="{7492C517-4CA2-4C61-BF6E-10F4AA2794C4}"/>
    <cellStyle name="Output 13 2 8" xfId="14603" xr:uid="{586AE9C8-F135-4AE0-8FBA-A352D66435D5}"/>
    <cellStyle name="Output 13 2 9" xfId="15556" xr:uid="{8D1EE378-BEB5-4065-A144-95875C89E22C}"/>
    <cellStyle name="Output 13 3" xfId="7155" xr:uid="{DAC1915B-B9A3-41A6-92BB-EA109A4A1428}"/>
    <cellStyle name="Output 13 3 10" xfId="12175" xr:uid="{344DFE7F-6105-4DDF-8EF9-D5D55F9D2B9F}"/>
    <cellStyle name="Output 13 3 2" xfId="8794" xr:uid="{25932C7A-58E4-416F-B31E-7C37C0A3F74A}"/>
    <cellStyle name="Output 13 3 2 2" xfId="13454" xr:uid="{7814E315-0BDD-48B8-8393-5F51F7017019}"/>
    <cellStyle name="Output 13 3 2 3" xfId="14460" xr:uid="{91C1A161-3AFD-4D94-B8E4-11AEC3256932}"/>
    <cellStyle name="Output 13 3 2 4" xfId="15418" xr:uid="{1C7D8B01-A3BD-4F58-89E6-9492EE098317}"/>
    <cellStyle name="Output 13 3 2 5" xfId="16345" xr:uid="{7B7D33A8-E8C3-4D82-AEB8-4341A27C7180}"/>
    <cellStyle name="Output 13 3 2 6" xfId="17216" xr:uid="{DCC56C45-8E6C-426B-BAFE-C8215772C2C3}"/>
    <cellStyle name="Output 13 3 2 7" xfId="18063" xr:uid="{D4EE8ABA-0321-4D8A-B1CE-D14D34816C4C}"/>
    <cellStyle name="Output 13 3 2 8" xfId="18830" xr:uid="{3BD5B8C8-F6AD-4A45-81B1-E1A46D82C81D}"/>
    <cellStyle name="Output 13 3 3" xfId="9657" xr:uid="{60E557ED-4B6D-4E73-89F1-2EA1D83D8083}"/>
    <cellStyle name="Output 13 3 3 2" xfId="14061" xr:uid="{B0D3E160-48D8-458F-9BC4-22D5B4076FD4}"/>
    <cellStyle name="Output 13 3 3 3" xfId="15021" xr:uid="{A492CD3E-B286-47C7-8660-D95DCE27FC16}"/>
    <cellStyle name="Output 13 3 3 4" xfId="15973" xr:uid="{E7255C0B-9F81-4A85-982E-C641D26AD415}"/>
    <cellStyle name="Output 13 3 3 5" xfId="16847" xr:uid="{2948C5FF-6EEF-44B3-9488-A19DE2A76EDF}"/>
    <cellStyle name="Output 13 3 3 6" xfId="17712" xr:uid="{30E7C6B1-0728-4F08-BCAA-6DDA13C3A6E4}"/>
    <cellStyle name="Output 13 3 3 7" xfId="18488" xr:uid="{22BF87A8-FCB1-4445-96FB-20A9877C1AF9}"/>
    <cellStyle name="Output 13 3 3 8" xfId="19245" xr:uid="{8B790611-44F2-44D5-B1FF-F6926F932AE6}"/>
    <cellStyle name="Output 13 3 4" xfId="12424" xr:uid="{DF804E8B-A09A-4AF4-A17B-3EED67E9B4B6}"/>
    <cellStyle name="Output 13 3 5" xfId="10464" xr:uid="{AEA9B4F4-A0FB-4961-B0D1-7E7E3018E293}"/>
    <cellStyle name="Output 13 3 6" xfId="12635" xr:uid="{E71780E5-7BCD-4D63-AD53-57348AA6B187}"/>
    <cellStyle name="Output 13 3 7" xfId="10284" xr:uid="{0FBD5598-BB77-412F-82FA-54AFA8DF18E9}"/>
    <cellStyle name="Output 13 3 8" xfId="13161" xr:uid="{FE9D4652-B53B-4ACB-B218-FA61B177FCC2}"/>
    <cellStyle name="Output 13 3 9" xfId="9883" xr:uid="{6522E376-AA38-4271-BD8E-4A59ADB52514}"/>
    <cellStyle name="Output 13 4" xfId="7997" xr:uid="{4096DA05-7E55-4F12-A032-26B8EEAC7351}"/>
    <cellStyle name="Output 13 4 2" xfId="12965" xr:uid="{6E61D912-77F6-4F5A-9674-CDC72BEF95E0}"/>
    <cellStyle name="Output 13 4 3" xfId="10035" xr:uid="{D517618A-48C3-4D98-838B-DA36BA202BC4}"/>
    <cellStyle name="Output 13 4 4" xfId="12164" xr:uid="{42D71A49-EA97-4777-BBB8-1088B234C886}"/>
    <cellStyle name="Output 13 4 5" xfId="10706" xr:uid="{3AFFF204-9F04-458B-8FA3-900BEA2B4C4E}"/>
    <cellStyle name="Output 13 4 6" xfId="12915" xr:uid="{F0FF2F3A-145A-42FB-8D5B-9054366F2902}"/>
    <cellStyle name="Output 13 4 7" xfId="10078" xr:uid="{6A0FD48B-201D-45CF-AA4D-7C1746BF39E4}"/>
    <cellStyle name="Output 13 4 8" xfId="12687" xr:uid="{222F2B79-3280-4103-8581-B7AAC4308F98}"/>
    <cellStyle name="Output 13 5" xfId="9429" xr:uid="{38FDB3C6-6421-409A-8D86-0319CC80DB89}"/>
    <cellStyle name="Output 13 5 2" xfId="13833" xr:uid="{D6207850-0085-4DA1-9A70-CC1F635B19BC}"/>
    <cellStyle name="Output 13 5 3" xfId="14793" xr:uid="{62615F0B-0741-479B-B630-3995B9784385}"/>
    <cellStyle name="Output 13 5 4" xfId="15745" xr:uid="{2BD57706-814C-4B92-86EE-16C5531002B5}"/>
    <cellStyle name="Output 13 5 5" xfId="16619" xr:uid="{B60A7043-3790-4AF8-9996-FA8E0B132A53}"/>
    <cellStyle name="Output 13 5 6" xfId="17484" xr:uid="{11646642-EA87-411A-8866-E15CE25B4400}"/>
    <cellStyle name="Output 13 5 7" xfId="18260" xr:uid="{BABA8DA6-4DE7-47E4-B7DC-8A44A1917E9B}"/>
    <cellStyle name="Output 13 5 8" xfId="19017" xr:uid="{00FBB693-4873-427D-A7EA-AABEF09814FA}"/>
    <cellStyle name="Output 13 6" xfId="11870" xr:uid="{097B0FFC-4613-4041-BBE0-F2A4150546A6}"/>
    <cellStyle name="Output 13 7" xfId="10953" xr:uid="{39E2FC55-6790-4CF2-BD39-D555D252300D}"/>
    <cellStyle name="Output 13 8" xfId="11489" xr:uid="{5FACB28B-8BF7-4B4E-803C-14CE98BC18C2}"/>
    <cellStyle name="Output 13 9" xfId="11251" xr:uid="{7728AC56-079D-4DE2-819B-D11038C1A3BE}"/>
    <cellStyle name="Output 14" xfId="6230" xr:uid="{AEBFBF52-1196-4E73-8F5D-CB15161367AF}"/>
    <cellStyle name="Output 14 10" xfId="13562" xr:uid="{BF9FA8A0-F05C-4502-812E-026A6C208AD9}"/>
    <cellStyle name="Output 14 11" xfId="14563" xr:uid="{4369324D-4815-4F22-B79D-EF56A8E9BF1B}"/>
    <cellStyle name="Output 14 12" xfId="15521" xr:uid="{81200D68-4C7C-4D2C-99D4-5A947D76A062}"/>
    <cellStyle name="Output 14 2" xfId="6894" xr:uid="{561FE8F5-2361-46C3-A917-35D2857F6A2D}"/>
    <cellStyle name="Output 14 2 10" xfId="10984" xr:uid="{F1D17467-D2A8-43C4-A244-675ED9EE149D}"/>
    <cellStyle name="Output 14 2 11" xfId="12580" xr:uid="{5E2151D9-561E-4273-A40E-49CBFDE3C77E}"/>
    <cellStyle name="Output 14 2 2" xfId="7679" xr:uid="{1D092A19-8077-4368-AA0A-880FE2143E3E}"/>
    <cellStyle name="Output 14 2 2 10" xfId="14583" xr:uid="{737837E7-B793-4C88-ABDD-56B93F0E9A18}"/>
    <cellStyle name="Output 14 2 2 2" xfId="9318" xr:uid="{387A5053-75A2-4201-8FE8-83FED8F967EB}"/>
    <cellStyle name="Output 14 2 2 2 2" xfId="13752" xr:uid="{087759A2-B9DA-4E6D-A135-5CCF9F1DDEC8}"/>
    <cellStyle name="Output 14 2 2 2 3" xfId="14714" xr:uid="{F3063692-9DF6-436F-A764-370905AED46E}"/>
    <cellStyle name="Output 14 2 2 2 4" xfId="15666" xr:uid="{FF314F0E-2035-4749-880F-DB893C7262BE}"/>
    <cellStyle name="Output 14 2 2 2 5" xfId="16546" xr:uid="{20E42898-2968-47B8-9638-88C75AB0B959}"/>
    <cellStyle name="Output 14 2 2 2 6" xfId="17412" xr:uid="{6331EAC4-25B2-4643-A7E8-8FC15A42346B}"/>
    <cellStyle name="Output 14 2 2 2 7" xfId="18188" xr:uid="{32095B8B-4137-4D91-8EC6-9F64DFC448F1}"/>
    <cellStyle name="Output 14 2 2 2 8" xfId="18945" xr:uid="{ADC57298-0703-4656-9D9E-A3F361A3AE5C}"/>
    <cellStyle name="Output 14 2 2 3" xfId="9772" xr:uid="{11F5F156-A0E0-4A9B-B9FB-410A02B0DD7F}"/>
    <cellStyle name="Output 14 2 2 3 2" xfId="14176" xr:uid="{A67E2253-93AB-4015-A0D9-16639D2309D5}"/>
    <cellStyle name="Output 14 2 2 3 3" xfId="15136" xr:uid="{AE3D5E98-99FD-4B1E-AF4E-2B56DE900A32}"/>
    <cellStyle name="Output 14 2 2 3 4" xfId="16088" xr:uid="{061CFC89-9913-431C-AD4D-0CF194790E6C}"/>
    <cellStyle name="Output 14 2 2 3 5" xfId="16962" xr:uid="{3D4ED9DE-BDEB-4FC1-80D9-250BE9AD566C}"/>
    <cellStyle name="Output 14 2 2 3 6" xfId="17827" xr:uid="{5C72EE00-BEA8-47D4-BE82-0DBCFB1092E5}"/>
    <cellStyle name="Output 14 2 2 3 7" xfId="18603" xr:uid="{3422764B-EE04-44CB-A868-4C34EED9796A}"/>
    <cellStyle name="Output 14 2 2 3 8" xfId="19360" xr:uid="{EF07502F-9B5A-4884-B848-EE137EA44B35}"/>
    <cellStyle name="Output 14 2 2 4" xfId="12736" xr:uid="{F531D5FC-D937-4B28-8495-CC207FE73A81}"/>
    <cellStyle name="Output 14 2 2 5" xfId="12825" xr:uid="{30B11F5A-5E47-44E2-AA34-AF4763A68F18}"/>
    <cellStyle name="Output 14 2 2 6" xfId="10159" xr:uid="{80905957-43CE-4004-8B94-5C494E85A9CB}"/>
    <cellStyle name="Output 14 2 2 7" xfId="11798" xr:uid="{AC673F9B-AA6F-4501-B8CC-5D013C7029F1}"/>
    <cellStyle name="Output 14 2 2 8" xfId="11016" xr:uid="{FA27B18C-97D1-451C-B298-A68B8660B8E9}"/>
    <cellStyle name="Output 14 2 2 9" xfId="13601" xr:uid="{07ED0025-095A-47C4-92DC-B31DA4A3EDBA}"/>
    <cellStyle name="Output 14 2 3" xfId="8534" xr:uid="{B7C7CB25-E076-4917-8437-912663462A4D}"/>
    <cellStyle name="Output 14 2 3 2" xfId="13273" xr:uid="{E408BB63-4D73-4B27-B4DB-6104E505F734}"/>
    <cellStyle name="Output 14 2 3 3" xfId="14293" xr:uid="{E5949F31-9E76-4313-8F6A-60554174DA3B}"/>
    <cellStyle name="Output 14 2 3 4" xfId="15253" xr:uid="{913A31E5-4F9B-4DC0-BB16-FD1EC2D470AC}"/>
    <cellStyle name="Output 14 2 3 5" xfId="16202" xr:uid="{86ECADE3-0808-4098-A220-33E1DD2D96E4}"/>
    <cellStyle name="Output 14 2 3 6" xfId="17075" xr:uid="{7CB9F4F6-5D2D-4E93-A74C-46B189D6866D}"/>
    <cellStyle name="Output 14 2 3 7" xfId="17940" xr:uid="{BE7E5CC7-427E-4EFF-A8FC-E12387C794A4}"/>
    <cellStyle name="Output 14 2 3 8" xfId="18716" xr:uid="{4B658CEA-2C38-4DC4-A884-C1B7D7472A54}"/>
    <cellStyle name="Output 14 2 4" xfId="9543" xr:uid="{6E8DBA89-648B-4152-9E67-EE39DAD664D0}"/>
    <cellStyle name="Output 14 2 4 2" xfId="13947" xr:uid="{EC3324C2-5811-47A0-A09E-B931A5D36BDF}"/>
    <cellStyle name="Output 14 2 4 3" xfId="14907" xr:uid="{983170D7-A5FC-474F-855B-8707CC71C9CA}"/>
    <cellStyle name="Output 14 2 4 4" xfId="15859" xr:uid="{ACFAC094-23F0-4925-8836-5424F7E5BEB5}"/>
    <cellStyle name="Output 14 2 4 5" xfId="16733" xr:uid="{8889948A-BFD5-4F61-8C89-4DCB4C63D241}"/>
    <cellStyle name="Output 14 2 4 6" xfId="17598" xr:uid="{3F27C533-0462-40F6-AAAD-2C41BAC1A3CF}"/>
    <cellStyle name="Output 14 2 4 7" xfId="18374" xr:uid="{C975DF3F-49E6-4A75-95E1-E2FE97A0B75A}"/>
    <cellStyle name="Output 14 2 4 8" xfId="19131" xr:uid="{CD18B26A-F58B-4414-9E7F-39A77B22CF0B}"/>
    <cellStyle name="Output 14 2 5" xfId="12244" xr:uid="{608A4B0A-85EB-42B8-90E0-96B835283CD5}"/>
    <cellStyle name="Output 14 2 6" xfId="10631" xr:uid="{6DC1116A-C11A-4923-90B1-0157DA8D7D5D}"/>
    <cellStyle name="Output 14 2 7" xfId="13019" xr:uid="{7BBF753C-376D-422B-A536-0B233F71FBB4}"/>
    <cellStyle name="Output 14 2 8" xfId="9984" xr:uid="{D4D0C8E4-DF44-4520-8E1B-7267083DE4EE}"/>
    <cellStyle name="Output 14 2 9" xfId="11831" xr:uid="{D10497F3-A528-4B80-9446-AC79204FFCAE}"/>
    <cellStyle name="Output 14 3" xfId="7156" xr:uid="{8C0161AA-61E3-4CDB-82F8-81FF8C191C51}"/>
    <cellStyle name="Output 14 3 10" xfId="17347" xr:uid="{CD845E12-73CC-4851-877C-46DE0ED47CD0}"/>
    <cellStyle name="Output 14 3 2" xfId="8795" xr:uid="{2168DF8C-B714-4007-9767-08EA8ABC4FB2}"/>
    <cellStyle name="Output 14 3 2 2" xfId="13455" xr:uid="{17F8D7CD-54E2-4C9D-9C11-750C28B2B017}"/>
    <cellStyle name="Output 14 3 2 3" xfId="14461" xr:uid="{166C242B-44C0-4CD6-AC50-2B6AE73C98ED}"/>
    <cellStyle name="Output 14 3 2 4" xfId="15419" xr:uid="{72F218B2-9A17-4923-BB0B-59454F850177}"/>
    <cellStyle name="Output 14 3 2 5" xfId="16346" xr:uid="{9ED78637-CBAE-406D-B8AB-665657E8BB6D}"/>
    <cellStyle name="Output 14 3 2 6" xfId="17217" xr:uid="{5290C26B-FCA7-4547-8CFA-E76DC00BB841}"/>
    <cellStyle name="Output 14 3 2 7" xfId="18064" xr:uid="{E9B00830-6836-4EA3-BD39-82D934715A3E}"/>
    <cellStyle name="Output 14 3 2 8" xfId="18831" xr:uid="{1B54AD5D-D60D-49B2-9057-9EA1A5F2F157}"/>
    <cellStyle name="Output 14 3 3" xfId="9658" xr:uid="{10A9D9AC-BD98-4D4B-907D-1ABE1C6AA70F}"/>
    <cellStyle name="Output 14 3 3 2" xfId="14062" xr:uid="{F440D20E-66FF-4A77-915E-2567ACDA0477}"/>
    <cellStyle name="Output 14 3 3 3" xfId="15022" xr:uid="{23E6BFBB-1F1A-4C94-B5E1-266B694F06CB}"/>
    <cellStyle name="Output 14 3 3 4" xfId="15974" xr:uid="{0236A7DC-5438-4AF5-9D4C-16F79350E8DE}"/>
    <cellStyle name="Output 14 3 3 5" xfId="16848" xr:uid="{3CB89454-6992-4182-9DBE-9CA46BD7D7EB}"/>
    <cellStyle name="Output 14 3 3 6" xfId="17713" xr:uid="{A187FF3B-8240-48B6-B0D5-8546AFD6F357}"/>
    <cellStyle name="Output 14 3 3 7" xfId="18489" xr:uid="{C0FD7C1B-9E92-4D76-886B-4C91D00F3512}"/>
    <cellStyle name="Output 14 3 3 8" xfId="19246" xr:uid="{2E1A6C65-E4CD-4C7F-AB19-1FAD425FDADD}"/>
    <cellStyle name="Output 14 3 4" xfId="12425" xr:uid="{583A31EF-FBE1-4284-B7C5-1B60EE27768C}"/>
    <cellStyle name="Output 14 3 5" xfId="10463" xr:uid="{D3D88010-3D21-435F-B4B8-345600E2EF83}"/>
    <cellStyle name="Output 14 3 6" xfId="13655" xr:uid="{F7BECDA9-DA77-4160-8AAE-49CCBE221203}"/>
    <cellStyle name="Output 14 3 7" xfId="14631" xr:uid="{B9DE9916-32F7-4098-B01D-C568722B468F}"/>
    <cellStyle name="Output 14 3 8" xfId="15583" xr:uid="{772A0D33-8563-485E-9979-CB29EF11C95E}"/>
    <cellStyle name="Output 14 3 9" xfId="16478" xr:uid="{55A2C941-E5D5-45D5-BFE1-6E6AF8994032}"/>
    <cellStyle name="Output 14 4" xfId="7998" xr:uid="{3EB4F771-0B04-4D38-8D08-A334A39A491E}"/>
    <cellStyle name="Output 14 4 2" xfId="12966" xr:uid="{8E0275F7-B1F3-41C8-973C-6887DFFE0F6F}"/>
    <cellStyle name="Output 14 4 3" xfId="10034" xr:uid="{68C4E897-7872-4672-9CBC-F55ECB1C14AC}"/>
    <cellStyle name="Output 14 4 4" xfId="12697" xr:uid="{F8A71D77-4138-4FAD-BC8D-3391581F047F}"/>
    <cellStyle name="Output 14 4 5" xfId="10234" xr:uid="{7453E861-53BC-4F80-971E-DD724C96F41F}"/>
    <cellStyle name="Output 14 4 6" xfId="12936" xr:uid="{627D44A3-493B-472C-988E-8B66EAC84DCE}"/>
    <cellStyle name="Output 14 4 7" xfId="12019" xr:uid="{B583E703-B72C-43F9-9C66-749A67528560}"/>
    <cellStyle name="Output 14 4 8" xfId="10824" xr:uid="{FAE0BFF7-1357-4117-9277-30ABA8BFF579}"/>
    <cellStyle name="Output 14 5" xfId="9430" xr:uid="{D2923347-4F1B-4948-A003-517313785079}"/>
    <cellStyle name="Output 14 5 2" xfId="13834" xr:uid="{1EA70D58-F5BB-4EF2-9C9F-E50869A3508D}"/>
    <cellStyle name="Output 14 5 3" xfId="14794" xr:uid="{8D1A2622-E4AD-47FB-BCC9-69D9E085D21D}"/>
    <cellStyle name="Output 14 5 4" xfId="15746" xr:uid="{72A5B26B-5C8F-4853-A0DC-42D9D1AE1368}"/>
    <cellStyle name="Output 14 5 5" xfId="16620" xr:uid="{F6CC7F93-8EF7-47E0-B32C-B0C4F71AE57D}"/>
    <cellStyle name="Output 14 5 6" xfId="17485" xr:uid="{DDC4C451-59A9-46D0-A53A-AEE9F4FBD8E4}"/>
    <cellStyle name="Output 14 5 7" xfId="18261" xr:uid="{4D63903E-3995-4FAE-87C7-C7C3ECAE8B4A}"/>
    <cellStyle name="Output 14 5 8" xfId="19018" xr:uid="{99C3AC1C-4D03-4F78-99B7-B0F499190792}"/>
    <cellStyle name="Output 14 6" xfId="11871" xr:uid="{D6FDC8F7-B34A-4C79-B96C-F2BFE910A218}"/>
    <cellStyle name="Output 14 7" xfId="10952" xr:uid="{BE6B756C-C1A5-4DD0-84CE-DF4D5C4D0752}"/>
    <cellStyle name="Output 14 8" xfId="11490" xr:uid="{5BBDBF01-25EE-4578-97D5-E1BEB621971F}"/>
    <cellStyle name="Output 14 9" xfId="11250" xr:uid="{EFB3ECD9-1A19-431D-827E-9BD85D19CAB9}"/>
    <cellStyle name="Output 15" xfId="6231" xr:uid="{2CC59678-C6AE-47CE-946B-E2816027D10C}"/>
    <cellStyle name="Output 15 10" xfId="13082" xr:uid="{471B2112-42C0-4F3D-9773-EAC95B86799C}"/>
    <cellStyle name="Output 15 11" xfId="9937" xr:uid="{F65E808E-0F02-4141-A3A1-7F77BD054305}"/>
    <cellStyle name="Output 15 12" xfId="11838" xr:uid="{52828665-56B3-4C29-BE83-B9C8521CF66C}"/>
    <cellStyle name="Output 15 2" xfId="6895" xr:uid="{F748974F-64DE-4F2E-8AD4-6FFF09676159}"/>
    <cellStyle name="Output 15 2 10" xfId="10855" xr:uid="{456FF054-C724-4570-90AE-1E1CB85E23EC}"/>
    <cellStyle name="Output 15 2 11" xfId="11577" xr:uid="{C9F1DF79-8FAD-4F2D-854C-F23821CD2A56}"/>
    <cellStyle name="Output 15 2 2" xfId="7680" xr:uid="{C90B63A0-4B1E-4C26-B50C-7A304C2E801B}"/>
    <cellStyle name="Output 15 2 2 10" xfId="18014" xr:uid="{3B58A876-E7EC-4955-9136-9354B72F7AC0}"/>
    <cellStyle name="Output 15 2 2 2" xfId="9319" xr:uid="{CED86CEE-B55D-4A83-BCDE-406381F8525B}"/>
    <cellStyle name="Output 15 2 2 2 2" xfId="13753" xr:uid="{761AF4AE-B969-4245-9FE2-1F3CAD9D7822}"/>
    <cellStyle name="Output 15 2 2 2 3" xfId="14715" xr:uid="{12818502-FB56-4B27-9284-921FC9ED7AAB}"/>
    <cellStyle name="Output 15 2 2 2 4" xfId="15667" xr:uid="{0A007B3F-35B6-434E-A74A-932ED8941B23}"/>
    <cellStyle name="Output 15 2 2 2 5" xfId="16547" xr:uid="{A7300970-1999-4AEF-BAE9-17A9112F0996}"/>
    <cellStyle name="Output 15 2 2 2 6" xfId="17413" xr:uid="{41439D92-1AEC-4664-8A73-5E3EFEBF3B82}"/>
    <cellStyle name="Output 15 2 2 2 7" xfId="18189" xr:uid="{E92281A2-6D05-4596-8B97-4958B71E98F1}"/>
    <cellStyle name="Output 15 2 2 2 8" xfId="18946" xr:uid="{9B7437E7-CAD3-429E-B79B-FA85E3CCE6D4}"/>
    <cellStyle name="Output 15 2 2 3" xfId="9773" xr:uid="{96C449CF-29E6-4B45-A1E8-8BEE85E88A34}"/>
    <cellStyle name="Output 15 2 2 3 2" xfId="14177" xr:uid="{BD855E54-2B6F-45D5-ACC2-96D04A3D62F7}"/>
    <cellStyle name="Output 15 2 2 3 3" xfId="15137" xr:uid="{303544BB-77F7-42B6-BCBB-A68E32560A1A}"/>
    <cellStyle name="Output 15 2 2 3 4" xfId="16089" xr:uid="{78079500-806E-495E-BC4C-9B18C694191A}"/>
    <cellStyle name="Output 15 2 2 3 5" xfId="16963" xr:uid="{33A5B900-8D28-49E3-B02F-F938E5BDC6C9}"/>
    <cellStyle name="Output 15 2 2 3 6" xfId="17828" xr:uid="{B5EA76E8-73C1-4B3A-A133-D9EEDE86D487}"/>
    <cellStyle name="Output 15 2 2 3 7" xfId="18604" xr:uid="{43463760-97C8-4D6A-8F4C-539AF131A739}"/>
    <cellStyle name="Output 15 2 2 3 8" xfId="19361" xr:uid="{76A89C9E-C6CF-4A75-9B51-9399AB99C3C0}"/>
    <cellStyle name="Output 15 2 2 4" xfId="12737" xr:uid="{148F67B0-BB14-4A0C-A0AD-63A46A2B02C6}"/>
    <cellStyle name="Output 15 2 2 5" xfId="13360" xr:uid="{E0751F04-1F21-4B02-A0D2-227A85DBA0D6}"/>
    <cellStyle name="Output 15 2 2 6" xfId="14374" xr:uid="{19EC2205-5359-4DCD-95C5-8B5BF2A410BD}"/>
    <cellStyle name="Output 15 2 2 7" xfId="15332" xr:uid="{6901E18B-E705-4F96-9379-FE601AA35E52}"/>
    <cellStyle name="Output 15 2 2 8" xfId="16276" xr:uid="{7C55DD30-7D6E-44A5-9469-91D197F68AF4}"/>
    <cellStyle name="Output 15 2 2 9" xfId="17149" xr:uid="{C6396765-5048-44C8-803D-06F0FE5FA61A}"/>
    <cellStyle name="Output 15 2 3" xfId="8535" xr:uid="{89837385-EFBF-4E39-9B58-1346801DF7C2}"/>
    <cellStyle name="Output 15 2 3 2" xfId="13274" xr:uid="{2873141A-3CFF-4D06-874F-1281E8BAD9B5}"/>
    <cellStyle name="Output 15 2 3 3" xfId="14294" xr:uid="{14DBB6C9-45F3-4525-9578-C0386FCCFAC3}"/>
    <cellStyle name="Output 15 2 3 4" xfId="15254" xr:uid="{687EE531-1B4B-485C-AC39-7F966C23084B}"/>
    <cellStyle name="Output 15 2 3 5" xfId="16203" xr:uid="{91851DFC-CECD-448B-A171-546E1B638CB8}"/>
    <cellStyle name="Output 15 2 3 6" xfId="17076" xr:uid="{0ACC1F15-0731-43C6-ACA0-70EC5B334AA9}"/>
    <cellStyle name="Output 15 2 3 7" xfId="17941" xr:uid="{F260E2D7-22AF-4E89-81AC-0CE5112E883C}"/>
    <cellStyle name="Output 15 2 3 8" xfId="18717" xr:uid="{473B3760-99D4-4294-BC61-7EA4A096229E}"/>
    <cellStyle name="Output 15 2 4" xfId="9544" xr:uid="{974B579D-36AD-4250-8647-21281BFAA878}"/>
    <cellStyle name="Output 15 2 4 2" xfId="13948" xr:uid="{39616DE3-BF2F-40AF-B3DB-B8F00AD7D693}"/>
    <cellStyle name="Output 15 2 4 3" xfId="14908" xr:uid="{3029A6EA-B57B-4FF9-B3C2-7BC41F017EC9}"/>
    <cellStyle name="Output 15 2 4 4" xfId="15860" xr:uid="{7AB7DD7E-DE3C-40A9-A3EC-7CE0ED94BE2C}"/>
    <cellStyle name="Output 15 2 4 5" xfId="16734" xr:uid="{F20452BF-5BC3-4F7C-8392-0784C09A06FB}"/>
    <cellStyle name="Output 15 2 4 6" xfId="17599" xr:uid="{4C3AAB4F-8AE3-4069-A893-2C944F1F994B}"/>
    <cellStyle name="Output 15 2 4 7" xfId="18375" xr:uid="{1EA7BA66-4EA4-407F-AF18-557497BA435A}"/>
    <cellStyle name="Output 15 2 4 8" xfId="19132" xr:uid="{44E19988-0814-43B0-9556-866141BEA443}"/>
    <cellStyle name="Output 15 2 5" xfId="12245" xr:uid="{2118785B-492A-4010-8D69-31B05D1037DF}"/>
    <cellStyle name="Output 15 2 6" xfId="10630" xr:uid="{77F4A220-2FB6-4875-82E4-B083E494AEEC}"/>
    <cellStyle name="Output 15 2 7" xfId="12378" xr:uid="{0C0F70EA-3458-43C9-9557-C786474510C4}"/>
    <cellStyle name="Output 15 2 8" xfId="10507" xr:uid="{39CC89E6-594F-452F-BD05-2751CA218CC7}"/>
    <cellStyle name="Output 15 2 9" xfId="11983" xr:uid="{3108EEFA-8A4D-4904-B071-81167B4ADD6D}"/>
    <cellStyle name="Output 15 3" xfId="7157" xr:uid="{309BDD10-1A59-4416-847C-2D39F93CD458}"/>
    <cellStyle name="Output 15 3 10" xfId="11979" xr:uid="{5726F239-6E98-4138-A6B8-CDDA4C2740EF}"/>
    <cellStyle name="Output 15 3 2" xfId="8796" xr:uid="{C5E07C30-2A7B-40DE-A616-DED28DE9AE83}"/>
    <cellStyle name="Output 15 3 2 2" xfId="13456" xr:uid="{C93BF60B-B18A-4A44-BE0A-4D66A0858CF5}"/>
    <cellStyle name="Output 15 3 2 3" xfId="14462" xr:uid="{788466AE-2609-48D8-8E73-AD488CD80328}"/>
    <cellStyle name="Output 15 3 2 4" xfId="15420" xr:uid="{F5F0E097-46D5-49BC-88D2-B0459EEB0C76}"/>
    <cellStyle name="Output 15 3 2 5" xfId="16347" xr:uid="{FB4A42AB-1113-4642-8037-B3940815A6D9}"/>
    <cellStyle name="Output 15 3 2 6" xfId="17218" xr:uid="{88B99557-2F37-44F9-BA33-C36511A1E753}"/>
    <cellStyle name="Output 15 3 2 7" xfId="18065" xr:uid="{FA47537D-708B-48C9-8C36-A63707C5C2DD}"/>
    <cellStyle name="Output 15 3 2 8" xfId="18832" xr:uid="{4EAF38A4-4FF9-4742-99A6-2C9D1614D885}"/>
    <cellStyle name="Output 15 3 3" xfId="9659" xr:uid="{F1DD723E-F922-410F-8D67-415CD4A1C0B1}"/>
    <cellStyle name="Output 15 3 3 2" xfId="14063" xr:uid="{CC586BA1-879F-4FB0-B0E0-F24044C1DE90}"/>
    <cellStyle name="Output 15 3 3 3" xfId="15023" xr:uid="{24D02DCC-857A-448A-9DED-1F8223CAB3AB}"/>
    <cellStyle name="Output 15 3 3 4" xfId="15975" xr:uid="{C7A685D0-2E72-48C8-AF4D-140D9E426137}"/>
    <cellStyle name="Output 15 3 3 5" xfId="16849" xr:uid="{6C9707D2-7FED-43B0-8CCF-A2D32A5703EB}"/>
    <cellStyle name="Output 15 3 3 6" xfId="17714" xr:uid="{BA76664F-DC8B-407B-ABCA-91F6C14612FD}"/>
    <cellStyle name="Output 15 3 3 7" xfId="18490" xr:uid="{FF2080C9-9780-445C-9BF0-D7A8A7EB506B}"/>
    <cellStyle name="Output 15 3 3 8" xfId="19247" xr:uid="{EAF1878A-B4AC-4C40-BF45-F34FB873FE51}"/>
    <cellStyle name="Output 15 3 4" xfId="12426" xr:uid="{F196D1DE-D07D-4FE9-9B66-9151EC59AF44}"/>
    <cellStyle name="Output 15 3 5" xfId="10462" xr:uid="{8EF1D8D4-0C75-4170-AF41-CC218C1E76DA}"/>
    <cellStyle name="Output 15 3 6" xfId="13047" xr:uid="{7D94E33C-CC2D-4B7E-9069-BB4E4BA5A6A1}"/>
    <cellStyle name="Output 15 3 7" xfId="9965" xr:uid="{3688BEB4-FA10-4977-B23F-D17DC81E3C52}"/>
    <cellStyle name="Output 15 3 8" xfId="12167" xr:uid="{C1BF21F2-997D-460E-9FF3-D9A5C5B126E5}"/>
    <cellStyle name="Output 15 3 9" xfId="10703" xr:uid="{3CEFF476-1579-40E7-98CB-77B0AA656203}"/>
    <cellStyle name="Output 15 4" xfId="7999" xr:uid="{2EE1DA74-35FB-447C-A582-A10D516A81BC}"/>
    <cellStyle name="Output 15 4 2" xfId="12967" xr:uid="{254B7232-584C-4F1D-A4E8-9ECA13363B9A}"/>
    <cellStyle name="Output 15 4 3" xfId="10033" xr:uid="{9C893636-FD2F-4BDC-BBC8-08CC9F32F634}"/>
    <cellStyle name="Output 15 4 4" xfId="13718" xr:uid="{634D6FBC-23E2-4FB8-99E7-9EF85CCFE883}"/>
    <cellStyle name="Output 15 4 5" xfId="14682" xr:uid="{E5954D95-FCAF-40D9-AB9A-4FE4033CAF4B}"/>
    <cellStyle name="Output 15 4 6" xfId="15634" xr:uid="{13D6D81A-EEA9-468B-958F-A442EE31795C}"/>
    <cellStyle name="Output 15 4 7" xfId="16516" xr:uid="{7B78BB84-F39D-46E1-85DA-A7C04960D7AF}"/>
    <cellStyle name="Output 15 4 8" xfId="17384" xr:uid="{92D38BCB-FC3A-4F98-98F1-ED20B8B7A6E6}"/>
    <cellStyle name="Output 15 5" xfId="9431" xr:uid="{301F117C-078B-469A-9F34-1496FD3A2AB0}"/>
    <cellStyle name="Output 15 5 2" xfId="13835" xr:uid="{16A9108F-6862-4743-9DD6-546A6DD2A922}"/>
    <cellStyle name="Output 15 5 3" xfId="14795" xr:uid="{02CD6954-0D4F-476A-8F6A-6536CC980674}"/>
    <cellStyle name="Output 15 5 4" xfId="15747" xr:uid="{68D348FE-E43F-42BB-94A7-F127A68D855D}"/>
    <cellStyle name="Output 15 5 5" xfId="16621" xr:uid="{15BEEBD2-A998-472E-9B1C-BDF28A5B9F27}"/>
    <cellStyle name="Output 15 5 6" xfId="17486" xr:uid="{993980BB-F3AF-4417-89C4-8C022BF602A7}"/>
    <cellStyle name="Output 15 5 7" xfId="18262" xr:uid="{A41D86D6-5B17-4FD1-B0F7-C21CC51F0D8E}"/>
    <cellStyle name="Output 15 5 8" xfId="19019" xr:uid="{7EA7513A-C5A6-4558-B7FF-0AB14699981C}"/>
    <cellStyle name="Output 15 6" xfId="11872" xr:uid="{D5EA79E5-1607-4FD3-AEF3-592580CD3297}"/>
    <cellStyle name="Output 15 7" xfId="10951" xr:uid="{C1B3B724-D0B8-4D30-AE88-4AA8622258E9}"/>
    <cellStyle name="Output 15 8" xfId="11491" xr:uid="{EAF23FC9-2319-47AF-89DE-B1305753E7E0}"/>
    <cellStyle name="Output 15 9" xfId="11249" xr:uid="{A748F860-FB3E-474E-8CB9-F26ECA3FB2A5}"/>
    <cellStyle name="Output 16" xfId="6232" xr:uid="{CE7AA12E-FFB3-40A0-BB0B-A3B15DAF3CD4}"/>
    <cellStyle name="Output 16 10" xfId="11963" xr:uid="{A58F6275-7D9B-46E2-9DAA-413342582542}"/>
    <cellStyle name="Output 16 11" xfId="10869" xr:uid="{6C31E802-A20A-43C7-9B27-4FCF8957F3DD}"/>
    <cellStyle name="Output 16 12" xfId="11563" xr:uid="{D7960E61-0719-400A-B060-48028B344161}"/>
    <cellStyle name="Output 16 2" xfId="6896" xr:uid="{340B5F19-D81B-4F1B-A916-9046B1E60DEA}"/>
    <cellStyle name="Output 16 2 10" xfId="16307" xr:uid="{61AE8452-D2B5-4F5D-84C5-6DBB3057CDAD}"/>
    <cellStyle name="Output 16 2 11" xfId="17179" xr:uid="{A3B907E1-6AAB-4A55-9B3F-8CFF08E26BBE}"/>
    <cellStyle name="Output 16 2 2" xfId="7681" xr:uid="{07EBCACC-6B6D-41A7-9FE3-416A31E0EEDA}"/>
    <cellStyle name="Output 16 2 2 10" xfId="9960" xr:uid="{0B50200C-D804-4F90-94AE-4128FEF5C577}"/>
    <cellStyle name="Output 16 2 2 2" xfId="9320" xr:uid="{6EBA5DFE-838B-4591-AC80-F5438A35D8FE}"/>
    <cellStyle name="Output 16 2 2 2 2" xfId="13754" xr:uid="{0499851F-049E-47A5-B82F-49225A6EA2C8}"/>
    <cellStyle name="Output 16 2 2 2 3" xfId="14716" xr:uid="{360EE169-475A-4A69-8E3D-2FD470662A87}"/>
    <cellStyle name="Output 16 2 2 2 4" xfId="15668" xr:uid="{17E1DEF2-756C-4E2E-A808-70D20D717CE7}"/>
    <cellStyle name="Output 16 2 2 2 5" xfId="16548" xr:uid="{445877A1-D34E-4E15-B121-C5F80AF86E1C}"/>
    <cellStyle name="Output 16 2 2 2 6" xfId="17414" xr:uid="{546133B5-6C86-4FFD-9C4D-8C0F011FD3C7}"/>
    <cellStyle name="Output 16 2 2 2 7" xfId="18190" xr:uid="{57589420-E548-431F-9106-AB6EF68B814E}"/>
    <cellStyle name="Output 16 2 2 2 8" xfId="18947" xr:uid="{6FED0F0E-16D8-4ED7-A3B1-CD4BCE8C5CA7}"/>
    <cellStyle name="Output 16 2 2 3" xfId="9774" xr:uid="{0ABF95F4-3C60-41B9-AE5B-0D5D413CC32B}"/>
    <cellStyle name="Output 16 2 2 3 2" xfId="14178" xr:uid="{CE811BAD-98B3-4349-A69A-4CAAAE08F9C0}"/>
    <cellStyle name="Output 16 2 2 3 3" xfId="15138" xr:uid="{5402B5E8-C568-4F68-9364-C5AB9AA7B329}"/>
    <cellStyle name="Output 16 2 2 3 4" xfId="16090" xr:uid="{E65996E4-049F-4BA8-A464-8C28C6D7003C}"/>
    <cellStyle name="Output 16 2 2 3 5" xfId="16964" xr:uid="{C8DB06F9-A111-4FAD-AAEB-A9750D24FDC8}"/>
    <cellStyle name="Output 16 2 2 3 6" xfId="17829" xr:uid="{1DF92BCB-DCDB-4A25-BA9D-DA827B11C046}"/>
    <cellStyle name="Output 16 2 2 3 7" xfId="18605" xr:uid="{09912539-0E1F-46AB-ACD2-B5CB31DC1C38}"/>
    <cellStyle name="Output 16 2 2 3 8" xfId="19362" xr:uid="{553A2939-69EA-4F2B-87BC-669204BA7F78}"/>
    <cellStyle name="Output 16 2 2 4" xfId="12738" xr:uid="{4C408E12-4DD7-4270-91F8-288034E495CB}"/>
    <cellStyle name="Output 16 2 2 5" xfId="12331" xr:uid="{92C2A104-71C2-4CB3-A654-A14178FBC5E3}"/>
    <cellStyle name="Output 16 2 2 6" xfId="10549" xr:uid="{A326F102-6CEF-40CC-80E9-6C09CB64D0A4}"/>
    <cellStyle name="Output 16 2 2 7" xfId="12619" xr:uid="{11CB408F-1BFE-4799-A16D-679F0F3FBC56}"/>
    <cellStyle name="Output 16 2 2 8" xfId="10296" xr:uid="{C84FC15F-B560-4F05-B929-51145B50914E}"/>
    <cellStyle name="Output 16 2 2 9" xfId="13052" xr:uid="{11C83D88-9B2A-49B6-8A14-ED7911FB06B6}"/>
    <cellStyle name="Output 16 2 3" xfId="8536" xr:uid="{A286ED5F-A516-4DD7-998E-B482432699C6}"/>
    <cellStyle name="Output 16 2 3 2" xfId="13275" xr:uid="{8DE47C80-C56C-43B1-BA5B-8365A34270B0}"/>
    <cellStyle name="Output 16 2 3 3" xfId="14295" xr:uid="{7D317E56-8C1A-439C-97D0-E3205349D88B}"/>
    <cellStyle name="Output 16 2 3 4" xfId="15255" xr:uid="{74A31DDB-DF5E-41EC-AD67-61CD07259703}"/>
    <cellStyle name="Output 16 2 3 5" xfId="16204" xr:uid="{2037660B-FFFE-4276-B401-90F22707C2BF}"/>
    <cellStyle name="Output 16 2 3 6" xfId="17077" xr:uid="{6D08E86E-B5C4-4325-9EF2-143D4CC2B173}"/>
    <cellStyle name="Output 16 2 3 7" xfId="17942" xr:uid="{F2F73454-3BC3-4B98-AA89-C1E799C9AA02}"/>
    <cellStyle name="Output 16 2 3 8" xfId="18718" xr:uid="{8B3A715A-BC33-4162-A733-49C1DB24AFA5}"/>
    <cellStyle name="Output 16 2 4" xfId="9545" xr:uid="{5095901E-0003-4120-9CA2-ADA7B5B94490}"/>
    <cellStyle name="Output 16 2 4 2" xfId="13949" xr:uid="{06CA006A-A370-48C1-B71C-6E369A473712}"/>
    <cellStyle name="Output 16 2 4 3" xfId="14909" xr:uid="{715FF102-880E-4757-B971-CD72C858CB04}"/>
    <cellStyle name="Output 16 2 4 4" xfId="15861" xr:uid="{31E9CB2A-88C7-4F09-A46F-F331C0021508}"/>
    <cellStyle name="Output 16 2 4 5" xfId="16735" xr:uid="{353468E8-EC65-42C8-AFD8-FFF379B45107}"/>
    <cellStyle name="Output 16 2 4 6" xfId="17600" xr:uid="{581768B4-53D9-4C17-91D7-FA93E99CB29B}"/>
    <cellStyle name="Output 16 2 4 7" xfId="18376" xr:uid="{BB575615-F1CA-41C4-98F6-B24504266979}"/>
    <cellStyle name="Output 16 2 4 8" xfId="19133" xr:uid="{453F58A0-BA03-4263-A7D6-990AE28EEA70}"/>
    <cellStyle name="Output 16 2 5" xfId="12246" xr:uid="{4883E15A-55F6-49EC-B563-A8CE9B1CAC98}"/>
    <cellStyle name="Output 16 2 6" xfId="10629" xr:uid="{45C4DDAA-D0C4-4199-B434-4D2A827EBB3B}"/>
    <cellStyle name="Output 16 2 7" xfId="13409" xr:uid="{888F267E-115A-4FCF-8AEF-064893CF9F38}"/>
    <cellStyle name="Output 16 2 8" xfId="14418" xr:uid="{25A0744E-317D-4904-8E71-56B0FC23A1D7}"/>
    <cellStyle name="Output 16 2 9" xfId="15376" xr:uid="{BF2E8DA1-A52C-44DD-8516-B7339D49AAD4}"/>
    <cellStyle name="Output 16 3" xfId="7158" xr:uid="{4ABE4DC5-C220-4403-8CC8-706CF2D91976}"/>
    <cellStyle name="Output 16 3 10" xfId="13096" xr:uid="{DFE03AF4-C8A6-4A01-AC00-DCCD849881BF}"/>
    <cellStyle name="Output 16 3 2" xfId="8797" xr:uid="{CA187164-7671-43DE-912C-47B2017279B3}"/>
    <cellStyle name="Output 16 3 2 2" xfId="13457" xr:uid="{858B93CC-498B-4BBD-A1F9-69840608498B}"/>
    <cellStyle name="Output 16 3 2 3" xfId="14463" xr:uid="{483C2F63-6F07-4C3D-AF53-015C5489B495}"/>
    <cellStyle name="Output 16 3 2 4" xfId="15421" xr:uid="{CAF2647C-95A9-49EC-81E3-83BA4ADAC9A8}"/>
    <cellStyle name="Output 16 3 2 5" xfId="16348" xr:uid="{1CE6EE28-F4A9-495E-BFE9-8F812D018DC8}"/>
    <cellStyle name="Output 16 3 2 6" xfId="17219" xr:uid="{BCE3E6C9-930F-407E-8DA4-107A77BC2D12}"/>
    <cellStyle name="Output 16 3 2 7" xfId="18066" xr:uid="{594A987E-23C6-47A5-A127-6E08C92E0EAB}"/>
    <cellStyle name="Output 16 3 2 8" xfId="18833" xr:uid="{D459ACE1-AF65-4F92-A7A0-B6545FCA0EC7}"/>
    <cellStyle name="Output 16 3 3" xfId="9660" xr:uid="{FD049B14-AE7B-469D-9F88-AE5E15CBC2BC}"/>
    <cellStyle name="Output 16 3 3 2" xfId="14064" xr:uid="{88BE130B-01E2-4371-B25B-DD8F4374F0AD}"/>
    <cellStyle name="Output 16 3 3 3" xfId="15024" xr:uid="{E4F6A5BE-D54B-43FA-A8BF-B7D8D0F2E9DC}"/>
    <cellStyle name="Output 16 3 3 4" xfId="15976" xr:uid="{5265D588-3CA5-474F-95F1-B1C7EBE24181}"/>
    <cellStyle name="Output 16 3 3 5" xfId="16850" xr:uid="{442D568F-66A4-488D-9933-88262BA77FF3}"/>
    <cellStyle name="Output 16 3 3 6" xfId="17715" xr:uid="{1F14EA02-E01A-40D4-9290-EF0D71EFF58D}"/>
    <cellStyle name="Output 16 3 3 7" xfId="18491" xr:uid="{BE220B07-0ADE-4EB3-95F4-34001DA0640D}"/>
    <cellStyle name="Output 16 3 3 8" xfId="19248" xr:uid="{E9AEA0B4-DBCE-4650-8091-E5C38E122262}"/>
    <cellStyle name="Output 16 3 4" xfId="12427" xr:uid="{09C70478-A7C3-44C1-A840-FA197470E42F}"/>
    <cellStyle name="Output 16 3 5" xfId="10461" xr:uid="{8EEE50BF-A7F0-4052-8018-85CEBCC18B19}"/>
    <cellStyle name="Output 16 3 6" xfId="12383" xr:uid="{B2F6AEF9-8199-4C0D-9E6A-1184DD69765E}"/>
    <cellStyle name="Output 16 3 7" xfId="10502" xr:uid="{D7DAED10-EE32-4C7E-BC2B-D7DC80C09E40}"/>
    <cellStyle name="Output 16 3 8" xfId="11700" xr:uid="{28592CE7-B699-4A5F-B8E9-AE5A3D177734}"/>
    <cellStyle name="Output 16 3 9" xfId="11095" xr:uid="{C01A7327-4FE7-465D-BBDE-D0DAF06CD27B}"/>
    <cellStyle name="Output 16 4" xfId="8000" xr:uid="{4776E898-3DCE-4829-9839-9729BC9EAEF3}"/>
    <cellStyle name="Output 16 4 2" xfId="12968" xr:uid="{0327CB3B-27CB-4BA3-B4C2-2E877F9A3B1F}"/>
    <cellStyle name="Output 16 4 3" xfId="10032" xr:uid="{F8BF31BA-4266-4B70-BDC3-4C70B855EB5F}"/>
    <cellStyle name="Output 16 4 4" xfId="13193" xr:uid="{D0F64F44-83E4-4CEA-9256-58CEF3B1C0AD}"/>
    <cellStyle name="Output 16 4 5" xfId="9855" xr:uid="{0560D051-D0EA-495F-BD8B-B08DF08A3C30}"/>
    <cellStyle name="Output 16 4 6" xfId="12179" xr:uid="{ECD75FC9-D04D-4B5C-8F79-914F2EB4DF63}"/>
    <cellStyle name="Output 16 4 7" xfId="10696" xr:uid="{CD5DB330-A956-4479-AB55-D8ADA0A63473}"/>
    <cellStyle name="Output 16 4 8" xfId="13115" xr:uid="{8AFF75C6-57A9-417A-BD12-4A8BE9E6B1BF}"/>
    <cellStyle name="Output 16 5" xfId="9432" xr:uid="{2EF00241-4902-4E70-A096-77A82835CE03}"/>
    <cellStyle name="Output 16 5 2" xfId="13836" xr:uid="{B5EFF84C-8C79-4ABD-B04D-D22046AA2639}"/>
    <cellStyle name="Output 16 5 3" xfId="14796" xr:uid="{D73C4D37-1119-4076-95E3-1E996E61EDD6}"/>
    <cellStyle name="Output 16 5 4" xfId="15748" xr:uid="{7BC72613-A169-4E73-A782-BF19F7DB3560}"/>
    <cellStyle name="Output 16 5 5" xfId="16622" xr:uid="{88D1ED38-ECD4-4629-8448-7915C790A2DA}"/>
    <cellStyle name="Output 16 5 6" xfId="17487" xr:uid="{C17E9E39-5BD8-4AC3-BBB0-00F89382462B}"/>
    <cellStyle name="Output 16 5 7" xfId="18263" xr:uid="{E8862D54-2931-4069-A8B6-83162C8359E2}"/>
    <cellStyle name="Output 16 5 8" xfId="19020" xr:uid="{1F2CAE3C-A1DC-490D-9B59-28BD0BFCC99E}"/>
    <cellStyle name="Output 16 6" xfId="11873" xr:uid="{A6D50301-1F82-423B-811A-EE0B47AEA532}"/>
    <cellStyle name="Output 16 7" xfId="10950" xr:uid="{4318473F-0CD7-47E9-B280-68B448806589}"/>
    <cellStyle name="Output 16 8" xfId="11492" xr:uid="{4BCFE68A-F7FD-4628-A8C2-31306BC4D040}"/>
    <cellStyle name="Output 16 9" xfId="11248" xr:uid="{F095009D-66F3-47A8-B8A1-94A3D73B4409}"/>
    <cellStyle name="Output 17" xfId="6233" xr:uid="{239F25D9-917F-4782-BF2E-6B21DA42A420}"/>
    <cellStyle name="Output 17 10" xfId="12534" xr:uid="{6681EF32-BFA9-4421-9D14-8F2F6878A0E0}"/>
    <cellStyle name="Output 17 11" xfId="10359" xr:uid="{7FF86E21-4919-45E9-A9CF-B2D7D57976CB}"/>
    <cellStyle name="Output 17 12" xfId="12650" xr:uid="{CA158F43-234E-4541-B5E5-143931A9AE72}"/>
    <cellStyle name="Output 17 2" xfId="6897" xr:uid="{BF34A397-FFB5-48D4-A472-13093B80EA02}"/>
    <cellStyle name="Output 17 2 10" xfId="10242" xr:uid="{775DF06B-1F11-423D-BE32-08C1CDF4FFA8}"/>
    <cellStyle name="Output 17 2 11" xfId="11775" xr:uid="{D1D91EF9-2ABC-4C22-AEB2-76CAA8860B87}"/>
    <cellStyle name="Output 17 2 2" xfId="7682" xr:uid="{7FA17B5D-FEA3-47C5-990B-ED3B2EEBC0A7}"/>
    <cellStyle name="Output 17 2 2 10" xfId="16521" xr:uid="{AF55BEAF-ADAE-4CD5-B3AC-8E3881ECDCE5}"/>
    <cellStyle name="Output 17 2 2 2" xfId="9321" xr:uid="{43F598CB-5CE8-4404-9585-12A16585960F}"/>
    <cellStyle name="Output 17 2 2 2 2" xfId="13755" xr:uid="{5B248739-B1C0-4C74-9908-9849DBB69903}"/>
    <cellStyle name="Output 17 2 2 2 3" xfId="14717" xr:uid="{2A64CC95-3FE4-4424-BAE3-6774778DF92E}"/>
    <cellStyle name="Output 17 2 2 2 4" xfId="15669" xr:uid="{3FC49B98-2CEA-43D8-9E80-4E476B6B36B7}"/>
    <cellStyle name="Output 17 2 2 2 5" xfId="16549" xr:uid="{47924448-D8F7-45E1-87F0-1127D03AE1F9}"/>
    <cellStyle name="Output 17 2 2 2 6" xfId="17415" xr:uid="{C2D1835C-0DDC-4603-9828-031CD0CE7836}"/>
    <cellStyle name="Output 17 2 2 2 7" xfId="18191" xr:uid="{5543BB61-23AE-4C8E-AEA0-CD82B633A94C}"/>
    <cellStyle name="Output 17 2 2 2 8" xfId="18948" xr:uid="{0C8878DC-4303-4BAF-BEEE-7DDFC670C5B6}"/>
    <cellStyle name="Output 17 2 2 3" xfId="9775" xr:uid="{0DF4036B-EADB-4294-BB17-5229B0EF0169}"/>
    <cellStyle name="Output 17 2 2 3 2" xfId="14179" xr:uid="{83AB50DD-5D98-4E9F-B53B-999183B3927D}"/>
    <cellStyle name="Output 17 2 2 3 3" xfId="15139" xr:uid="{3A41DB93-3859-40B8-A0D0-DD5B742EAD39}"/>
    <cellStyle name="Output 17 2 2 3 4" xfId="16091" xr:uid="{A0324A33-28C6-4912-B35C-5653486DF744}"/>
    <cellStyle name="Output 17 2 2 3 5" xfId="16965" xr:uid="{7DAD056C-3E25-4619-8068-7DD8E41327AA}"/>
    <cellStyle name="Output 17 2 2 3 6" xfId="17830" xr:uid="{B8EFCFA3-A588-4229-9D2A-A1391CBCBCEB}"/>
    <cellStyle name="Output 17 2 2 3 7" xfId="18606" xr:uid="{D8663837-E15A-474E-9A0C-1BC9EA11F2C7}"/>
    <cellStyle name="Output 17 2 2 3 8" xfId="19363" xr:uid="{A7D3ABD3-408E-4C43-ADCE-37C09572D99A}"/>
    <cellStyle name="Output 17 2 2 4" xfId="12739" xr:uid="{F20A5ED2-0109-432B-AFD7-BFC227718771}"/>
    <cellStyle name="Output 17 2 2 5" xfId="13076" xr:uid="{450BF248-C79D-4B55-A3E5-ACB9F4F95C13}"/>
    <cellStyle name="Output 17 2 2 6" xfId="9941" xr:uid="{C6ED9A4F-5E4A-434C-880E-1AF159EB0509}"/>
    <cellStyle name="Output 17 2 2 7" xfId="13726" xr:uid="{BB00EBD8-9BBE-402E-930B-C9E1CE323868}"/>
    <cellStyle name="Output 17 2 2 8" xfId="14689" xr:uid="{D2A0A410-0122-4605-8285-C4BA2401ADDB}"/>
    <cellStyle name="Output 17 2 2 9" xfId="15641" xr:uid="{954044EC-ADCC-430C-9699-1C2FB00C0519}"/>
    <cellStyle name="Output 17 2 3" xfId="8537" xr:uid="{AD4D74D6-A686-4C3C-AFDB-B51ACBBF6ADA}"/>
    <cellStyle name="Output 17 2 3 2" xfId="13276" xr:uid="{A87CCA4A-D5FD-43AC-B047-10719AEAAAA6}"/>
    <cellStyle name="Output 17 2 3 3" xfId="14296" xr:uid="{28BB6051-5DCB-4F35-A5DB-1FC1B3914D15}"/>
    <cellStyle name="Output 17 2 3 4" xfId="15256" xr:uid="{3507A984-6171-4F87-9D96-91A898ADF971}"/>
    <cellStyle name="Output 17 2 3 5" xfId="16205" xr:uid="{E9F7F27E-6CC4-437C-A9DF-D7C5518284C7}"/>
    <cellStyle name="Output 17 2 3 6" xfId="17078" xr:uid="{891B8C14-41A5-43DC-8105-140864DEF426}"/>
    <cellStyle name="Output 17 2 3 7" xfId="17943" xr:uid="{0A646497-F7F9-4601-904A-41E158C33285}"/>
    <cellStyle name="Output 17 2 3 8" xfId="18719" xr:uid="{E8FADDEB-CE94-40D5-9151-C8E528CCA642}"/>
    <cellStyle name="Output 17 2 4" xfId="9546" xr:uid="{4A9EE4BA-1143-4B81-BC3A-FF2EF67F7324}"/>
    <cellStyle name="Output 17 2 4 2" xfId="13950" xr:uid="{01D4A572-0F63-4813-83BA-E966B7CA9171}"/>
    <cellStyle name="Output 17 2 4 3" xfId="14910" xr:uid="{77665E29-1183-4B06-A5AF-03CD3B1025A8}"/>
    <cellStyle name="Output 17 2 4 4" xfId="15862" xr:uid="{229EF8B5-CFBE-425D-A8BE-F13D1EDDC517}"/>
    <cellStyle name="Output 17 2 4 5" xfId="16736" xr:uid="{E7C5CE73-A9C6-4140-971F-39EFA27A79CB}"/>
    <cellStyle name="Output 17 2 4 6" xfId="17601" xr:uid="{A0F66721-522F-4D55-91E7-CBD7CDC3A41E}"/>
    <cellStyle name="Output 17 2 4 7" xfId="18377" xr:uid="{4F800CBB-0F65-4D6E-8A16-F357B54DCAB7}"/>
    <cellStyle name="Output 17 2 4 8" xfId="19134" xr:uid="{2926DF44-6267-4E25-AFE1-86EF0ECFB9CD}"/>
    <cellStyle name="Output 17 2 5" xfId="12247" xr:uid="{C80D6F02-91A8-4C3C-8934-7E02B00407C7}"/>
    <cellStyle name="Output 17 2 6" xfId="10628" xr:uid="{29806DA5-4EDE-4D28-9BF7-224DE23F3D00}"/>
    <cellStyle name="Output 17 2 7" xfId="12920" xr:uid="{7DEF523F-218C-4329-BC2C-5052BB25D0A7}"/>
    <cellStyle name="Output 17 2 8" xfId="10074" xr:uid="{2EB2E2EF-D98E-4390-BB8F-575780EC89F6}"/>
    <cellStyle name="Output 17 2 9" xfId="12689" xr:uid="{7135F403-8296-4A7B-B1CD-941AA8FE3690}"/>
    <cellStyle name="Output 17 3" xfId="7159" xr:uid="{6667653C-F680-4852-8428-56A6574CD628}"/>
    <cellStyle name="Output 17 3 10" xfId="17184" xr:uid="{15BFF09D-B1BE-4F24-9E3F-4D5A7B46D3B3}"/>
    <cellStyle name="Output 17 3 2" xfId="8798" xr:uid="{232C57D1-634D-4D03-A466-8560CB21BF3A}"/>
    <cellStyle name="Output 17 3 2 2" xfId="13458" xr:uid="{B22E744C-9D3C-4306-AD92-42B809B0DC6F}"/>
    <cellStyle name="Output 17 3 2 3" xfId="14464" xr:uid="{CE6F8E14-A22F-4D41-B62B-05339E09521C}"/>
    <cellStyle name="Output 17 3 2 4" xfId="15422" xr:uid="{26D53943-21CB-4FA5-8100-C183ECC262C2}"/>
    <cellStyle name="Output 17 3 2 5" xfId="16349" xr:uid="{E6B57370-B37F-4878-9D91-D7BAE3A24538}"/>
    <cellStyle name="Output 17 3 2 6" xfId="17220" xr:uid="{93E0CA71-C322-44D2-A116-DFCEBCCB2101}"/>
    <cellStyle name="Output 17 3 2 7" xfId="18067" xr:uid="{9EB23B43-4A9D-4724-B0B3-0FDD979F02F8}"/>
    <cellStyle name="Output 17 3 2 8" xfId="18834" xr:uid="{2DF53B9E-C8B6-41F8-BD20-A76F76AE12C2}"/>
    <cellStyle name="Output 17 3 3" xfId="9661" xr:uid="{7FC70C3D-9EA1-4D76-86B5-622CED545A78}"/>
    <cellStyle name="Output 17 3 3 2" xfId="14065" xr:uid="{F83351B7-6A5D-4383-ACCB-2761DFBF35A3}"/>
    <cellStyle name="Output 17 3 3 3" xfId="15025" xr:uid="{C5438889-23F9-4984-AC4C-6B7035D8AF79}"/>
    <cellStyle name="Output 17 3 3 4" xfId="15977" xr:uid="{8F4FC69E-0C26-47FC-92D4-58F7D36DB3B3}"/>
    <cellStyle name="Output 17 3 3 5" xfId="16851" xr:uid="{A07A11B0-5543-4DA3-A88D-25B78ED5715D}"/>
    <cellStyle name="Output 17 3 3 6" xfId="17716" xr:uid="{3124E2B2-CF42-4B49-9A3D-24DE75279A7B}"/>
    <cellStyle name="Output 17 3 3 7" xfId="18492" xr:uid="{43331466-2860-46B0-ADAC-41923F34E403}"/>
    <cellStyle name="Output 17 3 3 8" xfId="19249" xr:uid="{0F3A2202-19B1-4154-8F30-9CB4A20DD1E6}"/>
    <cellStyle name="Output 17 3 4" xfId="12428" xr:uid="{59114DDE-106D-42D4-9748-C5C1309F2F90}"/>
    <cellStyle name="Output 17 3 5" xfId="10460" xr:uid="{B79E9B0D-DB2F-4E5F-AEEF-F828ED3F9D85}"/>
    <cellStyle name="Output 17 3 6" xfId="13414" xr:uid="{14B87A52-896A-46DF-B72E-6E4D576EB60F}"/>
    <cellStyle name="Output 17 3 7" xfId="14423" xr:uid="{92173231-B529-4B81-81E3-DA7742F1633B}"/>
    <cellStyle name="Output 17 3 8" xfId="15381" xr:uid="{B5D52E21-9531-4336-99E1-E80FA4E75D6A}"/>
    <cellStyle name="Output 17 3 9" xfId="16312" xr:uid="{29BCADAA-1E22-4472-9CDF-E008A9329EF9}"/>
    <cellStyle name="Output 17 4" xfId="8001" xr:uid="{53357F12-6962-400D-B23C-0030F84CAAE7}"/>
    <cellStyle name="Output 17 4 2" xfId="12969" xr:uid="{93034FF8-C152-492E-85E2-9B7DEDB38623}"/>
    <cellStyle name="Output 17 4 3" xfId="10031" xr:uid="{C995E914-A65E-4F5F-9986-C0F65A7F4476}"/>
    <cellStyle name="Output 17 4 4" xfId="12695" xr:uid="{18D1BD10-97CC-4BA9-8336-E6A1C0255AFD}"/>
    <cellStyle name="Output 17 4 5" xfId="10236" xr:uid="{863454A3-E438-4C91-A61B-F5D3F30365DD}"/>
    <cellStyle name="Output 17 4 6" xfId="12393" xr:uid="{E86C0DC7-B7CA-4E28-A022-D14BD9EE0B1A}"/>
    <cellStyle name="Output 17 4 7" xfId="10494" xr:uid="{E611BE06-AB5F-453D-B0CF-CB1C2692B4CA}"/>
    <cellStyle name="Output 17 4 8" xfId="12629" xr:uid="{25B8CF83-04D7-493C-B957-4B853C7FCDD6}"/>
    <cellStyle name="Output 17 5" xfId="9433" xr:uid="{ED859522-178D-4B41-9E60-9112301B3BC5}"/>
    <cellStyle name="Output 17 5 2" xfId="13837" xr:uid="{7001792D-299E-41A6-BB84-31E8F7ADC5B4}"/>
    <cellStyle name="Output 17 5 3" xfId="14797" xr:uid="{D61BD02D-0762-4740-BB4A-8E4C533287AB}"/>
    <cellStyle name="Output 17 5 4" xfId="15749" xr:uid="{B239957D-5A1F-4771-B70B-0581CEB59100}"/>
    <cellStyle name="Output 17 5 5" xfId="16623" xr:uid="{511E2690-C31D-4E1B-8B65-09AC9DC70BBF}"/>
    <cellStyle name="Output 17 5 6" xfId="17488" xr:uid="{E6C8E7D2-07AE-47A9-8A61-8FAB3A2CD25B}"/>
    <cellStyle name="Output 17 5 7" xfId="18264" xr:uid="{57222E35-5046-443B-8052-559B68A80EE7}"/>
    <cellStyle name="Output 17 5 8" xfId="19021" xr:uid="{CBFB198F-D44E-4D0D-9221-BA3165D09783}"/>
    <cellStyle name="Output 17 6" xfId="11874" xr:uid="{80098A6D-C191-4D70-BB5D-2B9ACF5A805C}"/>
    <cellStyle name="Output 17 7" xfId="10949" xr:uid="{800EB562-4F92-456F-A431-3B473A6D6B97}"/>
    <cellStyle name="Output 17 8" xfId="11493" xr:uid="{CAAD368F-A39A-4E00-BA72-09454EC79EB4}"/>
    <cellStyle name="Output 17 9" xfId="11247" xr:uid="{68D94ACA-360B-4D1F-B294-421A0B83EF6C}"/>
    <cellStyle name="Output 18" xfId="6234" xr:uid="{44823828-660E-4C89-9724-2AB4E3748E49}"/>
    <cellStyle name="Output 18 10" xfId="11246" xr:uid="{CD76FFB3-2DDE-4C79-80C5-D91C2C47BCC8}"/>
    <cellStyle name="Output 18 11" xfId="13563" xr:uid="{19105ABC-B575-427F-8C7A-F76C93D0CD34}"/>
    <cellStyle name="Output 18 12" xfId="14564" xr:uid="{9590E30C-DE58-474F-BB3F-7303599A3146}"/>
    <cellStyle name="Output 18 13" xfId="15522" xr:uid="{6D21B2ED-1267-4495-BE91-5BEB8B4D8DE3}"/>
    <cellStyle name="Output 18 2" xfId="6235" xr:uid="{57027733-1D54-439B-90BA-49BB0C2BBA99}"/>
    <cellStyle name="Output 18 2 10" xfId="13024" xr:uid="{11B844F1-A185-4E54-87B7-1E34FA256457}"/>
    <cellStyle name="Output 18 2 11" xfId="9980" xr:uid="{730EB352-3B57-4C3D-A8C8-2842188C7B10}"/>
    <cellStyle name="Output 18 2 12" xfId="11835" xr:uid="{03677AB6-154B-44CF-887F-FD9EB3851B6F}"/>
    <cellStyle name="Output 18 2 2" xfId="6899" xr:uid="{187913FE-9B10-4EB2-9C39-85733157C236}"/>
    <cellStyle name="Output 18 2 2 10" xfId="11287" xr:uid="{06D0F624-92FA-405D-8545-626541113336}"/>
    <cellStyle name="Output 18 2 2 11" xfId="13323" xr:uid="{67DD5B2C-5344-49F7-928A-25B994EA61F5}"/>
    <cellStyle name="Output 18 2 2 2" xfId="7683" xr:uid="{20E5D2BD-EB36-427F-A459-9E6E7B843021}"/>
    <cellStyle name="Output 18 2 2 2 10" xfId="18138" xr:uid="{5D95B049-29C7-4122-9729-ABE73CC3F350}"/>
    <cellStyle name="Output 18 2 2 2 2" xfId="9322" xr:uid="{39192E00-032B-45FE-9166-CFEF398124CD}"/>
    <cellStyle name="Output 18 2 2 2 2 2" xfId="13756" xr:uid="{4C4681B3-03CA-4D3B-8186-E78C6461487C}"/>
    <cellStyle name="Output 18 2 2 2 2 3" xfId="14718" xr:uid="{F478C882-5872-4152-8BC2-C8868E11BF27}"/>
    <cellStyle name="Output 18 2 2 2 2 4" xfId="15670" xr:uid="{B4091E3C-FA6A-417C-9CCE-1D1775B809C6}"/>
    <cellStyle name="Output 18 2 2 2 2 5" xfId="16550" xr:uid="{074EF453-C372-4FFA-B904-8E0AF5EF5456}"/>
    <cellStyle name="Output 18 2 2 2 2 6" xfId="17416" xr:uid="{68462388-3C87-44A6-9383-CA071C07A325}"/>
    <cellStyle name="Output 18 2 2 2 2 7" xfId="18192" xr:uid="{1706416B-4188-42B0-BBE5-F1200AAEC338}"/>
    <cellStyle name="Output 18 2 2 2 2 8" xfId="18949" xr:uid="{CDA633A5-3A03-4C84-885F-A6989D022788}"/>
    <cellStyle name="Output 18 2 2 2 3" xfId="9776" xr:uid="{C68DBBA2-39C5-479A-AB24-C76A37FAE5F8}"/>
    <cellStyle name="Output 18 2 2 2 3 2" xfId="14180" xr:uid="{82685DCA-F0BC-4161-B554-3ED41214D362}"/>
    <cellStyle name="Output 18 2 2 2 3 3" xfId="15140" xr:uid="{88772E15-294A-4096-BE55-4228F5E4AE70}"/>
    <cellStyle name="Output 18 2 2 2 3 4" xfId="16092" xr:uid="{C0E2F8D3-9378-43B6-9950-612BD9EC69A5}"/>
    <cellStyle name="Output 18 2 2 2 3 5" xfId="16966" xr:uid="{EDD87542-86A9-47BA-8F31-79136BA4F9D6}"/>
    <cellStyle name="Output 18 2 2 2 3 6" xfId="17831" xr:uid="{2B454892-D524-4ED9-98F0-C69FF368D5C2}"/>
    <cellStyle name="Output 18 2 2 2 3 7" xfId="18607" xr:uid="{60C7BC95-A4C2-4082-B4FE-1B51085C14F5}"/>
    <cellStyle name="Output 18 2 2 2 3 8" xfId="19364" xr:uid="{2EDD50D0-8222-4240-9522-268B5FC7B45F}"/>
    <cellStyle name="Output 18 2 2 2 4" xfId="12740" xr:uid="{93780E1D-5A66-472A-89CA-0781318D0A72}"/>
    <cellStyle name="Output 18 2 2 2 5" xfId="13534" xr:uid="{79BB8030-50AF-44A6-8043-7A802B0E5971}"/>
    <cellStyle name="Output 18 2 2 2 6" xfId="14538" xr:uid="{61BDD010-22F8-4B46-BCF2-4EA3870A9328}"/>
    <cellStyle name="Output 18 2 2 2 7" xfId="15496" xr:uid="{ECDBDC7D-615F-4E7F-8909-1F1C2E0DA0F8}"/>
    <cellStyle name="Output 18 2 2 2 8" xfId="16421" xr:uid="{BCB636A0-3A9E-4472-865D-7C00071DA68D}"/>
    <cellStyle name="Output 18 2 2 2 9" xfId="17292" xr:uid="{D56B07F1-591E-4F53-8CDF-518E8F778422}"/>
    <cellStyle name="Output 18 2 2 3" xfId="8539" xr:uid="{7557B4D2-575B-475B-8186-EBD60BDF14F0}"/>
    <cellStyle name="Output 18 2 2 3 2" xfId="13278" xr:uid="{23073F74-32EB-4660-8504-4053F243EA1B}"/>
    <cellStyle name="Output 18 2 2 3 3" xfId="14298" xr:uid="{333FFA3B-A4F9-4FCC-88D0-F5BA6881A547}"/>
    <cellStyle name="Output 18 2 2 3 4" xfId="15258" xr:uid="{FFB268C9-B314-45DC-A165-14386980D83A}"/>
    <cellStyle name="Output 18 2 2 3 5" xfId="16207" xr:uid="{A6F53FA6-F25B-4912-9D7E-F5FB6C06D3D9}"/>
    <cellStyle name="Output 18 2 2 3 6" xfId="17080" xr:uid="{6681DF3D-DF34-4A97-996D-5A1857B4BECE}"/>
    <cellStyle name="Output 18 2 2 3 7" xfId="17945" xr:uid="{AE5D2E31-3F9E-4947-B2CC-1753523942E6}"/>
    <cellStyle name="Output 18 2 2 3 8" xfId="18721" xr:uid="{E5288777-EC16-4DB8-8C7C-F6323756474D}"/>
    <cellStyle name="Output 18 2 2 4" xfId="9548" xr:uid="{7490C0EF-F60F-4729-9D1C-CE708246E50F}"/>
    <cellStyle name="Output 18 2 2 4 2" xfId="13952" xr:uid="{1E0853E2-D3BD-4656-8B84-D430EB303062}"/>
    <cellStyle name="Output 18 2 2 4 3" xfId="14912" xr:uid="{D84F3272-552F-4444-AAB9-BA8AAF6226CC}"/>
    <cellStyle name="Output 18 2 2 4 4" xfId="15864" xr:uid="{C56B65DC-E670-44A2-8A22-B596D8164465}"/>
    <cellStyle name="Output 18 2 2 4 5" xfId="16738" xr:uid="{5E36D511-F273-46B5-977C-20BC3A2E57E7}"/>
    <cellStyle name="Output 18 2 2 4 6" xfId="17603" xr:uid="{F43956B0-A52E-4926-BB5D-77BA47DFBA6D}"/>
    <cellStyle name="Output 18 2 2 4 7" xfId="18379" xr:uid="{6FC137EA-3DCD-4146-9AD1-1D4677B65B21}"/>
    <cellStyle name="Output 18 2 2 4 8" xfId="19136" xr:uid="{0B0F3642-7DEF-4247-BDC3-3B7876F32F34}"/>
    <cellStyle name="Output 18 2 2 5" xfId="12249" xr:uid="{38D66F50-CEDC-4A94-BE6B-6BD8D64CDCCC}"/>
    <cellStyle name="Output 18 2 2 6" xfId="10626" xr:uid="{50788156-D3DE-4F75-97C0-5FE8EE0F1458}"/>
    <cellStyle name="Output 18 2 2 7" xfId="11688" xr:uid="{07146EF4-3B69-4379-9148-B9BB5B5EBA01}"/>
    <cellStyle name="Output 18 2 2 8" xfId="11103" xr:uid="{462C8BE2-CDE5-4A83-9415-0AE8A6B448BC}"/>
    <cellStyle name="Output 18 2 2 9" xfId="11451" xr:uid="{63C68D91-4FC5-4B9A-AC91-498911BB83A3}"/>
    <cellStyle name="Output 18 2 3" xfId="7161" xr:uid="{93D57EAD-646B-41B1-AEF7-A5A9638F84FE}"/>
    <cellStyle name="Output 18 2 3 10" xfId="13700" xr:uid="{EE972EA5-44B7-4284-81C9-BEA10EBF0DD7}"/>
    <cellStyle name="Output 18 2 3 2" xfId="8800" xr:uid="{D46CC67B-9A9D-4DA1-A225-C8D07ED52713}"/>
    <cellStyle name="Output 18 2 3 2 2" xfId="13460" xr:uid="{9FF314FA-CABC-4EA4-ACFB-907D94A594F9}"/>
    <cellStyle name="Output 18 2 3 2 3" xfId="14466" xr:uid="{7C72FDFF-B617-4C55-9E4A-FEC28E5D929A}"/>
    <cellStyle name="Output 18 2 3 2 4" xfId="15424" xr:uid="{4750BAE2-39A0-48CF-9547-19DB53C0112B}"/>
    <cellStyle name="Output 18 2 3 2 5" xfId="16351" xr:uid="{73B07F93-E316-47DD-A892-C179A2F68712}"/>
    <cellStyle name="Output 18 2 3 2 6" xfId="17222" xr:uid="{C7754D56-BF2C-4F3F-8915-2BF2624FE304}"/>
    <cellStyle name="Output 18 2 3 2 7" xfId="18069" xr:uid="{2E9E8733-FF90-41BD-9C31-1ADC1C1EA704}"/>
    <cellStyle name="Output 18 2 3 2 8" xfId="18836" xr:uid="{4EA307F6-EFDC-41A3-87EB-4C395D8101BE}"/>
    <cellStyle name="Output 18 2 3 3" xfId="9663" xr:uid="{EBA0D607-224C-4140-9A56-B354FFAD0447}"/>
    <cellStyle name="Output 18 2 3 3 2" xfId="14067" xr:uid="{D1398710-CCB5-48D0-87A1-81CDCE6E78F5}"/>
    <cellStyle name="Output 18 2 3 3 3" xfId="15027" xr:uid="{4CABCC68-06DF-463F-A2A6-DAE3478FF514}"/>
    <cellStyle name="Output 18 2 3 3 4" xfId="15979" xr:uid="{C86CFE02-D33F-4081-90A1-0B0C219FD339}"/>
    <cellStyle name="Output 18 2 3 3 5" xfId="16853" xr:uid="{4B1DA888-ECBA-4B8C-AFA8-F6752F024D6D}"/>
    <cellStyle name="Output 18 2 3 3 6" xfId="17718" xr:uid="{C8F76C4B-5160-4D3D-BC8F-EF8F56B2017D}"/>
    <cellStyle name="Output 18 2 3 3 7" xfId="18494" xr:uid="{74C98FEB-40DF-4529-83BA-9F491AFD5B8F}"/>
    <cellStyle name="Output 18 2 3 3 8" xfId="19251" xr:uid="{AFFCA2C7-0BEC-4B42-90CE-180213A877C7}"/>
    <cellStyle name="Output 18 2 3 4" xfId="12430" xr:uid="{5AED7259-A0F2-448B-88F4-920895CEC606}"/>
    <cellStyle name="Output 18 2 3 5" xfId="10458" xr:uid="{BA2B422A-4CBE-45B2-87E9-9DBABFCEB52C}"/>
    <cellStyle name="Output 18 2 3 6" xfId="11709" xr:uid="{3D16D8F2-0E4E-4863-99B6-E74BE7EC5B49}"/>
    <cellStyle name="Output 18 2 3 7" xfId="11087" xr:uid="{7545709C-1F30-4550-B9A8-3FBF3311F5DC}"/>
    <cellStyle name="Output 18 2 3 8" xfId="12879" xr:uid="{19DBAAC8-316D-4C49-9303-39721F03CB22}"/>
    <cellStyle name="Output 18 2 3 9" xfId="10110" xr:uid="{E734363A-0C30-42EF-AC2C-ACFC5AB35E52}"/>
    <cellStyle name="Output 18 2 4" xfId="8003" xr:uid="{49AAD67E-5039-4F70-89EA-E62D750BC8EC}"/>
    <cellStyle name="Output 18 2 4 2" xfId="12971" xr:uid="{449EBE0D-4946-42B9-9901-7C980DDC71C5}"/>
    <cellStyle name="Output 18 2 4 3" xfId="10029" xr:uid="{7333E9BF-6036-474C-AE7D-3D9EBF0588DB}"/>
    <cellStyle name="Output 18 2 4 4" xfId="13191" xr:uid="{4055135D-3892-40AA-9C41-B45E740C4048}"/>
    <cellStyle name="Output 18 2 4 5" xfId="9857" xr:uid="{C4341E11-7B1C-4B43-8AC3-974303A13FD7}"/>
    <cellStyle name="Output 18 2 4 6" xfId="11897" xr:uid="{9E1B5F11-6027-4B23-A64E-443E1BF85852}"/>
    <cellStyle name="Output 18 2 4 7" xfId="10928" xr:uid="{DA882BD0-97F6-4E76-A014-C657EDE8518E}"/>
    <cellStyle name="Output 18 2 4 8" xfId="11513" xr:uid="{0A36B401-0057-4868-9004-425CE896B469}"/>
    <cellStyle name="Output 18 2 5" xfId="9435" xr:uid="{015FA2F3-3188-4548-BE50-31BF299E2E18}"/>
    <cellStyle name="Output 18 2 5 2" xfId="13839" xr:uid="{E1047E30-AFF4-4EF4-AF23-871D628BFB6E}"/>
    <cellStyle name="Output 18 2 5 3" xfId="14799" xr:uid="{25A6D47B-B036-4660-80B3-5ABF6472DA7C}"/>
    <cellStyle name="Output 18 2 5 4" xfId="15751" xr:uid="{2E7D454A-4BCB-4F77-B135-4D6C19D67CEA}"/>
    <cellStyle name="Output 18 2 5 5" xfId="16625" xr:uid="{9D24253D-3940-4D4E-B7D9-EABB73D9849E}"/>
    <cellStyle name="Output 18 2 5 6" xfId="17490" xr:uid="{2960FD73-44FA-4993-9126-0A5740B8F990}"/>
    <cellStyle name="Output 18 2 5 7" xfId="18266" xr:uid="{CFBAF00F-D758-462D-A902-CFC1C6435CA5}"/>
    <cellStyle name="Output 18 2 5 8" xfId="19023" xr:uid="{D084FF33-33A6-4A94-880F-CA8F808B6261}"/>
    <cellStyle name="Output 18 2 6" xfId="11876" xr:uid="{884E9D97-678B-490B-B490-E1714C681425}"/>
    <cellStyle name="Output 18 2 7" xfId="10947" xr:uid="{7CE4763A-7A3B-4681-B29B-7DE0DDD8FD5C}"/>
    <cellStyle name="Output 18 2 8" xfId="11495" xr:uid="{76B2D557-5319-4FE2-A8E8-ACFE37353E53}"/>
    <cellStyle name="Output 18 2 9" xfId="11245" xr:uid="{1EBD7A57-AD4E-44D7-A31C-DCAEF3E425E3}"/>
    <cellStyle name="Output 18 3" xfId="6898" xr:uid="{5B8EB9DE-E056-43F0-BD53-8B4ABBA893AD}"/>
    <cellStyle name="Output 18 3 10" xfId="11288" xr:uid="{F50BEE72-2737-4DC7-8962-97CCFC8E0AF6}"/>
    <cellStyle name="Output 18 3 11" xfId="12300" xr:uid="{25B3C9EA-A9C4-4032-AE01-F9371996920C}"/>
    <cellStyle name="Output 18 3 2" xfId="7684" xr:uid="{60B7B5CB-97DD-42F6-9DC1-9E2C7B123FE3}"/>
    <cellStyle name="Output 18 3 2 10" xfId="14626" xr:uid="{FDED67E5-E4EC-4A81-879B-ED5B62883480}"/>
    <cellStyle name="Output 18 3 2 2" xfId="9323" xr:uid="{BD2D4DCA-D3A5-49B6-AF35-71F2F4209CD7}"/>
    <cellStyle name="Output 18 3 2 2 2" xfId="13757" xr:uid="{CCC55E8B-CD6E-41DE-861C-04FA641BC8DD}"/>
    <cellStyle name="Output 18 3 2 2 3" xfId="14719" xr:uid="{E83DA911-5036-44A2-8AD2-64AB5036A021}"/>
    <cellStyle name="Output 18 3 2 2 4" xfId="15671" xr:uid="{632821A5-5E75-419D-AE88-F0B7E60024EE}"/>
    <cellStyle name="Output 18 3 2 2 5" xfId="16551" xr:uid="{B42712FA-AAC6-4051-AAAA-C88514EF96BE}"/>
    <cellStyle name="Output 18 3 2 2 6" xfId="17417" xr:uid="{A162339D-ED79-42C0-8ABD-3D5E77B70E77}"/>
    <cellStyle name="Output 18 3 2 2 7" xfId="18193" xr:uid="{5E5AE472-0B4D-4414-A6A2-25121DCFC44E}"/>
    <cellStyle name="Output 18 3 2 2 8" xfId="18950" xr:uid="{5A398704-065E-4ECF-89BD-C47DC83646F9}"/>
    <cellStyle name="Output 18 3 2 3" xfId="9777" xr:uid="{E3957B33-3283-4F7D-A1C0-4D63EE5CA73B}"/>
    <cellStyle name="Output 18 3 2 3 2" xfId="14181" xr:uid="{415D7547-3DF2-4522-9C35-35A98C9A9AAC}"/>
    <cellStyle name="Output 18 3 2 3 3" xfId="15141" xr:uid="{340CF414-6A90-4E22-AB2E-7C4B26A6766A}"/>
    <cellStyle name="Output 18 3 2 3 4" xfId="16093" xr:uid="{B9F2EB18-0A4F-4211-92D9-9345D8598F33}"/>
    <cellStyle name="Output 18 3 2 3 5" xfId="16967" xr:uid="{4AC455ED-3844-40C7-BA88-554F17070899}"/>
    <cellStyle name="Output 18 3 2 3 6" xfId="17832" xr:uid="{51727C48-BEAF-4768-9746-EF402BDB8010}"/>
    <cellStyle name="Output 18 3 2 3 7" xfId="18608" xr:uid="{88596386-1FC3-41D9-B5EF-65005654EFF3}"/>
    <cellStyle name="Output 18 3 2 3 8" xfId="19365" xr:uid="{FAC348D9-89F9-43CC-8F9C-290109EA97C9}"/>
    <cellStyle name="Output 18 3 2 4" xfId="12741" xr:uid="{14CF5B20-3D52-4C9B-9D16-6157D1B6EB6C}"/>
    <cellStyle name="Output 18 3 2 5" xfId="12506" xr:uid="{6B3A1521-E20F-46C6-8293-F53BB594509C}"/>
    <cellStyle name="Output 18 3 2 6" xfId="10385" xr:uid="{1A470089-4009-4B3A-9CBC-434E183F687D}"/>
    <cellStyle name="Output 18 3 2 7" xfId="12386" xr:uid="{8FA53859-A825-4B86-A406-EDEA7F55746B}"/>
    <cellStyle name="Output 18 3 2 8" xfId="10499" xr:uid="{C9FC00C3-7891-4B87-AAFC-8660EC082F34}"/>
    <cellStyle name="Output 18 3 2 9" xfId="13650" xr:uid="{FE9749E0-49D2-45E3-B2ED-FFE71CCFA400}"/>
    <cellStyle name="Output 18 3 3" xfId="8538" xr:uid="{20178A51-0918-415E-94F9-3983FEB3EDF9}"/>
    <cellStyle name="Output 18 3 3 2" xfId="13277" xr:uid="{BF38B411-42CB-4882-92DE-8D8CF7F26C67}"/>
    <cellStyle name="Output 18 3 3 3" xfId="14297" xr:uid="{55014A0B-59B9-4F14-A924-CA6EDA718C1A}"/>
    <cellStyle name="Output 18 3 3 4" xfId="15257" xr:uid="{09721C46-CEE8-464B-8ACC-E45F79DB035F}"/>
    <cellStyle name="Output 18 3 3 5" xfId="16206" xr:uid="{30179F30-76E3-42AB-B97C-80AF8B64B775}"/>
    <cellStyle name="Output 18 3 3 6" xfId="17079" xr:uid="{7FAE40EC-E260-443A-8E5F-D19A484B2723}"/>
    <cellStyle name="Output 18 3 3 7" xfId="17944" xr:uid="{CD916BB1-0764-4965-881B-2BAEBDD6E419}"/>
    <cellStyle name="Output 18 3 3 8" xfId="18720" xr:uid="{B798BFB2-F7E8-42CC-B865-3A066BEB51AE}"/>
    <cellStyle name="Output 18 3 4" xfId="9547" xr:uid="{8FA6FF43-D659-4F7F-8529-EDD497348DAB}"/>
    <cellStyle name="Output 18 3 4 2" xfId="13951" xr:uid="{6424305F-1BC9-4F11-A183-3CD16D69F5DF}"/>
    <cellStyle name="Output 18 3 4 3" xfId="14911" xr:uid="{1589F62A-97F3-4085-8967-2C39F7432228}"/>
    <cellStyle name="Output 18 3 4 4" xfId="15863" xr:uid="{54FA6CD9-A5F4-47DA-992D-DFB31D26BAC3}"/>
    <cellStyle name="Output 18 3 4 5" xfId="16737" xr:uid="{8AFB280B-114F-4F50-ABB4-7CC7CC3D758B}"/>
    <cellStyle name="Output 18 3 4 6" xfId="17602" xr:uid="{5F5CC2D9-39F3-4AFB-8F39-CFF467DB93F1}"/>
    <cellStyle name="Output 18 3 4 7" xfId="18378" xr:uid="{1C2B9E23-FCB4-48CE-951B-BD85FC00B722}"/>
    <cellStyle name="Output 18 3 4 8" xfId="19135" xr:uid="{DB13C70C-1D66-4EFD-B7DB-FCED27B5D520}"/>
    <cellStyle name="Output 18 3 5" xfId="12248" xr:uid="{BDED879B-C5B8-41E3-986A-EBD2AF2DFA20}"/>
    <cellStyle name="Output 18 3 6" xfId="10627" xr:uid="{61AF558C-D2C8-46D9-A778-EF553E7DE6F3}"/>
    <cellStyle name="Output 18 3 7" xfId="11687" xr:uid="{546403D7-D30B-4CBB-AB1A-F94D5539762E}"/>
    <cellStyle name="Output 18 3 8" xfId="11104" xr:uid="{44F16826-2034-47FE-BDEF-60F86CC25B3D}"/>
    <cellStyle name="Output 18 3 9" xfId="11450" xr:uid="{001FB2BC-6E71-4837-BBEE-5FA75E02353B}"/>
    <cellStyle name="Output 18 4" xfId="7160" xr:uid="{DB999EF5-FCB5-4B5E-8667-CECF2FCA3CF5}"/>
    <cellStyle name="Output 18 4 10" xfId="15625" xr:uid="{05ECA773-1D56-4E1F-8F4C-1BA6ED28C43C}"/>
    <cellStyle name="Output 18 4 2" xfId="8799" xr:uid="{066EB3D5-4A7E-4063-806A-5E4339005587}"/>
    <cellStyle name="Output 18 4 2 2" xfId="13459" xr:uid="{15157CC1-50BA-4E93-8238-F7A2DD1B84FE}"/>
    <cellStyle name="Output 18 4 2 3" xfId="14465" xr:uid="{5C8495AC-93F5-48EC-8BE9-2E877D8442D9}"/>
    <cellStyle name="Output 18 4 2 4" xfId="15423" xr:uid="{C17FA156-F471-42AF-96F7-5631D401E72E}"/>
    <cellStyle name="Output 18 4 2 5" xfId="16350" xr:uid="{73E99F4C-9403-46AD-887C-15179E17B82D}"/>
    <cellStyle name="Output 18 4 2 6" xfId="17221" xr:uid="{F2AACBEA-447A-407D-B5AD-C946728ADB8C}"/>
    <cellStyle name="Output 18 4 2 7" xfId="18068" xr:uid="{3626E7FE-6E21-4B94-AC2A-4B56E5F76067}"/>
    <cellStyle name="Output 18 4 2 8" xfId="18835" xr:uid="{37DC9CE0-F0A3-465C-8094-629DB9580168}"/>
    <cellStyle name="Output 18 4 3" xfId="9662" xr:uid="{D8038961-08A6-4C5F-99E7-CA31D95C8121}"/>
    <cellStyle name="Output 18 4 3 2" xfId="14066" xr:uid="{978412B2-F420-4D60-BE52-77C7D83900C7}"/>
    <cellStyle name="Output 18 4 3 3" xfId="15026" xr:uid="{7F924CD7-2FB4-47CF-8A16-C970B0CBE6BA}"/>
    <cellStyle name="Output 18 4 3 4" xfId="15978" xr:uid="{B73F8D7E-2A45-4752-8D78-50A87B6EADD5}"/>
    <cellStyle name="Output 18 4 3 5" xfId="16852" xr:uid="{12AD5EFA-81A7-4E5F-ACC7-5F8C2CCA977C}"/>
    <cellStyle name="Output 18 4 3 6" xfId="17717" xr:uid="{20E89093-5E89-496F-92B9-B35399113D52}"/>
    <cellStyle name="Output 18 4 3 7" xfId="18493" xr:uid="{0E5256F5-08D3-474A-93DB-BD29D9780E33}"/>
    <cellStyle name="Output 18 4 3 8" xfId="19250" xr:uid="{EA017029-2204-4AF9-8B9A-88EC5F514B4D}"/>
    <cellStyle name="Output 18 4 4" xfId="12429" xr:uid="{DACDA249-5E3D-4888-9266-11F3F1DA8FFC}"/>
    <cellStyle name="Output 18 4 5" xfId="10459" xr:uid="{2CD7A4C0-47BF-4482-AC0B-58F0F05E411E}"/>
    <cellStyle name="Output 18 4 6" xfId="12925" xr:uid="{6206ADD5-14B2-492B-A273-32AE4EDB3B9E}"/>
    <cellStyle name="Output 18 4 7" xfId="10069" xr:uid="{B5F3829C-8DA0-404F-A03F-B0E5A9C11735}"/>
    <cellStyle name="Output 18 4 8" xfId="13708" xr:uid="{0786F739-3631-4C91-8BC5-0F794991A94B}"/>
    <cellStyle name="Output 18 4 9" xfId="14673" xr:uid="{5D3A8B78-B443-46F6-8540-A16D4E3E414D}"/>
    <cellStyle name="Output 18 5" xfId="8002" xr:uid="{D242E84D-5373-4691-B902-0B968C2EA8E8}"/>
    <cellStyle name="Output 18 5 2" xfId="12970" xr:uid="{E6E01230-C33B-4C7B-A135-A181BC02644D}"/>
    <cellStyle name="Output 18 5 3" xfId="10030" xr:uid="{85202809-1281-4CD1-BAC7-D1AF506452AC}"/>
    <cellStyle name="Output 18 5 4" xfId="13716" xr:uid="{77874913-8B22-4234-91CE-8AFFDBEC4C26}"/>
    <cellStyle name="Output 18 5 5" xfId="14680" xr:uid="{2B7E85D0-2853-4DBF-963F-97B16609FA26}"/>
    <cellStyle name="Output 18 5 6" xfId="15632" xr:uid="{265EB63A-B767-4D1D-9475-2E0BC7FA18C3}"/>
    <cellStyle name="Output 18 5 7" xfId="16514" xr:uid="{C3C840FC-E6CE-40E3-9F29-FD6522A7538A}"/>
    <cellStyle name="Output 18 5 8" xfId="17382" xr:uid="{1A0719F1-9B0B-43BF-8D89-BFCB64E71433}"/>
    <cellStyle name="Output 18 6" xfId="9434" xr:uid="{17B2C4F0-4B24-4B51-8AB3-140C14B8023F}"/>
    <cellStyle name="Output 18 6 2" xfId="13838" xr:uid="{3E6BA75C-BB50-4CB2-AF23-E41C97017E0E}"/>
    <cellStyle name="Output 18 6 3" xfId="14798" xr:uid="{7A13EA36-681E-4B92-AB4C-8E3212941216}"/>
    <cellStyle name="Output 18 6 4" xfId="15750" xr:uid="{DC55F253-5C0F-4BE1-A460-223F1EA41892}"/>
    <cellStyle name="Output 18 6 5" xfId="16624" xr:uid="{1B4614C2-BBA4-4FD2-BD42-AEBBD023718C}"/>
    <cellStyle name="Output 18 6 6" xfId="17489" xr:uid="{F8E50D20-A2A8-4CA9-9895-A1BE49FD7C29}"/>
    <cellStyle name="Output 18 6 7" xfId="18265" xr:uid="{9D3CF016-C5EB-425D-AFCA-CD8802A6CAFC}"/>
    <cellStyle name="Output 18 6 8" xfId="19022" xr:uid="{87CC3F77-DF9D-49AD-B958-D5195CD44653}"/>
    <cellStyle name="Output 18 7" xfId="11875" xr:uid="{3249FF87-392F-4683-BA8F-2A43B71BCE98}"/>
    <cellStyle name="Output 18 8" xfId="10948" xr:uid="{50B2942F-CF48-45AD-8E70-DE0C716AEEAF}"/>
    <cellStyle name="Output 18 9" xfId="11494" xr:uid="{62CB41B2-157F-449B-9D3C-3591C27B70D9}"/>
    <cellStyle name="Output 19" xfId="6236" xr:uid="{60D9B1A3-9A03-41B7-8A45-75B32879A475}"/>
    <cellStyle name="Output 19 10" xfId="11244" xr:uid="{76AF0274-2CF1-487C-91C7-CE90CC86FB9A}"/>
    <cellStyle name="Output 19 11" xfId="12357" xr:uid="{146FF194-8049-40AD-A5CC-FC87D8B31CED}"/>
    <cellStyle name="Output 19 12" xfId="10523" xr:uid="{E4E6A19F-9D3E-4E16-9E30-BC851A1CEA60}"/>
    <cellStyle name="Output 19 13" xfId="13140" xr:uid="{E69C2F13-59D4-4746-A012-AC7CB16FAA0A}"/>
    <cellStyle name="Output 19 2" xfId="6237" xr:uid="{B0C389F5-F2ED-41FC-B1FE-B98DACDF6E24}"/>
    <cellStyle name="Output 19 2 10" xfId="13386" xr:uid="{AF0B6B9F-69A6-46FF-8D94-4C21FFD29A58}"/>
    <cellStyle name="Output 19 2 11" xfId="14400" xr:uid="{A8E85B29-4692-4463-B37C-206B6FB878BD}"/>
    <cellStyle name="Output 19 2 12" xfId="15358" xr:uid="{C7084603-9CB9-4398-831A-F6F13A40A182}"/>
    <cellStyle name="Output 19 2 2" xfId="6901" xr:uid="{226D6B8A-6D49-4E7D-840E-1C928B4980A3}"/>
    <cellStyle name="Output 19 2 2 10" xfId="11285" xr:uid="{4BEBAA3A-8980-4C5A-9A6C-F3A1A74874F4}"/>
    <cellStyle name="Output 19 2 2 11" xfId="13510" xr:uid="{1939A371-37BB-4DD4-9841-7B6A43F9A505}"/>
    <cellStyle name="Output 19 2 2 2" xfId="7685" xr:uid="{577A60F9-8B7D-42CF-B892-0F483841DF8B}"/>
    <cellStyle name="Output 19 2 2 2 10" xfId="11902" xr:uid="{16F8AD02-C508-40C9-B4EC-950C6B14F559}"/>
    <cellStyle name="Output 19 2 2 2 2" xfId="9324" xr:uid="{791C101B-8065-4054-A051-8AFA43516E77}"/>
    <cellStyle name="Output 19 2 2 2 2 2" xfId="13758" xr:uid="{AAEB0830-0DB5-4666-9013-77B8823E914A}"/>
    <cellStyle name="Output 19 2 2 2 2 3" xfId="14720" xr:uid="{7D070C83-5239-426A-B010-62AB9FA5E287}"/>
    <cellStyle name="Output 19 2 2 2 2 4" xfId="15672" xr:uid="{C3D1768B-B852-443E-8265-79BA758C2B52}"/>
    <cellStyle name="Output 19 2 2 2 2 5" xfId="16552" xr:uid="{49E2B3ED-F8CF-4109-83BD-0A8B0B6E7772}"/>
    <cellStyle name="Output 19 2 2 2 2 6" xfId="17418" xr:uid="{7742A711-3006-47E3-A03B-B3405FAEDE65}"/>
    <cellStyle name="Output 19 2 2 2 2 7" xfId="18194" xr:uid="{C8035EDC-D7BC-4CD0-B142-D27AE8483F76}"/>
    <cellStyle name="Output 19 2 2 2 2 8" xfId="18951" xr:uid="{3B8358A4-A097-4BE9-B07D-9E7B7E74FED3}"/>
    <cellStyle name="Output 19 2 2 2 3" xfId="9778" xr:uid="{F351C23D-1EEE-43ED-BFAF-CB86BEEBE0C3}"/>
    <cellStyle name="Output 19 2 2 2 3 2" xfId="14182" xr:uid="{07497252-4BEE-44CD-8EC1-869C2E8E738B}"/>
    <cellStyle name="Output 19 2 2 2 3 3" xfId="15142" xr:uid="{A6DAFCAF-4F0A-44B4-A960-B426A52D0EE2}"/>
    <cellStyle name="Output 19 2 2 2 3 4" xfId="16094" xr:uid="{F14E46DC-C418-4ED8-95A9-5195F238B99A}"/>
    <cellStyle name="Output 19 2 2 2 3 5" xfId="16968" xr:uid="{DBA5E42E-A068-4026-8022-50212FA73766}"/>
    <cellStyle name="Output 19 2 2 2 3 6" xfId="17833" xr:uid="{E3F70635-44AD-4D30-B028-86B44C06224C}"/>
    <cellStyle name="Output 19 2 2 2 3 7" xfId="18609" xr:uid="{E81CD0BB-6E37-468C-AD57-803E83FF006E}"/>
    <cellStyle name="Output 19 2 2 2 3 8" xfId="19366" xr:uid="{84A174AF-20B8-4E89-8FF0-B792FF81CE9E}"/>
    <cellStyle name="Output 19 2 2 2 4" xfId="12742" xr:uid="{28534386-7061-4CA3-B6A2-E992FB5F6CC8}"/>
    <cellStyle name="Output 19 2 2 2 5" xfId="12039" xr:uid="{83CA47F0-8E7B-40D9-A4A5-3DA039C454B1}"/>
    <cellStyle name="Output 19 2 2 2 6" xfId="10805" xr:uid="{44AFAD03-BF16-4C8E-9F61-DD98918D74EA}"/>
    <cellStyle name="Output 19 2 2 2 7" xfId="11623" xr:uid="{3331B78D-0DFB-4374-83CF-E0E1E2782A0B}"/>
    <cellStyle name="Output 19 2 2 2 8" xfId="11146" xr:uid="{737ECF24-4A00-4CD9-AA1F-E3538A936EDE}"/>
    <cellStyle name="Output 19 2 2 2 9" xfId="9845" xr:uid="{F63C01CB-2B05-4D4D-A499-CC59913C411A}"/>
    <cellStyle name="Output 19 2 2 3" xfId="8541" xr:uid="{E3DA6BA6-DC96-47E5-A088-6E420F9ACCA7}"/>
    <cellStyle name="Output 19 2 2 3 2" xfId="13280" xr:uid="{71614F2B-729E-4C33-8350-D29A7C79F570}"/>
    <cellStyle name="Output 19 2 2 3 3" xfId="14300" xr:uid="{653A2BF7-6032-4B70-B552-5D13809CB05C}"/>
    <cellStyle name="Output 19 2 2 3 4" xfId="15260" xr:uid="{6DF49886-A6A6-4DFE-B5EF-7044A9CAB337}"/>
    <cellStyle name="Output 19 2 2 3 5" xfId="16209" xr:uid="{4C21455E-18B0-4011-8B9D-312C9E74EDBA}"/>
    <cellStyle name="Output 19 2 2 3 6" xfId="17082" xr:uid="{67D79043-5AD8-4438-9DF0-D48A0E375F2D}"/>
    <cellStyle name="Output 19 2 2 3 7" xfId="17947" xr:uid="{A94A99F2-68B9-4951-8FFA-B5D1023BD683}"/>
    <cellStyle name="Output 19 2 2 3 8" xfId="18723" xr:uid="{B20E0B6C-9126-424F-9EFA-0F2F804557EA}"/>
    <cellStyle name="Output 19 2 2 4" xfId="9550" xr:uid="{E6FFD9D3-0E0E-4340-8392-69893C15730D}"/>
    <cellStyle name="Output 19 2 2 4 2" xfId="13954" xr:uid="{295DC2BA-6022-4F13-BDFF-03A844702F22}"/>
    <cellStyle name="Output 19 2 2 4 3" xfId="14914" xr:uid="{96A361BA-6FA3-4BA7-A17A-97A01CEEA350}"/>
    <cellStyle name="Output 19 2 2 4 4" xfId="15866" xr:uid="{85E883DE-E9FE-462B-AD53-0E7621DE0F61}"/>
    <cellStyle name="Output 19 2 2 4 5" xfId="16740" xr:uid="{1B06928F-88EB-4888-908D-473D52D12343}"/>
    <cellStyle name="Output 19 2 2 4 6" xfId="17605" xr:uid="{81EEB63B-6FD6-4387-A1B3-06CB0FBE6F77}"/>
    <cellStyle name="Output 19 2 2 4 7" xfId="18381" xr:uid="{D3A799FF-A3D5-4F68-A53C-6676299B1C3B}"/>
    <cellStyle name="Output 19 2 2 4 8" xfId="19138" xr:uid="{93E3A072-2F15-4552-946F-86EE1B1B1FA3}"/>
    <cellStyle name="Output 19 2 2 5" xfId="12251" xr:uid="{645E53B6-58E4-4FAF-9372-0B2BAC4C507B}"/>
    <cellStyle name="Output 19 2 2 6" xfId="10624" xr:uid="{6E898B80-D313-48E8-88C7-93C8C81C5712}"/>
    <cellStyle name="Output 19 2 2 7" xfId="11690" xr:uid="{AC10DE41-F6A9-4D99-AB16-7C863CC71E87}"/>
    <cellStyle name="Output 19 2 2 8" xfId="11101" xr:uid="{3CCDD7F6-0E67-4AB6-A3ED-4F04B4535DEB}"/>
    <cellStyle name="Output 19 2 2 9" xfId="11453" xr:uid="{9B98F19E-3CD8-4DCC-8E59-9542E836EE58}"/>
    <cellStyle name="Output 19 2 3" xfId="7163" xr:uid="{CC12D0B3-18E5-43F2-AC7C-042C2A1071B4}"/>
    <cellStyle name="Output 19 2 3 10" xfId="11634" xr:uid="{0BA490B7-D976-4937-9189-FCB277BED7B8}"/>
    <cellStyle name="Output 19 2 3 2" xfId="8802" xr:uid="{76A99FB4-A235-4A7F-9EF9-C80114CD3365}"/>
    <cellStyle name="Output 19 2 3 2 2" xfId="13462" xr:uid="{4DFB6FCC-AC6E-4F6F-9C4B-B36FDB091F8C}"/>
    <cellStyle name="Output 19 2 3 2 3" xfId="14468" xr:uid="{01031D14-AB52-4ED1-AE9F-F1360DEA8AD1}"/>
    <cellStyle name="Output 19 2 3 2 4" xfId="15426" xr:uid="{28839E53-7746-47F1-B524-A3A8AB1653AD}"/>
    <cellStyle name="Output 19 2 3 2 5" xfId="16353" xr:uid="{AFAA1FDD-4C97-45A2-9A6C-090FB9108A19}"/>
    <cellStyle name="Output 19 2 3 2 6" xfId="17224" xr:uid="{9D17591D-A96A-4354-86CD-5F5F45EF252C}"/>
    <cellStyle name="Output 19 2 3 2 7" xfId="18071" xr:uid="{7F2DC75E-B7E9-403F-BDE9-822A1B65EC1E}"/>
    <cellStyle name="Output 19 2 3 2 8" xfId="18838" xr:uid="{81CC44EA-A242-4F2C-85BA-1EF9B6FB3022}"/>
    <cellStyle name="Output 19 2 3 3" xfId="9665" xr:uid="{D28E181F-B910-4C6D-B0E5-FB48FA467D83}"/>
    <cellStyle name="Output 19 2 3 3 2" xfId="14069" xr:uid="{B79E4E89-8926-4592-A2E2-23C237CE5614}"/>
    <cellStyle name="Output 19 2 3 3 3" xfId="15029" xr:uid="{43E79B5A-888E-42A7-A55F-CD1BEA38E881}"/>
    <cellStyle name="Output 19 2 3 3 4" xfId="15981" xr:uid="{AD8AF2B6-1843-466D-B6BB-49912DC76454}"/>
    <cellStyle name="Output 19 2 3 3 5" xfId="16855" xr:uid="{185DB85E-7CB9-4E99-8615-A4C26BD85AB7}"/>
    <cellStyle name="Output 19 2 3 3 6" xfId="17720" xr:uid="{4F52DD32-2920-4BFE-A69E-5EF9BE443E00}"/>
    <cellStyle name="Output 19 2 3 3 7" xfId="18496" xr:uid="{786209FA-F4E4-473D-8C3A-3A0914AFD2C5}"/>
    <cellStyle name="Output 19 2 3 3 8" xfId="19253" xr:uid="{516E6FD0-FA2C-460C-8F82-59A176A22241}"/>
    <cellStyle name="Output 19 2 3 4" xfId="12432" xr:uid="{65C0E5F7-4334-4C11-B815-F6E98A87098B}"/>
    <cellStyle name="Output 19 2 3 5" xfId="10456" xr:uid="{1B09561F-43CC-434C-82B5-1EC457FB5372}"/>
    <cellStyle name="Output 19 2 3 6" xfId="11711" xr:uid="{94287A02-D79D-4F01-8142-C844FA7877CA}"/>
    <cellStyle name="Output 19 2 3 7" xfId="11085" xr:uid="{23583C42-B1C3-41E1-AF10-41318DDEBEDA}"/>
    <cellStyle name="Output 19 2 3 8" xfId="12061" xr:uid="{7BFF95B9-2C8E-4C78-BA31-0BE29FCCF3C4}"/>
    <cellStyle name="Output 19 2 3 9" xfId="10792" xr:uid="{F48AC961-7293-46BD-8617-5FCFDEB324D8}"/>
    <cellStyle name="Output 19 2 4" xfId="8005" xr:uid="{F8FE7AAD-47F6-4FF8-9C92-B70984DFAFAC}"/>
    <cellStyle name="Output 19 2 4 2" xfId="12973" xr:uid="{593627AC-0F9F-428B-8327-DE8314D3814A}"/>
    <cellStyle name="Output 19 2 4 3" xfId="12017" xr:uid="{5D78A7B8-C85F-467E-AD37-0220313B8962}"/>
    <cellStyle name="Output 19 2 4 4" xfId="10826" xr:uid="{0F40DF2B-E482-4070-97AB-E16216AB610B}"/>
    <cellStyle name="Output 19 2 4 5" xfId="11605" xr:uid="{6B6AF29D-C042-41C8-94B6-C48EE078D1B5}"/>
    <cellStyle name="Output 19 2 4 6" xfId="11164" xr:uid="{5F638B50-A595-4C81-8082-6348F7AD20A7}"/>
    <cellStyle name="Output 19 2 4 7" xfId="12550" xr:uid="{7D970BAC-D7AF-46F9-ACCF-AC6F6481C498}"/>
    <cellStyle name="Output 19 2 4 8" xfId="10348" xr:uid="{EB62383B-5DD1-4153-86F2-043BCE11504D}"/>
    <cellStyle name="Output 19 2 5" xfId="9437" xr:uid="{0C27DA7A-42BE-4E60-BB68-C53CD3738F2C}"/>
    <cellStyle name="Output 19 2 5 2" xfId="13841" xr:uid="{6B22C260-EC1A-433C-8E9D-789C03A3600C}"/>
    <cellStyle name="Output 19 2 5 3" xfId="14801" xr:uid="{1DC28061-6880-4323-88FA-711FFCA79D28}"/>
    <cellStyle name="Output 19 2 5 4" xfId="15753" xr:uid="{0EA0C961-189C-4419-8AFC-4415D70D00A6}"/>
    <cellStyle name="Output 19 2 5 5" xfId="16627" xr:uid="{4D2350A6-A01F-4519-90EA-079E7A77A63B}"/>
    <cellStyle name="Output 19 2 5 6" xfId="17492" xr:uid="{0BE9E0D2-F627-4349-91A2-4324C164021F}"/>
    <cellStyle name="Output 19 2 5 7" xfId="18268" xr:uid="{14115664-4062-4214-AEF8-9204874F5177}"/>
    <cellStyle name="Output 19 2 5 8" xfId="19025" xr:uid="{07EE209B-978D-472B-8D5F-BDD65B5DE740}"/>
    <cellStyle name="Output 19 2 6" xfId="11878" xr:uid="{B103C9C6-B482-4C8F-A96A-096410225B4D}"/>
    <cellStyle name="Output 19 2 7" xfId="10945" xr:uid="{AB576FBC-5307-4EC1-840B-452C824DE2EB}"/>
    <cellStyle name="Output 19 2 8" xfId="11497" xr:uid="{97B5815E-A773-41EC-AC63-D59E85C2C30E}"/>
    <cellStyle name="Output 19 2 9" xfId="11243" xr:uid="{3F9E2681-6551-43F9-BD38-1B61F7B1C9E4}"/>
    <cellStyle name="Output 19 3" xfId="6900" xr:uid="{5CFE5719-AC63-4118-9F65-6EA7C1A8F651}"/>
    <cellStyle name="Output 19 3 10" xfId="11286" xr:uid="{DB861C0A-31BD-4D1C-A67E-D94CD05E1A21}"/>
    <cellStyle name="Output 19 3 11" xfId="12483" xr:uid="{578D5427-78B5-49F3-82E4-9F29125A2B07}"/>
    <cellStyle name="Output 19 3 2" xfId="7686" xr:uid="{7E590E27-EF69-4DAB-A46B-54E3DD9B4802}"/>
    <cellStyle name="Output 19 3 2 10" xfId="9927" xr:uid="{9062E4B6-F177-458A-B8EE-20C88538AB8A}"/>
    <cellStyle name="Output 19 3 2 2" xfId="9325" xr:uid="{DB06A63A-81C6-42A6-9DAD-EA816A3FC217}"/>
    <cellStyle name="Output 19 3 2 2 2" xfId="13759" xr:uid="{B2AA51B5-5312-437F-A8B5-3C09789A31E5}"/>
    <cellStyle name="Output 19 3 2 2 3" xfId="14721" xr:uid="{3B31CE7B-41C6-40D0-8566-74ED9E60AB89}"/>
    <cellStyle name="Output 19 3 2 2 4" xfId="15673" xr:uid="{18190471-30BA-40E5-A1D2-5B510069A24C}"/>
    <cellStyle name="Output 19 3 2 2 5" xfId="16553" xr:uid="{9EBC676C-3261-40F7-884F-A6E7E8D0F781}"/>
    <cellStyle name="Output 19 3 2 2 6" xfId="17419" xr:uid="{ADA16F3E-11B5-4662-A155-759017FD7786}"/>
    <cellStyle name="Output 19 3 2 2 7" xfId="18195" xr:uid="{AB75DE0B-30D7-4BBA-B34F-09BF3B3D27D9}"/>
    <cellStyle name="Output 19 3 2 2 8" xfId="18952" xr:uid="{D586417A-2D96-4201-A5E0-A339202CB622}"/>
    <cellStyle name="Output 19 3 2 3" xfId="9779" xr:uid="{D6D7792D-D249-41CD-AA38-1CE5AF7C29B0}"/>
    <cellStyle name="Output 19 3 2 3 2" xfId="14183" xr:uid="{F4D7F4B7-37B0-4EFB-BC09-FF677D856775}"/>
    <cellStyle name="Output 19 3 2 3 3" xfId="15143" xr:uid="{0C2C9D2A-3FCF-4E30-98BA-1FBC7B6A7BC4}"/>
    <cellStyle name="Output 19 3 2 3 4" xfId="16095" xr:uid="{888E0125-AD09-4F60-8C22-A539BECC09A6}"/>
    <cellStyle name="Output 19 3 2 3 5" xfId="16969" xr:uid="{E0C835A0-2585-4040-A089-A1BFFA1EF4B4}"/>
    <cellStyle name="Output 19 3 2 3 6" xfId="17834" xr:uid="{82CABE38-122E-4914-A69F-0CA5CC11E95D}"/>
    <cellStyle name="Output 19 3 2 3 7" xfId="18610" xr:uid="{800EEF43-6F68-44ED-837C-B1BA81F43E85}"/>
    <cellStyle name="Output 19 3 2 3 8" xfId="19367" xr:uid="{95B679D7-7F9D-4146-8CC6-5BD5CFD075F5}"/>
    <cellStyle name="Output 19 3 2 4" xfId="12743" xr:uid="{77546E69-561C-4617-AD6D-D6162F5631AE}"/>
    <cellStyle name="Output 19 3 2 5" xfId="12826" xr:uid="{BC37721A-9A65-430A-837A-C9BDA66E2EA5}"/>
    <cellStyle name="Output 19 3 2 6" xfId="10158" xr:uid="{9D661944-94B1-4BC8-B86B-DDEA91A4DE84}"/>
    <cellStyle name="Output 19 3 2 7" xfId="11799" xr:uid="{CC4B6A26-A3AF-42F5-AA8A-132B985EEB65}"/>
    <cellStyle name="Output 19 3 2 8" xfId="11015" xr:uid="{420B3FCA-34A9-4A2B-95C8-D05FDDD2C40B}"/>
    <cellStyle name="Output 19 3 2 9" xfId="13104" xr:uid="{62A922C4-BA61-4582-8E80-EF655EACEBC8}"/>
    <cellStyle name="Output 19 3 3" xfId="8540" xr:uid="{A88D2C82-ECBB-458C-9C19-218663B221CE}"/>
    <cellStyle name="Output 19 3 3 2" xfId="13279" xr:uid="{B5F4846E-C6D1-485C-9923-AFC6CC522F3E}"/>
    <cellStyle name="Output 19 3 3 3" xfId="14299" xr:uid="{7F9D0B28-B7BA-421B-8822-0D635611810D}"/>
    <cellStyle name="Output 19 3 3 4" xfId="15259" xr:uid="{579C0CD1-C5A0-43A7-AB3C-2FC3F33A310B}"/>
    <cellStyle name="Output 19 3 3 5" xfId="16208" xr:uid="{B80BB799-0C66-4000-9ED3-29FA679A718F}"/>
    <cellStyle name="Output 19 3 3 6" xfId="17081" xr:uid="{CA6CDC90-68AF-4AC9-9131-B109EE533F47}"/>
    <cellStyle name="Output 19 3 3 7" xfId="17946" xr:uid="{3E0A3E7E-56D5-4714-AEE3-0D2EFBDC6813}"/>
    <cellStyle name="Output 19 3 3 8" xfId="18722" xr:uid="{74E99208-90A7-472D-AC1E-28FECA3CF1A6}"/>
    <cellStyle name="Output 19 3 4" xfId="9549" xr:uid="{513D5430-C1CE-4389-970D-19C79E5E258C}"/>
    <cellStyle name="Output 19 3 4 2" xfId="13953" xr:uid="{F873615B-846B-498C-A3BE-D67AB5161D93}"/>
    <cellStyle name="Output 19 3 4 3" xfId="14913" xr:uid="{F4ADE13E-EF2D-4052-BB98-06E823148898}"/>
    <cellStyle name="Output 19 3 4 4" xfId="15865" xr:uid="{9F232336-C72F-45BA-984F-9DBDC6E6EE31}"/>
    <cellStyle name="Output 19 3 4 5" xfId="16739" xr:uid="{7487711F-ECD6-4276-AABB-89247DFAB4AA}"/>
    <cellStyle name="Output 19 3 4 6" xfId="17604" xr:uid="{1C15624A-9133-40D7-9E52-01784C906BF9}"/>
    <cellStyle name="Output 19 3 4 7" xfId="18380" xr:uid="{5B9CC40B-1E62-437B-96D1-7B078F0E25B6}"/>
    <cellStyle name="Output 19 3 4 8" xfId="19137" xr:uid="{F2497599-233D-4409-A606-711F364D6CD7}"/>
    <cellStyle name="Output 19 3 5" xfId="12250" xr:uid="{89E6E6D8-6CD3-4F6A-A0A5-69181EE6C884}"/>
    <cellStyle name="Output 19 3 6" xfId="10625" xr:uid="{396BE9D3-D8B6-4E4C-A0D2-BBA71634CE81}"/>
    <cellStyle name="Output 19 3 7" xfId="11689" xr:uid="{31920CE1-505C-4F5C-BFBA-9DC6605BB8A3}"/>
    <cellStyle name="Output 19 3 8" xfId="11102" xr:uid="{3A42779E-7520-4DB4-954C-61B4D387F1C7}"/>
    <cellStyle name="Output 19 3 9" xfId="11452" xr:uid="{A4E317E6-4304-4677-8398-4BB2CEE052D9}"/>
    <cellStyle name="Output 19 4" xfId="7162" xr:uid="{39F7D32A-EDB6-4404-841C-0B99DD77B03F}"/>
    <cellStyle name="Output 19 4 10" xfId="13017" xr:uid="{D0F47B35-CE43-4643-BBF8-4931FCC02ACE}"/>
    <cellStyle name="Output 19 4 2" xfId="8801" xr:uid="{40B5DC5D-4441-4B82-A535-0688D592E367}"/>
    <cellStyle name="Output 19 4 2 2" xfId="13461" xr:uid="{A2BEBAB1-7839-4A68-BDA8-CA05F2ED8929}"/>
    <cellStyle name="Output 19 4 2 3" xfId="14467" xr:uid="{189E4FBE-0C88-4C14-9164-36BE6CC8DA47}"/>
    <cellStyle name="Output 19 4 2 4" xfId="15425" xr:uid="{CD532EE7-2759-436B-B671-7152F58E9A48}"/>
    <cellStyle name="Output 19 4 2 5" xfId="16352" xr:uid="{3914D853-F483-4804-9883-24B740821005}"/>
    <cellStyle name="Output 19 4 2 6" xfId="17223" xr:uid="{FFF6D2EC-1AC7-4191-AAA7-E1B4BAE63AA2}"/>
    <cellStyle name="Output 19 4 2 7" xfId="18070" xr:uid="{6FF16867-6A1C-4803-A8B3-63207B7091FC}"/>
    <cellStyle name="Output 19 4 2 8" xfId="18837" xr:uid="{3BE63899-B4CC-4E4D-A317-377E8C39D9EC}"/>
    <cellStyle name="Output 19 4 3" xfId="9664" xr:uid="{704D80F4-E0D8-4E36-9905-54763BFB5E70}"/>
    <cellStyle name="Output 19 4 3 2" xfId="14068" xr:uid="{58B31A37-54BC-4C47-85A0-F0C053347FA5}"/>
    <cellStyle name="Output 19 4 3 3" xfId="15028" xr:uid="{0683A112-B023-41CB-86DA-8945A9E9B444}"/>
    <cellStyle name="Output 19 4 3 4" xfId="15980" xr:uid="{208F6D01-7BAE-4932-BBB5-11B7F3DB041C}"/>
    <cellStyle name="Output 19 4 3 5" xfId="16854" xr:uid="{73419277-C3DD-4345-908C-61BB6BDA20F3}"/>
    <cellStyle name="Output 19 4 3 6" xfId="17719" xr:uid="{A7F620F5-46E4-4006-BF9C-DF02C2A664A2}"/>
    <cellStyle name="Output 19 4 3 7" xfId="18495" xr:uid="{81CDBF2F-6724-4698-8AEB-295AB6468A8A}"/>
    <cellStyle name="Output 19 4 3 8" xfId="19252" xr:uid="{4768B8D8-AC0E-4514-976B-8149D8E48147}"/>
    <cellStyle name="Output 19 4 4" xfId="12431" xr:uid="{A8B8788C-838F-4294-A34A-B94FE62B4C5C}"/>
    <cellStyle name="Output 19 4 5" xfId="10457" xr:uid="{EB8C5417-310B-48F3-9594-CC060542E85F}"/>
    <cellStyle name="Output 19 4 6" xfId="11710" xr:uid="{49296BC7-341C-483D-BB06-70274B1F8883}"/>
    <cellStyle name="Output 19 4 7" xfId="11086" xr:uid="{3C5BE6BF-0528-4A92-9D38-062DA67FA273}"/>
    <cellStyle name="Output 19 4 8" xfId="11456" xr:uid="{31CD1E37-BD11-4910-9B58-0CA4225221D6}"/>
    <cellStyle name="Output 19 4 9" xfId="11282" xr:uid="{A810DE2B-4D56-4B24-9C24-697F8E0A4F2E}"/>
    <cellStyle name="Output 19 5" xfId="8004" xr:uid="{16C76E13-51AD-4CE8-A74C-F5DEA4FE5CF8}"/>
    <cellStyle name="Output 19 5 2" xfId="12972" xr:uid="{BB8800D3-17C2-4B29-9247-5397B977DF41}"/>
    <cellStyle name="Output 19 5 3" xfId="10028" xr:uid="{6507885C-D2FE-4AB1-B608-BDB99E884FC6}"/>
    <cellStyle name="Output 19 5 4" xfId="9830" xr:uid="{8935C32D-636D-4C04-9A9E-947472557C2C}"/>
    <cellStyle name="Output 19 5 5" xfId="11947" xr:uid="{56CE09C8-48EA-428F-B23A-DC45A4C33AEC}"/>
    <cellStyle name="Output 19 5 6" xfId="10880" xr:uid="{E2876C31-02B6-4E85-9307-7EA52DF752CC}"/>
    <cellStyle name="Output 19 5 7" xfId="11553" xr:uid="{A69B368C-B1E0-4D15-B23E-17F034936EDE}"/>
    <cellStyle name="Output 19 5 8" xfId="11196" xr:uid="{F2698A8E-726B-414E-87AE-1487A0192C2C}"/>
    <cellStyle name="Output 19 6" xfId="9436" xr:uid="{037D1164-1BBD-4492-8938-9FA4DF3421ED}"/>
    <cellStyle name="Output 19 6 2" xfId="13840" xr:uid="{4F0303A2-9F45-4B8F-B9C3-71A399367D9C}"/>
    <cellStyle name="Output 19 6 3" xfId="14800" xr:uid="{04A9C181-2671-4E95-8B22-2BA2BC8019E2}"/>
    <cellStyle name="Output 19 6 4" xfId="15752" xr:uid="{B930C89A-B1C1-4F2B-90B3-EA33C822C13B}"/>
    <cellStyle name="Output 19 6 5" xfId="16626" xr:uid="{71606999-776E-4933-ACEB-66A58080109F}"/>
    <cellStyle name="Output 19 6 6" xfId="17491" xr:uid="{DFB83E5F-ECB4-4EC0-8F84-FFDEE4E23539}"/>
    <cellStyle name="Output 19 6 7" xfId="18267" xr:uid="{B934DACB-D49A-42E1-9E39-37985AB7C95D}"/>
    <cellStyle name="Output 19 6 8" xfId="19024" xr:uid="{62DA54E4-BDC5-411B-AB0F-C289F672E579}"/>
    <cellStyle name="Output 19 7" xfId="11877" xr:uid="{CD37A9B8-2FC5-4AD7-8E55-A2F6D8838C6F}"/>
    <cellStyle name="Output 19 8" xfId="10946" xr:uid="{EA0F1CAE-5C10-4E93-A7D9-D1886E07F556}"/>
    <cellStyle name="Output 19 9" xfId="11496" xr:uid="{84EFE2BF-CED8-46A7-A838-AE5525F5E613}"/>
    <cellStyle name="Output 2" xfId="6238" xr:uid="{33D83262-0961-43F5-808E-DB4132DEBBF9}"/>
    <cellStyle name="Output 2 10" xfId="11242" xr:uid="{877A7897-A003-45E2-AD10-D4E4003AED3A}"/>
    <cellStyle name="Output 2 11" xfId="12871" xr:uid="{58BDC93F-B322-4C2B-8383-C31A019E91EF}"/>
    <cellStyle name="Output 2 12" xfId="10114" xr:uid="{791DC433-4385-4AFC-B8BB-07723B0EFF74}"/>
    <cellStyle name="Output 2 13" xfId="12680" xr:uid="{535F1DD3-7FFC-4379-853E-663B0232591F}"/>
    <cellStyle name="Output 2 2" xfId="6239" xr:uid="{62F58BB3-A89E-4C47-8AAB-509132882384}"/>
    <cellStyle name="Output 2 3" xfId="6902" xr:uid="{BF7D7B19-B6A1-43FD-93E8-158D919C98C6}"/>
    <cellStyle name="Output 2 3 10" xfId="11284" xr:uid="{6F0E4757-9316-491A-B91F-88208F145165}"/>
    <cellStyle name="Output 2 3 11" xfId="11960" xr:uid="{0EC7A39D-0D24-40DF-8D40-79A007EFF72C}"/>
    <cellStyle name="Output 2 3 2" xfId="7687" xr:uid="{F4742FB7-74A4-4142-9B89-FEBBA35E50CA}"/>
    <cellStyle name="Output 2 3 2 10" xfId="18015" xr:uid="{715DF6F2-ECDF-401E-993B-F491676ADEA1}"/>
    <cellStyle name="Output 2 3 2 2" xfId="9326" xr:uid="{CAFAD585-62C9-48D1-90E9-1E67CE88C358}"/>
    <cellStyle name="Output 2 3 2 2 2" xfId="13760" xr:uid="{4D756073-7289-40DD-814E-851FC7FF6C40}"/>
    <cellStyle name="Output 2 3 2 2 3" xfId="14722" xr:uid="{BEABFB85-A694-4715-83FF-416A925FF601}"/>
    <cellStyle name="Output 2 3 2 2 4" xfId="15674" xr:uid="{E507E618-B153-4001-BDBD-E34781613FA2}"/>
    <cellStyle name="Output 2 3 2 2 5" xfId="16554" xr:uid="{F180CBF9-83BC-44EE-BF7F-DC82484F6A6E}"/>
    <cellStyle name="Output 2 3 2 2 6" xfId="17420" xr:uid="{10BC61B3-A8E8-48FD-8CEF-8BE4B8610966}"/>
    <cellStyle name="Output 2 3 2 2 7" xfId="18196" xr:uid="{EE194831-09A6-4899-897E-645297DD2C55}"/>
    <cellStyle name="Output 2 3 2 2 8" xfId="18953" xr:uid="{7F7C90B1-C7B3-4FC3-98CB-B75C39872045}"/>
    <cellStyle name="Output 2 3 2 3" xfId="9780" xr:uid="{10957665-8261-43E8-AA8A-D3DCC450B2EB}"/>
    <cellStyle name="Output 2 3 2 3 2" xfId="14184" xr:uid="{5BBD9E73-4754-4F61-A915-A84D03AA59DE}"/>
    <cellStyle name="Output 2 3 2 3 3" xfId="15144" xr:uid="{7D627AE9-609C-4085-BA24-EE1A6CF4A274}"/>
    <cellStyle name="Output 2 3 2 3 4" xfId="16096" xr:uid="{500AC633-D37A-4AAB-B336-7323958F5796}"/>
    <cellStyle name="Output 2 3 2 3 5" xfId="16970" xr:uid="{6A7A753A-A8E0-40EB-856F-10F828A03815}"/>
    <cellStyle name="Output 2 3 2 3 6" xfId="17835" xr:uid="{A34F05D5-7777-4EFB-809F-C352394E43E3}"/>
    <cellStyle name="Output 2 3 2 3 7" xfId="18611" xr:uid="{64D54203-0641-441D-BFE8-432DFC170AD0}"/>
    <cellStyle name="Output 2 3 2 3 8" xfId="19368" xr:uid="{334DD309-A0FA-4656-8640-C359FF58CF38}"/>
    <cellStyle name="Output 2 3 2 4" xfId="12744" xr:uid="{F27C1319-25F2-4EB6-AAAB-097D3F7E84F0}"/>
    <cellStyle name="Output 2 3 2 5" xfId="13361" xr:uid="{4682604C-56A1-4D72-9DB3-54DD86BFC304}"/>
    <cellStyle name="Output 2 3 2 6" xfId="14375" xr:uid="{4A89971D-AE59-443C-8B8C-6C131599C544}"/>
    <cellStyle name="Output 2 3 2 7" xfId="15333" xr:uid="{82FEC354-F656-42F6-B19C-EB7F50F79793}"/>
    <cellStyle name="Output 2 3 2 8" xfId="16277" xr:uid="{2FE8A55B-C5CD-4166-88F5-DE30FA72673B}"/>
    <cellStyle name="Output 2 3 2 9" xfId="17150" xr:uid="{460CD132-9309-4484-A997-3B36C1042B29}"/>
    <cellStyle name="Output 2 3 3" xfId="8542" xr:uid="{7181A975-3AD3-4D92-AD72-1DAEE3BFC58D}"/>
    <cellStyle name="Output 2 3 3 2" xfId="13281" xr:uid="{7C890D78-5CBD-481C-8860-8D25A1F6E07A}"/>
    <cellStyle name="Output 2 3 3 3" xfId="14301" xr:uid="{E0CEFA70-7BF3-4953-9A69-82A87290AD1E}"/>
    <cellStyle name="Output 2 3 3 4" xfId="15261" xr:uid="{B15B4E0E-B3AE-475F-BA3E-76A45955FB30}"/>
    <cellStyle name="Output 2 3 3 5" xfId="16210" xr:uid="{2DBDAE51-AD2F-48B2-9B8B-B7BF86A6D83A}"/>
    <cellStyle name="Output 2 3 3 6" xfId="17083" xr:uid="{FBEC070D-F0B3-45AF-8A98-D3CFEDEBDB20}"/>
    <cellStyle name="Output 2 3 3 7" xfId="17948" xr:uid="{32834FBE-2E1B-488F-B2AF-C92ED62891A5}"/>
    <cellStyle name="Output 2 3 3 8" xfId="18724" xr:uid="{F84A1F77-5822-4D8C-9F90-A38577E2681C}"/>
    <cellStyle name="Output 2 3 4" xfId="9551" xr:uid="{B83E63FC-79F5-43A5-B6D6-48E9D824D1A1}"/>
    <cellStyle name="Output 2 3 4 2" xfId="13955" xr:uid="{1F4EFC59-C645-47FC-B440-EB940E72D9E1}"/>
    <cellStyle name="Output 2 3 4 3" xfId="14915" xr:uid="{8E150CBE-E9FC-4EF7-BDE1-00E7ABA3288C}"/>
    <cellStyle name="Output 2 3 4 4" xfId="15867" xr:uid="{5AC04E5A-EA39-46E9-A40F-6D16A14073EF}"/>
    <cellStyle name="Output 2 3 4 5" xfId="16741" xr:uid="{8BF35AC3-4912-4C27-89BD-7C262399D9B6}"/>
    <cellStyle name="Output 2 3 4 6" xfId="17606" xr:uid="{C8D5832E-A324-425B-9BFA-252F3002DC1A}"/>
    <cellStyle name="Output 2 3 4 7" xfId="18382" xr:uid="{9685C703-A079-4C8A-8653-A4CB6DD02DB8}"/>
    <cellStyle name="Output 2 3 4 8" xfId="19139" xr:uid="{A4788B83-3F25-49C1-AD26-6AF2AF279FC0}"/>
    <cellStyle name="Output 2 3 5" xfId="12252" xr:uid="{A0702484-C991-45B3-BAB3-E7BD2C258AF5}"/>
    <cellStyle name="Output 2 3 6" xfId="10623" xr:uid="{33EDB8EA-A0AB-471C-AF56-83B18C4A60DB}"/>
    <cellStyle name="Output 2 3 7" xfId="11691" xr:uid="{5CB23B10-E35E-44E6-A378-6CA58AAC4132}"/>
    <cellStyle name="Output 2 3 8" xfId="11100" xr:uid="{7CFB346A-A8E5-4862-99E2-1846274FE19D}"/>
    <cellStyle name="Output 2 3 9" xfId="11454" xr:uid="{068BB576-E5BB-4ED4-A9E4-2F3CF62C1CA8}"/>
    <cellStyle name="Output 2 4" xfId="7164" xr:uid="{1E8AD32C-6EBB-488E-9CCD-0FEB2EAB363F}"/>
    <cellStyle name="Output 2 4 10" xfId="13159" xr:uid="{69B62F74-8F0B-48C4-A0C8-0BF5E79AC02E}"/>
    <cellStyle name="Output 2 4 2" xfId="8803" xr:uid="{C15896A9-248E-4BED-8255-5CD174993563}"/>
    <cellStyle name="Output 2 4 2 2" xfId="13463" xr:uid="{A945592A-82FE-4F58-86FD-2BFB1A7F8F9D}"/>
    <cellStyle name="Output 2 4 2 3" xfId="14469" xr:uid="{B4795297-5FE1-4D3E-B5D7-3821110F3DCB}"/>
    <cellStyle name="Output 2 4 2 4" xfId="15427" xr:uid="{8A42FC59-278A-4D15-A4C4-2CE1D63FB43A}"/>
    <cellStyle name="Output 2 4 2 5" xfId="16354" xr:uid="{F0AEC568-E7EE-4277-B0F0-4416079A4EEC}"/>
    <cellStyle name="Output 2 4 2 6" xfId="17225" xr:uid="{FA1AA8FD-F95D-4CEB-9889-C546D33C2AB4}"/>
    <cellStyle name="Output 2 4 2 7" xfId="18072" xr:uid="{04D9ADFC-FC56-438A-A7F5-AB862ECEE759}"/>
    <cellStyle name="Output 2 4 2 8" xfId="18839" xr:uid="{A009C946-B610-4EC6-87E7-7916181935B5}"/>
    <cellStyle name="Output 2 4 3" xfId="9666" xr:uid="{FBEE23C6-3D54-471E-9AF4-70614BC6A6A1}"/>
    <cellStyle name="Output 2 4 3 2" xfId="14070" xr:uid="{FE718D2C-869F-4220-9AA5-993DFE0EA806}"/>
    <cellStyle name="Output 2 4 3 3" xfId="15030" xr:uid="{ABB56459-A65D-4007-9AA9-B69A4F567148}"/>
    <cellStyle name="Output 2 4 3 4" xfId="15982" xr:uid="{7030FDD8-E4AB-49A9-B5FF-F86357AE4786}"/>
    <cellStyle name="Output 2 4 3 5" xfId="16856" xr:uid="{F6238860-E5EB-4FD8-8919-91FF0DD8E398}"/>
    <cellStyle name="Output 2 4 3 6" xfId="17721" xr:uid="{AD26D09F-C17C-4AE3-B07B-4E864ABD8877}"/>
    <cellStyle name="Output 2 4 3 7" xfId="18497" xr:uid="{B6289EB6-2004-466A-8C61-3DD4F46149D9}"/>
    <cellStyle name="Output 2 4 3 8" xfId="19254" xr:uid="{A541063A-368F-4AA9-B6BA-73EDA1061ACC}"/>
    <cellStyle name="Output 2 4 4" xfId="12433" xr:uid="{2AF325B1-1A3D-4126-9044-80649E969CE9}"/>
    <cellStyle name="Output 2 4 5" xfId="10455" xr:uid="{E3C1AE3C-48AD-4A69-88A7-3824DD5695DD}"/>
    <cellStyle name="Output 2 4 6" xfId="11712" xr:uid="{32A6BC3D-91DA-458E-9A1F-44419016BA08}"/>
    <cellStyle name="Output 2 4 7" xfId="11084" xr:uid="{AFD2DF6E-8FB5-48E9-B09D-301E3C40EC0C}"/>
    <cellStyle name="Output 2 4 8" xfId="12562" xr:uid="{387D47AB-4DB1-45B8-A67F-0B8BA6ECB9FD}"/>
    <cellStyle name="Output 2 4 9" xfId="10343" xr:uid="{644202CD-F1E7-4C28-BFEA-E79BE8CB6D6F}"/>
    <cellStyle name="Output 2 5" xfId="8006" xr:uid="{2D67716C-5FBE-4326-8617-F965CFB3A1CF}"/>
    <cellStyle name="Output 2 5 2" xfId="12974" xr:uid="{9045CE5D-C6CA-4E74-B120-59DFE8EFC1AB}"/>
    <cellStyle name="Output 2 5 3" xfId="10027" xr:uid="{F776C109-9EA1-41EF-94DF-75076631B719}"/>
    <cellStyle name="Output 2 5 4" xfId="11805" xr:uid="{6B10483F-C89C-4C8D-BB51-7FD9151B22B2}"/>
    <cellStyle name="Output 2 5 5" xfId="11009" xr:uid="{63170C0B-D4F7-4FA2-AC62-3F20ADF910B9}"/>
    <cellStyle name="Output 2 5 6" xfId="13398" xr:uid="{EE87E433-C105-474D-A4F2-96710966F2C4}"/>
    <cellStyle name="Output 2 5 7" xfId="14407" xr:uid="{C7B536AC-4F75-4A97-AE83-99E08F05C2FE}"/>
    <cellStyle name="Output 2 5 8" xfId="15365" xr:uid="{059786C7-EA21-4BC5-8585-82258198149E}"/>
    <cellStyle name="Output 2 6" xfId="9438" xr:uid="{7FB88F24-185A-4E86-8214-F9FC05047046}"/>
    <cellStyle name="Output 2 6 2" xfId="13842" xr:uid="{FCE4BD02-00B7-4E63-98B7-F6D0CA56B8AB}"/>
    <cellStyle name="Output 2 6 3" xfId="14802" xr:uid="{B8739AAE-6E2F-4D84-9D1F-E497EBCA67AE}"/>
    <cellStyle name="Output 2 6 4" xfId="15754" xr:uid="{5FC30958-E8E3-4489-A4C6-F46EBECB1184}"/>
    <cellStyle name="Output 2 6 5" xfId="16628" xr:uid="{464268D8-7A8F-4B1C-9687-DE4A4D5BE1E9}"/>
    <cellStyle name="Output 2 6 6" xfId="17493" xr:uid="{D3B909EB-A445-4224-9DC2-690A4DBE3467}"/>
    <cellStyle name="Output 2 6 7" xfId="18269" xr:uid="{AA41F140-11B1-4C8F-A30D-BE29FF947857}"/>
    <cellStyle name="Output 2 6 8" xfId="19026" xr:uid="{11B28134-78ED-49D1-9025-3D92DB592E72}"/>
    <cellStyle name="Output 2 7" xfId="11879" xr:uid="{E3A953A5-70A9-4AAA-9F4C-235F5116E79F}"/>
    <cellStyle name="Output 2 8" xfId="10944" xr:uid="{08AAF90C-8179-4BCC-A5D6-1A3D356BE804}"/>
    <cellStyle name="Output 2 9" xfId="11498" xr:uid="{DBEAC8B3-48AE-4391-A4FD-4B09BF772452}"/>
    <cellStyle name="Output 3" xfId="6240" xr:uid="{B8CADABF-1D6D-48A0-9C85-C3F74CA5AEA4}"/>
    <cellStyle name="Output 3 10" xfId="12047" xr:uid="{0DB5A49F-71F2-4560-B05F-A53EC280682E}"/>
    <cellStyle name="Output 3 11" xfId="10799" xr:uid="{C892E76E-0BAB-4971-A124-5CEA048C1439}"/>
    <cellStyle name="Output 3 12" xfId="11629" xr:uid="{F8F767A5-4AF2-43CB-8DD0-1589B07E9794}"/>
    <cellStyle name="Output 3 2" xfId="6903" xr:uid="{ABF22D34-B7B3-439A-B6E6-D833B2FA8483}"/>
    <cellStyle name="Output 3 2 10" xfId="11134" xr:uid="{DFEBE566-F1EE-44F4-949C-F2EE4BAC4962}"/>
    <cellStyle name="Output 3 2 11" xfId="11968" xr:uid="{216A6B6A-3C06-4E31-8344-BD35B57D7765}"/>
    <cellStyle name="Output 3 2 2" xfId="7688" xr:uid="{45B0F79D-CD30-45CF-BAD2-66D9751FAF3B}"/>
    <cellStyle name="Output 3 2 2 10" xfId="16470" xr:uid="{81B5BC2C-EA75-4D1E-8326-405B7FC2EDD2}"/>
    <cellStyle name="Output 3 2 2 2" xfId="9327" xr:uid="{A56383DE-A84E-40AE-8CAC-450C9FB0D47F}"/>
    <cellStyle name="Output 3 2 2 2 2" xfId="13761" xr:uid="{12A8E658-E985-46C7-8D8F-E179CABA4EC1}"/>
    <cellStyle name="Output 3 2 2 2 3" xfId="14723" xr:uid="{50BD5860-E697-424A-A5A3-28B8F1C350EE}"/>
    <cellStyle name="Output 3 2 2 2 4" xfId="15675" xr:uid="{140F5999-D121-4C9B-AE7B-799A922032C7}"/>
    <cellStyle name="Output 3 2 2 2 5" xfId="16555" xr:uid="{DE81BAAF-C230-4A82-B571-7E2F8DC8E20E}"/>
    <cellStyle name="Output 3 2 2 2 6" xfId="17421" xr:uid="{44C59F32-6AC9-4656-8DDF-10E3ACEC2A8C}"/>
    <cellStyle name="Output 3 2 2 2 7" xfId="18197" xr:uid="{49421E8E-3F53-4EEA-8129-C23B9152C069}"/>
    <cellStyle name="Output 3 2 2 2 8" xfId="18954" xr:uid="{38A5AB68-ED23-4436-93EF-26BF303DD917}"/>
    <cellStyle name="Output 3 2 2 3" xfId="9781" xr:uid="{FAC66DFD-0081-438D-B148-EA7E3740A684}"/>
    <cellStyle name="Output 3 2 2 3 2" xfId="14185" xr:uid="{CC5EADC2-E466-4CB7-AB79-2D19C97C2BAC}"/>
    <cellStyle name="Output 3 2 2 3 3" xfId="15145" xr:uid="{4BE15A22-0243-439D-8AF6-767ADB94840C}"/>
    <cellStyle name="Output 3 2 2 3 4" xfId="16097" xr:uid="{A1E39323-0ABB-44E2-8BB0-FAA7563ADA10}"/>
    <cellStyle name="Output 3 2 2 3 5" xfId="16971" xr:uid="{BA8A6B3C-6E24-4571-BC61-32F46024B320}"/>
    <cellStyle name="Output 3 2 2 3 6" xfId="17836" xr:uid="{38D3C92D-34F3-4F3E-B5E6-E6F523AC08F1}"/>
    <cellStyle name="Output 3 2 2 3 7" xfId="18612" xr:uid="{1770CF48-6916-47C8-B3D4-29E287A2F25B}"/>
    <cellStyle name="Output 3 2 2 3 8" xfId="19369" xr:uid="{0F8315AD-6441-45D3-A89D-B23A1A6688F1}"/>
    <cellStyle name="Output 3 2 2 4" xfId="12745" xr:uid="{EC16C312-3181-43E8-BF56-5EA54926C056}"/>
    <cellStyle name="Output 3 2 2 5" xfId="12332" xr:uid="{514869DF-95F1-4DAC-A42F-EC6FD1153C22}"/>
    <cellStyle name="Output 3 2 2 6" xfId="10548" xr:uid="{30DB2022-4672-4499-ACA3-33BACC1EDDF7}"/>
    <cellStyle name="Output 3 2 2 7" xfId="13640" xr:uid="{5C0E7565-47B0-494C-AA4B-88B76A3F5443}"/>
    <cellStyle name="Output 3 2 2 8" xfId="14618" xr:uid="{D2F4888D-66BA-4F0E-BA26-379F3CD1D733}"/>
    <cellStyle name="Output 3 2 2 9" xfId="15571" xr:uid="{EB28607E-5799-4520-AC07-47A1C5188A6C}"/>
    <cellStyle name="Output 3 2 3" xfId="8543" xr:uid="{DF28C41F-5FF2-4C55-9CD9-731E475E0664}"/>
    <cellStyle name="Output 3 2 3 2" xfId="13282" xr:uid="{904B1BFD-362B-4801-8B69-3369CF25974A}"/>
    <cellStyle name="Output 3 2 3 3" xfId="14302" xr:uid="{CE79723C-7D03-4062-AEB6-EA9604A61DDD}"/>
    <cellStyle name="Output 3 2 3 4" xfId="15262" xr:uid="{78D60ABC-ADDD-42D5-AD07-CC992D0580ED}"/>
    <cellStyle name="Output 3 2 3 5" xfId="16211" xr:uid="{BECEA870-A804-459B-B216-DCC58AFF3DDC}"/>
    <cellStyle name="Output 3 2 3 6" xfId="17084" xr:uid="{63481E7B-8C84-4D31-B8F6-47579D3394D1}"/>
    <cellStyle name="Output 3 2 3 7" xfId="17949" xr:uid="{6B014469-D601-49A8-B033-CCB0B26E1F9E}"/>
    <cellStyle name="Output 3 2 3 8" xfId="18725" xr:uid="{857EEE40-7D84-4912-A7DD-6B24812DFD35}"/>
    <cellStyle name="Output 3 2 4" xfId="9552" xr:uid="{E19B1905-4491-434A-B6EE-419173A95A10}"/>
    <cellStyle name="Output 3 2 4 2" xfId="13956" xr:uid="{DFEF419A-908E-4B8C-8A17-BC58E88C4E81}"/>
    <cellStyle name="Output 3 2 4 3" xfId="14916" xr:uid="{EFE62218-8CB3-4156-B601-F4BD453CF5C8}"/>
    <cellStyle name="Output 3 2 4 4" xfId="15868" xr:uid="{C54F97CE-72D2-4351-AE5E-52395E3B1961}"/>
    <cellStyle name="Output 3 2 4 5" xfId="16742" xr:uid="{FAEEB15A-7EC1-4147-9C89-E2A875404FF9}"/>
    <cellStyle name="Output 3 2 4 6" xfId="17607" xr:uid="{8AF91A0B-4B88-4859-A257-A0BF85835087}"/>
    <cellStyle name="Output 3 2 4 7" xfId="18383" xr:uid="{EA45813C-FD9A-4CBB-BBE0-2C242837B802}"/>
    <cellStyle name="Output 3 2 4 8" xfId="19140" xr:uid="{39C94E7F-F1D5-4130-870E-8EE7967DE33D}"/>
    <cellStyle name="Output 3 2 5" xfId="12253" xr:uid="{9BA3FFE1-BA7C-4798-9F56-500BE5B30032}"/>
    <cellStyle name="Output 3 2 6" xfId="10622" xr:uid="{41E2F8AC-8DFF-4FF4-B213-1983F2202CDD}"/>
    <cellStyle name="Output 3 2 7" xfId="12089" xr:uid="{3EFC4DE7-ECBF-4A70-8091-3CD3B8F24D82}"/>
    <cellStyle name="Output 3 2 8" xfId="10771" xr:uid="{8BF3D37D-B9EF-4B21-8319-675F57647280}"/>
    <cellStyle name="Output 3 2 9" xfId="11653" xr:uid="{05D254C7-10F6-4103-83FA-7AA1A48256E2}"/>
    <cellStyle name="Output 3 3" xfId="7165" xr:uid="{D3712E7A-1741-4C6B-9999-8D8C8A816381}"/>
    <cellStyle name="Output 3 3 10" xfId="15532" xr:uid="{328649FD-4FD0-47BE-B69B-6D74FC9931F2}"/>
    <cellStyle name="Output 3 3 2" xfId="8804" xr:uid="{AFEA01EC-5613-4501-9EC1-6C9FD7369C08}"/>
    <cellStyle name="Output 3 3 2 2" xfId="13464" xr:uid="{D3669E14-FC94-4488-9A3F-1894AC32155E}"/>
    <cellStyle name="Output 3 3 2 3" xfId="14470" xr:uid="{60E804CE-F2DE-48FA-BBEA-183854E22C49}"/>
    <cellStyle name="Output 3 3 2 4" xfId="15428" xr:uid="{F3E9D34C-DC38-43F0-B753-B90A63DF27C7}"/>
    <cellStyle name="Output 3 3 2 5" xfId="16355" xr:uid="{D06D7825-1A3D-4DE9-930F-A9401CE5A7E7}"/>
    <cellStyle name="Output 3 3 2 6" xfId="17226" xr:uid="{06BB33DF-AD34-4C91-93C3-F8C8D1A733B4}"/>
    <cellStyle name="Output 3 3 2 7" xfId="18073" xr:uid="{CE519990-F5EC-4D45-BEF3-2A12BEC15A30}"/>
    <cellStyle name="Output 3 3 2 8" xfId="18840" xr:uid="{F0A0DD32-34A0-444D-B188-EF03CD8B048E}"/>
    <cellStyle name="Output 3 3 3" xfId="9667" xr:uid="{D6D0C271-8F6B-4B76-880A-8711207D40CE}"/>
    <cellStyle name="Output 3 3 3 2" xfId="14071" xr:uid="{D4619AEB-1096-4919-8FA9-CC1744BE5263}"/>
    <cellStyle name="Output 3 3 3 3" xfId="15031" xr:uid="{5A983E83-A3FB-4BB0-BAE3-A4051CDBA3C3}"/>
    <cellStyle name="Output 3 3 3 4" xfId="15983" xr:uid="{320ED2FB-0810-4C25-9AB9-0E83B0841C6A}"/>
    <cellStyle name="Output 3 3 3 5" xfId="16857" xr:uid="{8BD749BB-E7F8-473F-883A-C5D80C826144}"/>
    <cellStyle name="Output 3 3 3 6" xfId="17722" xr:uid="{A33BA9D1-B7F8-4400-A5A3-89529F82B05F}"/>
    <cellStyle name="Output 3 3 3 7" xfId="18498" xr:uid="{F13B4474-872A-46D0-AA6C-2C2D39F25998}"/>
    <cellStyle name="Output 3 3 3 8" xfId="19255" xr:uid="{0F306A3F-FFA9-483B-9192-124159838133}"/>
    <cellStyle name="Output 3 3 4" xfId="12434" xr:uid="{3E25C48C-C916-416B-A15A-D6C5FC3AF9C2}"/>
    <cellStyle name="Output 3 3 5" xfId="10454" xr:uid="{83E5C475-4D2E-4320-8795-6544577FDF74}"/>
    <cellStyle name="Output 3 3 6" xfId="11713" xr:uid="{6A2BED63-751A-4D2B-AC6C-7212FFA7C438}"/>
    <cellStyle name="Output 3 3 7" xfId="11083" xr:uid="{441A9874-F66A-4CFB-AB68-C8DE99830389}"/>
    <cellStyle name="Output 3 3 8" xfId="13587" xr:uid="{6BC84B33-EBC4-4BCD-AD77-9C6AC11ECDE7}"/>
    <cellStyle name="Output 3 3 9" xfId="14575" xr:uid="{08880318-9A19-43DD-A82B-961D11AF86FB}"/>
    <cellStyle name="Output 3 4" xfId="8007" xr:uid="{2C7A3BF7-8920-4D1C-8450-8862F7A4CA4E}"/>
    <cellStyle name="Output 3 4 2" xfId="12975" xr:uid="{74D37895-84E4-48A9-84AD-B5DFCDF0715B}"/>
    <cellStyle name="Output 3 4 3" xfId="10026" xr:uid="{17FF5996-F8ED-4234-9CAB-1696118AC70D}"/>
    <cellStyle name="Output 3 4 4" xfId="11806" xr:uid="{7FD3F177-12EA-4BF2-B8CF-2E049680F312}"/>
    <cellStyle name="Output 3 4 5" xfId="11008" xr:uid="{AA37F636-0D33-452A-84CF-304D1C28518A}"/>
    <cellStyle name="Output 3 4 6" xfId="12885" xr:uid="{3C36E0A3-7A51-443E-95CB-493F81922AF9}"/>
    <cellStyle name="Output 3 4 7" xfId="10105" xr:uid="{0246F4A1-58B2-4137-8F21-88BCB7C29E30}"/>
    <cellStyle name="Output 3 4 8" xfId="12681" xr:uid="{17848A23-8B2F-4B45-8D73-1984B804C725}"/>
    <cellStyle name="Output 3 5" xfId="9439" xr:uid="{6EC7C3DD-6188-4EAA-B660-E66C54E8EDD4}"/>
    <cellStyle name="Output 3 5 2" xfId="13843" xr:uid="{2F819ABC-9F61-4F47-917A-FC17600F5D09}"/>
    <cellStyle name="Output 3 5 3" xfId="14803" xr:uid="{74F8F658-E9C6-4A71-BD47-89D3DB7581E2}"/>
    <cellStyle name="Output 3 5 4" xfId="15755" xr:uid="{869E6D76-2949-494E-BF11-49DC7FBE6624}"/>
    <cellStyle name="Output 3 5 5" xfId="16629" xr:uid="{A0B9FD87-9E78-4C13-AD6B-D0217195459C}"/>
    <cellStyle name="Output 3 5 6" xfId="17494" xr:uid="{027C3202-6756-46C9-BAAA-4480712C2106}"/>
    <cellStyle name="Output 3 5 7" xfId="18270" xr:uid="{0B73DF95-7BE6-43EC-B250-F63449653795}"/>
    <cellStyle name="Output 3 5 8" xfId="19027" xr:uid="{BD0A8CF2-F722-4569-ABAD-B8FFF73718C3}"/>
    <cellStyle name="Output 3 6" xfId="11881" xr:uid="{27D0620D-FCEC-4789-867F-AB052848BD94}"/>
    <cellStyle name="Output 3 7" xfId="10942" xr:uid="{1947F028-CF03-4160-B3BC-6652DAA348D4}"/>
    <cellStyle name="Output 3 8" xfId="11500" xr:uid="{83EC6D56-91C5-4FAB-AA69-75A918C6DE2D}"/>
    <cellStyle name="Output 3 9" xfId="11241" xr:uid="{1FE62732-9215-4C10-A30E-A92032766E98}"/>
    <cellStyle name="Output 4" xfId="6241" xr:uid="{60E00AF8-3A1D-44C4-AAED-E23F893A9373}"/>
    <cellStyle name="Output 4 10" xfId="12535" xr:uid="{B2BE6446-FA56-4A6C-81E3-C06CDFBDA83C}"/>
    <cellStyle name="Output 4 11" xfId="10358" xr:uid="{62006AC7-8201-435D-8562-13D284491593}"/>
    <cellStyle name="Output 4 12" xfId="13669" xr:uid="{AD5F6C28-9D36-4D59-AB7E-63A4DBA5B3BD}"/>
    <cellStyle name="Output 4 2" xfId="6904" xr:uid="{55A8D9ED-F9C1-4976-9EA0-0E8694D0FC53}"/>
    <cellStyle name="Output 4 2 10" xfId="11133" xr:uid="{EB185160-4FEF-4172-88BE-CAB52A122596}"/>
    <cellStyle name="Output 4 2 11" xfId="12556" xr:uid="{CB122EB4-07D5-49C7-9181-5A0EC1D87CA7}"/>
    <cellStyle name="Output 4 2 2" xfId="7689" xr:uid="{9F61DDCC-8BE3-46DA-A6D2-6416DEF878C1}"/>
    <cellStyle name="Output 4 2 2 10" xfId="17188" xr:uid="{574BD82C-D5DE-4F23-BA21-47E5786080BA}"/>
    <cellStyle name="Output 4 2 2 2" xfId="9328" xr:uid="{E2A4C469-FD1D-495F-878C-802F299BB458}"/>
    <cellStyle name="Output 4 2 2 2 2" xfId="13762" xr:uid="{698B0664-E038-42CA-93DF-53FE3F2E1BA8}"/>
    <cellStyle name="Output 4 2 2 2 3" xfId="14724" xr:uid="{A9F4838C-4E28-47AA-BF0A-86BCC1ED9428}"/>
    <cellStyle name="Output 4 2 2 2 4" xfId="15676" xr:uid="{9386FBDE-EB72-4AFB-BBE4-E38649C157B4}"/>
    <cellStyle name="Output 4 2 2 2 5" xfId="16556" xr:uid="{9E4611C7-014B-4920-A579-3FC678F03BC2}"/>
    <cellStyle name="Output 4 2 2 2 6" xfId="17422" xr:uid="{BC04C903-EE3D-4355-9DAD-F31B44F8E8C2}"/>
    <cellStyle name="Output 4 2 2 2 7" xfId="18198" xr:uid="{3A3E6E77-C8C8-4B10-AF30-5D6553148E2B}"/>
    <cellStyle name="Output 4 2 2 2 8" xfId="18955" xr:uid="{F0B5A7A0-8941-43AD-B2FA-9688A8F0FBF2}"/>
    <cellStyle name="Output 4 2 2 3" xfId="9782" xr:uid="{A111B7D6-CFBB-4B64-8F8C-6BF22CFD64F1}"/>
    <cellStyle name="Output 4 2 2 3 2" xfId="14186" xr:uid="{D3F8BCE7-C5B9-44AE-A214-27A1F49CD90D}"/>
    <cellStyle name="Output 4 2 2 3 3" xfId="15146" xr:uid="{7AB8767B-5236-49C2-8EC3-4A4A14B7D394}"/>
    <cellStyle name="Output 4 2 2 3 4" xfId="16098" xr:uid="{F9BDCE4C-BED1-47FD-8BF7-ABB66DC0961B}"/>
    <cellStyle name="Output 4 2 2 3 5" xfId="16972" xr:uid="{940B8594-CC91-432E-9BE4-D3B4FB509B31}"/>
    <cellStyle name="Output 4 2 2 3 6" xfId="17837" xr:uid="{0E2497CA-995E-4B39-A4DD-494B5BA5E0CA}"/>
    <cellStyle name="Output 4 2 2 3 7" xfId="18613" xr:uid="{3F87D16D-E835-4F6E-BFE2-ECB5FD7059FE}"/>
    <cellStyle name="Output 4 2 2 3 8" xfId="19370" xr:uid="{C1A1C830-F7C8-4D0F-BE1C-240C8E41AAAC}"/>
    <cellStyle name="Output 4 2 2 4" xfId="12746" xr:uid="{76AA2A97-DFC5-42B0-AD91-39C1C6BF7773}"/>
    <cellStyle name="Output 4 2 2 5" xfId="10222" xr:uid="{32482EBD-B743-4904-99EF-7DC3A818173A}"/>
    <cellStyle name="Output 4 2 2 6" xfId="13425" xr:uid="{81155820-307D-41A4-8856-61A52715522D}"/>
    <cellStyle name="Output 4 2 2 7" xfId="14432" xr:uid="{5DA061BA-4991-4ADC-82A4-2B0112969A83}"/>
    <cellStyle name="Output 4 2 2 8" xfId="15390" xr:uid="{9E5E1850-619B-4FCC-BD87-AAE1D7762A91}"/>
    <cellStyle name="Output 4 2 2 9" xfId="16317" xr:uid="{33AF1F0A-F401-441B-9A84-F1F175AA0AB1}"/>
    <cellStyle name="Output 4 2 3" xfId="8544" xr:uid="{C2B74DFC-3FEE-4891-B6E2-77F1FA5C0839}"/>
    <cellStyle name="Output 4 2 3 2" xfId="13283" xr:uid="{C10C666D-A202-4EE9-826F-B8EFDEE3F30B}"/>
    <cellStyle name="Output 4 2 3 3" xfId="14303" xr:uid="{CF0EED62-81A7-433A-86F4-702F9D4FF578}"/>
    <cellStyle name="Output 4 2 3 4" xfId="15263" xr:uid="{EB71B814-6611-4767-A1CE-FB0D8CC8027A}"/>
    <cellStyle name="Output 4 2 3 5" xfId="16212" xr:uid="{307C5AEE-2790-4896-A83E-E1F54DB5A8F1}"/>
    <cellStyle name="Output 4 2 3 6" xfId="17085" xr:uid="{29FD08B6-55DA-4E48-B89B-D926B1BAD945}"/>
    <cellStyle name="Output 4 2 3 7" xfId="17950" xr:uid="{448EF7EC-FABF-4A30-839E-89607B1EF642}"/>
    <cellStyle name="Output 4 2 3 8" xfId="18726" xr:uid="{7B639D12-5142-4212-AD2A-65C9BF9FFF45}"/>
    <cellStyle name="Output 4 2 4" xfId="9553" xr:uid="{FF13CCA0-E86E-44F5-9628-0705C99AE7D9}"/>
    <cellStyle name="Output 4 2 4 2" xfId="13957" xr:uid="{F4845BF2-853B-41CE-9991-C6A2BD7D47DC}"/>
    <cellStyle name="Output 4 2 4 3" xfId="14917" xr:uid="{CF6FA6B6-C39E-4E86-8E19-FAD5F92EC74A}"/>
    <cellStyle name="Output 4 2 4 4" xfId="15869" xr:uid="{592AA1B5-611C-466D-9353-5FC8A525F296}"/>
    <cellStyle name="Output 4 2 4 5" xfId="16743" xr:uid="{5A9ADCAB-3FBD-4EE5-96D8-BD4227EFDCBC}"/>
    <cellStyle name="Output 4 2 4 6" xfId="17608" xr:uid="{191C685D-72AC-44D9-93B2-43B3DC32A09D}"/>
    <cellStyle name="Output 4 2 4 7" xfId="18384" xr:uid="{4B204186-DF70-4448-9F56-C139E163D234}"/>
    <cellStyle name="Output 4 2 4 8" xfId="19141" xr:uid="{D48E6AB0-304A-4CA2-ABB8-DCAC98B5B835}"/>
    <cellStyle name="Output 4 2 5" xfId="12254" xr:uid="{E52A78F1-8467-4F1F-946B-0243AB39E18E}"/>
    <cellStyle name="Output 4 2 6" xfId="10621" xr:uid="{2CC1B169-CD18-41A4-917D-8A5B26773891}"/>
    <cellStyle name="Output 4 2 7" xfId="12090" xr:uid="{B0C00262-1330-4C27-BD7D-EDDAB1A47630}"/>
    <cellStyle name="Output 4 2 8" xfId="10770" xr:uid="{204B5F78-EEBC-4074-A7DD-B556D87134E5}"/>
    <cellStyle name="Output 4 2 9" xfId="11654" xr:uid="{1CBD8705-7BD7-4C66-AC41-758A373933DB}"/>
    <cellStyle name="Output 4 3" xfId="7166" xr:uid="{D884C796-D6D2-4207-B884-411102666165}"/>
    <cellStyle name="Output 4 3 10" xfId="12302" xr:uid="{DB559BFC-4AD6-43AE-8A98-3773DB12C754}"/>
    <cellStyle name="Output 4 3 2" xfId="8805" xr:uid="{59B9C94A-B53B-4947-AA1D-BA609B6EEAA3}"/>
    <cellStyle name="Output 4 3 2 2" xfId="13465" xr:uid="{DF74C76B-6850-4F4D-BD3C-F13D74EDAA4B}"/>
    <cellStyle name="Output 4 3 2 3" xfId="14471" xr:uid="{09D36001-664F-442D-94F5-6A244DB4A313}"/>
    <cellStyle name="Output 4 3 2 4" xfId="15429" xr:uid="{94113095-B504-4567-BF27-B89A71D620F4}"/>
    <cellStyle name="Output 4 3 2 5" xfId="16356" xr:uid="{92968947-768D-41A4-A863-4E491914512B}"/>
    <cellStyle name="Output 4 3 2 6" xfId="17227" xr:uid="{34C40B5C-A831-4C35-9AEE-72796DB08B24}"/>
    <cellStyle name="Output 4 3 2 7" xfId="18074" xr:uid="{57750BC7-3BEB-441C-8ACD-7312A9539458}"/>
    <cellStyle name="Output 4 3 2 8" xfId="18841" xr:uid="{A554A3F2-2258-47D5-B089-8EF819454B35}"/>
    <cellStyle name="Output 4 3 3" xfId="9668" xr:uid="{75C5D15A-C62B-4EC1-B488-D6D4057DCC2A}"/>
    <cellStyle name="Output 4 3 3 2" xfId="14072" xr:uid="{84DE67FD-2217-4DE9-AC7A-F3577BDAC830}"/>
    <cellStyle name="Output 4 3 3 3" xfId="15032" xr:uid="{29736256-DD6F-49DF-8976-B5CAD0027731}"/>
    <cellStyle name="Output 4 3 3 4" xfId="15984" xr:uid="{E84415FD-8EB7-4EB3-BEE6-89DFACD77060}"/>
    <cellStyle name="Output 4 3 3 5" xfId="16858" xr:uid="{5808302E-125E-488D-8CE4-F44EB3CA2074}"/>
    <cellStyle name="Output 4 3 3 6" xfId="17723" xr:uid="{4CC46549-476C-46B4-99A7-9996CD48CF87}"/>
    <cellStyle name="Output 4 3 3 7" xfId="18499" xr:uid="{04C7EE82-255B-463B-A423-A91532F441F1}"/>
    <cellStyle name="Output 4 3 3 8" xfId="19256" xr:uid="{DF641DDB-B1E0-4E39-BD00-3D09CEB4A310}"/>
    <cellStyle name="Output 4 3 4" xfId="12435" xr:uid="{3189EFCB-F960-4C76-9377-230B8F77CD6D}"/>
    <cellStyle name="Output 4 3 5" xfId="10453" xr:uid="{DD6876F7-BB01-4138-96CD-2AD73FC2815A}"/>
    <cellStyle name="Output 4 3 6" xfId="11714" xr:uid="{AB5E063D-17BE-4549-AD8C-423CC3E5E48F}"/>
    <cellStyle name="Output 4 3 7" xfId="11082" xr:uid="{D1CC6AF0-BDD7-4609-BA77-FED3834E10EA}"/>
    <cellStyle name="Output 4 3 8" xfId="13097" xr:uid="{C47341EE-9ACD-4126-811D-E969CD048DEB}"/>
    <cellStyle name="Output 4 3 9" xfId="9931" xr:uid="{2E1868F5-88FB-48AB-B9DE-21F25D5AA774}"/>
    <cellStyle name="Output 4 4" xfId="8008" xr:uid="{0CBAF886-167D-4145-A8C2-830B7B31CAEC}"/>
    <cellStyle name="Output 4 4 2" xfId="12976" xr:uid="{77867843-921B-4EF3-B776-2322222FDEF2}"/>
    <cellStyle name="Output 4 4 3" xfId="10025" xr:uid="{7F90045F-5CF7-40F7-9FD2-D085FC544121}"/>
    <cellStyle name="Output 4 4 4" xfId="11807" xr:uid="{FBF823B8-4AA5-48E2-856E-708212271A62}"/>
    <cellStyle name="Output 4 4 5" xfId="11007" xr:uid="{0A2F4417-A368-4FA4-852C-AE129D865157}"/>
    <cellStyle name="Output 4 4 6" xfId="11461" xr:uid="{5028157B-F2D4-459D-9D30-E3F0DDD0B860}"/>
    <cellStyle name="Output 4 4 7" xfId="11278" xr:uid="{14D77A45-31CF-4F80-8556-0E7725B91B31}"/>
    <cellStyle name="Output 4 4 8" xfId="13558" xr:uid="{1CFF84F2-76F5-412B-ACCD-25DAA8167322}"/>
    <cellStyle name="Output 4 5" xfId="9440" xr:uid="{DFF4D52E-B31A-43A7-9B4E-98AD91B68FCA}"/>
    <cellStyle name="Output 4 5 2" xfId="13844" xr:uid="{B9EC563F-6E9E-431D-9342-0CB8E2D0882A}"/>
    <cellStyle name="Output 4 5 3" xfId="14804" xr:uid="{BF0F1C74-491C-4434-9DD1-52563580291D}"/>
    <cellStyle name="Output 4 5 4" xfId="15756" xr:uid="{50B6E4BC-47FB-4171-9CF9-184A46B7439F}"/>
    <cellStyle name="Output 4 5 5" xfId="16630" xr:uid="{F051A18E-4594-4173-889D-D4737FCFBEDD}"/>
    <cellStyle name="Output 4 5 6" xfId="17495" xr:uid="{5D7A5EEB-3A0D-4207-A5A0-9899B3BCB136}"/>
    <cellStyle name="Output 4 5 7" xfId="18271" xr:uid="{70187A32-21F7-40F9-AB6A-013AE7F9C499}"/>
    <cellStyle name="Output 4 5 8" xfId="19028" xr:uid="{6A553608-B973-4B39-B25A-97A0A6633C4A}"/>
    <cellStyle name="Output 4 6" xfId="11882" xr:uid="{10244069-551E-4EC3-9F31-5D15BAB81DF8}"/>
    <cellStyle name="Output 4 7" xfId="10941" xr:uid="{5ED9BED0-2F5C-4331-9C5C-7FB224C3F845}"/>
    <cellStyle name="Output 4 8" xfId="11501" xr:uid="{EF1F2DC4-313A-4842-A145-5D067A27F96B}"/>
    <cellStyle name="Output 4 9" xfId="11240" xr:uid="{26862713-5E71-44FF-881B-46ED552317AB}"/>
    <cellStyle name="Output 5" xfId="6242" xr:uid="{ADED5FF1-BFC8-4838-B285-3189BA8B5114}"/>
    <cellStyle name="Output 5 10" xfId="13564" xr:uid="{951F23B4-9855-4339-9895-12F408379022}"/>
    <cellStyle name="Output 5 11" xfId="14565" xr:uid="{9F3F1238-BE01-4F18-BBEA-06CF3AAB5F64}"/>
    <cellStyle name="Output 5 12" xfId="15523" xr:uid="{6AE51A94-ECBC-48A0-A7AF-8CBA9D750BCC}"/>
    <cellStyle name="Output 5 2" xfId="6905" xr:uid="{9EF1BB92-0822-4C10-8A7A-2E7165AC884A}"/>
    <cellStyle name="Output 5 2 10" xfId="11044" xr:uid="{8798A3EB-8CE8-4A51-AA02-954F5848D47F}"/>
    <cellStyle name="Output 5 2 11" xfId="12569" xr:uid="{13485D53-478D-4452-85DC-70F07C797B82}"/>
    <cellStyle name="Output 5 2 2" xfId="7690" xr:uid="{DA16302C-0DC6-42E0-B6BD-C6918BCC93AE}"/>
    <cellStyle name="Output 5 2 2 10" xfId="15626" xr:uid="{C4B354F6-AD07-4616-8520-0E16B18C58CE}"/>
    <cellStyle name="Output 5 2 2 2" xfId="9329" xr:uid="{A5966DC8-5EDB-413A-B52B-49A3480FE0BB}"/>
    <cellStyle name="Output 5 2 2 2 2" xfId="13763" xr:uid="{DA44244D-C8F3-480E-BD19-717F34D9C942}"/>
    <cellStyle name="Output 5 2 2 2 3" xfId="14725" xr:uid="{870D3728-8B1B-4D1B-A718-875131B1028B}"/>
    <cellStyle name="Output 5 2 2 2 4" xfId="15677" xr:uid="{B611ADFE-CE3F-46E3-9332-263B7E4B1400}"/>
    <cellStyle name="Output 5 2 2 2 5" xfId="16557" xr:uid="{E08B2C46-DA46-48E7-B0FC-A1EAF69B0378}"/>
    <cellStyle name="Output 5 2 2 2 6" xfId="17423" xr:uid="{8EEA8369-C586-4B68-A1C7-DE265F30A0CF}"/>
    <cellStyle name="Output 5 2 2 2 7" xfId="18199" xr:uid="{BADEEE0A-1B32-425A-8E20-88DFE04B5BD0}"/>
    <cellStyle name="Output 5 2 2 2 8" xfId="18956" xr:uid="{38EEA13D-DCB3-4041-B6EB-BD464A8783EC}"/>
    <cellStyle name="Output 5 2 2 3" xfId="9783" xr:uid="{12F1CD13-0C20-44A3-92FE-D989F7F84EBF}"/>
    <cellStyle name="Output 5 2 2 3 2" xfId="14187" xr:uid="{214C2647-0AF0-4C8B-A039-D05EFD134533}"/>
    <cellStyle name="Output 5 2 2 3 3" xfId="15147" xr:uid="{13A5BD7E-FF01-45C6-8D63-1ECF8BFFBAF1}"/>
    <cellStyle name="Output 5 2 2 3 4" xfId="16099" xr:uid="{25713357-951E-491E-8836-D17464392E5A}"/>
    <cellStyle name="Output 5 2 2 3 5" xfId="16973" xr:uid="{3E1C5178-16C1-42C4-AF80-6A63DF784A5C}"/>
    <cellStyle name="Output 5 2 2 3 6" xfId="17838" xr:uid="{5985A79F-3A24-49D0-B4A0-F8108CD46427}"/>
    <cellStyle name="Output 5 2 2 3 7" xfId="18614" xr:uid="{AE04B280-7ED7-4393-B1E5-63C4D24DB36B}"/>
    <cellStyle name="Output 5 2 2 3 8" xfId="19371" xr:uid="{38A8A40B-E15D-4EBA-B5A6-4BE61C66673B}"/>
    <cellStyle name="Output 5 2 2 4" xfId="12747" xr:uid="{5BB93D7D-0440-4475-B6F4-EED36C744BE5}"/>
    <cellStyle name="Output 5 2 2 5" xfId="10221" xr:uid="{43E3743B-B074-4C90-ABB1-B4115A9DB926}"/>
    <cellStyle name="Output 5 2 2 6" xfId="12937" xr:uid="{9112F214-242B-45D4-8776-7374675D1E15}"/>
    <cellStyle name="Output 5 2 2 7" xfId="10061" xr:uid="{BE06351F-1A0C-42E1-8752-CCD3EFC77EDD}"/>
    <cellStyle name="Output 5 2 2 8" xfId="13710" xr:uid="{08D274D5-15F5-4E4B-B7DB-E976C66FEA3C}"/>
    <cellStyle name="Output 5 2 2 9" xfId="14674" xr:uid="{6F8E3F3E-04E0-44D3-8EFB-4BDEFEBCE206}"/>
    <cellStyle name="Output 5 2 3" xfId="8545" xr:uid="{4E8354AB-2917-4B05-8892-009C1F21AF69}"/>
    <cellStyle name="Output 5 2 3 2" xfId="13284" xr:uid="{A20EFB44-46BA-43EC-8620-CE250B4155CC}"/>
    <cellStyle name="Output 5 2 3 3" xfId="14304" xr:uid="{F48A0D80-C0F8-46DB-89C3-96655AB90863}"/>
    <cellStyle name="Output 5 2 3 4" xfId="15264" xr:uid="{E2F77C91-0409-438D-B5CC-B226EDDB3F1D}"/>
    <cellStyle name="Output 5 2 3 5" xfId="16213" xr:uid="{DF06F58C-04DA-49C3-92EF-E698464AD612}"/>
    <cellStyle name="Output 5 2 3 6" xfId="17086" xr:uid="{465D3ECF-B5D0-4C68-82B5-C4F0F31530BB}"/>
    <cellStyle name="Output 5 2 3 7" xfId="17951" xr:uid="{C86948D6-31D5-41F4-8D62-9F474056AFBA}"/>
    <cellStyle name="Output 5 2 3 8" xfId="18727" xr:uid="{713B3446-F096-4149-831C-CD0D11BC615F}"/>
    <cellStyle name="Output 5 2 4" xfId="9554" xr:uid="{B6EA6CFB-9AB4-4659-BCC2-7F1B8530F0D6}"/>
    <cellStyle name="Output 5 2 4 2" xfId="13958" xr:uid="{4743D24A-F174-4F89-8548-9AD68DCB88E4}"/>
    <cellStyle name="Output 5 2 4 3" xfId="14918" xr:uid="{F57DDF2C-57F2-458C-83FA-5AE38D100331}"/>
    <cellStyle name="Output 5 2 4 4" xfId="15870" xr:uid="{92220FBB-EBFC-4ABE-9782-EDEC92C5D493}"/>
    <cellStyle name="Output 5 2 4 5" xfId="16744" xr:uid="{5D6865C8-CB13-49A9-AAF3-7895028DB6AA}"/>
    <cellStyle name="Output 5 2 4 6" xfId="17609" xr:uid="{840FA7E9-798A-460A-A230-7D1CABF51031}"/>
    <cellStyle name="Output 5 2 4 7" xfId="18385" xr:uid="{5EC58F50-66DD-4503-A4BD-0500B6B1F93F}"/>
    <cellStyle name="Output 5 2 4 8" xfId="19142" xr:uid="{E128CCA6-431E-4607-920E-3F3A1BA745BC}"/>
    <cellStyle name="Output 5 2 5" xfId="12255" xr:uid="{FFD5EA4F-4517-4DB4-8910-6A23DA51B12D}"/>
    <cellStyle name="Output 5 2 6" xfId="10620" xr:uid="{B97523C2-C17F-46A3-8578-93CF5FFC7BF9}"/>
    <cellStyle name="Output 5 2 7" xfId="12605" xr:uid="{5DFFF71D-4BDA-47BD-89CD-56D2E6B38669}"/>
    <cellStyle name="Output 5 2 8" xfId="10309" xr:uid="{7C0BF729-7DE6-4147-901E-34F17D62CFF5}"/>
    <cellStyle name="Output 5 2 9" xfId="11763" xr:uid="{FF86223E-1539-4A0C-A064-E4CE8EB27FE5}"/>
    <cellStyle name="Output 5 3" xfId="7167" xr:uid="{9D42C9F1-B29A-4995-8080-ECBE4FCE0ABD}"/>
    <cellStyle name="Output 5 3 10" xfId="12795" xr:uid="{F4556DBB-47B0-4193-B263-BD918644C137}"/>
    <cellStyle name="Output 5 3 2" xfId="8806" xr:uid="{20A71BCC-F90C-4E0F-8040-5FE372608B9B}"/>
    <cellStyle name="Output 5 3 2 2" xfId="13466" xr:uid="{E93970CE-79AA-41DB-B6F6-AB8B9AB72AD1}"/>
    <cellStyle name="Output 5 3 2 3" xfId="14472" xr:uid="{E16BE098-61B6-4B62-BAF1-5A255E3810D2}"/>
    <cellStyle name="Output 5 3 2 4" xfId="15430" xr:uid="{D5EE688D-8332-4EF8-88A1-6E03A91D03C9}"/>
    <cellStyle name="Output 5 3 2 5" xfId="16357" xr:uid="{CE3AB202-64D9-423E-A488-D5C6CC7C31CA}"/>
    <cellStyle name="Output 5 3 2 6" xfId="17228" xr:uid="{9F09A4F8-C9C6-48CF-8100-7ED82287D756}"/>
    <cellStyle name="Output 5 3 2 7" xfId="18075" xr:uid="{AEE6596F-E123-4063-9425-85FE38D11F58}"/>
    <cellStyle name="Output 5 3 2 8" xfId="18842" xr:uid="{A772A8E9-F0DF-4B73-A194-00AF2C734866}"/>
    <cellStyle name="Output 5 3 3" xfId="9669" xr:uid="{1D8CA348-2310-4A63-872F-14859E738797}"/>
    <cellStyle name="Output 5 3 3 2" xfId="14073" xr:uid="{E738E047-4E5A-4E75-B482-9C5CC8F353A3}"/>
    <cellStyle name="Output 5 3 3 3" xfId="15033" xr:uid="{626883F8-B323-4AC8-99F5-9A4DCF729DAC}"/>
    <cellStyle name="Output 5 3 3 4" xfId="15985" xr:uid="{5A4CC9CE-F033-402C-B016-603018563205}"/>
    <cellStyle name="Output 5 3 3 5" xfId="16859" xr:uid="{EEA1F4C1-FDF4-4D0C-9398-8FE7C0B2EEAD}"/>
    <cellStyle name="Output 5 3 3 6" xfId="17724" xr:uid="{6F232597-0CF6-4F33-AFAD-C1FF01E4C2B4}"/>
    <cellStyle name="Output 5 3 3 7" xfId="18500" xr:uid="{7BE16E51-23EE-44F1-AE99-B83DCB8BF01C}"/>
    <cellStyle name="Output 5 3 3 8" xfId="19257" xr:uid="{03CDC6AD-D5B8-4BDF-A8E6-FCF04716777D}"/>
    <cellStyle name="Output 5 3 4" xfId="12436" xr:uid="{13ABD97F-6220-4E35-A75F-40F80935317D}"/>
    <cellStyle name="Output 5 3 5" xfId="10452" xr:uid="{3275682D-2BFB-41A4-8FFD-25AE8340036E}"/>
    <cellStyle name="Output 5 3 6" xfId="12116" xr:uid="{8EE1ED01-607D-455E-A02B-1A88F6B97B07}"/>
    <cellStyle name="Output 5 3 7" xfId="10746" xr:uid="{B8C200A7-19A3-4BF7-8DC9-8048501A031F}"/>
    <cellStyle name="Output 5 3 8" xfId="13112" xr:uid="{04F183A2-2799-41A4-BB6D-3CBD9306698B}"/>
    <cellStyle name="Output 5 3 9" xfId="9921" xr:uid="{D951AC14-1DE1-4A6F-A040-3554CEED755C}"/>
    <cellStyle name="Output 5 4" xfId="8009" xr:uid="{C65FB589-52ED-4AD5-8784-BF13B8198277}"/>
    <cellStyle name="Output 5 4 2" xfId="12977" xr:uid="{8060CBE9-C5B2-4967-9903-8AC9490B2438}"/>
    <cellStyle name="Output 5 4 3" xfId="10024" xr:uid="{6210957C-2AA2-4A39-81AB-B49BB1437BFC}"/>
    <cellStyle name="Output 5 4 4" xfId="11808" xr:uid="{BED398AC-03FC-4529-8ED7-DDA40FA10C81}"/>
    <cellStyle name="Output 5 4 5" xfId="11006" xr:uid="{2BB4FC44-B6D1-4CE5-AB31-E771446B54C7}"/>
    <cellStyle name="Output 5 4 6" xfId="11462" xr:uid="{339C5EE2-07B4-439A-887C-4CE27475970F}"/>
    <cellStyle name="Output 5 4 7" xfId="11277" xr:uid="{6B6FED57-5A94-4035-9F8A-A5AB359A3FE5}"/>
    <cellStyle name="Output 5 4 8" xfId="13022" xr:uid="{FF271B5B-F0A4-4D04-9F4F-BC6D61363ECC}"/>
    <cellStyle name="Output 5 5" xfId="9441" xr:uid="{1391B7AB-9D1F-4F5C-9426-1DD22203EA47}"/>
    <cellStyle name="Output 5 5 2" xfId="13845" xr:uid="{34F04B94-9A71-4812-BE52-BF19F84588AA}"/>
    <cellStyle name="Output 5 5 3" xfId="14805" xr:uid="{BE65BBBB-6B65-477F-A9A4-362115BE6A40}"/>
    <cellStyle name="Output 5 5 4" xfId="15757" xr:uid="{E526E14C-C103-4123-92E5-94407DD928D5}"/>
    <cellStyle name="Output 5 5 5" xfId="16631" xr:uid="{01147FBB-9CDC-489B-BE6E-C485F7E7C51B}"/>
    <cellStyle name="Output 5 5 6" xfId="17496" xr:uid="{6F237C3B-DB63-435E-94E8-B58B1E1FA15D}"/>
    <cellStyle name="Output 5 5 7" xfId="18272" xr:uid="{89FA2DBC-D9AC-42FE-A6EF-2DC4409A9696}"/>
    <cellStyle name="Output 5 5 8" xfId="19029" xr:uid="{25F6FB38-EB5E-49A8-A5E4-FD6872094FB4}"/>
    <cellStyle name="Output 5 6" xfId="11883" xr:uid="{3369B74D-A319-4D43-BFC1-1A3A68747AB8}"/>
    <cellStyle name="Output 5 7" xfId="10940" xr:uid="{9B1F69C9-420F-4ACC-B3E3-A349F00A2490}"/>
    <cellStyle name="Output 5 8" xfId="11502" xr:uid="{F6C45CE9-3D65-4E55-A452-496A7FF1FA89}"/>
    <cellStyle name="Output 5 9" xfId="11239" xr:uid="{355D1198-D1A0-4FC2-BA06-E8C8EFCE7CFD}"/>
    <cellStyle name="Output 6" xfId="6243" xr:uid="{F34F4DB3-A5A3-4A79-BFA5-9D3FD7D01E31}"/>
    <cellStyle name="Output 6 10" xfId="13083" xr:uid="{E8689649-C53E-4734-AD56-92E95AF0BC00}"/>
    <cellStyle name="Output 6 11" xfId="9936" xr:uid="{10062721-A76B-4D26-8042-1CC50279F75E}"/>
    <cellStyle name="Output 6 12" xfId="11839" xr:uid="{7DC3F4DA-4C33-4318-B04E-0859EEE6851C}"/>
    <cellStyle name="Output 6 2" xfId="6906" xr:uid="{2F547475-7238-40A2-B1D4-2E5260548633}"/>
    <cellStyle name="Output 6 2 10" xfId="16457" xr:uid="{596EC569-3799-4FF1-A7FB-ACD89977B1B8}"/>
    <cellStyle name="Output 6 2 11" xfId="17328" xr:uid="{11B72D76-6484-46F1-BC74-893B71CF7BC4}"/>
    <cellStyle name="Output 6 2 2" xfId="7691" xr:uid="{644AFAF5-2B0A-4284-BE98-5BFF365E287F}"/>
    <cellStyle name="Output 6 2 2 10" xfId="11170" xr:uid="{40B6F3E4-5788-4B68-BC37-4EEEBD93CE9F}"/>
    <cellStyle name="Output 6 2 2 2" xfId="9330" xr:uid="{090DE24B-42EB-44E9-B619-5C9ACBCF3D1B}"/>
    <cellStyle name="Output 6 2 2 2 2" xfId="13764" xr:uid="{240160D8-F71E-4761-96F5-E0B7BFA0688D}"/>
    <cellStyle name="Output 6 2 2 2 3" xfId="14726" xr:uid="{A24044A6-6A31-4FD7-BEFC-66E1333A1DFA}"/>
    <cellStyle name="Output 6 2 2 2 4" xfId="15678" xr:uid="{F26DB886-A211-4212-B538-5B9BD6FB1CCD}"/>
    <cellStyle name="Output 6 2 2 2 5" xfId="16558" xr:uid="{A5F845FB-1A1B-41C7-8B5D-95404F89370E}"/>
    <cellStyle name="Output 6 2 2 2 6" xfId="17424" xr:uid="{58C380EA-2514-4ADC-A8D5-C09D3DAD2606}"/>
    <cellStyle name="Output 6 2 2 2 7" xfId="18200" xr:uid="{B438F55C-8A68-4761-8C56-02C1DBCE7BC6}"/>
    <cellStyle name="Output 6 2 2 2 8" xfId="18957" xr:uid="{F671CC22-A1DB-4214-B2CA-FD3B4CE3163B}"/>
    <cellStyle name="Output 6 2 2 3" xfId="9784" xr:uid="{6A23FB74-809C-4DDF-905D-2537B360CA0A}"/>
    <cellStyle name="Output 6 2 2 3 2" xfId="14188" xr:uid="{FCD82CC0-E3E1-4CB2-B864-71F33015A8CC}"/>
    <cellStyle name="Output 6 2 2 3 3" xfId="15148" xr:uid="{1485B1DB-76A5-45A3-A58C-1AA9CC56126C}"/>
    <cellStyle name="Output 6 2 2 3 4" xfId="16100" xr:uid="{A07C1CE4-48E6-47C0-BC73-38D0625277F6}"/>
    <cellStyle name="Output 6 2 2 3 5" xfId="16974" xr:uid="{B661F5DC-0713-42F8-A9DC-B6C99AFB6B4F}"/>
    <cellStyle name="Output 6 2 2 3 6" xfId="17839" xr:uid="{24106598-B107-47E8-8F53-85335C3B5ABE}"/>
    <cellStyle name="Output 6 2 2 3 7" xfId="18615" xr:uid="{32478CBF-9EEF-46CD-B68B-3B2E6EF48B17}"/>
    <cellStyle name="Output 6 2 2 3 8" xfId="19372" xr:uid="{27DEB895-B559-472E-9444-3FE79524D594}"/>
    <cellStyle name="Output 6 2 2 4" xfId="12748" xr:uid="{70416AF5-B91F-4841-9BD3-4F87E6F9E264}"/>
    <cellStyle name="Output 6 2 2 5" xfId="12823" xr:uid="{6A4AAD79-635C-404E-AF2D-89F47CE37435}"/>
    <cellStyle name="Output 6 2 2 6" xfId="10161" xr:uid="{BB465497-66BD-4D6C-A620-3F56F020131D}"/>
    <cellStyle name="Output 6 2 2 7" xfId="12008" xr:uid="{DB74F2E3-8DDA-4C63-8D02-19526AFC8D8F}"/>
    <cellStyle name="Output 6 2 2 8" xfId="10834" xr:uid="{02B9065E-4734-4E6C-809F-925AFE3B1B4C}"/>
    <cellStyle name="Output 6 2 2 9" xfId="11598" xr:uid="{E6EF51B8-25A3-4E0D-9F3C-EF3322E6B71F}"/>
    <cellStyle name="Output 6 2 3" xfId="8546" xr:uid="{D048D871-5056-4A08-9625-237A120A6C5A}"/>
    <cellStyle name="Output 6 2 3 2" xfId="13285" xr:uid="{7110DFEE-12E4-4453-8E9D-1A0B33897C84}"/>
    <cellStyle name="Output 6 2 3 3" xfId="14305" xr:uid="{3A8F5C18-0B9C-416B-8CBA-1166864C441D}"/>
    <cellStyle name="Output 6 2 3 4" xfId="15265" xr:uid="{B37E16E9-DDCA-4F0A-872E-B882B151F09B}"/>
    <cellStyle name="Output 6 2 3 5" xfId="16214" xr:uid="{59C12529-02A3-4FFC-8E5F-1F04B9071EFA}"/>
    <cellStyle name="Output 6 2 3 6" xfId="17087" xr:uid="{9ADF5F68-1782-4755-B970-B2509E34F740}"/>
    <cellStyle name="Output 6 2 3 7" xfId="17952" xr:uid="{83186842-AB73-4215-8E0C-1124A9890A54}"/>
    <cellStyle name="Output 6 2 3 8" xfId="18728" xr:uid="{2BA08C96-F55F-4298-B400-30DDE1964E42}"/>
    <cellStyle name="Output 6 2 4" xfId="9555" xr:uid="{BEA0CADB-7BDE-4766-B024-9F4E213CD6DE}"/>
    <cellStyle name="Output 6 2 4 2" xfId="13959" xr:uid="{CFACBC69-B0CF-40C7-8385-01B10437030D}"/>
    <cellStyle name="Output 6 2 4 3" xfId="14919" xr:uid="{3756702B-BF6A-4BDD-8460-AD7D51583A0B}"/>
    <cellStyle name="Output 6 2 4 4" xfId="15871" xr:uid="{9DEB40C5-22DD-4311-963C-333E3D178A29}"/>
    <cellStyle name="Output 6 2 4 5" xfId="16745" xr:uid="{2BEAEBDE-EB0E-4887-B921-70678EF07DEF}"/>
    <cellStyle name="Output 6 2 4 6" xfId="17610" xr:uid="{E5F1083D-991E-4286-A749-7612E52F8024}"/>
    <cellStyle name="Output 6 2 4 7" xfId="18386" xr:uid="{5C308A0D-1608-49B4-8164-39C3D5154AD3}"/>
    <cellStyle name="Output 6 2 4 8" xfId="19143" xr:uid="{19C69374-D077-48B4-9B4A-29B16B6B0BA2}"/>
    <cellStyle name="Output 6 2 5" xfId="12256" xr:uid="{84B06263-D298-491C-84B8-F3CB99992B4F}"/>
    <cellStyle name="Output 6 2 6" xfId="10619" xr:uid="{324B1546-4FC8-4054-921A-4D91443C7915}"/>
    <cellStyle name="Output 6 2 7" xfId="13627" xr:uid="{20F6D91F-139C-4E7E-A157-03DA58167045}"/>
    <cellStyle name="Output 6 2 8" xfId="14605" xr:uid="{610620FC-8437-4C99-8108-6A41717A3A30}"/>
    <cellStyle name="Output 6 2 9" xfId="15558" xr:uid="{592B5EB8-FFF7-486E-B8F0-0521E8D5394F}"/>
    <cellStyle name="Output 6 3" xfId="7168" xr:uid="{3F34B249-0FB7-43A9-A144-3EC8FDAAEC14}"/>
    <cellStyle name="Output 6 3 10" xfId="13035" xr:uid="{A0ED4955-9268-47A1-B81C-01B659897F2D}"/>
    <cellStyle name="Output 6 3 2" xfId="8807" xr:uid="{A10F2FFE-B7AC-4AAA-B66B-8F56A8A348C4}"/>
    <cellStyle name="Output 6 3 2 2" xfId="13467" xr:uid="{827D6ECE-EAB0-4F3B-B05A-F70EAFCAFBEC}"/>
    <cellStyle name="Output 6 3 2 3" xfId="14473" xr:uid="{56393363-0FDD-412B-A1B9-0819F3EA438E}"/>
    <cellStyle name="Output 6 3 2 4" xfId="15431" xr:uid="{EABC3B04-F80F-46BC-BBB6-B027A09BF943}"/>
    <cellStyle name="Output 6 3 2 5" xfId="16358" xr:uid="{5195B950-A072-481B-9F53-984B42A2F58D}"/>
    <cellStyle name="Output 6 3 2 6" xfId="17229" xr:uid="{6DEDC2C4-813B-4A3F-BF79-CA63FE687200}"/>
    <cellStyle name="Output 6 3 2 7" xfId="18076" xr:uid="{0DDD8E40-52AD-45E2-8399-DE59E880307C}"/>
    <cellStyle name="Output 6 3 2 8" xfId="18843" xr:uid="{69541FFD-A33E-412A-A8C5-FE65C1B27651}"/>
    <cellStyle name="Output 6 3 3" xfId="9670" xr:uid="{5AF504C5-7B74-4851-B466-CF2D954A8FBD}"/>
    <cellStyle name="Output 6 3 3 2" xfId="14074" xr:uid="{B550D44B-FA94-4098-A5CE-AA30548DC90A}"/>
    <cellStyle name="Output 6 3 3 3" xfId="15034" xr:uid="{581195A4-742C-4EA4-85D3-295214A3594D}"/>
    <cellStyle name="Output 6 3 3 4" xfId="15986" xr:uid="{9AA13B39-D191-49F5-9AEC-E1880F0CC6A0}"/>
    <cellStyle name="Output 6 3 3 5" xfId="16860" xr:uid="{93D1807D-3785-448E-9B31-E2A0A4B81EB5}"/>
    <cellStyle name="Output 6 3 3 6" xfId="17725" xr:uid="{ED7A6798-85ED-4A49-8918-9A6CF9A533D2}"/>
    <cellStyle name="Output 6 3 3 7" xfId="18501" xr:uid="{88EC7588-DBDD-4F1D-B5A7-F699DFB27343}"/>
    <cellStyle name="Output 6 3 3 8" xfId="19258" xr:uid="{4D76DD6C-FDC3-48C9-92AD-5AEA02EAE0CE}"/>
    <cellStyle name="Output 6 3 4" xfId="12437" xr:uid="{04F0E33A-EA8B-4955-BE72-4486BF936468}"/>
    <cellStyle name="Output 6 3 5" xfId="10451" xr:uid="{ACA8783A-B4AE-412D-A282-E63E83C41AF9}"/>
    <cellStyle name="Output 6 3 6" xfId="12636" xr:uid="{F8F93AB7-2CA1-45BC-9012-478EA5EDE6D4}"/>
    <cellStyle name="Output 6 3 7" xfId="10283" xr:uid="{AC772AE6-5A1C-403C-9818-0A280A084387}"/>
    <cellStyle name="Output 6 3 8" xfId="12131" xr:uid="{AAA3D199-E63C-4D43-987E-F12A3AE09658}"/>
    <cellStyle name="Output 6 3 9" xfId="10734" xr:uid="{23BA04A0-906B-4276-9B9E-CA21851D6B77}"/>
    <cellStyle name="Output 6 4" xfId="8010" xr:uid="{C5825A09-7CC2-4B94-AC5C-D98A99F3C0D4}"/>
    <cellStyle name="Output 6 4 2" xfId="12978" xr:uid="{5EC79629-82D2-48EF-B81F-4E6B4D2AD64D}"/>
    <cellStyle name="Output 6 4 3" xfId="10023" xr:uid="{89341645-504E-4910-B4EA-355E3146808C}"/>
    <cellStyle name="Output 6 4 4" xfId="11809" xr:uid="{A5364DC0-8EA6-4F94-913C-248587E20DD4}"/>
    <cellStyle name="Output 6 4 5" xfId="11005" xr:uid="{BBD60634-E20F-4B54-819B-97DF90939A51}"/>
    <cellStyle name="Output 6 4 6" xfId="11463" xr:uid="{5EF4C330-4C09-4A59-93BF-2EEDA1EA5719}"/>
    <cellStyle name="Output 6 4 7" xfId="11276" xr:uid="{31D51C18-3CC3-4C64-8341-188516782DFD}"/>
    <cellStyle name="Output 6 4 8" xfId="12306" xr:uid="{58304A89-7C96-4573-8FF7-82A642525D42}"/>
    <cellStyle name="Output 6 5" xfId="9442" xr:uid="{0F89D552-3FE0-46F4-BBE1-F43681E84F86}"/>
    <cellStyle name="Output 6 5 2" xfId="13846" xr:uid="{237C5635-847C-408B-8B73-EBD1F441A800}"/>
    <cellStyle name="Output 6 5 3" xfId="14806" xr:uid="{2DBC5322-E647-42E7-AD9A-5DA4BA0BF7F4}"/>
    <cellStyle name="Output 6 5 4" xfId="15758" xr:uid="{AAA4C873-FA15-4628-BE71-905FDF70B1D6}"/>
    <cellStyle name="Output 6 5 5" xfId="16632" xr:uid="{20EE988E-DB09-4717-9097-BBE2B1452DFF}"/>
    <cellStyle name="Output 6 5 6" xfId="17497" xr:uid="{60C20F38-07C8-46A9-A78E-7D7C33175663}"/>
    <cellStyle name="Output 6 5 7" xfId="18273" xr:uid="{5C2B350E-3BDD-4025-808E-3C94941408F4}"/>
    <cellStyle name="Output 6 5 8" xfId="19030" xr:uid="{6D7A14C2-C9CA-4B24-B5F1-CF12FB94EE2F}"/>
    <cellStyle name="Output 6 6" xfId="11884" xr:uid="{A61E6857-D57F-4AE9-B679-50983884F208}"/>
    <cellStyle name="Output 6 7" xfId="10939" xr:uid="{1EEFDD10-42EE-4547-BC67-0917DC1DC53A}"/>
    <cellStyle name="Output 6 8" xfId="11503" xr:uid="{2995A485-1474-433E-A7AE-061D676BDDE7}"/>
    <cellStyle name="Output 6 9" xfId="11238" xr:uid="{6890A394-1098-4DF8-9332-40E696AA53B1}"/>
    <cellStyle name="Output 7" xfId="6244" xr:uid="{BA68A6BF-B858-4236-AA1C-A1D34BA7DB32}"/>
    <cellStyle name="Output 7 10" xfId="11964" xr:uid="{4E6DDB10-4863-4BE2-B388-83BBCA706268}"/>
    <cellStyle name="Output 7 11" xfId="10868" xr:uid="{D835C5C8-9B97-43BE-ADD3-C12DAE0651DF}"/>
    <cellStyle name="Output 7 12" xfId="11564" xr:uid="{0EBBDDF7-5D45-42F2-A3EB-9704DC8FECBF}"/>
    <cellStyle name="Output 7 2" xfId="6907" xr:uid="{F54BA08B-0FDD-4903-B7F5-FFD92BA85269}"/>
    <cellStyle name="Output 7 2 10" xfId="10186" xr:uid="{47B3FEA6-7841-48F3-852C-F74CD3C96E2E}"/>
    <cellStyle name="Output 7 2 11" xfId="11783" xr:uid="{F1F9FE2F-0165-4FE4-B70B-A5CB47E93645}"/>
    <cellStyle name="Output 7 2 2" xfId="7692" xr:uid="{727FCA91-6C92-43E3-A5EC-D215760FBE25}"/>
    <cellStyle name="Output 7 2 2 10" xfId="18013" xr:uid="{90881991-904A-4005-8BE4-9A156FF807BE}"/>
    <cellStyle name="Output 7 2 2 2" xfId="9331" xr:uid="{EC20A555-9766-416B-9075-77523B865BA8}"/>
    <cellStyle name="Output 7 2 2 2 2" xfId="13765" xr:uid="{5492E3A2-C6C8-4066-B847-FA16A5965371}"/>
    <cellStyle name="Output 7 2 2 2 3" xfId="14727" xr:uid="{2DF4461E-5C23-4006-859E-9D6FB659FBFF}"/>
    <cellStyle name="Output 7 2 2 2 4" xfId="15679" xr:uid="{34308655-5EFC-4B46-9D53-187E1BE20517}"/>
    <cellStyle name="Output 7 2 2 2 5" xfId="16559" xr:uid="{EC727426-1FC0-4972-AC51-57FA5E717201}"/>
    <cellStyle name="Output 7 2 2 2 6" xfId="17425" xr:uid="{DD697CC5-B17B-4A16-A5EC-E1887BC14ECB}"/>
    <cellStyle name="Output 7 2 2 2 7" xfId="18201" xr:uid="{AC4919F5-7A2F-4395-BF60-97FFFAD7E8AC}"/>
    <cellStyle name="Output 7 2 2 2 8" xfId="18958" xr:uid="{5AD6D443-FCE6-4883-B10B-B7686A2FE31F}"/>
    <cellStyle name="Output 7 2 2 3" xfId="9785" xr:uid="{0BC9601C-7018-4F9A-BFCE-4A2843CF0916}"/>
    <cellStyle name="Output 7 2 2 3 2" xfId="14189" xr:uid="{F572FB75-B768-4034-9545-B0B30DB43C42}"/>
    <cellStyle name="Output 7 2 2 3 3" xfId="15149" xr:uid="{8320D348-7748-4BA6-BDB9-666E4E7FDAC3}"/>
    <cellStyle name="Output 7 2 2 3 4" xfId="16101" xr:uid="{7D808991-C8D5-4A78-9F4C-7BCEBF4FFF50}"/>
    <cellStyle name="Output 7 2 2 3 5" xfId="16975" xr:uid="{CCBAC895-2B62-4B0C-A5FD-1C586B8E1CCE}"/>
    <cellStyle name="Output 7 2 2 3 6" xfId="17840" xr:uid="{78AF44E7-FD5B-46B8-9A9C-8C5208D16ADB}"/>
    <cellStyle name="Output 7 2 2 3 7" xfId="18616" xr:uid="{378E1AD4-7507-4318-B780-1CA0DB191F89}"/>
    <cellStyle name="Output 7 2 2 3 8" xfId="19373" xr:uid="{22DB4FFF-7E1E-41DE-81C5-1FBB8E18BCFC}"/>
    <cellStyle name="Output 7 2 2 4" xfId="12749" xr:uid="{2B28FAB3-7B0D-47B9-9742-AA24448D15F3}"/>
    <cellStyle name="Output 7 2 2 5" xfId="13358" xr:uid="{CBEB86F7-4829-4987-AD53-A6E5CD19B476}"/>
    <cellStyle name="Output 7 2 2 6" xfId="14372" xr:uid="{59C3CE1B-D87A-4F5D-981F-E9E331AD5032}"/>
    <cellStyle name="Output 7 2 2 7" xfId="15331" xr:uid="{D09C4A15-A952-44FD-BE7F-906679AB877D}"/>
    <cellStyle name="Output 7 2 2 8" xfId="16275" xr:uid="{EC146A90-22BB-4C70-ACAB-BCCF97AA3CFA}"/>
    <cellStyle name="Output 7 2 2 9" xfId="17148" xr:uid="{8BF9EC66-3CAC-447F-95CB-DBF1993533F8}"/>
    <cellStyle name="Output 7 2 3" xfId="8547" xr:uid="{07E4BAAF-3D5D-4ADF-B0D3-7CC2821A3C44}"/>
    <cellStyle name="Output 7 2 3 2" xfId="13286" xr:uid="{DF1F7083-F82C-4FBA-A61F-DF59F410E6BC}"/>
    <cellStyle name="Output 7 2 3 3" xfId="14306" xr:uid="{6841E19E-7A6F-4A2C-9644-42FE496A8DE1}"/>
    <cellStyle name="Output 7 2 3 4" xfId="15266" xr:uid="{D0AE0FA6-5BDA-478F-A33E-6EAE3BE54C6A}"/>
    <cellStyle name="Output 7 2 3 5" xfId="16215" xr:uid="{969EC22D-81F8-4B77-9040-62A4695B0D41}"/>
    <cellStyle name="Output 7 2 3 6" xfId="17088" xr:uid="{D9AF089D-C629-4D1E-9F67-D8670C80B73A}"/>
    <cellStyle name="Output 7 2 3 7" xfId="17953" xr:uid="{88635500-C50D-4909-974D-0E7F162ACFFD}"/>
    <cellStyle name="Output 7 2 3 8" xfId="18729" xr:uid="{62F85B57-1F86-4020-8337-8C99101492C6}"/>
    <cellStyle name="Output 7 2 4" xfId="9556" xr:uid="{F2D70C15-0ED2-468B-AFB9-0870353EB7B5}"/>
    <cellStyle name="Output 7 2 4 2" xfId="13960" xr:uid="{4748D425-8F04-4FB3-A815-5ECC79CE1CB4}"/>
    <cellStyle name="Output 7 2 4 3" xfId="14920" xr:uid="{3683E0CD-87F9-4AB8-BD6D-25FB561CE4DA}"/>
    <cellStyle name="Output 7 2 4 4" xfId="15872" xr:uid="{C65B48D0-1CC7-47BE-8617-C07EC0F788AE}"/>
    <cellStyle name="Output 7 2 4 5" xfId="16746" xr:uid="{712B6A60-DB9F-4DE0-8E1B-281A6D571EFA}"/>
    <cellStyle name="Output 7 2 4 6" xfId="17611" xr:uid="{749775DD-7EFE-46CD-8FED-A163D43FE6D1}"/>
    <cellStyle name="Output 7 2 4 7" xfId="18387" xr:uid="{221B8FED-E0F2-47AF-83D3-22AD61D851EA}"/>
    <cellStyle name="Output 7 2 4 8" xfId="19144" xr:uid="{022C9B84-AD66-4DB4-9E48-91C1E55A3BF9}"/>
    <cellStyle name="Output 7 2 5" xfId="12257" xr:uid="{3FE76A6B-D030-4ED8-BC12-80586D36F3E8}"/>
    <cellStyle name="Output 7 2 6" xfId="10618" xr:uid="{2C89B612-B74B-4BCC-A73F-20F8BF87B3B1}"/>
    <cellStyle name="Output 7 2 7" xfId="13123" xr:uid="{815628B6-F217-499C-AD25-935DCF8D0C2E}"/>
    <cellStyle name="Output 7 2 8" xfId="9913" xr:uid="{1F908748-3EB1-47E3-ADE0-B724D15A2A84}"/>
    <cellStyle name="Output 7 2 9" xfId="12791" xr:uid="{05B655AA-A969-431B-92B2-ABEC5AC512DC}"/>
    <cellStyle name="Output 7 3" xfId="7169" xr:uid="{ADCC0AF0-DEF3-4A20-AEAE-C05933DC0FD6}"/>
    <cellStyle name="Output 7 3 10" xfId="17348" xr:uid="{1B9B96FE-1740-470D-8E98-1C6CDDE697D4}"/>
    <cellStyle name="Output 7 3 2" xfId="8808" xr:uid="{DFA2074D-1C92-457A-B427-275D178F640B}"/>
    <cellStyle name="Output 7 3 2 2" xfId="13468" xr:uid="{54031FF1-20A0-480E-8093-A283D806E005}"/>
    <cellStyle name="Output 7 3 2 3" xfId="14474" xr:uid="{B2A0C09B-326B-4F0F-8D6E-C8FB7215A708}"/>
    <cellStyle name="Output 7 3 2 4" xfId="15432" xr:uid="{1C6DCBD5-7681-4AD2-B466-A36FD8803A14}"/>
    <cellStyle name="Output 7 3 2 5" xfId="16359" xr:uid="{0FAEFBC6-E13F-4B3A-888C-38F6C46FDFEA}"/>
    <cellStyle name="Output 7 3 2 6" xfId="17230" xr:uid="{253BAEAD-8DFF-487C-9142-2AB47BAC7365}"/>
    <cellStyle name="Output 7 3 2 7" xfId="18077" xr:uid="{2342C611-2BE9-4034-BDC8-E43B25F7DC9E}"/>
    <cellStyle name="Output 7 3 2 8" xfId="18844" xr:uid="{2C0E19E2-2C9A-486E-9296-73B03D19B739}"/>
    <cellStyle name="Output 7 3 3" xfId="9671" xr:uid="{6F9F0518-5FB8-4F76-BD82-F5E721597704}"/>
    <cellStyle name="Output 7 3 3 2" xfId="14075" xr:uid="{A2C36067-34F6-4F18-948E-9BFDBB59A98A}"/>
    <cellStyle name="Output 7 3 3 3" xfId="15035" xr:uid="{7BF330C7-62CC-4F22-B0BD-2223563C951D}"/>
    <cellStyle name="Output 7 3 3 4" xfId="15987" xr:uid="{D8B21F37-D919-43E0-A717-540D9A8DA942}"/>
    <cellStyle name="Output 7 3 3 5" xfId="16861" xr:uid="{28C526D4-3211-454E-9B55-6C04DFEE7850}"/>
    <cellStyle name="Output 7 3 3 6" xfId="17726" xr:uid="{A3827C6D-C1E4-4D8B-8A9F-FFF576E2D47D}"/>
    <cellStyle name="Output 7 3 3 7" xfId="18502" xr:uid="{70071943-7839-4932-86C2-AC7BEAAD8635}"/>
    <cellStyle name="Output 7 3 3 8" xfId="19259" xr:uid="{1279C7A1-0EB2-443E-A8E8-C31363120F79}"/>
    <cellStyle name="Output 7 3 4" xfId="12438" xr:uid="{8E85AE0A-A78E-447C-87B0-F8271C5149D7}"/>
    <cellStyle name="Output 7 3 5" xfId="10450" xr:uid="{D781FE48-EFD0-494E-8BEA-1E96CEEB7591}"/>
    <cellStyle name="Output 7 3 6" xfId="13656" xr:uid="{33891AE2-F94C-46D6-A73A-05C1C79EA2B8}"/>
    <cellStyle name="Output 7 3 7" xfId="14632" xr:uid="{FC04D26E-39B5-4EB1-9BE8-4A6D4FBF7342}"/>
    <cellStyle name="Output 7 3 8" xfId="15584" xr:uid="{0A6D92A3-AE76-44A6-B683-52D00E67C5EF}"/>
    <cellStyle name="Output 7 3 9" xfId="16479" xr:uid="{545C8708-E9F6-4444-9EF5-BEC205240DBA}"/>
    <cellStyle name="Output 7 4" xfId="8011" xr:uid="{EF43C178-711F-4624-92B2-4F43F285AC36}"/>
    <cellStyle name="Output 7 4 2" xfId="12979" xr:uid="{0DAEE710-9370-4FB9-9120-3A42E04484FF}"/>
    <cellStyle name="Output 7 4 3" xfId="10022" xr:uid="{827B7B8A-DEDD-4D46-812A-8AD77D60D73C}"/>
    <cellStyle name="Output 7 4 4" xfId="11810" xr:uid="{B757DE39-85C3-4063-B47B-6AA5413C99DD}"/>
    <cellStyle name="Output 7 4 5" xfId="11004" xr:uid="{9C28ADD4-073B-4ECC-96D8-8421DD56237B}"/>
    <cellStyle name="Output 7 4 6" xfId="11464" xr:uid="{6CA32967-2759-42AA-BB16-7F2BEDBC75CF}"/>
    <cellStyle name="Output 7 4 7" xfId="11275" xr:uid="{DA0903FD-B3D5-4CFC-9FD7-F2B04CD8C8C7}"/>
    <cellStyle name="Output 7 4 8" xfId="13334" xr:uid="{CBABD894-2FAA-4AE8-8678-E9E51A3E0472}"/>
    <cellStyle name="Output 7 5" xfId="9443" xr:uid="{44EBAC26-0D14-4CA2-9BAF-300D61EAA2C5}"/>
    <cellStyle name="Output 7 5 2" xfId="13847" xr:uid="{86152029-B9EF-41AB-9CD2-0AB84F9C02AB}"/>
    <cellStyle name="Output 7 5 3" xfId="14807" xr:uid="{BBED821D-05B1-4121-91F0-F02B4DE4A055}"/>
    <cellStyle name="Output 7 5 4" xfId="15759" xr:uid="{63CB0E0E-AA46-43EC-9891-40F32428FF2A}"/>
    <cellStyle name="Output 7 5 5" xfId="16633" xr:uid="{61BC0474-398A-43D4-BC15-5C6F6C26FA04}"/>
    <cellStyle name="Output 7 5 6" xfId="17498" xr:uid="{105CA9A3-1A17-44DF-AC6E-CC6F51B51CE4}"/>
    <cellStyle name="Output 7 5 7" xfId="18274" xr:uid="{F16FAB1E-7495-40C8-B6A9-91384820C7FF}"/>
    <cellStyle name="Output 7 5 8" xfId="19031" xr:uid="{0F733A30-28E0-418A-B936-AA32AEA6CC6E}"/>
    <cellStyle name="Output 7 6" xfId="11885" xr:uid="{ED6D1B8C-C79D-45EE-B391-C6AC880829B5}"/>
    <cellStyle name="Output 7 7" xfId="10938" xr:uid="{4F37E1A3-9762-4A83-8178-E9D3723087B6}"/>
    <cellStyle name="Output 7 8" xfId="11504" xr:uid="{9C21D209-1F19-45AA-B37C-FCD63785A1FF}"/>
    <cellStyle name="Output 7 9" xfId="11237" xr:uid="{D1EADA79-1F0A-4A94-A66D-89CBAF01BF0C}"/>
    <cellStyle name="Output 8" xfId="6245" xr:uid="{392F1F74-381D-474E-98E4-3479C9533498}"/>
    <cellStyle name="Output 8 10" xfId="12536" xr:uid="{908A1D04-2F9F-4F6E-8D49-8BAE2FF258DC}"/>
    <cellStyle name="Output 8 11" xfId="10357" xr:uid="{34C7794B-9CF0-404C-BE50-1D3103B0B693}"/>
    <cellStyle name="Output 8 12" xfId="13157" xr:uid="{B43CA1D5-F563-40D4-89E4-89A84209D9FA}"/>
    <cellStyle name="Output 8 2" xfId="6908" xr:uid="{A8E0EBE0-6D05-4AA2-B730-030EAA4A14D7}"/>
    <cellStyle name="Output 8 2 10" xfId="11045" xr:uid="{1C2D1852-EFB7-4F2A-9F06-F796E28928D9}"/>
    <cellStyle name="Output 8 2 11" xfId="12065" xr:uid="{758494D1-0BE3-45B7-8238-76EB7B725B8D}"/>
    <cellStyle name="Output 8 2 2" xfId="7693" xr:uid="{491A47AE-4CBD-4672-A0F1-6CE8F70F78AC}"/>
    <cellStyle name="Output 8 2 2 10" xfId="10808" xr:uid="{951AAC2F-ADBE-46FA-94DC-FDD273D4B759}"/>
    <cellStyle name="Output 8 2 2 2" xfId="9332" xr:uid="{8CFDC531-A151-40E1-B9CE-1E8E19920A5A}"/>
    <cellStyle name="Output 8 2 2 2 2" xfId="13766" xr:uid="{BFF41313-ED00-460C-A6DE-55293EB64E70}"/>
    <cellStyle name="Output 8 2 2 2 3" xfId="14728" xr:uid="{A4F5C5BB-FCC5-47B6-9A08-DA445C3B83FD}"/>
    <cellStyle name="Output 8 2 2 2 4" xfId="15680" xr:uid="{7A6D4818-9B37-412E-BE0C-6C45256693AE}"/>
    <cellStyle name="Output 8 2 2 2 5" xfId="16560" xr:uid="{CE87D875-37CF-41B6-B959-A323D94B751C}"/>
    <cellStyle name="Output 8 2 2 2 6" xfId="17426" xr:uid="{67AF1AE8-BCF6-4C4A-A88B-81CEFA90693A}"/>
    <cellStyle name="Output 8 2 2 2 7" xfId="18202" xr:uid="{687B3C53-C8C6-4DFD-864D-4D6B73017058}"/>
    <cellStyle name="Output 8 2 2 2 8" xfId="18959" xr:uid="{718931E4-3EFE-46BA-8411-751E8414DC51}"/>
    <cellStyle name="Output 8 2 2 3" xfId="9786" xr:uid="{C55C2E0F-6935-41FB-B0D6-17E5C79CC5EB}"/>
    <cellStyle name="Output 8 2 2 3 2" xfId="14190" xr:uid="{9122794F-97F4-40D8-8D39-C9BD3415168E}"/>
    <cellStyle name="Output 8 2 2 3 3" xfId="15150" xr:uid="{7EA61A0C-26F8-4CBE-A013-E74BA59240CF}"/>
    <cellStyle name="Output 8 2 2 3 4" xfId="16102" xr:uid="{85128AC3-AA73-486F-B55F-71238385C160}"/>
    <cellStyle name="Output 8 2 2 3 5" xfId="16976" xr:uid="{16D549B5-2960-452C-93E9-FA3E8FA6C63B}"/>
    <cellStyle name="Output 8 2 2 3 6" xfId="17841" xr:uid="{9EF3C89E-F7BB-4A57-9C46-DE6131E38E43}"/>
    <cellStyle name="Output 8 2 2 3 7" xfId="18617" xr:uid="{8D09EB13-2A78-4A62-9CAD-B7D543F34E69}"/>
    <cellStyle name="Output 8 2 2 3 8" xfId="19374" xr:uid="{4D3A9039-EF3B-49D8-81B2-8E2B3F80FDC5}"/>
    <cellStyle name="Output 8 2 2 4" xfId="12750" xr:uid="{A5F378D4-DE8D-4445-9100-A9CA40060D8C}"/>
    <cellStyle name="Output 8 2 2 5" xfId="12330" xr:uid="{2FFBD647-1DEB-4B2E-BC7D-DB6D347B99EF}"/>
    <cellStyle name="Output 8 2 2 6" xfId="10550" xr:uid="{A87B82EF-0C27-4885-B12B-F805D71EA7CF}"/>
    <cellStyle name="Output 8 2 2 7" xfId="13134" xr:uid="{C98A1339-2CF5-4985-A95A-D7F123D3D19C}"/>
    <cellStyle name="Output 8 2 2 8" xfId="9903" xr:uid="{CC962CFA-6589-4056-BB71-2164B1D9172A}"/>
    <cellStyle name="Output 8 2 2 9" xfId="12036" xr:uid="{7CB69FE4-7C6C-44EA-95E9-8DBD2796D04D}"/>
    <cellStyle name="Output 8 2 3" xfId="8548" xr:uid="{7306E653-DF9A-43F1-8AEF-8755A2632D3C}"/>
    <cellStyle name="Output 8 2 3 2" xfId="13287" xr:uid="{DBB61825-253E-48C2-9D56-522411B40A40}"/>
    <cellStyle name="Output 8 2 3 3" xfId="14307" xr:uid="{056344E8-1826-4C83-80EB-4D059802744C}"/>
    <cellStyle name="Output 8 2 3 4" xfId="15267" xr:uid="{FEE07573-6397-4DC6-9CF1-506F3A2599DC}"/>
    <cellStyle name="Output 8 2 3 5" xfId="16216" xr:uid="{211EEA49-31B4-421B-B1EF-712152EC4095}"/>
    <cellStyle name="Output 8 2 3 6" xfId="17089" xr:uid="{EF3D1C2A-B942-43DF-9B3E-B137535640BC}"/>
    <cellStyle name="Output 8 2 3 7" xfId="17954" xr:uid="{2A21B970-F2C5-47F2-9518-A88C562148D1}"/>
    <cellStyle name="Output 8 2 3 8" xfId="18730" xr:uid="{C724FD59-78F0-4A36-AD32-346ED7F271D0}"/>
    <cellStyle name="Output 8 2 4" xfId="9557" xr:uid="{8B2ABE0B-D246-4472-8841-E0A04C186C2A}"/>
    <cellStyle name="Output 8 2 4 2" xfId="13961" xr:uid="{CB111689-2A6A-41B2-8D9E-CE21EFCEEACC}"/>
    <cellStyle name="Output 8 2 4 3" xfId="14921" xr:uid="{F79B6BFB-CF68-4ECB-AE67-45AEE7891FCB}"/>
    <cellStyle name="Output 8 2 4 4" xfId="15873" xr:uid="{A0B108C6-82FD-4373-B3B1-7EFA1488941B}"/>
    <cellStyle name="Output 8 2 4 5" xfId="16747" xr:uid="{47113488-5F4B-487F-ABCA-1133F36F75D1}"/>
    <cellStyle name="Output 8 2 4 6" xfId="17612" xr:uid="{D31F5185-9A38-4E4D-A20D-991ED5107577}"/>
    <cellStyle name="Output 8 2 4 7" xfId="18388" xr:uid="{49D12542-B361-4EAC-AE3A-C44F6A811082}"/>
    <cellStyle name="Output 8 2 4 8" xfId="19145" xr:uid="{EDFCC5AE-02A5-4D57-ADC0-B3080F9E5C47}"/>
    <cellStyle name="Output 8 2 5" xfId="12258" xr:uid="{4C786678-7FAA-4E23-AE85-17B3CCCDEAAD}"/>
    <cellStyle name="Output 8 2 6" xfId="10617" xr:uid="{2B0AFB3E-FC5E-415D-908D-6F3031BBC744}"/>
    <cellStyle name="Output 8 2 7" xfId="12604" xr:uid="{C847E7A8-EDA1-4564-BF0D-2F47BDFB2FCB}"/>
    <cellStyle name="Output 8 2 8" xfId="10310" xr:uid="{F2AFE42C-05EC-443E-8F45-9222BFC795E3}"/>
    <cellStyle name="Output 8 2 9" xfId="11762" xr:uid="{88235794-04F5-4E0C-8603-02925696065A}"/>
    <cellStyle name="Output 8 3" xfId="7170" xr:uid="{29AE23D7-2348-45F2-AB5B-979E70A81B18}"/>
    <cellStyle name="Output 8 3 10" xfId="11499" xr:uid="{E6F28A72-E91F-4122-95CE-F2B18AFB0E30}"/>
    <cellStyle name="Output 8 3 2" xfId="8809" xr:uid="{F11CFEC0-DB0B-4BF0-A7EC-E53C7F1880AD}"/>
    <cellStyle name="Output 8 3 2 2" xfId="13469" xr:uid="{254237E1-9EF8-4723-9126-893E94077A35}"/>
    <cellStyle name="Output 8 3 2 3" xfId="14475" xr:uid="{4C319E13-5A22-4B36-B2A8-BCF900A605F3}"/>
    <cellStyle name="Output 8 3 2 4" xfId="15433" xr:uid="{78978D73-44EF-4CC1-94F7-A23E19CF0855}"/>
    <cellStyle name="Output 8 3 2 5" xfId="16360" xr:uid="{41658CFD-9DB1-4AAA-9FB3-3F76922C9E6E}"/>
    <cellStyle name="Output 8 3 2 6" xfId="17231" xr:uid="{A259FDFF-631C-4648-97BE-ABCEC9B581B0}"/>
    <cellStyle name="Output 8 3 2 7" xfId="18078" xr:uid="{02916E28-7CAC-4E06-953B-750E9585225A}"/>
    <cellStyle name="Output 8 3 2 8" xfId="18845" xr:uid="{949617D0-7EAD-46CF-8DCD-0E483CD137D9}"/>
    <cellStyle name="Output 8 3 3" xfId="9672" xr:uid="{1F0BA1E3-AF81-4184-A106-01A7AAED87FC}"/>
    <cellStyle name="Output 8 3 3 2" xfId="14076" xr:uid="{A3148AE7-2167-4F4D-A950-7A8B12832B7E}"/>
    <cellStyle name="Output 8 3 3 3" xfId="15036" xr:uid="{05DFF451-5186-4120-97B3-33ED47C03B8D}"/>
    <cellStyle name="Output 8 3 3 4" xfId="15988" xr:uid="{7BD3CF5B-43A9-493B-BCF0-9EF3130A36F8}"/>
    <cellStyle name="Output 8 3 3 5" xfId="16862" xr:uid="{00B0AEEE-A3F1-437D-B32D-F9863A6E83BA}"/>
    <cellStyle name="Output 8 3 3 6" xfId="17727" xr:uid="{1A63F285-D36F-45C1-8AF4-E46276EA27CD}"/>
    <cellStyle name="Output 8 3 3 7" xfId="18503" xr:uid="{5363F4F7-FD5B-4A4A-A4A7-67AF6FAD0285}"/>
    <cellStyle name="Output 8 3 3 8" xfId="19260" xr:uid="{D7F1B90D-181B-4A3B-9D00-8D7E48559745}"/>
    <cellStyle name="Output 8 3 4" xfId="12439" xr:uid="{687611F3-B38A-4F69-9F9E-9F2D52D809F7}"/>
    <cellStyle name="Output 8 3 5" xfId="10449" xr:uid="{0DF33EE3-327A-4E4F-B42E-DD0E9729811B}"/>
    <cellStyle name="Output 8 3 6" xfId="13147" xr:uid="{ABD96449-E530-41EF-9238-43DD93B8CC09}"/>
    <cellStyle name="Output 8 3 7" xfId="9893" xr:uid="{11066DAF-92D4-4640-BC41-DEFEF49921D1}"/>
    <cellStyle name="Output 8 3 8" xfId="11880" xr:uid="{D40979E4-A941-4EB0-8FE2-8EB8478052DB}"/>
    <cellStyle name="Output 8 3 9" xfId="10943" xr:uid="{47040D3E-3ACB-4B3E-8440-3FC8E424FBBE}"/>
    <cellStyle name="Output 8 4" xfId="8012" xr:uid="{F5F5945F-2650-4E8E-8B3E-9057EC49C950}"/>
    <cellStyle name="Output 8 4 2" xfId="12980" xr:uid="{F3D06F86-4228-43B0-A0AB-4636E6907699}"/>
    <cellStyle name="Output 8 4 3" xfId="10021" xr:uid="{90FE4844-BA51-4B05-9C1F-D6BBAE94C2B9}"/>
    <cellStyle name="Output 8 4 4" xfId="11811" xr:uid="{0CA274DD-E73F-4227-B1BF-F0AC1D846E51}"/>
    <cellStyle name="Output 8 4 5" xfId="11003" xr:uid="{0749C7AF-4F3E-421A-85B0-D29A91E82E8C}"/>
    <cellStyle name="Output 8 4 6" xfId="11465" xr:uid="{ACF1DD8B-1B20-42BD-85EF-F6E2741D5A00}"/>
    <cellStyle name="Output 8 4 7" xfId="11274" xr:uid="{5F9365EF-0EF7-4505-BA36-73C29394BAF4}"/>
    <cellStyle name="Output 8 4 8" xfId="12801" xr:uid="{B8EC6F80-6B84-4B10-AE71-C121C5596E19}"/>
    <cellStyle name="Output 8 5" xfId="9444" xr:uid="{34167683-30FF-45F2-A54A-FD9ABAA0685D}"/>
    <cellStyle name="Output 8 5 2" xfId="13848" xr:uid="{C148F3B8-A868-4BCF-8664-928AC2F7BE2E}"/>
    <cellStyle name="Output 8 5 3" xfId="14808" xr:uid="{A225BF68-FD3F-49B0-98A8-37BEBD602BAB}"/>
    <cellStyle name="Output 8 5 4" xfId="15760" xr:uid="{3D1EEE04-BD38-43D3-B1AD-4590A35DE83E}"/>
    <cellStyle name="Output 8 5 5" xfId="16634" xr:uid="{84DA9D07-CCD8-4551-ACE9-B2A204D24FF6}"/>
    <cellStyle name="Output 8 5 6" xfId="17499" xr:uid="{A5A07230-00D9-4AEB-B357-7AE354C2B9D7}"/>
    <cellStyle name="Output 8 5 7" xfId="18275" xr:uid="{1057A26A-E552-4B1E-B4ED-D27F90A77BD1}"/>
    <cellStyle name="Output 8 5 8" xfId="19032" xr:uid="{ED383C5B-FCF1-4446-9318-BB90D5A0A96E}"/>
    <cellStyle name="Output 8 6" xfId="11886" xr:uid="{7A0D5BB6-57B1-4F21-9492-EA4F0159936A}"/>
    <cellStyle name="Output 8 7" xfId="10937" xr:uid="{B097828B-77CC-4906-B5C5-C76864AEC0EC}"/>
    <cellStyle name="Output 8 8" xfId="11505" xr:uid="{FA71EE08-8E15-4002-85EB-40D659D3E21B}"/>
    <cellStyle name="Output 8 9" xfId="11236" xr:uid="{719BF537-D028-46AC-A989-2452D309FE14}"/>
    <cellStyle name="Output 9" xfId="6246" xr:uid="{FC6FE0A1-45A0-44C8-A251-B00FAD2C37C5}"/>
    <cellStyle name="Output 9 10" xfId="13565" xr:uid="{DAD4408C-631F-4C80-8890-A258CF83324C}"/>
    <cellStyle name="Output 9 11" xfId="14566" xr:uid="{B94AA306-5CAA-4808-AB64-F03AAD2EC20F}"/>
    <cellStyle name="Output 9 12" xfId="15524" xr:uid="{643B1F24-044D-49D3-99CE-461E77253E33}"/>
    <cellStyle name="Output 9 2" xfId="6909" xr:uid="{F45B5336-9E6B-41F8-89A2-D181E4DDAA1B}"/>
    <cellStyle name="Output 9 2 10" xfId="16456" xr:uid="{9A72A6C9-99D0-4F73-AA4D-AF81DE1B0500}"/>
    <cellStyle name="Output 9 2 11" xfId="17327" xr:uid="{55C88997-5577-4DF6-B5CE-61FB9CDFCA38}"/>
    <cellStyle name="Output 9 2 2" xfId="7694" xr:uid="{060FC076-5116-407A-B924-1EACFC24E26A}"/>
    <cellStyle name="Output 9 2 2 10" xfId="10335" xr:uid="{D73D2F26-E1E5-4FC5-9FA4-EF8DD5FA5AAA}"/>
    <cellStyle name="Output 9 2 2 2" xfId="9333" xr:uid="{83589E86-7AD9-424E-A152-A772C369C4FE}"/>
    <cellStyle name="Output 9 2 2 2 2" xfId="13767" xr:uid="{9653F9E7-F4BD-44C7-B6FE-743B07ECF6F7}"/>
    <cellStyle name="Output 9 2 2 2 3" xfId="14729" xr:uid="{79E98102-4ED7-49C6-841D-667D152B7F42}"/>
    <cellStyle name="Output 9 2 2 2 4" xfId="15681" xr:uid="{328DFF0B-788F-4102-A40E-54C438C8D797}"/>
    <cellStyle name="Output 9 2 2 2 5" xfId="16561" xr:uid="{CD523D53-BFC7-4E66-9F18-237E136DBB6F}"/>
    <cellStyle name="Output 9 2 2 2 6" xfId="17427" xr:uid="{90D107DC-F333-4615-B07C-93D137B37DBC}"/>
    <cellStyle name="Output 9 2 2 2 7" xfId="18203" xr:uid="{36A807DC-2D81-4572-B61A-8EC955849316}"/>
    <cellStyle name="Output 9 2 2 2 8" xfId="18960" xr:uid="{C78194A0-9491-43D1-BD2B-2B96393E3D10}"/>
    <cellStyle name="Output 9 2 2 3" xfId="9787" xr:uid="{59D7109B-D6D1-4756-A649-7D94A025C814}"/>
    <cellStyle name="Output 9 2 2 3 2" xfId="14191" xr:uid="{DB211102-27C7-48B3-AFFD-B4F27E7D3DF9}"/>
    <cellStyle name="Output 9 2 2 3 3" xfId="15151" xr:uid="{4C647544-5ACE-478A-BFFC-A462417A687D}"/>
    <cellStyle name="Output 9 2 2 3 4" xfId="16103" xr:uid="{730F285F-16A0-4C5F-8CEC-7CCC389D8582}"/>
    <cellStyle name="Output 9 2 2 3 5" xfId="16977" xr:uid="{C6465A05-F8F9-46FE-A5D7-0869BBE9123F}"/>
    <cellStyle name="Output 9 2 2 3 6" xfId="17842" xr:uid="{264F1B0F-5ED6-4E4C-B534-99251669A725}"/>
    <cellStyle name="Output 9 2 2 3 7" xfId="18618" xr:uid="{697B9347-2B7E-4F92-ACCC-C889F20816FD}"/>
    <cellStyle name="Output 9 2 2 3 8" xfId="19375" xr:uid="{1A964EF2-42D8-49A1-8FA8-952E4D800CAB}"/>
    <cellStyle name="Output 9 2 2 4" xfId="12751" xr:uid="{A24619C7-CB3E-49B7-B7F5-B0D6A6BA6B40}"/>
    <cellStyle name="Output 9 2 2 5" xfId="12824" xr:uid="{779DE12E-8EE5-4FC8-AF87-B317ED6C11AF}"/>
    <cellStyle name="Output 9 2 2 6" xfId="10160" xr:uid="{93E620BE-1027-47F0-A586-0E54100DF39B}"/>
    <cellStyle name="Output 9 2 2 7" xfId="11797" xr:uid="{4C24A995-E837-4C82-ACB1-A339CCC26CC0}"/>
    <cellStyle name="Output 9 2 2 8" xfId="11017" xr:uid="{34C1DD54-3F56-4B43-B4BF-418C2BAA593D}"/>
    <cellStyle name="Output 9 2 2 9" xfId="12574" xr:uid="{88AB5BE1-21D7-41AC-AD79-F733E152CA9E}"/>
    <cellStyle name="Output 9 2 3" xfId="8549" xr:uid="{CAE05B28-52C1-46B3-8E15-336F2DBC0E54}"/>
    <cellStyle name="Output 9 2 3 2" xfId="13288" xr:uid="{DB2EDB55-E497-43AB-BB71-A662D2272B37}"/>
    <cellStyle name="Output 9 2 3 3" xfId="14308" xr:uid="{B8CB6151-3437-4B96-B6E5-914EFDFD23AF}"/>
    <cellStyle name="Output 9 2 3 4" xfId="15268" xr:uid="{E787D4E7-2C4B-489D-B840-086CB795EFC2}"/>
    <cellStyle name="Output 9 2 3 5" xfId="16217" xr:uid="{377BF48E-4589-4E1C-8962-13BE746B6493}"/>
    <cellStyle name="Output 9 2 3 6" xfId="17090" xr:uid="{8C9EB0C2-8FD5-4FB6-AC6E-312A4CEE1C60}"/>
    <cellStyle name="Output 9 2 3 7" xfId="17955" xr:uid="{E0FF8C45-58E8-4ED3-A2D5-A50391411149}"/>
    <cellStyle name="Output 9 2 3 8" xfId="18731" xr:uid="{54E73C08-77FA-430E-A25A-D7979F7CBE7A}"/>
    <cellStyle name="Output 9 2 4" xfId="9558" xr:uid="{95F89BBD-BEE2-4237-9601-2BD2F364C69A}"/>
    <cellStyle name="Output 9 2 4 2" xfId="13962" xr:uid="{D9F37996-E4EB-4590-9031-32F803E3EEEA}"/>
    <cellStyle name="Output 9 2 4 3" xfId="14922" xr:uid="{B1886234-D4B8-4D12-BD4A-BD70C8214DC4}"/>
    <cellStyle name="Output 9 2 4 4" xfId="15874" xr:uid="{2D4DB900-802F-47CC-AD46-2AE3E8FB077B}"/>
    <cellStyle name="Output 9 2 4 5" xfId="16748" xr:uid="{A90B8FB1-8992-4EA1-8D9C-BFD3782301A0}"/>
    <cellStyle name="Output 9 2 4 6" xfId="17613" xr:uid="{D7E02246-A4F4-48F5-B7F9-5E60D787056D}"/>
    <cellStyle name="Output 9 2 4 7" xfId="18389" xr:uid="{565DF784-0A18-4A84-9764-E00E8C51D954}"/>
    <cellStyle name="Output 9 2 4 8" xfId="19146" xr:uid="{AC22357C-F8E6-4F6D-9397-A5EFB7602FF4}"/>
    <cellStyle name="Output 9 2 5" xfId="12259" xr:uid="{3926958A-E73A-47BB-A44D-124C47EDEA5D}"/>
    <cellStyle name="Output 9 2 6" xfId="10616" xr:uid="{6A5AA4D4-8D42-4F69-A726-1F5C3DD8A15E}"/>
    <cellStyle name="Output 9 2 7" xfId="13626" xr:uid="{23417030-41D0-4490-A3D1-550E21F3A083}"/>
    <cellStyle name="Output 9 2 8" xfId="14604" xr:uid="{34D9163F-A6BC-40B8-AEF2-B64448AA9073}"/>
    <cellStyle name="Output 9 2 9" xfId="15557" xr:uid="{F4C7ED57-E4B3-410B-A6CB-174A648C0223}"/>
    <cellStyle name="Output 9 3" xfId="7171" xr:uid="{DEE05B2E-5FB4-4FAB-89B9-075FF312095E}"/>
    <cellStyle name="Output 9 3 10" xfId="11572" xr:uid="{0C633920-FEE6-4D55-B9CA-8DAD435EE847}"/>
    <cellStyle name="Output 9 3 2" xfId="8810" xr:uid="{E2F72BCB-E8D8-42D4-9768-3D3FB6AF0C8C}"/>
    <cellStyle name="Output 9 3 2 2" xfId="13470" xr:uid="{2E7C3962-AA28-4B6F-AE23-0E3779611A43}"/>
    <cellStyle name="Output 9 3 2 3" xfId="14476" xr:uid="{968897A6-CB8F-482A-A1F4-DC992B0AE9EF}"/>
    <cellStyle name="Output 9 3 2 4" xfId="15434" xr:uid="{BD5D2872-7EBE-4AA0-A1A1-C8F4DE897940}"/>
    <cellStyle name="Output 9 3 2 5" xfId="16361" xr:uid="{D8351816-03BD-4389-BB10-08A147184343}"/>
    <cellStyle name="Output 9 3 2 6" xfId="17232" xr:uid="{DD8DEDB9-8CF8-4BA4-9BB2-36D64E602D36}"/>
    <cellStyle name="Output 9 3 2 7" xfId="18079" xr:uid="{3B3BB319-92DF-40D0-BD16-FAA1DC45CB0A}"/>
    <cellStyle name="Output 9 3 2 8" xfId="18846" xr:uid="{95E1AA1D-186F-4718-9D4F-0F0774DB3745}"/>
    <cellStyle name="Output 9 3 3" xfId="9673" xr:uid="{03890075-178C-404D-8989-D27D02770BBC}"/>
    <cellStyle name="Output 9 3 3 2" xfId="14077" xr:uid="{92951471-12AD-4C04-8CBC-179EA315D3B2}"/>
    <cellStyle name="Output 9 3 3 3" xfId="15037" xr:uid="{B408C80E-B0F9-45E5-9D94-85AF8B8D483D}"/>
    <cellStyle name="Output 9 3 3 4" xfId="15989" xr:uid="{6945556F-12CA-4ED8-8F0D-45507A4E7ACD}"/>
    <cellStyle name="Output 9 3 3 5" xfId="16863" xr:uid="{8F89EAE7-D4B8-492F-B2E0-6986E18B96E5}"/>
    <cellStyle name="Output 9 3 3 6" xfId="17728" xr:uid="{03031DBE-C7A9-4E63-AAA9-EE4B88AD848F}"/>
    <cellStyle name="Output 9 3 3 7" xfId="18504" xr:uid="{519A883F-70FE-400F-93C4-CB97E0101E27}"/>
    <cellStyle name="Output 9 3 3 8" xfId="19261" xr:uid="{878E52C6-E04D-41FF-A4F7-C80372C75C45}"/>
    <cellStyle name="Output 9 3 4" xfId="12440" xr:uid="{D0A7324B-54B6-45B9-9949-31CF706C4830}"/>
    <cellStyle name="Output 9 3 5" xfId="10448" xr:uid="{41A264B8-0A61-456C-AD22-547FFA6A82EF}"/>
    <cellStyle name="Output 9 3 6" xfId="12117" xr:uid="{BD254A43-A9D2-4C20-AA2C-5CF21503AC48}"/>
    <cellStyle name="Output 9 3 7" xfId="10745" xr:uid="{DA8D5524-C9ED-4B40-9A45-225205B20421}"/>
    <cellStyle name="Output 9 3 8" xfId="11976" xr:uid="{C52074F8-AE5F-492A-88B2-D4E2702DA097}"/>
    <cellStyle name="Output 9 3 9" xfId="10860" xr:uid="{553D0509-4946-4CA1-9AE7-5E0F85625066}"/>
    <cellStyle name="Output 9 4" xfId="8013" xr:uid="{286CAE85-1334-4844-85D8-69D2E0321FBA}"/>
    <cellStyle name="Output 9 4 2" xfId="12981" xr:uid="{AD9470BF-B0C4-48AD-91DC-DF2273CA8035}"/>
    <cellStyle name="Output 9 4 3" xfId="10020" xr:uid="{CAA53396-3FFC-49AC-BDDE-4B3B01E5D83F}"/>
    <cellStyle name="Output 9 4 4" xfId="11812" xr:uid="{52B393CC-E2A6-4832-9867-920C2C8EEC9F}"/>
    <cellStyle name="Output 9 4 5" xfId="11002" xr:uid="{12382C28-8150-4442-913E-6BA27542A683}"/>
    <cellStyle name="Output 9 4 6" xfId="11466" xr:uid="{46D9D26B-E011-4FAC-9CAD-36CE07A924CC}"/>
    <cellStyle name="Output 9 4 7" xfId="11273" xr:uid="{F2FF2358-FBC2-4B65-A07E-7C262E8A7592}"/>
    <cellStyle name="Output 9 4 8" xfId="11429" xr:uid="{B735C444-613B-4267-9A48-D0EB61ED2730}"/>
    <cellStyle name="Output 9 5" xfId="9445" xr:uid="{58638127-48E0-442C-B437-366ADA0252D5}"/>
    <cellStyle name="Output 9 5 2" xfId="13849" xr:uid="{E8C6BD91-6BCB-49CB-965A-640B94A4391F}"/>
    <cellStyle name="Output 9 5 3" xfId="14809" xr:uid="{8DBA56F8-EEA7-4017-8C40-F23B76FE77A9}"/>
    <cellStyle name="Output 9 5 4" xfId="15761" xr:uid="{61742368-21BD-48F5-BCAE-ED55E3AD427A}"/>
    <cellStyle name="Output 9 5 5" xfId="16635" xr:uid="{8EBE0237-1D05-4AAF-B29A-25A4BEF0BDC5}"/>
    <cellStyle name="Output 9 5 6" xfId="17500" xr:uid="{76B2F291-D8AA-4DAD-AD73-E2047A1543E1}"/>
    <cellStyle name="Output 9 5 7" xfId="18276" xr:uid="{BDE583D1-2CC1-465D-AB27-24B2C091C514}"/>
    <cellStyle name="Output 9 5 8" xfId="19033" xr:uid="{44B9381D-15BD-4838-BBD9-DB1919C387A2}"/>
    <cellStyle name="Output 9 6" xfId="11887" xr:uid="{CF3CC72C-81F5-49BF-A32E-BD1F165BBB71}"/>
    <cellStyle name="Output 9 7" xfId="10936" xr:uid="{F59C0B51-71BC-482A-BE57-B5BDBA030A1A}"/>
    <cellStyle name="Output 9 8" xfId="11506" xr:uid="{F74BAC7F-59F7-47CB-989A-31AB90E6CDAE}"/>
    <cellStyle name="Output 9 9" xfId="11235" xr:uid="{2880C9BF-58C9-400E-A433-829DC76F4B3A}"/>
    <cellStyle name="Parastais 2" xfId="6247" xr:uid="{7E93B9AF-E5A3-43BC-BE17-4C883703F401}"/>
    <cellStyle name="Parastais 2 2" xfId="6248" xr:uid="{2FB788B3-0512-4452-A317-7ADAF8BF200B}"/>
    <cellStyle name="Parastais 2 2 2" xfId="6249" xr:uid="{FBDACD00-4CAD-459B-A33E-D3FD0914E207}"/>
    <cellStyle name="Parastais 2 2 3" xfId="19799" xr:uid="{DE50509B-9363-40F9-9723-3BC0ED242E88}"/>
    <cellStyle name="Parastais 2 2 4" xfId="20197" xr:uid="{A1253362-9383-4E82-8E61-10CB95944705}"/>
    <cellStyle name="Parastais 2 2_1_solis_MK Nr 595 " xfId="6250" xr:uid="{085413C1-570A-4833-B3B0-A816C6EA72F7}"/>
    <cellStyle name="Parastais 3" xfId="6251" xr:uid="{14B9CC1F-9B36-4064-8434-28D966108780}"/>
    <cellStyle name="Parastais_FMLikp01_p05_221205_pap_afp_makp" xfId="6812" xr:uid="{80899FFC-F6A3-482A-9C6B-18FF1B760C91}"/>
    <cellStyle name="Parasts 2" xfId="31" xr:uid="{22495271-9241-4212-AB2D-658B862AAF1C}"/>
    <cellStyle name="Parasts 3" xfId="32" xr:uid="{0993B998-5C35-4A5F-83B3-408586C35C5A}"/>
    <cellStyle name="Parasts 4" xfId="36" xr:uid="{42E70FB9-87A5-420F-850F-FB748E76AB42}"/>
    <cellStyle name="Parasts 5" xfId="49" xr:uid="{975DBD34-08B0-4D9F-8CA3-0DC3A4249648}"/>
    <cellStyle name="Parasts 5 2" xfId="19498" xr:uid="{F4F0D928-C0F2-455D-892B-91869479EEF6}"/>
    <cellStyle name="Parasts 6" xfId="73" xr:uid="{EF0F86B7-66FA-4009-9561-68C3B1F50C82}"/>
    <cellStyle name="Parasts 6 2" xfId="19718" xr:uid="{93070B47-60B5-4187-B411-61252EE89034}"/>
    <cellStyle name="Parasts 6 3" xfId="20144" xr:uid="{C8F11BA0-BDE8-47C0-9D63-9A9D05DF8D08}"/>
    <cellStyle name="Parasts 7" xfId="20228" xr:uid="{5EF6A5BB-F625-4442-A34D-F704271775F3}"/>
    <cellStyle name="Parasts 8" xfId="20229" xr:uid="{D91F7A59-F779-4906-B2AE-54453829199A}"/>
    <cellStyle name="Percent" xfId="19703" builtinId="5"/>
    <cellStyle name="Percent 10" xfId="6472" xr:uid="{EDD5AA43-A948-460E-B3DE-03357F5CD463}"/>
    <cellStyle name="Percent 10 2" xfId="6813" xr:uid="{72F4B569-901C-45AC-98D0-D7919010A924}"/>
    <cellStyle name="Percent 10 2 2" xfId="7695" xr:uid="{04F06CE6-7DD8-4534-8022-BE67B80BB21A}"/>
    <cellStyle name="Percent 10 2 2 2" xfId="9334" xr:uid="{181FA3C3-F7D6-4CA6-8F2D-3EB7950AD720}"/>
    <cellStyle name="Percent 10 2 3" xfId="8456" xr:uid="{426EC4F1-717D-4A2C-AD9E-25B270BC8FB2}"/>
    <cellStyle name="Percent 10 3" xfId="6814" xr:uid="{E027CCD8-F3CD-4E30-A799-873AE57A9993}"/>
    <cellStyle name="Percent 10 3 2" xfId="7696" xr:uid="{E23F42FF-1893-4C6C-9751-28884DAEFE27}"/>
    <cellStyle name="Percent 10 3 2 2" xfId="9335" xr:uid="{617E8534-63EF-435B-8034-C571D231BD65}"/>
    <cellStyle name="Percent 10 3 3" xfId="8457" xr:uid="{8D58DEB8-F5C9-4957-885B-C3F4FB6AAADA}"/>
    <cellStyle name="Percent 10 4" xfId="7216" xr:uid="{09B0C848-AF8A-44F6-AEC7-C1C7BAC3AE38}"/>
    <cellStyle name="Percent 10 4 2" xfId="8855" xr:uid="{910B1EEB-8547-4484-9167-1106E495C62A}"/>
    <cellStyle name="Percent 10 5" xfId="8172" xr:uid="{1D756297-102C-4CEE-BEF8-4ACE60BAF067}"/>
    <cellStyle name="Percent 11" xfId="6815" xr:uid="{FEC31578-8C74-4594-B06D-A7F9F6589F11}"/>
    <cellStyle name="Percent 11 2" xfId="6816" xr:uid="{1CFEAEBD-9752-4C1E-9707-E46DF3E3F0D9}"/>
    <cellStyle name="Percent 11 2 2" xfId="7698" xr:uid="{61E508D8-D74C-4218-AD72-01AB9FCF84E2}"/>
    <cellStyle name="Percent 11 2 2 2" xfId="9337" xr:uid="{31F982ED-3262-4904-9356-F9C787181570}"/>
    <cellStyle name="Percent 11 2 3" xfId="8459" xr:uid="{837E57E8-0809-4216-BCAF-F69E209CB8EE}"/>
    <cellStyle name="Percent 11 3" xfId="7697" xr:uid="{35FB474A-9E59-4770-B156-4D0F80DBB4A7}"/>
    <cellStyle name="Percent 11 3 2" xfId="9336" xr:uid="{21D625F0-9726-4C22-8D5F-E402D15B58D9}"/>
    <cellStyle name="Percent 11 4" xfId="8458" xr:uid="{B814F6AF-07A3-44F4-AABC-901FC1E27471}"/>
    <cellStyle name="Percent 12" xfId="6817" xr:uid="{19015D61-0BC5-4950-BE72-A2CF7B1AE289}"/>
    <cellStyle name="Percent 12 2" xfId="6818" xr:uid="{F5C971D4-80CE-4DBE-959B-750706244444}"/>
    <cellStyle name="Percent 12 2 2" xfId="7700" xr:uid="{EC7C2CD4-71D6-494E-91BB-EB791922562C}"/>
    <cellStyle name="Percent 12 2 2 2" xfId="9339" xr:uid="{8B28BB4F-5331-4A35-8DD9-810B0F3AD412}"/>
    <cellStyle name="Percent 12 2 3" xfId="8461" xr:uid="{7BACFDBC-ABE5-479F-ABC4-62B637A6832D}"/>
    <cellStyle name="Percent 12 3" xfId="7699" xr:uid="{AF823F04-B008-4D0C-B69C-E6976D8D4481}"/>
    <cellStyle name="Percent 12 3 2" xfId="9338" xr:uid="{E64155C6-6BD4-459C-8094-7240D7917F1B}"/>
    <cellStyle name="Percent 12 4" xfId="8460" xr:uid="{DD307272-3D30-439E-9223-D729308C3DDC}"/>
    <cellStyle name="Percent 13" xfId="7749" xr:uid="{61AE18B4-54B6-4435-B20E-480221533BE1}"/>
    <cellStyle name="Percent 2" xfId="19" xr:uid="{2164656F-5C90-4705-BE5D-04FBDCE898A9}"/>
    <cellStyle name="Percent 2 2" xfId="48" xr:uid="{3A3219BB-BAEF-4B36-9BF5-341A58757239}"/>
    <cellStyle name="Percent 2 2 2" xfId="78" xr:uid="{3FC65761-7C01-47A0-95C1-F2B4C34FA6AC}"/>
    <cellStyle name="Percent 2 2 2 2" xfId="19723" xr:uid="{9D88CD17-B1E0-4DD0-8D5A-74BE8845ABAC}"/>
    <cellStyle name="Percent 2 2 2 3" xfId="20146" xr:uid="{F37DFDEA-0599-45C8-BB52-CE21E1F8A2EF}"/>
    <cellStyle name="Percent 2 3" xfId="6252" xr:uid="{440318BA-A7B9-4962-BC4A-1FF0AD4081C8}"/>
    <cellStyle name="Percent 2 4" xfId="100" xr:uid="{1F66A7C6-2B56-44DA-80EF-E20B8B4EA7A9}"/>
    <cellStyle name="Percent 2 5" xfId="19706" xr:uid="{08DD780B-A22C-4E1D-B6A9-AEF9B4D4996F}"/>
    <cellStyle name="Percent 2 6" xfId="20136" xr:uid="{E5BEADEF-FAE0-4680-A2F0-33DA7CEF97DE}"/>
    <cellStyle name="Percent 3" xfId="52" xr:uid="{B77D4500-EE79-4E42-97DA-FA15D2818E4F}"/>
    <cellStyle name="Percent 3 2" xfId="80" xr:uid="{58AC38C5-1252-4C3C-9552-0E58D778A4B9}"/>
    <cellStyle name="Percent 3 2 2" xfId="6253" xr:uid="{D3FC1ABA-16FB-4F10-8EDE-E07D0D4A7BA7}"/>
    <cellStyle name="Percent 3 3" xfId="6473" xr:uid="{B1FBA041-4698-414C-B508-BE283DA1EED5}"/>
    <cellStyle name="Percent 3 3 2" xfId="6819" xr:uid="{CE924E4B-7C83-4738-A68F-0F21E23DD457}"/>
    <cellStyle name="Percent 3 3 2 2" xfId="7701" xr:uid="{F63463B2-D5D7-4791-B62D-2B21BD5B01AF}"/>
    <cellStyle name="Percent 3 3 2 2 2" xfId="9340" xr:uid="{43359CC3-33B3-4726-B1D5-3512144F7498}"/>
    <cellStyle name="Percent 3 3 2 3" xfId="8462" xr:uid="{66D99C99-B96B-44E0-AB3D-287B4FA05993}"/>
    <cellStyle name="Percent 3 3 3" xfId="6820" xr:uid="{F72783B7-0029-4876-BCEF-296148A2B5B7}"/>
    <cellStyle name="Percent 3 3 3 2" xfId="7702" xr:uid="{0D895DB0-ED09-4F34-B906-3BA7061B47AE}"/>
    <cellStyle name="Percent 3 3 3 2 2" xfId="9341" xr:uid="{E9FD9A5A-BE8B-4E4C-8C50-C93CC40560F8}"/>
    <cellStyle name="Percent 3 3 3 3" xfId="8463" xr:uid="{22BCBD2B-AF15-43FC-B6FA-E59B791EF908}"/>
    <cellStyle name="Percent 3 3 4" xfId="7217" xr:uid="{19816EA1-7351-4BFA-B506-CE964E690211}"/>
    <cellStyle name="Percent 3 3 4 2" xfId="8856" xr:uid="{69F9E2EA-8C7E-45AA-BBCE-46DF20179D73}"/>
    <cellStyle name="Percent 3 3 5" xfId="8173" xr:uid="{60638E5E-9E5F-4392-BE04-C6549882CA6D}"/>
    <cellStyle name="Percent 3 4" xfId="6821" xr:uid="{D58B4C48-BA1C-42C4-AADD-24EAB966D123}"/>
    <cellStyle name="Percent 3 4 2" xfId="7703" xr:uid="{D22419DD-D81B-4218-A88F-9B52CD7A5022}"/>
    <cellStyle name="Percent 3 4 2 2" xfId="9342" xr:uid="{26A5C3A3-DC74-4F21-940C-C55F109E1DFE}"/>
    <cellStyle name="Percent 3 4 3" xfId="8464" xr:uid="{82822ED6-AD43-4B3C-99BF-8A2F7463AADF}"/>
    <cellStyle name="Percent 3 5" xfId="6822" xr:uid="{82ABAE38-149A-40B9-94DE-9D4E3E1E3FB4}"/>
    <cellStyle name="Percent 3 5 2" xfId="7704" xr:uid="{E11D4D5D-995E-4D16-B980-A7F0B2209D03}"/>
    <cellStyle name="Percent 3 5 2 2" xfId="9343" xr:uid="{C2D60CF0-7B48-432C-84A2-105E22633338}"/>
    <cellStyle name="Percent 3 5 3" xfId="8465" xr:uid="{82F3101D-297B-4E5F-B099-8C14712A9DE1}"/>
    <cellStyle name="Percent 3 6" xfId="19710" xr:uid="{C7CFD402-2036-43D2-AB5E-B42C6B560C28}"/>
    <cellStyle name="Percent 3 7" xfId="20140" xr:uid="{7D575434-B8CF-4ED9-89B0-1E1BE654EAA5}"/>
    <cellStyle name="Percent 4" xfId="6254" xr:uid="{0F92AEEA-2FF8-4170-B04E-1C5F7231D940}"/>
    <cellStyle name="Percent 5" xfId="6255" xr:uid="{C4447EFA-696E-4D97-905F-0EF59AFBC113}"/>
    <cellStyle name="Percent 5 2" xfId="6256" xr:uid="{87E6DD6F-7E94-460E-AFBF-F64D81D36491}"/>
    <cellStyle name="Percent 5 3" xfId="19800" xr:uid="{BFE48CE7-3A4B-433F-990E-45C8C155062A}"/>
    <cellStyle name="Percent 5 4" xfId="20198" xr:uid="{928D49BB-343E-4A58-8FD4-4A98FB196C15}"/>
    <cellStyle name="Percent 6" xfId="6257" xr:uid="{99459A22-04F9-47EC-93D3-8B96F854472A}"/>
    <cellStyle name="Percent 6 2" xfId="6258" xr:uid="{E63D4125-B30B-4DDE-A2EF-2EE59DBF59A1}"/>
    <cellStyle name="Percent 6 3" xfId="6823" xr:uid="{A58C8DC3-BA82-4117-80D3-9B483F280B5B}"/>
    <cellStyle name="Percent 6 3 2" xfId="7705" xr:uid="{3FF79D1B-26A4-418F-B199-33D5E5DE0415}"/>
    <cellStyle name="Percent 6 3 2 2" xfId="9344" xr:uid="{D0620368-1509-42BC-992A-52D5DD648771}"/>
    <cellStyle name="Percent 6 3 3" xfId="8466" xr:uid="{AB9B5776-F2E4-4A5B-9172-A85BD5B20AF6}"/>
    <cellStyle name="Percent 6 4" xfId="6824" xr:uid="{545FE754-B733-4B19-8389-C84DD86E5CE4}"/>
    <cellStyle name="Percent 6 4 2" xfId="7706" xr:uid="{797846D5-B083-4054-AB0F-E905B867F18E}"/>
    <cellStyle name="Percent 6 4 2 2" xfId="9345" xr:uid="{2F0525EF-8ABC-4BF3-89FA-B7BCE367863E}"/>
    <cellStyle name="Percent 6 4 3" xfId="8467" xr:uid="{85DFBCCF-3484-4D5E-8DDA-A174739ECDDE}"/>
    <cellStyle name="Percent 6 5" xfId="6462" xr:uid="{BF3DC197-F5C8-4DEF-8AAA-B344DA63D726}"/>
    <cellStyle name="Percent 6 5 2" xfId="7707" xr:uid="{45E26A22-2916-4FE9-B477-CAEEAFFCEFB1}"/>
    <cellStyle name="Percent 6 5 2 2" xfId="9346" xr:uid="{38EDA4DD-6081-4659-A9EE-4738A5B4805F}"/>
    <cellStyle name="Percent 6 5 3" xfId="8169" xr:uid="{612F686D-C30E-406E-9F4C-703C721A4286}"/>
    <cellStyle name="Percent 6 6" xfId="7172" xr:uid="{3B4B688F-8AD2-4422-AFD3-68F66D58B3BC}"/>
    <cellStyle name="Percent 6 6 2" xfId="8811" xr:uid="{F19E7CAE-A256-4A49-AF35-714E605CEDE1}"/>
    <cellStyle name="Percent 6 7" xfId="8014" xr:uid="{B5C20DD5-DC36-4E4A-89D9-06109C4C88C3}"/>
    <cellStyle name="Percent 7" xfId="6259" xr:uid="{E0BE62D0-4345-4A4C-913F-301E893C4780}"/>
    <cellStyle name="Percent 7 2" xfId="6260" xr:uid="{9E0AB1BF-7DD8-4B0E-8C2B-DF4BE9DD834F}"/>
    <cellStyle name="Percent 7 3" xfId="6825" xr:uid="{662C2A2D-5ACC-4D27-B7E6-B12ABD7CDAE5}"/>
    <cellStyle name="Percent 7 3 2" xfId="7708" xr:uid="{0201BC58-D8AB-4D5C-B6AF-4A0C2E6C32E1}"/>
    <cellStyle name="Percent 7 3 2 2" xfId="9347" xr:uid="{211B52B3-0886-41E3-8D87-F461395E7FE3}"/>
    <cellStyle name="Percent 7 3 3" xfId="8468" xr:uid="{C7482AB1-C222-48F4-A20D-FDC3E0B410A4}"/>
    <cellStyle name="Percent 7 4" xfId="6826" xr:uid="{A778BCBD-B317-46BC-BB7D-3A2499792CE7}"/>
    <cellStyle name="Percent 7 4 2" xfId="7709" xr:uid="{3314107E-145B-4EF7-8980-4C0129D5A46F}"/>
    <cellStyle name="Percent 7 4 2 2" xfId="9348" xr:uid="{59602C29-9181-4CCB-B71F-31B1E0B1F4B9}"/>
    <cellStyle name="Percent 7 4 3" xfId="8469" xr:uid="{C618CFB0-A65F-4300-9E2A-C6A767F6A727}"/>
    <cellStyle name="Percent 7 5" xfId="6463" xr:uid="{7E788CAC-478D-4194-855F-5EAB4EC3D5C8}"/>
    <cellStyle name="Percent 7 5 2" xfId="7710" xr:uid="{7FD855B2-5EE3-4309-B2AA-BF7E17CA468A}"/>
    <cellStyle name="Percent 7 5 2 2" xfId="9349" xr:uid="{1E47AC6F-2428-4A09-87DF-CBCE8C4E797C}"/>
    <cellStyle name="Percent 7 5 3" xfId="8170" xr:uid="{9B9B8A28-1818-4C95-9C71-EF2B9728CCB1}"/>
    <cellStyle name="Percent 7 6" xfId="7173" xr:uid="{BD803ED6-FE6D-4E53-BB26-CE1119AFB9E0}"/>
    <cellStyle name="Percent 7 6 2" xfId="8812" xr:uid="{A063D5AF-C72D-46E9-A6AD-F3FEF86C8094}"/>
    <cellStyle name="Percent 7 7" xfId="8015" xr:uid="{C801A9E0-1547-4061-9D3E-8DA79949549A}"/>
    <cellStyle name="Percent 8" xfId="6261" xr:uid="{46957C4F-88F9-4556-BD0C-DAEDC1C84B97}"/>
    <cellStyle name="Percent 9" xfId="6262" xr:uid="{A994847B-561B-46FD-B727-1D874B3DE40E}"/>
    <cellStyle name="Percent 9 2" xfId="6263" xr:uid="{F541A874-6932-4110-9377-B5055B0E357A}"/>
    <cellStyle name="Pie??m." xfId="6827" xr:uid="{1F0DAC39-A7F1-4605-B0BE-7E165774A326}"/>
    <cellStyle name="Procenti 2" xfId="6264" xr:uid="{D1E885DF-6F48-45FB-A1A1-434B5D7B7720}"/>
    <cellStyle name="SAPBEXstdItem" xfId="6265" xr:uid="{F3D21BD9-5E5A-4966-86B9-AE2EC3FA1CB0}"/>
    <cellStyle name="Style 1" xfId="6828" xr:uid="{F0FB377F-4445-47D8-8638-431C4E57D5EA}"/>
    <cellStyle name="Title 10" xfId="6266" xr:uid="{FF12B87D-CFAD-42C0-885D-F4113C414243}"/>
    <cellStyle name="Title 11" xfId="6267" xr:uid="{2E357E66-8AEA-4921-A02E-7CF14FA28DD7}"/>
    <cellStyle name="Title 12" xfId="6268" xr:uid="{B6088B9E-FD8C-4412-9F47-76256398AAF8}"/>
    <cellStyle name="Title 13" xfId="6269" xr:uid="{E44C3CB4-B0E0-497D-A02C-25AE3D02940A}"/>
    <cellStyle name="Title 14" xfId="6270" xr:uid="{745F219C-F875-452F-B7F1-D1FD7CFDFB57}"/>
    <cellStyle name="Title 15" xfId="6271" xr:uid="{102A4413-D7FF-4465-9EDC-570499A25295}"/>
    <cellStyle name="Title 16" xfId="6272" xr:uid="{B8BE5325-2DF5-4321-A4F8-FE3DAB9CE5AE}"/>
    <cellStyle name="Title 17" xfId="6273" xr:uid="{93831453-F214-4A17-9539-2F9C49B8E744}"/>
    <cellStyle name="Title 18" xfId="6274" xr:uid="{024D0A00-ED88-49ED-9F9F-550A79E8BC0D}"/>
    <cellStyle name="Title 18 2" xfId="6275" xr:uid="{85053C0C-8F4C-468D-B265-F4F26DE2FCF8}"/>
    <cellStyle name="Title 19" xfId="6276" xr:uid="{460F45E0-27A6-43A7-AD60-422A75D36B62}"/>
    <cellStyle name="Title 19 2" xfId="6277" xr:uid="{8FA55FEF-8232-424E-971B-6FBB16CA08F2}"/>
    <cellStyle name="Title 2" xfId="6278" xr:uid="{ADD46C59-5590-4FF4-A8DD-AB3572A7EC67}"/>
    <cellStyle name="Title 3" xfId="6279" xr:uid="{28B3C9D8-FC4A-4145-89A5-B39C872C3E20}"/>
    <cellStyle name="Title 4" xfId="6280" xr:uid="{B0959092-B20F-4E54-871A-240E4D5C479A}"/>
    <cellStyle name="Title 5" xfId="6281" xr:uid="{812CB19A-70A2-448D-B69D-45C4BECF2E18}"/>
    <cellStyle name="Title 6" xfId="6282" xr:uid="{B413BC8C-649F-4E40-ABC9-9710F71CBD0B}"/>
    <cellStyle name="Title 7" xfId="6283" xr:uid="{79CCC3EB-E8E8-4F4F-8576-A7AFD7D711EB}"/>
    <cellStyle name="Title 8" xfId="6284" xr:uid="{B7FB1C0F-B585-4AC8-BAAA-0931587CF09A}"/>
    <cellStyle name="Title 9" xfId="6285" xr:uid="{483C827B-DC77-48C2-989B-74A90293A6D4}"/>
    <cellStyle name="Total 10" xfId="6286" xr:uid="{55F8EEAA-19B0-4A20-B232-52D62657FB44}"/>
    <cellStyle name="Total 10 10" xfId="11229" xr:uid="{768607CA-2439-4931-9CEC-EE221F757A00}"/>
    <cellStyle name="Total 10 11" xfId="13084" xr:uid="{A9CBF5EA-D32C-4984-95A6-62B591BDD8B9}"/>
    <cellStyle name="Total 10 12" xfId="9935" xr:uid="{7E6257A3-35AE-482B-B235-9DD3CFA4CF51}"/>
    <cellStyle name="Total 10 13" xfId="12710" xr:uid="{484B707F-8CCF-4C80-872E-52F85A612156}"/>
    <cellStyle name="Total 10 2" xfId="6287" xr:uid="{3BB2EED3-E442-4BFB-B8FF-2897F2ABA80C}"/>
    <cellStyle name="Total 10 2 10" xfId="12048" xr:uid="{D20CADA1-9876-4526-A94A-5952B43EE594}"/>
    <cellStyle name="Total 10 2 11" xfId="10798" xr:uid="{C999809D-1EC4-46C4-9433-879C14601DBA}"/>
    <cellStyle name="Total 10 2 12" xfId="11630" xr:uid="{0430441B-A2DF-4162-8EDF-79A371E76F84}"/>
    <cellStyle name="Total 10 2 2" xfId="6911" xr:uid="{E996D22C-2EBB-48A6-8D03-4C9514537008}"/>
    <cellStyle name="Total 10 2 2 10" xfId="11132" xr:uid="{35976710-B41D-445B-9C2F-4D14ADC83D5C}"/>
    <cellStyle name="Total 10 2 2 11" xfId="13582" xr:uid="{2C0EF86D-80DA-40EB-A3DC-B9FC72A922B2}"/>
    <cellStyle name="Total 10 2 2 2" xfId="7711" xr:uid="{677E8D31-9227-4F2B-B85A-2C3E7C5EE131}"/>
    <cellStyle name="Total 10 2 2 2 10" xfId="18137" xr:uid="{5BF5E591-37DF-427D-8C9A-88285BE9D8E8}"/>
    <cellStyle name="Total 10 2 2 2 2" xfId="9350" xr:uid="{C7EBEFD1-AB8C-48B9-AD2F-824AC4203DAE}"/>
    <cellStyle name="Total 10 2 2 2 2 2" xfId="13771" xr:uid="{83666A2C-E3CA-448E-B871-7A633AA0CEA5}"/>
    <cellStyle name="Total 10 2 2 2 2 3" xfId="14733" xr:uid="{9E1BF412-5C29-4E37-9FB1-B9CC92BF37FC}"/>
    <cellStyle name="Total 10 2 2 2 2 4" xfId="15685" xr:uid="{00709C95-68ED-43B7-80D6-539E0C0E6C90}"/>
    <cellStyle name="Total 10 2 2 2 2 5" xfId="16563" xr:uid="{D5CA029A-62C1-4AC7-8366-588002B5BCA4}"/>
    <cellStyle name="Total 10 2 2 2 2 6" xfId="17428" xr:uid="{A80CD28D-91B4-4A48-9A87-8CE8AF968C57}"/>
    <cellStyle name="Total 10 2 2 2 2 7" xfId="18204" xr:uid="{A0341FDE-A7E8-4376-AD82-ED57D4C17B09}"/>
    <cellStyle name="Total 10 2 2 2 2 8" xfId="18961" xr:uid="{1A76C68F-A3BC-4577-8276-D6577E6448CD}"/>
    <cellStyle name="Total 10 2 2 2 3" xfId="9788" xr:uid="{AFF31968-A6AD-4BE8-8BDE-81FB65EFAFAD}"/>
    <cellStyle name="Total 10 2 2 2 3 2" xfId="14192" xr:uid="{2DBDC700-E790-418B-97BE-1278AF60DEBF}"/>
    <cellStyle name="Total 10 2 2 2 3 3" xfId="15152" xr:uid="{F9180554-F377-4A19-97A2-8617B54E063D}"/>
    <cellStyle name="Total 10 2 2 2 3 4" xfId="16104" xr:uid="{A2198025-BFD5-4B0E-91FE-C9EA3CB7DFC0}"/>
    <cellStyle name="Total 10 2 2 2 3 5" xfId="16978" xr:uid="{8EF852C7-83E5-43C3-81BB-ACFC719F5B66}"/>
    <cellStyle name="Total 10 2 2 2 3 6" xfId="17843" xr:uid="{8A07BDAE-2FB4-4627-8ECE-0122387A7CB2}"/>
    <cellStyle name="Total 10 2 2 2 3 7" xfId="18619" xr:uid="{0DA92B80-0BC9-47A7-85DE-DB0EBC54E98C}"/>
    <cellStyle name="Total 10 2 2 2 3 8" xfId="19376" xr:uid="{AD3E6086-2D25-40A0-A550-B29F881E0DF6}"/>
    <cellStyle name="Total 10 2 2 2 4" xfId="12757" xr:uid="{82629759-E3A9-4CD5-9E3C-E52D445ECA45}"/>
    <cellStyle name="Total 10 2 2 2 5" xfId="13533" xr:uid="{239A0BB2-A4E5-4188-9B59-075531AF9B53}"/>
    <cellStyle name="Total 10 2 2 2 6" xfId="14537" xr:uid="{B6EF0F99-49BD-4940-8556-3965417DBA38}"/>
    <cellStyle name="Total 10 2 2 2 7" xfId="15495" xr:uid="{51CDAB34-515B-4759-9429-D111566140F3}"/>
    <cellStyle name="Total 10 2 2 2 8" xfId="16420" xr:uid="{C4763CB4-0AB8-43D4-BCFF-69281D262927}"/>
    <cellStyle name="Total 10 2 2 2 9" xfId="17291" xr:uid="{25A2F3C3-45AB-41EC-A3C5-55D025ED0EE8}"/>
    <cellStyle name="Total 10 2 2 3" xfId="8551" xr:uid="{8BF3D927-0079-4FAD-BE1E-361C247E1448}"/>
    <cellStyle name="Total 10 2 2 3 2" xfId="13290" xr:uid="{95B2474D-0A91-4250-BEE2-2D8CA51F752C}"/>
    <cellStyle name="Total 10 2 2 3 3" xfId="14310" xr:uid="{D9FA60EC-5603-4C66-A424-F2BA1B12A41F}"/>
    <cellStyle name="Total 10 2 2 3 4" xfId="15270" xr:uid="{20615215-8C22-4554-9504-1228CB5DE4B0}"/>
    <cellStyle name="Total 10 2 2 3 5" xfId="16219" xr:uid="{0A2F2B45-CBC8-43B0-AAD1-606DA6BA0996}"/>
    <cellStyle name="Total 10 2 2 3 6" xfId="17092" xr:uid="{AB23506B-28DE-4463-BC0C-DCD1A2A0529D}"/>
    <cellStyle name="Total 10 2 2 3 7" xfId="17957" xr:uid="{85EB9D4C-E29D-4DDE-BCFB-22E138ACF02E}"/>
    <cellStyle name="Total 10 2 2 3 8" xfId="18733" xr:uid="{07360E5F-7357-49B2-88CD-B226AAD8125B}"/>
    <cellStyle name="Total 10 2 2 4" xfId="9560" xr:uid="{4AC28CFF-DA1E-49D8-9F2D-9327E21AC6E0}"/>
    <cellStyle name="Total 10 2 2 4 2" xfId="13964" xr:uid="{855119D4-F879-4693-BC78-10C907F8FC22}"/>
    <cellStyle name="Total 10 2 2 4 3" xfId="14924" xr:uid="{770DC60E-5EF5-4CB5-B323-CC7E74EB3915}"/>
    <cellStyle name="Total 10 2 2 4 4" xfId="15876" xr:uid="{11BAD465-A938-4914-9312-FF1E052B7703}"/>
    <cellStyle name="Total 10 2 2 4 5" xfId="16750" xr:uid="{D3DDBA8A-6DAE-4962-ABD7-BEB7AD91BD29}"/>
    <cellStyle name="Total 10 2 2 4 6" xfId="17615" xr:uid="{B828F6AF-0C5A-4E66-9D6F-925DE18E2CD0}"/>
    <cellStyle name="Total 10 2 2 4 7" xfId="18391" xr:uid="{020982D0-2D96-448E-A388-A5D1BD7F1A62}"/>
    <cellStyle name="Total 10 2 2 4 8" xfId="19148" xr:uid="{4500DCBC-F69D-40E0-8EDB-CA27DC2AF525}"/>
    <cellStyle name="Total 10 2 2 5" xfId="12261" xr:uid="{FD0C105B-E896-4514-817D-64E86707049A}"/>
    <cellStyle name="Total 10 2 2 6" xfId="10614" xr:uid="{1F83AA48-E0E8-4748-9FFC-F95A3989CD34}"/>
    <cellStyle name="Total 10 2 2 7" xfId="12091" xr:uid="{8033D60B-BE22-4F6D-8038-918FE335AED9}"/>
    <cellStyle name="Total 10 2 2 8" xfId="10769" xr:uid="{AFD1A2C0-AE31-43D3-8C41-99E0726A727A}"/>
    <cellStyle name="Total 10 2 2 9" xfId="11655" xr:uid="{4CE900BE-B788-47E0-8676-2AAC8B0F4B16}"/>
    <cellStyle name="Total 10 2 3" xfId="7175" xr:uid="{BA5A9B68-9940-40B7-A6FF-5D7F5CA456C9}"/>
    <cellStyle name="Total 10 2 3 10" xfId="11635" xr:uid="{27EF0EA0-F269-4009-92C7-EBBA9DD10088}"/>
    <cellStyle name="Total 10 2 3 2" xfId="8814" xr:uid="{FBF0919F-D60C-4E28-BD5A-B30A0F18AD04}"/>
    <cellStyle name="Total 10 2 3 2 2" xfId="13473" xr:uid="{8BF59E4B-48CE-4E8C-8A4D-3F3831F01F4B}"/>
    <cellStyle name="Total 10 2 3 2 3" xfId="14479" xr:uid="{D2F408EB-D7D9-4300-9838-1F138D4C264D}"/>
    <cellStyle name="Total 10 2 3 2 4" xfId="15437" xr:uid="{BA3C5F15-F5AB-4F42-9A7A-EDC9C2B27B43}"/>
    <cellStyle name="Total 10 2 3 2 5" xfId="16363" xr:uid="{1F6DC319-F310-4D5B-A794-00299537C4EB}"/>
    <cellStyle name="Total 10 2 3 2 6" xfId="17234" xr:uid="{FBC096BE-1909-49F0-B533-C31632B720B2}"/>
    <cellStyle name="Total 10 2 3 2 7" xfId="18081" xr:uid="{18E80179-569C-4C1C-A63F-69E9B47D7712}"/>
    <cellStyle name="Total 10 2 3 2 8" xfId="18848" xr:uid="{AE4235B7-C75A-4CC7-B50B-8558B5D33A15}"/>
    <cellStyle name="Total 10 2 3 3" xfId="9675" xr:uid="{F2106AD1-3FF4-4B40-A439-8317544FE48F}"/>
    <cellStyle name="Total 10 2 3 3 2" xfId="14079" xr:uid="{8D1BA2CF-A59B-4DAE-A7C6-C77DB74E1F72}"/>
    <cellStyle name="Total 10 2 3 3 3" xfId="15039" xr:uid="{C39BBAD1-A4C1-4D95-9B8D-A3907D787E08}"/>
    <cellStyle name="Total 10 2 3 3 4" xfId="15991" xr:uid="{A14BA9CB-FE90-4189-A0BD-9ED2BEB4AA0E}"/>
    <cellStyle name="Total 10 2 3 3 5" xfId="16865" xr:uid="{28E22D4E-432F-4F0B-A1E9-AC5E309FF39F}"/>
    <cellStyle name="Total 10 2 3 3 6" xfId="17730" xr:uid="{5F7B9435-5725-4A75-A143-F95850E583FE}"/>
    <cellStyle name="Total 10 2 3 3 7" xfId="18506" xr:uid="{E7809321-476D-4570-8967-510DD505FDD5}"/>
    <cellStyle name="Total 10 2 3 3 8" xfId="19263" xr:uid="{3E5A78E2-DB35-4DA2-B71C-250526836A6B}"/>
    <cellStyle name="Total 10 2 3 4" xfId="12444" xr:uid="{33E8CDD0-252A-4008-911B-3AA460A241AA}"/>
    <cellStyle name="Total 10 2 3 5" xfId="10445" xr:uid="{89DBF2B7-353F-4DE1-B77C-ECF0D2E9815A}"/>
    <cellStyle name="Total 10 2 3 6" xfId="11715" xr:uid="{135AE287-91B4-4BDD-96FF-911D5E1DCB30}"/>
    <cellStyle name="Total 10 2 3 7" xfId="11081" xr:uid="{24C6BDD2-B3A3-438B-862D-1FB864BC8284}"/>
    <cellStyle name="Total 10 2 3 8" xfId="12062" xr:uid="{68434343-5272-4AB7-97EC-D08AB111F20E}"/>
    <cellStyle name="Total 10 2 3 9" xfId="10791" xr:uid="{C32F4BF7-2B75-4297-AE22-48B32DCB8B09}"/>
    <cellStyle name="Total 10 2 4" xfId="8017" xr:uid="{48384B24-A629-438F-932D-E9B3C9A9B36E}"/>
    <cellStyle name="Total 10 2 4 2" xfId="12984" xr:uid="{0E222A74-C35A-453F-AF05-39D7789A417A}"/>
    <cellStyle name="Total 10 2 4 3" xfId="10017" xr:uid="{B51C5874-EA0A-49AD-B835-4A6F6401931D}"/>
    <cellStyle name="Total 10 2 4 4" xfId="11814" xr:uid="{AF6CB190-A4BC-4E64-A0E7-B1BDA19270D1}"/>
    <cellStyle name="Total 10 2 4 5" xfId="11001" xr:uid="{9B99FD16-A2A1-4AD6-9261-AFC029639153}"/>
    <cellStyle name="Total 10 2 4 6" xfId="12070" xr:uid="{39162DB7-8427-4305-A3BA-F946FC84789B}"/>
    <cellStyle name="Total 10 2 4 7" xfId="10786" xr:uid="{A4B40D1E-3346-405B-B63F-9C96308ACAD6}"/>
    <cellStyle name="Total 10 2 4 8" xfId="11638" xr:uid="{CE95320A-132C-4956-9C9B-496E69158917}"/>
    <cellStyle name="Total 10 2 5" xfId="9447" xr:uid="{54BE269A-57C8-4A7F-9DBC-1F1245806865}"/>
    <cellStyle name="Total 10 2 5 2" xfId="13851" xr:uid="{E4E0BC1D-591E-45AC-94BF-46414A98B82F}"/>
    <cellStyle name="Total 10 2 5 3" xfId="14811" xr:uid="{C6B87B88-A123-43C8-A799-AA61040FFE7C}"/>
    <cellStyle name="Total 10 2 5 4" xfId="15763" xr:uid="{C28C9A64-7521-499A-984B-376CAF1A07E3}"/>
    <cellStyle name="Total 10 2 5 5" xfId="16637" xr:uid="{E6D09584-87B8-41CC-A998-58D9F1EB1F28}"/>
    <cellStyle name="Total 10 2 5 6" xfId="17502" xr:uid="{AC0419F7-A083-4AC9-8B41-1E77DA8E786B}"/>
    <cellStyle name="Total 10 2 5 7" xfId="18278" xr:uid="{13728C0C-80A7-4966-9BD1-16AF62B6CFDF}"/>
    <cellStyle name="Total 10 2 5 8" xfId="19035" xr:uid="{058451DE-B04C-4CAE-91D7-E95EF174B828}"/>
    <cellStyle name="Total 10 2 6" xfId="11910" xr:uid="{0D86ACE4-7D1C-4658-9936-BF3D893DDFDA}"/>
    <cellStyle name="Total 10 2 7" xfId="10917" xr:uid="{2FF6F349-D86D-4C7F-A0E5-84220BE0BA60}"/>
    <cellStyle name="Total 10 2 8" xfId="11521" xr:uid="{AD7AA01C-E525-4BAE-AA50-6D92E3B65004}"/>
    <cellStyle name="Total 10 2 9" xfId="11228" xr:uid="{253BB8BB-8A28-433C-AA70-0D3E79AB20C4}"/>
    <cellStyle name="Total 10 3" xfId="6910" xr:uid="{7BA697AC-EBAF-4EA9-9C3C-DB12E65AEB83}"/>
    <cellStyle name="Total 10 3 10" xfId="14347" xr:uid="{77179557-6244-49C1-A0D0-605B60BE8EAE}"/>
    <cellStyle name="Total 10 3 11" xfId="15307" xr:uid="{C1F47E2A-6E82-4FF1-9188-AF862E70C921}"/>
    <cellStyle name="Total 10 3 2" xfId="7712" xr:uid="{C7AA562B-B7B6-4740-B42A-85DB2CFB2E0F}"/>
    <cellStyle name="Total 10 3 2 10" xfId="10702" xr:uid="{BC3426C8-11AF-4584-9A21-01E80B2BDEE9}"/>
    <cellStyle name="Total 10 3 2 2" xfId="9351" xr:uid="{CD841B08-23FB-473A-8E27-F63C57660E95}"/>
    <cellStyle name="Total 10 3 2 2 2" xfId="13772" xr:uid="{9C738245-E918-4DD0-A4D3-F0C03E4AC137}"/>
    <cellStyle name="Total 10 3 2 2 3" xfId="14734" xr:uid="{787A9A34-226F-4BD9-9FBB-405A6177B77C}"/>
    <cellStyle name="Total 10 3 2 2 4" xfId="15686" xr:uid="{EE3F088F-EFC4-4D5A-9975-A6703E822683}"/>
    <cellStyle name="Total 10 3 2 2 5" xfId="16564" xr:uid="{3CDF953F-A74B-49C1-B8D7-76F1A1E80C77}"/>
    <cellStyle name="Total 10 3 2 2 6" xfId="17429" xr:uid="{DA824D0E-4F56-471E-9BA7-58A983FECDD3}"/>
    <cellStyle name="Total 10 3 2 2 7" xfId="18205" xr:uid="{9D6A4FA7-78C8-4EEB-8394-D510467948F2}"/>
    <cellStyle name="Total 10 3 2 2 8" xfId="18962" xr:uid="{753A8401-DCC8-4C55-846B-630B2F115F8A}"/>
    <cellStyle name="Total 10 3 2 3" xfId="9789" xr:uid="{C1A4568D-E5C0-4C97-8274-67BE1CF54445}"/>
    <cellStyle name="Total 10 3 2 3 2" xfId="14193" xr:uid="{AB8D418A-1CAF-417E-A335-8D1ECD22D6D3}"/>
    <cellStyle name="Total 10 3 2 3 3" xfId="15153" xr:uid="{94421FAB-B50B-4882-BC90-B8D201FA096C}"/>
    <cellStyle name="Total 10 3 2 3 4" xfId="16105" xr:uid="{A0E0EE6E-E4C2-4081-A3A2-BA11175D1B49}"/>
    <cellStyle name="Total 10 3 2 3 5" xfId="16979" xr:uid="{37DF04EE-613A-425F-A67C-8EAE96B6EC07}"/>
    <cellStyle name="Total 10 3 2 3 6" xfId="17844" xr:uid="{B3C6ACFE-5A15-4ECA-9B30-8E8E4E2D7CE7}"/>
    <cellStyle name="Total 10 3 2 3 7" xfId="18620" xr:uid="{3724F349-9298-475C-8C14-E4228E56CB48}"/>
    <cellStyle name="Total 10 3 2 3 8" xfId="19377" xr:uid="{B815451F-FD65-4174-A38C-ECB194A2BA3E}"/>
    <cellStyle name="Total 10 3 2 4" xfId="12758" xr:uid="{5689ADD6-26F7-46E8-9453-C3F6C3B8F90F}"/>
    <cellStyle name="Total 10 3 2 5" xfId="12505" xr:uid="{08C80078-8170-449D-BFE2-B33D98A02B07}"/>
    <cellStyle name="Total 10 3 2 6" xfId="10386" xr:uid="{924143D0-1C1B-4F95-BE66-4A105A99911C}"/>
    <cellStyle name="Total 10 3 2 7" xfId="13050" xr:uid="{6DBE9493-F658-4D45-9462-48C12B8BF6E6}"/>
    <cellStyle name="Total 10 3 2 8" xfId="9962" xr:uid="{03EC2AF5-9548-4EF3-9CD9-33E62D683A29}"/>
    <cellStyle name="Total 10 3 2 9" xfId="12168" xr:uid="{16DC7E68-4555-463C-9AE1-EE05EFADB490}"/>
    <cellStyle name="Total 10 3 3" xfId="8550" xr:uid="{731773B5-3AD1-4BFF-BDD9-7BF246A08CA2}"/>
    <cellStyle name="Total 10 3 3 2" xfId="13289" xr:uid="{DEFDC29B-1DD7-4ADA-A714-1CF9B1AFDB25}"/>
    <cellStyle name="Total 10 3 3 3" xfId="14309" xr:uid="{FA263A30-0C37-4E94-86E6-C4E7C1882980}"/>
    <cellStyle name="Total 10 3 3 4" xfId="15269" xr:uid="{DBB1F973-35F2-4332-A2D5-772FEE4E1BBF}"/>
    <cellStyle name="Total 10 3 3 5" xfId="16218" xr:uid="{5C41E08B-F55D-4F04-988E-DDB6CF8A648B}"/>
    <cellStyle name="Total 10 3 3 6" xfId="17091" xr:uid="{BDCE7F13-E5F5-4C28-BA4D-3B091D0452ED}"/>
    <cellStyle name="Total 10 3 3 7" xfId="17956" xr:uid="{FA377FED-BFDD-441E-A5F7-F6A0B08B507B}"/>
    <cellStyle name="Total 10 3 3 8" xfId="18732" xr:uid="{0691D4FF-9405-4B68-97E1-B69BE98AD24D}"/>
    <cellStyle name="Total 10 3 4" xfId="9559" xr:uid="{10F3C640-D319-42A5-885B-27E8D7402107}"/>
    <cellStyle name="Total 10 3 4 2" xfId="13963" xr:uid="{B9FE1E44-7DDF-4CC9-813F-88AD1E4FF275}"/>
    <cellStyle name="Total 10 3 4 3" xfId="14923" xr:uid="{0EA20B47-6223-4368-BF35-A7B5CF53B0FD}"/>
    <cellStyle name="Total 10 3 4 4" xfId="15875" xr:uid="{BAA4D82D-F43A-4093-B7F8-6EFFED1898B7}"/>
    <cellStyle name="Total 10 3 4 5" xfId="16749" xr:uid="{3E734C9B-E672-4BE5-B88D-275C9D7DB4BA}"/>
    <cellStyle name="Total 10 3 4 6" xfId="17614" xr:uid="{6DC22818-FBB4-4F4B-850F-2B9B7A3E649A}"/>
    <cellStyle name="Total 10 3 4 7" xfId="18390" xr:uid="{B4981CD4-5F4F-49B1-B1CB-4F34CA9A05C5}"/>
    <cellStyle name="Total 10 3 4 8" xfId="19147" xr:uid="{099FF2E3-A26D-47E4-91F7-393BB7DD2E32}"/>
    <cellStyle name="Total 10 3 5" xfId="12260" xr:uid="{DBA56204-A954-4762-8036-9DEF24FF1C22}"/>
    <cellStyle name="Total 10 3 6" xfId="10615" xr:uid="{F2EF39C9-40F3-4B9B-956C-431998A8ADB8}"/>
    <cellStyle name="Total 10 3 7" xfId="13122" xr:uid="{9FE8112A-BE73-485A-B7D0-7C10859AEA64}"/>
    <cellStyle name="Total 10 3 8" xfId="9914" xr:uid="{692DBF19-9922-4BCE-BB41-D4724E20CF7E}"/>
    <cellStyle name="Total 10 3 9" xfId="13331" xr:uid="{B69451F6-BD57-4A7D-8ED2-D025625167A4}"/>
    <cellStyle name="Total 10 4" xfId="7174" xr:uid="{A3B39FC8-50FA-4D07-9275-41383C5A22BB}"/>
    <cellStyle name="Total 10 4 10" xfId="11507" xr:uid="{857030B5-81AA-4B68-9288-46074EE3E2EE}"/>
    <cellStyle name="Total 10 4 2" xfId="8813" xr:uid="{079FA640-D106-43E7-A7B0-7AFE6F4F229E}"/>
    <cellStyle name="Total 10 4 2 2" xfId="13472" xr:uid="{02418175-D1F9-480E-AF0A-0F74A5C0698C}"/>
    <cellStyle name="Total 10 4 2 3" xfId="14478" xr:uid="{81906AF0-17CD-43C7-840E-34CB37425737}"/>
    <cellStyle name="Total 10 4 2 4" xfId="15436" xr:uid="{E49EE0D7-2489-47D7-A0AC-1BAC4975972C}"/>
    <cellStyle name="Total 10 4 2 5" xfId="16362" xr:uid="{F4ABED3A-C2EE-4500-BBEA-3CF54A4C7CD9}"/>
    <cellStyle name="Total 10 4 2 6" xfId="17233" xr:uid="{BA266FD5-5024-4580-9A22-0E14A71AF60D}"/>
    <cellStyle name="Total 10 4 2 7" xfId="18080" xr:uid="{B732BD1C-AF3A-46D5-B5DC-7BC54615FA23}"/>
    <cellStyle name="Total 10 4 2 8" xfId="18847" xr:uid="{50FD7C1C-B725-4B6B-A677-BCEFAEC95D34}"/>
    <cellStyle name="Total 10 4 3" xfId="9674" xr:uid="{D65649C4-B9AA-4CD2-8157-8760FE84F186}"/>
    <cellStyle name="Total 10 4 3 2" xfId="14078" xr:uid="{0B3ED214-D305-4615-85A7-B18190BBBD0E}"/>
    <cellStyle name="Total 10 4 3 3" xfId="15038" xr:uid="{D5F15548-51F9-4F0D-8C41-7DD45CBB0027}"/>
    <cellStyle name="Total 10 4 3 4" xfId="15990" xr:uid="{9A910C17-8FA8-4A4D-97D0-B74B628075B0}"/>
    <cellStyle name="Total 10 4 3 5" xfId="16864" xr:uid="{E48757EC-1112-4E81-A424-F437C54D042C}"/>
    <cellStyle name="Total 10 4 3 6" xfId="17729" xr:uid="{83E1AAD5-50B8-4DFC-A505-243B5D7FC81A}"/>
    <cellStyle name="Total 10 4 3 7" xfId="18505" xr:uid="{408C1368-588C-4B6C-B5D3-A3152A5C4FC0}"/>
    <cellStyle name="Total 10 4 3 8" xfId="19262" xr:uid="{2EC27C03-4DB1-4F69-81AB-2F2BA2BFF2D9}"/>
    <cellStyle name="Total 10 4 4" xfId="12443" xr:uid="{C10F022B-60CB-4D76-BDD0-33202BA9CAC3}"/>
    <cellStyle name="Total 10 4 5" xfId="10446" xr:uid="{B6E51DFD-485D-45EB-A4E6-FDA79A00F497}"/>
    <cellStyle name="Total 10 4 6" xfId="13148" xr:uid="{8635D359-615A-4182-93B3-F9F2BD2FCB76}"/>
    <cellStyle name="Total 10 4 7" xfId="9892" xr:uid="{D70F5212-76F2-47A5-9CEA-D3BE2ADEE3CC}"/>
    <cellStyle name="Total 10 4 8" xfId="11888" xr:uid="{22967226-476D-4839-B7D9-3F999550A2D3}"/>
    <cellStyle name="Total 10 4 9" xfId="10935" xr:uid="{CCB8CA00-05EE-4799-AA56-76F6C957A4D9}"/>
    <cellStyle name="Total 10 5" xfId="8016" xr:uid="{FC43C407-71E4-4662-808A-D5F1EB047CFE}"/>
    <cellStyle name="Total 10 5 2" xfId="12983" xr:uid="{D7EC185C-3171-4404-A876-E57654C730F7}"/>
    <cellStyle name="Total 10 5 3" xfId="10018" xr:uid="{9C4BBE6B-5D41-47C3-B91B-FE518979B56D}"/>
    <cellStyle name="Total 10 5 4" xfId="9831" xr:uid="{2748C2D3-9186-46D9-B91F-D6592E3D0B79}"/>
    <cellStyle name="Total 10 5 5" xfId="11946" xr:uid="{F6482CB0-DC01-4AB8-90CA-4266DC9DAD87}"/>
    <cellStyle name="Total 10 5 6" xfId="10881" xr:uid="{35B2050F-025A-4347-A9E4-F3BA42B2E206}"/>
    <cellStyle name="Total 10 5 7" xfId="11552" xr:uid="{D2802E40-D4DA-4D01-9429-8EB45BED9D7C}"/>
    <cellStyle name="Total 10 5 8" xfId="11197" xr:uid="{DAEDF59B-1C01-4419-BE82-EF8068A3E9B9}"/>
    <cellStyle name="Total 10 6" xfId="9446" xr:uid="{1E7A4753-061D-4C4B-A6C1-02C02A567EF4}"/>
    <cellStyle name="Total 10 6 2" xfId="13850" xr:uid="{23123110-A1CA-4D24-AA76-4C4F30185EC9}"/>
    <cellStyle name="Total 10 6 3" xfId="14810" xr:uid="{7B4430A3-E363-4FA0-88E2-E5C20BB61AB2}"/>
    <cellStyle name="Total 10 6 4" xfId="15762" xr:uid="{8E692224-FC91-4844-8C83-377E772D3029}"/>
    <cellStyle name="Total 10 6 5" xfId="16636" xr:uid="{528147B3-D73E-4766-BD86-E5896E39A660}"/>
    <cellStyle name="Total 10 6 6" xfId="17501" xr:uid="{DF37290C-1FC0-46B7-A043-4E932EB8BA72}"/>
    <cellStyle name="Total 10 6 7" xfId="18277" xr:uid="{09ADD915-00F6-4ADC-8D29-060411FF265B}"/>
    <cellStyle name="Total 10 6 8" xfId="19034" xr:uid="{A540E01E-9FA9-4D32-B20B-C4B664472624}"/>
    <cellStyle name="Total 10 7" xfId="11909" xr:uid="{AF104132-2423-4888-BF29-F41B35462080}"/>
    <cellStyle name="Total 10 8" xfId="10918" xr:uid="{C8A9EE57-3145-4003-8506-2FF7D7EDB9A7}"/>
    <cellStyle name="Total 10 9" xfId="11520" xr:uid="{C6D5B58B-D8B4-4A7F-9373-7FE2A8274D5F}"/>
    <cellStyle name="Total 11" xfId="6288" xr:uid="{CE906FA1-D931-4BB3-A089-551939830CE8}"/>
    <cellStyle name="Total 11 10" xfId="11227" xr:uid="{A061007D-D564-4C3C-96E6-2BD0FEA631DA}"/>
    <cellStyle name="Total 11 11" xfId="12537" xr:uid="{BB65CEE7-459D-4BC4-B8D7-D0CEFA1203D3}"/>
    <cellStyle name="Total 11 12" xfId="10356" xr:uid="{B160D8CF-052E-4BEC-81F6-BBE3621306CC}"/>
    <cellStyle name="Total 11 13" xfId="13419" xr:uid="{0558F1E1-0548-4484-B335-18D9BBF0D6E7}"/>
    <cellStyle name="Total 11 2" xfId="6289" xr:uid="{8A7389DB-BDFE-4F38-A6B5-C46CF3868B3A}"/>
    <cellStyle name="Total 11 2 10" xfId="13566" xr:uid="{78A9B3B7-A30E-49E1-9CA9-81E36A235131}"/>
    <cellStyle name="Total 11 2 11" xfId="14567" xr:uid="{3A6E41C9-5713-413A-BC26-2F3ABC84B248}"/>
    <cellStyle name="Total 11 2 12" xfId="15525" xr:uid="{9AED122C-2AC3-48C8-B8CC-B7C767E1ABE8}"/>
    <cellStyle name="Total 11 2 2" xfId="6913" xr:uid="{7EA610E6-BA1B-4ED6-970A-BF8C79BAD1C5}"/>
    <cellStyle name="Total 11 2 2 10" xfId="16458" xr:uid="{78711E3A-1491-479E-BDAA-43B227A4788C}"/>
    <cellStyle name="Total 11 2 2 11" xfId="17329" xr:uid="{574742D9-42BC-44F5-8BD1-D8E5DCBBD6C0}"/>
    <cellStyle name="Total 11 2 2 2" xfId="7713" xr:uid="{DC74FE0E-6A6B-4F56-A485-BD39AB6A5AC5}"/>
    <cellStyle name="Total 11 2 2 2 10" xfId="11299" xr:uid="{C8A0EAEB-B49D-4ADC-9363-BDBC004DF1BA}"/>
    <cellStyle name="Total 11 2 2 2 2" xfId="9352" xr:uid="{D8E861E3-977A-4DA4-A82A-867565319EFB}"/>
    <cellStyle name="Total 11 2 2 2 2 2" xfId="13773" xr:uid="{5A679E44-2B24-4758-A0E8-41E9C8CDFC9B}"/>
    <cellStyle name="Total 11 2 2 2 2 3" xfId="14735" xr:uid="{235C5761-2C8D-452B-AB5B-E88DEF7B54FF}"/>
    <cellStyle name="Total 11 2 2 2 2 4" xfId="15687" xr:uid="{C53B66BC-EE7D-470A-A370-BB8AAD9FA963}"/>
    <cellStyle name="Total 11 2 2 2 2 5" xfId="16565" xr:uid="{E82A473A-BA15-4AB5-8338-C90850829DA6}"/>
    <cellStyle name="Total 11 2 2 2 2 6" xfId="17430" xr:uid="{E6A0EC75-CED6-4DFB-8D7E-60D0BFB9FFE6}"/>
    <cellStyle name="Total 11 2 2 2 2 7" xfId="18206" xr:uid="{B5146026-950C-42CF-851A-92898E28D3C9}"/>
    <cellStyle name="Total 11 2 2 2 2 8" xfId="18963" xr:uid="{1E9EF396-81DB-4423-A74D-EA87B9E55B34}"/>
    <cellStyle name="Total 11 2 2 2 3" xfId="9790" xr:uid="{2E91DAC7-1606-4B16-B0C7-4EF08F8BF06F}"/>
    <cellStyle name="Total 11 2 2 2 3 2" xfId="14194" xr:uid="{A486ADFF-7466-4A99-AC8F-3D313744F9CD}"/>
    <cellStyle name="Total 11 2 2 2 3 3" xfId="15154" xr:uid="{5876C9CA-9833-4B16-9D8C-1C03EC8F7633}"/>
    <cellStyle name="Total 11 2 2 2 3 4" xfId="16106" xr:uid="{5FDC20DC-CB6E-4CC1-B885-73D32206F21B}"/>
    <cellStyle name="Total 11 2 2 2 3 5" xfId="16980" xr:uid="{A3211EEC-1D7E-45E2-9B29-6682A59A9B26}"/>
    <cellStyle name="Total 11 2 2 2 3 6" xfId="17845" xr:uid="{4BFC3085-B8B8-4615-A269-1477961401FE}"/>
    <cellStyle name="Total 11 2 2 2 3 7" xfId="18621" xr:uid="{21EB88B5-80BD-4E45-82C4-2F6C7CE9D0E1}"/>
    <cellStyle name="Total 11 2 2 2 3 8" xfId="19378" xr:uid="{6D596921-775E-42B6-8888-7C29E07807D4}"/>
    <cellStyle name="Total 11 2 2 2 4" xfId="12759" xr:uid="{2FBCE171-EFB7-4A83-8159-800429B02CE2}"/>
    <cellStyle name="Total 11 2 2 2 5" xfId="12038" xr:uid="{B51ACE72-7705-4758-8311-4CEB0CCFDF8B}"/>
    <cellStyle name="Total 11 2 2 2 6" xfId="10806" xr:uid="{E54C2473-ABF6-4C3A-8CB0-5AC3CDC2B6FC}"/>
    <cellStyle name="Total 11 2 2 2 7" xfId="11622" xr:uid="{FF6B6E2B-7D96-494F-BB96-FFAB742310F1}"/>
    <cellStyle name="Total 11 2 2 2 8" xfId="11147" xr:uid="{9F4218EB-0328-43ED-8719-2CEA529EF3FA}"/>
    <cellStyle name="Total 11 2 2 2 9" xfId="11438" xr:uid="{16EB12D7-5B70-4905-AEF6-8E7B6B87129B}"/>
    <cellStyle name="Total 11 2 2 3" xfId="8553" xr:uid="{008309E1-C6DA-4326-9DAD-2D6DE4A4B04D}"/>
    <cellStyle name="Total 11 2 2 3 2" xfId="13292" xr:uid="{3F55EA87-8764-4123-8115-1AEF27827536}"/>
    <cellStyle name="Total 11 2 2 3 3" xfId="14312" xr:uid="{BD66C928-1FAD-402A-B54C-5CAF83ADB2F8}"/>
    <cellStyle name="Total 11 2 2 3 4" xfId="15272" xr:uid="{663291B1-3BE9-47B0-ACD5-F55B7D754182}"/>
    <cellStyle name="Total 11 2 2 3 5" xfId="16221" xr:uid="{9B28E853-7547-4D66-B3CE-F4C3512E97E2}"/>
    <cellStyle name="Total 11 2 2 3 6" xfId="17094" xr:uid="{8C511E91-77A8-4798-9826-3E487CC110FB}"/>
    <cellStyle name="Total 11 2 2 3 7" xfId="17959" xr:uid="{D45D7846-8A31-460D-8777-FD7F6931075E}"/>
    <cellStyle name="Total 11 2 2 3 8" xfId="18735" xr:uid="{CF4B1904-6551-4AC6-BD42-F6B09B49F248}"/>
    <cellStyle name="Total 11 2 2 4" xfId="9562" xr:uid="{BA9B84F2-7BF0-4AC9-A5A1-99971EC74345}"/>
    <cellStyle name="Total 11 2 2 4 2" xfId="13966" xr:uid="{15EDE5AB-C62A-4715-BABB-964B48159DB6}"/>
    <cellStyle name="Total 11 2 2 4 3" xfId="14926" xr:uid="{0E2C513B-7522-4246-A01A-E55093A2EAD1}"/>
    <cellStyle name="Total 11 2 2 4 4" xfId="15878" xr:uid="{317B7869-4596-4746-B61D-9D7C95797071}"/>
    <cellStyle name="Total 11 2 2 4 5" xfId="16752" xr:uid="{2F3DF290-E9A3-4EFB-A5BC-9777E346BA16}"/>
    <cellStyle name="Total 11 2 2 4 6" xfId="17617" xr:uid="{0F3AB884-DD4D-40A4-9BC0-BBA7173B8F58}"/>
    <cellStyle name="Total 11 2 2 4 7" xfId="18393" xr:uid="{C27DA714-A5B4-4801-B58A-7D84E4E1E5A1}"/>
    <cellStyle name="Total 11 2 2 4 8" xfId="19150" xr:uid="{7D998348-5410-452F-A80B-60708B3DC2E8}"/>
    <cellStyle name="Total 11 2 2 5" xfId="12263" xr:uid="{805957ED-5B63-4D33-901D-928397475781}"/>
    <cellStyle name="Total 11 2 2 6" xfId="10612" xr:uid="{422C0D97-A3C2-468A-AD09-DAC4029D1DAD}"/>
    <cellStyle name="Total 11 2 2 7" xfId="13628" xr:uid="{B418E182-F9A0-4A60-BF5F-03CDD325F0ED}"/>
    <cellStyle name="Total 11 2 2 8" xfId="14606" xr:uid="{BDFAC944-44E3-45BA-8E10-89AD340AA8C3}"/>
    <cellStyle name="Total 11 2 2 9" xfId="15559" xr:uid="{4A200646-38D3-4087-B2D2-884B05A5EDA7}"/>
    <cellStyle name="Total 11 2 3" xfId="7177" xr:uid="{07A39C87-3DDF-48B4-9DD1-8ED210E59E41}"/>
    <cellStyle name="Total 11 2 3 10" xfId="15533" xr:uid="{B99CFCBA-5B25-4C80-89F6-E7C2A9E8A46B}"/>
    <cellStyle name="Total 11 2 3 2" xfId="8816" xr:uid="{4A681E84-6855-4B2D-8142-2D6848AEA4F3}"/>
    <cellStyle name="Total 11 2 3 2 2" xfId="13475" xr:uid="{57FBF5A1-7663-4E63-8B1B-DDA280945B66}"/>
    <cellStyle name="Total 11 2 3 2 3" xfId="14481" xr:uid="{B2F87D77-1FAB-4DDF-BC99-B784C7C7640B}"/>
    <cellStyle name="Total 11 2 3 2 4" xfId="15439" xr:uid="{42A4A50B-6813-4444-ABAA-55653352896F}"/>
    <cellStyle name="Total 11 2 3 2 5" xfId="16365" xr:uid="{49A732D4-0D09-4815-8920-A9246622F060}"/>
    <cellStyle name="Total 11 2 3 2 6" xfId="17236" xr:uid="{9387F52D-939D-44B5-B80E-E1B0455A464A}"/>
    <cellStyle name="Total 11 2 3 2 7" xfId="18083" xr:uid="{9D24A936-0BE2-4BB8-AB2E-A8A911AF874C}"/>
    <cellStyle name="Total 11 2 3 2 8" xfId="18850" xr:uid="{0FFA5696-A6F3-4CD0-A57C-8CD2C159AF82}"/>
    <cellStyle name="Total 11 2 3 3" xfId="9677" xr:uid="{3E88D097-1E7A-4EFF-AC84-FCCE82CFCAE6}"/>
    <cellStyle name="Total 11 2 3 3 2" xfId="14081" xr:uid="{3AD70A70-98B7-4A41-AC0F-C9C35A5164CC}"/>
    <cellStyle name="Total 11 2 3 3 3" xfId="15041" xr:uid="{410DD0F2-E0C5-4355-96FD-DB04F9B01C56}"/>
    <cellStyle name="Total 11 2 3 3 4" xfId="15993" xr:uid="{45DD0A55-E08F-4E9B-9192-F98B5A4FEC79}"/>
    <cellStyle name="Total 11 2 3 3 5" xfId="16867" xr:uid="{381F0F0A-D17C-4F0F-8125-59334D6CF297}"/>
    <cellStyle name="Total 11 2 3 3 6" xfId="17732" xr:uid="{DA03F5D3-54D2-447F-9FAB-B4783A771541}"/>
    <cellStyle name="Total 11 2 3 3 7" xfId="18508" xr:uid="{AFC7A85F-A8D4-4620-992E-0B21B38EF903}"/>
    <cellStyle name="Total 11 2 3 3 8" xfId="19265" xr:uid="{83D39D5F-A09C-4199-9D2F-343D5197F101}"/>
    <cellStyle name="Total 11 2 3 4" xfId="12446" xr:uid="{3CB95F50-005F-4E8D-9803-785AE4D10617}"/>
    <cellStyle name="Total 11 2 3 5" xfId="10443" xr:uid="{A8D92B05-76A2-41E9-9C6D-8D47192BF784}"/>
    <cellStyle name="Total 11 2 3 6" xfId="11717" xr:uid="{D2EF610A-3A7D-44D7-A576-0CAF74997005}"/>
    <cellStyle name="Total 11 2 3 7" xfId="11079" xr:uid="{632721E2-BF03-40EE-A2EB-98C9503979FF}"/>
    <cellStyle name="Total 11 2 3 8" xfId="13588" xr:uid="{5DCF81BE-8605-4165-9667-C2BE0EBBFED9}"/>
    <cellStyle name="Total 11 2 3 9" xfId="14576" xr:uid="{B680162B-562A-4B52-A36D-BCEA104B7A2E}"/>
    <cellStyle name="Total 11 2 4" xfId="8019" xr:uid="{A6F62F5D-4C3C-477C-839D-27791C92B564}"/>
    <cellStyle name="Total 11 2 4 2" xfId="12986" xr:uid="{DBBED5E1-8DB3-4A28-98CC-6F905E4697C1}"/>
    <cellStyle name="Total 11 2 4 3" xfId="10015" xr:uid="{868788A6-C62A-4405-B3C5-7B93A9339119}"/>
    <cellStyle name="Total 11 2 4 4" xfId="12698" xr:uid="{5CF65D55-69AA-4A4B-8B52-E20065805C56}"/>
    <cellStyle name="Total 11 2 4 5" xfId="10233" xr:uid="{36FD754F-20AD-465D-9A08-58023EEF1B9F}"/>
    <cellStyle name="Total 11 2 4 6" xfId="12133" xr:uid="{D92259FA-6672-4495-9E39-215CB020249B}"/>
    <cellStyle name="Total 11 2 4 7" xfId="10732" xr:uid="{D0A80FEC-B8B3-4C58-8111-FBD85D0034B9}"/>
    <cellStyle name="Total 11 2 4 8" xfId="12588" xr:uid="{F5F386F4-9F5F-48AD-966F-6E52A08C6B46}"/>
    <cellStyle name="Total 11 2 5" xfId="9449" xr:uid="{56F4E51E-A5E4-4C04-82C1-FAD60E5785DB}"/>
    <cellStyle name="Total 11 2 5 2" xfId="13853" xr:uid="{C34B7A8D-710D-4777-8C0C-59EF240F36E2}"/>
    <cellStyle name="Total 11 2 5 3" xfId="14813" xr:uid="{3A282055-CEBB-407B-A9B6-9041F042FD00}"/>
    <cellStyle name="Total 11 2 5 4" xfId="15765" xr:uid="{CCAE4858-5DAB-4FA7-8A6F-F95C8F0C8A7A}"/>
    <cellStyle name="Total 11 2 5 5" xfId="16639" xr:uid="{EC7E5457-4AEB-4BDB-8334-6AA90C86EF0C}"/>
    <cellStyle name="Total 11 2 5 6" xfId="17504" xr:uid="{4C0BF604-4192-4BB0-AAD7-A2A5BB66B8A4}"/>
    <cellStyle name="Total 11 2 5 7" xfId="18280" xr:uid="{C6AAFD79-56F2-4EE5-AE18-7B952F0D358D}"/>
    <cellStyle name="Total 11 2 5 8" xfId="19037" xr:uid="{30666BA1-B73E-4BA2-B179-D58F3A492318}"/>
    <cellStyle name="Total 11 2 6" xfId="11912" xr:uid="{9F26A02F-848A-40B1-853A-50F4C4C9B6A2}"/>
    <cellStyle name="Total 11 2 7" xfId="10915" xr:uid="{58EB1BBF-C2AB-4705-A6BA-F7E02267CD94}"/>
    <cellStyle name="Total 11 2 8" xfId="11523" xr:uid="{63925D93-5547-46E4-B47F-D6CA25DCEE12}"/>
    <cellStyle name="Total 11 2 9" xfId="11226" xr:uid="{C9954692-488B-4577-9F56-1C78518B7566}"/>
    <cellStyle name="Total 11 3" xfId="6912" xr:uid="{6D7F6160-AF9C-4441-920E-5445CDE1B45F}"/>
    <cellStyle name="Total 11 3 10" xfId="11043" xr:uid="{DBBCE45D-7437-4668-9C29-18CCAE9DE833}"/>
    <cellStyle name="Total 11 3 11" xfId="13595" xr:uid="{015102ED-310B-4816-8739-5E22ECA92761}"/>
    <cellStyle name="Total 11 3 2" xfId="7714" xr:uid="{B7E3C5ED-ED04-430A-A74C-7A1FD5B57D51}"/>
    <cellStyle name="Total 11 3 2 10" xfId="13578" xr:uid="{342517A0-5F47-4B66-8BA4-C8ECE13FDB96}"/>
    <cellStyle name="Total 11 3 2 2" xfId="9353" xr:uid="{C46D324E-525C-4B16-8421-B943C854502F}"/>
    <cellStyle name="Total 11 3 2 2 2" xfId="13774" xr:uid="{FAA49CC4-A1E6-4799-8B55-4774A13F7BF6}"/>
    <cellStyle name="Total 11 3 2 2 3" xfId="14736" xr:uid="{3F5EBC19-FDE1-4105-AF86-F2482E16DBA4}"/>
    <cellStyle name="Total 11 3 2 2 4" xfId="15688" xr:uid="{122FF468-F5DD-498C-9DC8-2394249A8DA1}"/>
    <cellStyle name="Total 11 3 2 2 5" xfId="16566" xr:uid="{0E32F0F1-4C7C-49D9-981B-B032A793F12E}"/>
    <cellStyle name="Total 11 3 2 2 6" xfId="17431" xr:uid="{D40D5CFB-E566-486B-A6AC-CDDBCC305C75}"/>
    <cellStyle name="Total 11 3 2 2 7" xfId="18207" xr:uid="{2713BF21-7DEB-4F41-BC98-C23E24B05003}"/>
    <cellStyle name="Total 11 3 2 2 8" xfId="18964" xr:uid="{A6DD7FA1-B276-4BF2-8291-2C783C81CA7D}"/>
    <cellStyle name="Total 11 3 2 3" xfId="9791" xr:uid="{577AFAF6-19CC-435E-A4D7-B15AF20DE7C2}"/>
    <cellStyle name="Total 11 3 2 3 2" xfId="14195" xr:uid="{DD97741C-211F-4EE1-AD8E-1B839B5BB74B}"/>
    <cellStyle name="Total 11 3 2 3 3" xfId="15155" xr:uid="{BB19E8FC-4C4A-40DA-8856-F83237DBE9B7}"/>
    <cellStyle name="Total 11 3 2 3 4" xfId="16107" xr:uid="{8750829C-A6BC-4151-9978-4B975FEFDF0E}"/>
    <cellStyle name="Total 11 3 2 3 5" xfId="16981" xr:uid="{A2A260F8-89D5-48B4-B1F7-A50E36CEAE80}"/>
    <cellStyle name="Total 11 3 2 3 6" xfId="17846" xr:uid="{2A346FEC-9718-4EBE-862F-EDC1884FCF15}"/>
    <cellStyle name="Total 11 3 2 3 7" xfId="18622" xr:uid="{B2C580B0-D21B-41D9-9F06-176FCEB818EB}"/>
    <cellStyle name="Total 11 3 2 3 8" xfId="19379" xr:uid="{A738F3BA-8578-46D7-B922-48D3620DA775}"/>
    <cellStyle name="Total 11 3 2 4" xfId="12760" xr:uid="{E3FEB770-B14A-4F0A-B35F-89D854BA278B}"/>
    <cellStyle name="Total 11 3 2 5" xfId="10220" xr:uid="{7922A721-C67B-450F-B2FB-20E0731D0382}"/>
    <cellStyle name="Total 11 3 2 6" xfId="12029" xr:uid="{7074BF47-F8F3-4B19-9FA7-E66D17DC09A9}"/>
    <cellStyle name="Total 11 3 2 7" xfId="10815" xr:uid="{F8519984-6A82-447A-B597-91355E36ABF8}"/>
    <cellStyle name="Total 11 3 2 8" xfId="11614" xr:uid="{EE04D46C-5C55-49E8-B133-3ACE984FD324}"/>
    <cellStyle name="Total 11 3 2 9" xfId="11155" xr:uid="{E7E3EAAB-39E0-4248-9094-19F106356F85}"/>
    <cellStyle name="Total 11 3 3" xfId="8552" xr:uid="{21B4485F-E7CE-4C17-A038-252BC71B7856}"/>
    <cellStyle name="Total 11 3 3 2" xfId="13291" xr:uid="{A33E9BB2-AF33-40FC-9EEC-DA93B1440CD9}"/>
    <cellStyle name="Total 11 3 3 3" xfId="14311" xr:uid="{4D449EB0-540D-4AE0-BD77-A1A87F10E5EE}"/>
    <cellStyle name="Total 11 3 3 4" xfId="15271" xr:uid="{DDC51A0F-5B0F-464D-A693-69DD7EEDFD0A}"/>
    <cellStyle name="Total 11 3 3 5" xfId="16220" xr:uid="{027E0CFF-9CF7-48DC-8A6A-3ABCB6D07CB5}"/>
    <cellStyle name="Total 11 3 3 6" xfId="17093" xr:uid="{07F3FC02-84BB-4446-A04B-B994DB21A994}"/>
    <cellStyle name="Total 11 3 3 7" xfId="17958" xr:uid="{014063DA-6C10-425D-A9F9-D9031E5F5139}"/>
    <cellStyle name="Total 11 3 3 8" xfId="18734" xr:uid="{5ECCFFED-8010-4175-8FD6-DBB7AD8B7C93}"/>
    <cellStyle name="Total 11 3 4" xfId="9561" xr:uid="{859B5930-ECC5-4438-8ABD-56836FF4F1D4}"/>
    <cellStyle name="Total 11 3 4 2" xfId="13965" xr:uid="{6CB3FD02-B4FC-4DDC-B4FE-B2C22C9449F6}"/>
    <cellStyle name="Total 11 3 4 3" xfId="14925" xr:uid="{42FACDED-67BC-408E-9D37-30BCDB167EE7}"/>
    <cellStyle name="Total 11 3 4 4" xfId="15877" xr:uid="{C60CF1CA-D8D9-4C15-B15C-76863B4DFBB2}"/>
    <cellStyle name="Total 11 3 4 5" xfId="16751" xr:uid="{C086D90C-D6E7-4CBD-81AA-206F1AE46ABF}"/>
    <cellStyle name="Total 11 3 4 6" xfId="17616" xr:uid="{9E0DAAA7-C8E8-4923-AF81-E70E7A20B6A5}"/>
    <cellStyle name="Total 11 3 4 7" xfId="18392" xr:uid="{A740E3C4-4CCB-469A-8AE9-4DD20BA25AF9}"/>
    <cellStyle name="Total 11 3 4 8" xfId="19149" xr:uid="{3B5CEE9D-21E4-42FE-BD07-A593FBE30D87}"/>
    <cellStyle name="Total 11 3 5" xfId="12262" xr:uid="{D3560D43-0FBD-4238-BD79-83B40D2ADD20}"/>
    <cellStyle name="Total 11 3 6" xfId="10613" xr:uid="{760883D7-5BAD-42EC-A3A1-F150BA6A4680}"/>
    <cellStyle name="Total 11 3 7" xfId="12606" xr:uid="{BA44FD50-02D8-4047-97D0-5259022C3423}"/>
    <cellStyle name="Total 11 3 8" xfId="10308" xr:uid="{A3356C7E-F543-4C86-89B6-34DDC352DA68}"/>
    <cellStyle name="Total 11 3 9" xfId="11764" xr:uid="{723F9625-0F0C-4F51-BC2E-F74177F2C666}"/>
    <cellStyle name="Total 11 4" xfId="7176" xr:uid="{80E720D7-04D2-4BF7-B22C-85299347DC19}"/>
    <cellStyle name="Total 11 4 10" xfId="12127" xr:uid="{9C1AD31E-7FE7-43C4-B5C4-5C8A9FDD80FF}"/>
    <cellStyle name="Total 11 4 2" xfId="8815" xr:uid="{53E83D2F-4631-4605-A699-D9E5B0D91856}"/>
    <cellStyle name="Total 11 4 2 2" xfId="13474" xr:uid="{AA2E6CB2-955D-4C79-A7AB-A6AF82A35201}"/>
    <cellStyle name="Total 11 4 2 3" xfId="14480" xr:uid="{FAFDC8E9-0439-401B-AEC0-54312696EEF3}"/>
    <cellStyle name="Total 11 4 2 4" xfId="15438" xr:uid="{6F5E53B0-2921-4057-8002-658D47F5D561}"/>
    <cellStyle name="Total 11 4 2 5" xfId="16364" xr:uid="{BC51A686-0963-4EDD-B73A-E18DE89EBDE9}"/>
    <cellStyle name="Total 11 4 2 6" xfId="17235" xr:uid="{911F1A22-73EB-48D8-B19F-9FF1B5666ED4}"/>
    <cellStyle name="Total 11 4 2 7" xfId="18082" xr:uid="{F57654E4-6096-4553-9EA3-4E20DAC1545B}"/>
    <cellStyle name="Total 11 4 2 8" xfId="18849" xr:uid="{D51A27C8-8EC1-4ED3-AB01-A26FEAA702E4}"/>
    <cellStyle name="Total 11 4 3" xfId="9676" xr:uid="{CB47EE09-16A3-41CF-B5FF-32AE7E89CAA1}"/>
    <cellStyle name="Total 11 4 3 2" xfId="14080" xr:uid="{09E131C3-536A-4BF9-8ECC-D179B4FEA5A7}"/>
    <cellStyle name="Total 11 4 3 3" xfId="15040" xr:uid="{BB957DF8-F78C-40B6-B0EA-78C08C22B7EB}"/>
    <cellStyle name="Total 11 4 3 4" xfId="15992" xr:uid="{F5837531-CD8F-4D9D-AC72-D464FE9AB4CC}"/>
    <cellStyle name="Total 11 4 3 5" xfId="16866" xr:uid="{FE342804-E775-4352-B7DE-5BF7A9B96969}"/>
    <cellStyle name="Total 11 4 3 6" xfId="17731" xr:uid="{500C3710-11CA-45E2-AB28-A133BE065E4F}"/>
    <cellStyle name="Total 11 4 3 7" xfId="18507" xr:uid="{30C81DF2-24E2-423A-B8D1-9AA9ED45203F}"/>
    <cellStyle name="Total 11 4 3 8" xfId="19264" xr:uid="{10ECC4E8-3D2B-4B19-8892-3DAF1408C482}"/>
    <cellStyle name="Total 11 4 4" xfId="12445" xr:uid="{E2301F0E-A0A5-41D7-A7BA-D3195126046E}"/>
    <cellStyle name="Total 11 4 5" xfId="10444" xr:uid="{97ECDE6A-3A89-4944-AD8A-D7C7536B6283}"/>
    <cellStyle name="Total 11 4 6" xfId="11716" xr:uid="{211C4719-8EAB-4100-A631-8C0C74FCC527}"/>
    <cellStyle name="Total 11 4 7" xfId="11080" xr:uid="{5F289241-F105-474B-9C79-0F92D2832CBE}"/>
    <cellStyle name="Total 11 4 8" xfId="12563" xr:uid="{EC79344B-79C5-489D-A6DB-BDA9AD601641}"/>
    <cellStyle name="Total 11 4 9" xfId="10342" xr:uid="{32643F26-664A-48E0-B330-66AD3E76A5B6}"/>
    <cellStyle name="Total 11 5" xfId="8018" xr:uid="{EF19090A-4C3C-4C44-8339-9DF8524C6D80}"/>
    <cellStyle name="Total 11 5 2" xfId="12985" xr:uid="{78EB97E0-7BCE-441A-B913-7F95C2A6E6CC}"/>
    <cellStyle name="Total 11 5 3" xfId="10016" xr:uid="{35E8D9A8-AD9B-456C-9C29-B05D8D712990}"/>
    <cellStyle name="Total 11 5 4" xfId="12165" xr:uid="{EF7259F9-03B9-4125-AAAA-499595A9A8D5}"/>
    <cellStyle name="Total 11 5 5" xfId="10705" xr:uid="{EA7CED57-D2B9-4359-94ED-7F8EC25E4832}"/>
    <cellStyle name="Total 11 5 6" xfId="11674" xr:uid="{C1411750-4550-4125-AEB5-6FB2786C3D23}"/>
    <cellStyle name="Total 11 5 7" xfId="11116" xr:uid="{5DC70EBC-EBD8-4E7F-9B5C-CD2ED6846821}"/>
    <cellStyle name="Total 11 5 8" xfId="13584" xr:uid="{10713BFB-9CCF-474E-80F9-F3FA4FB54AA4}"/>
    <cellStyle name="Total 11 6" xfId="9448" xr:uid="{07EAFF13-DECD-47B0-BDEB-8716B2E6F969}"/>
    <cellStyle name="Total 11 6 2" xfId="13852" xr:uid="{03D635DB-61C5-41C6-8CB0-8214CE9EB2D0}"/>
    <cellStyle name="Total 11 6 3" xfId="14812" xr:uid="{79E0F635-4CEC-4C61-8F73-C0CD414D76A2}"/>
    <cellStyle name="Total 11 6 4" xfId="15764" xr:uid="{5C1D94CF-5A8F-43B3-AF3B-086F6D2C2F49}"/>
    <cellStyle name="Total 11 6 5" xfId="16638" xr:uid="{73ED7B5D-EDD1-47A0-9D26-EA47EB0B1431}"/>
    <cellStyle name="Total 11 6 6" xfId="17503" xr:uid="{2E07B40F-BADA-464D-A30F-DFA5FB99DE6B}"/>
    <cellStyle name="Total 11 6 7" xfId="18279" xr:uid="{665EF557-0250-46D0-AA51-99169EBEBA92}"/>
    <cellStyle name="Total 11 6 8" xfId="19036" xr:uid="{40943FA1-E721-4858-9994-408AC8BBAC0C}"/>
    <cellStyle name="Total 11 7" xfId="11911" xr:uid="{DF976A47-2697-489D-AA3D-C1D2CD03DD21}"/>
    <cellStyle name="Total 11 8" xfId="10916" xr:uid="{CAEA7351-ADD7-4012-811B-3D93D2A4EA3C}"/>
    <cellStyle name="Total 11 9" xfId="11522" xr:uid="{2A1AC240-BB89-403C-BF16-DB3DD555A999}"/>
    <cellStyle name="Total 12" xfId="6290" xr:uid="{2CB52072-96B5-4CD9-BD3C-8442DD2CCC46}"/>
    <cellStyle name="Total 12 10" xfId="11225" xr:uid="{F379F523-7C6E-4B41-A487-0A8D36FD2A24}"/>
    <cellStyle name="Total 12 11" xfId="13085" xr:uid="{CF47D7D7-4199-43B6-A0E8-80251972912F}"/>
    <cellStyle name="Total 12 12" xfId="9934" xr:uid="{7A744CE4-9B0C-4857-94E5-DEE35A0608B4}"/>
    <cellStyle name="Total 12 13" xfId="13727" xr:uid="{A274AFF1-EB77-4661-B447-62E231D8F13C}"/>
    <cellStyle name="Total 12 2" xfId="6291" xr:uid="{0C0B6183-6BEB-4C35-ABF2-DDF8D030ACD8}"/>
    <cellStyle name="Total 12 2 10" xfId="11965" xr:uid="{2B8DAC24-D302-4809-A3ED-11A306F11681}"/>
    <cellStyle name="Total 12 2 11" xfId="10867" xr:uid="{4215CABF-CC3C-4B41-9771-70BB42E40B35}"/>
    <cellStyle name="Total 12 2 12" xfId="11565" xr:uid="{35A896A2-7254-49E6-9A12-7AB2830E2DB7}"/>
    <cellStyle name="Total 12 2 2" xfId="6915" xr:uid="{1EE8FFA5-2BEE-4D9E-9596-98E4CCD906B1}"/>
    <cellStyle name="Total 12 2 2 10" xfId="11131" xr:uid="{B10CBE84-1B0E-42C3-BA0A-788A9BDE1ECF}"/>
    <cellStyle name="Total 12 2 2 11" xfId="13028" xr:uid="{0438AF27-1F1A-4594-B6BA-CB9B54B50DD0}"/>
    <cellStyle name="Total 12 2 2 2" xfId="7715" xr:uid="{3AA1C4C2-F3FC-4FFC-BB19-BB6AB86A962C}"/>
    <cellStyle name="Total 12 2 2 2 10" xfId="11210" xr:uid="{4E459316-EEC7-40CE-B21A-01B45DEC2D01}"/>
    <cellStyle name="Total 12 2 2 2 2" xfId="9354" xr:uid="{E379A004-6DE3-4A2C-829A-0E6F91EBF97E}"/>
    <cellStyle name="Total 12 2 2 2 2 2" xfId="13775" xr:uid="{52ACF4C4-5EEC-4053-AD34-AE59D5FCE00F}"/>
    <cellStyle name="Total 12 2 2 2 2 3" xfId="14737" xr:uid="{4F8B82B5-67FD-4A95-9871-086D0D704332}"/>
    <cellStyle name="Total 12 2 2 2 2 4" xfId="15689" xr:uid="{2C274929-CFD2-4442-8ECF-F61900278090}"/>
    <cellStyle name="Total 12 2 2 2 2 5" xfId="16567" xr:uid="{054943DE-A157-4F97-BE83-931207844094}"/>
    <cellStyle name="Total 12 2 2 2 2 6" xfId="17432" xr:uid="{7F9ADC6B-38A1-42C0-B51A-18BC7E2DF4B5}"/>
    <cellStyle name="Total 12 2 2 2 2 7" xfId="18208" xr:uid="{975DEB33-2B1F-4AA7-9448-5A72761CC006}"/>
    <cellStyle name="Total 12 2 2 2 2 8" xfId="18965" xr:uid="{5BFB05A6-D3C5-49AA-A5EE-C2D389FAD63D}"/>
    <cellStyle name="Total 12 2 2 2 3" xfId="9792" xr:uid="{9DFC4A06-2316-4693-96C3-168C9093C90E}"/>
    <cellStyle name="Total 12 2 2 2 3 2" xfId="14196" xr:uid="{A5ABB7A9-31BF-484F-AE5F-BE2090172FC7}"/>
    <cellStyle name="Total 12 2 2 2 3 3" xfId="15156" xr:uid="{28248C43-D760-48BE-95E9-4328C0CB3B7F}"/>
    <cellStyle name="Total 12 2 2 2 3 4" xfId="16108" xr:uid="{98BEF59E-5513-443C-8917-8405B365F49D}"/>
    <cellStyle name="Total 12 2 2 2 3 5" xfId="16982" xr:uid="{C63462AB-2154-4FFF-8614-6DCDE6729030}"/>
    <cellStyle name="Total 12 2 2 2 3 6" xfId="17847" xr:uid="{28800FF2-F2AC-44E2-B144-93F2767EE30C}"/>
    <cellStyle name="Total 12 2 2 2 3 7" xfId="18623" xr:uid="{AE2E2571-A22C-4EEF-8C89-5058ED316E8B}"/>
    <cellStyle name="Total 12 2 2 2 3 8" xfId="19380" xr:uid="{CDC2585B-D62E-40B7-A476-374E4E0BA0C7}"/>
    <cellStyle name="Total 12 2 2 2 4" xfId="12761" xr:uid="{806698A8-A16C-495D-8133-125929E892B6}"/>
    <cellStyle name="Total 12 2 2 2 5" xfId="10219" xr:uid="{C50201E7-195A-45FE-82C8-275E28EB2F53}"/>
    <cellStyle name="Total 12 2 2 2 6" xfId="9837" xr:uid="{A9892AD6-5AA9-43FC-9E20-26A73D2F0E49}"/>
    <cellStyle name="Total 12 2 2 2 7" xfId="11928" xr:uid="{A7AC0025-9180-4F05-90F9-C71E160F35C6}"/>
    <cellStyle name="Total 12 2 2 2 8" xfId="10899" xr:uid="{275B7E4A-42BE-4F2E-B946-B4513397829D}"/>
    <cellStyle name="Total 12 2 2 2 9" xfId="11539" xr:uid="{E31EDA80-11D7-49FF-A024-D18B051C4267}"/>
    <cellStyle name="Total 12 2 2 3" xfId="8555" xr:uid="{59106DAD-B680-45D3-B395-9735E581F740}"/>
    <cellStyle name="Total 12 2 2 3 2" xfId="13294" xr:uid="{BCF3B407-2446-487A-9B1D-FCAC2BD32788}"/>
    <cellStyle name="Total 12 2 2 3 3" xfId="14314" xr:uid="{D8F8B8CF-758A-4818-A07D-3FE688D7A677}"/>
    <cellStyle name="Total 12 2 2 3 4" xfId="15274" xr:uid="{615B2CBA-A4BF-4FEF-ADDA-B090E05C3112}"/>
    <cellStyle name="Total 12 2 2 3 5" xfId="16223" xr:uid="{610FEE58-3AE4-42A5-8A3D-8BE52007E011}"/>
    <cellStyle name="Total 12 2 2 3 6" xfId="17096" xr:uid="{E7BA9BA3-1FEB-4D92-8F7E-B0291FB7791C}"/>
    <cellStyle name="Total 12 2 2 3 7" xfId="17961" xr:uid="{32E8C520-E649-4C10-95F8-ADD582A3070C}"/>
    <cellStyle name="Total 12 2 2 3 8" xfId="18737" xr:uid="{F6E0D2BA-4A3C-4A47-8011-53F2A3C98C9C}"/>
    <cellStyle name="Total 12 2 2 4" xfId="9564" xr:uid="{BE7C8C0C-592B-4610-A49C-E053035A60AD}"/>
    <cellStyle name="Total 12 2 2 4 2" xfId="13968" xr:uid="{8E67E09C-DC09-437C-A0B5-7A4098E1320D}"/>
    <cellStyle name="Total 12 2 2 4 3" xfId="14928" xr:uid="{FC4B119A-03B6-4861-ADF2-3D26AAC3EA2B}"/>
    <cellStyle name="Total 12 2 2 4 4" xfId="15880" xr:uid="{FDBDE39B-DDF9-4FBB-AD91-A9EC7F66D050}"/>
    <cellStyle name="Total 12 2 2 4 5" xfId="16754" xr:uid="{A396B832-D5D7-4AD2-AD07-B5996F79789D}"/>
    <cellStyle name="Total 12 2 2 4 6" xfId="17619" xr:uid="{00EB7F51-F0A6-493B-8492-24A7F879728C}"/>
    <cellStyle name="Total 12 2 2 4 7" xfId="18395" xr:uid="{8BE44D1D-5D49-406A-938B-DE1AD131E766}"/>
    <cellStyle name="Total 12 2 2 4 8" xfId="19152" xr:uid="{1BE26074-75D2-403E-A977-A3F1778228A3}"/>
    <cellStyle name="Total 12 2 2 5" xfId="12265" xr:uid="{96DA0B6E-29C7-4B93-B6F2-03742DEADDBF}"/>
    <cellStyle name="Total 12 2 2 6" xfId="10610" xr:uid="{E120C476-0325-42A2-82AB-8FFA073BF147}"/>
    <cellStyle name="Total 12 2 2 7" xfId="12092" xr:uid="{26A58F2B-36F4-4EF8-A859-1E3A49ECAA2C}"/>
    <cellStyle name="Total 12 2 2 8" xfId="10768" xr:uid="{BF07090E-75BD-4FFE-97D2-ECAE28B4103D}"/>
    <cellStyle name="Total 12 2 2 9" xfId="11656" xr:uid="{40D9F1F8-D5A3-4573-8585-88498B449118}"/>
    <cellStyle name="Total 12 2 3" xfId="7179" xr:uid="{D838E6D6-918F-42B6-B4C6-6ED81C2BDE96}"/>
    <cellStyle name="Total 12 2 3 10" xfId="11568" xr:uid="{DDC29915-9CB0-408D-B940-0A2EFF2C49DC}"/>
    <cellStyle name="Total 12 2 3 2" xfId="8818" xr:uid="{17198925-BD10-4247-8821-CDFA3662599A}"/>
    <cellStyle name="Total 12 2 3 2 2" xfId="13477" xr:uid="{15F0D7F8-5DB3-4014-AD2C-29B89B889007}"/>
    <cellStyle name="Total 12 2 3 2 3" xfId="14483" xr:uid="{DDEE1F9A-688E-4C67-8FED-C9462B9090F4}"/>
    <cellStyle name="Total 12 2 3 2 4" xfId="15441" xr:uid="{4A63BAB7-EE77-49CE-8576-E4A3C259EC82}"/>
    <cellStyle name="Total 12 2 3 2 5" xfId="16367" xr:uid="{25DAB510-D86C-4CA1-8BAD-6394FD8FC771}"/>
    <cellStyle name="Total 12 2 3 2 6" xfId="17238" xr:uid="{C33ADC3D-AC4D-4793-B39B-CDA4C213C848}"/>
    <cellStyle name="Total 12 2 3 2 7" xfId="18085" xr:uid="{662B23C9-EA34-47E1-B627-C8B7B7D4D71C}"/>
    <cellStyle name="Total 12 2 3 2 8" xfId="18852" xr:uid="{44AAE841-43C7-4DE7-97F9-272F1BB3BE90}"/>
    <cellStyle name="Total 12 2 3 3" xfId="9679" xr:uid="{034B39D4-6C9F-49A6-B9FF-AECB6791D488}"/>
    <cellStyle name="Total 12 2 3 3 2" xfId="14083" xr:uid="{69373A2E-0C40-4371-B1EF-F0D4A9E18AFE}"/>
    <cellStyle name="Total 12 2 3 3 3" xfId="15043" xr:uid="{94D69CE0-7540-4315-BD63-F9E12C26123B}"/>
    <cellStyle name="Total 12 2 3 3 4" xfId="15995" xr:uid="{1908F8BD-6086-49F3-8C0A-B3FA2A1B02A4}"/>
    <cellStyle name="Total 12 2 3 3 5" xfId="16869" xr:uid="{BAA757D1-D9F1-4274-818B-04ED5BCDC874}"/>
    <cellStyle name="Total 12 2 3 3 6" xfId="17734" xr:uid="{BFE2B626-A402-4BE0-81BB-03FD1842377C}"/>
    <cellStyle name="Total 12 2 3 3 7" xfId="18510" xr:uid="{17813209-A01F-4E4A-BD26-2CEA81693EFC}"/>
    <cellStyle name="Total 12 2 3 3 8" xfId="19267" xr:uid="{C0A23CE7-21C2-4E25-84F5-CB1E5EF489AF}"/>
    <cellStyle name="Total 12 2 3 4" xfId="12448" xr:uid="{6FCD7E58-AB3D-4B66-9B34-74667491FA26}"/>
    <cellStyle name="Total 12 2 3 5" xfId="10441" xr:uid="{8B333ED0-1A1F-4781-9BC1-17A3BF0E8D12}"/>
    <cellStyle name="Total 12 2 3 6" xfId="11719" xr:uid="{43345B20-A387-4E9B-9A21-D2907563ABEC}"/>
    <cellStyle name="Total 12 2 3 7" xfId="11077" xr:uid="{490AB465-D4CB-47D7-9C7B-C7E81BBEB0B0}"/>
    <cellStyle name="Total 12 2 3 8" xfId="11971" xr:uid="{FA0E73CB-671E-434A-8674-5B491EE385E4}"/>
    <cellStyle name="Total 12 2 3 9" xfId="10864" xr:uid="{71C8B529-780D-4D2E-9F6D-94A32449736D}"/>
    <cellStyle name="Total 12 2 4" xfId="8021" xr:uid="{98AE406F-B3BD-4580-8FDB-AAECCCD653CD}"/>
    <cellStyle name="Total 12 2 4 2" xfId="12988" xr:uid="{CB5AD8D6-9B17-4892-BBEA-171B3FA1F6FF}"/>
    <cellStyle name="Total 12 2 4 3" xfId="10013" xr:uid="{5CCE706A-5336-41C2-AE2E-227AB91B0634}"/>
    <cellStyle name="Total 12 2 4 4" xfId="13194" xr:uid="{EE250202-4C20-4513-B2F4-B012153024AB}"/>
    <cellStyle name="Total 12 2 4 5" xfId="9854" xr:uid="{855D510A-3387-4EDB-B37A-6EAB793DBC05}"/>
    <cellStyle name="Total 12 2 4 6" xfId="12756" xr:uid="{D3FD8E38-3974-42E2-8BD2-0B0A3979A5C8}"/>
    <cellStyle name="Total 12 2 4 7" xfId="13357" xr:uid="{E4F28650-C2D6-4A30-9710-334864E8B2C4}"/>
    <cellStyle name="Total 12 2 4 8" xfId="14371" xr:uid="{49EB587C-3F11-4C38-BBA7-2BB1A7679BFD}"/>
    <cellStyle name="Total 12 2 5" xfId="9451" xr:uid="{7E82F36A-F1E1-497D-953C-F18B997CF475}"/>
    <cellStyle name="Total 12 2 5 2" xfId="13855" xr:uid="{2102751E-C1C6-4F12-A510-ADCCBF5D32BD}"/>
    <cellStyle name="Total 12 2 5 3" xfId="14815" xr:uid="{8FDF62A8-A690-4177-B90A-1832703BCF07}"/>
    <cellStyle name="Total 12 2 5 4" xfId="15767" xr:uid="{66B35998-9B1F-411D-8726-501DFFEF8F5A}"/>
    <cellStyle name="Total 12 2 5 5" xfId="16641" xr:uid="{B938B58E-5DB6-4C03-9B2B-1F18520E638A}"/>
    <cellStyle name="Total 12 2 5 6" xfId="17506" xr:uid="{D5E053F5-92F1-4ADB-AAFC-F6F0B2D22472}"/>
    <cellStyle name="Total 12 2 5 7" xfId="18282" xr:uid="{AD388091-3B7C-4270-891D-FFC0A27D0E23}"/>
    <cellStyle name="Total 12 2 5 8" xfId="19039" xr:uid="{132E07CE-0EF4-4D18-AFAE-EEBF00915AD9}"/>
    <cellStyle name="Total 12 2 6" xfId="11914" xr:uid="{52E921AF-A8B5-4ECD-8631-DD7F76679C9B}"/>
    <cellStyle name="Total 12 2 7" xfId="10913" xr:uid="{CD6D1AE1-C028-4D68-B23A-5CE7BCF0DFDE}"/>
    <cellStyle name="Total 12 2 8" xfId="11525" xr:uid="{4A2E2B3A-E22D-43C8-AD47-A381794996F2}"/>
    <cellStyle name="Total 12 2 9" xfId="11224" xr:uid="{7F4C7005-A70C-4B08-A316-A0B5793583DD}"/>
    <cellStyle name="Total 12 3" xfId="6914" xr:uid="{03912757-CACD-428D-907E-0F0DA9849014}"/>
    <cellStyle name="Total 12 3 10" xfId="14767" xr:uid="{E5BA5711-4536-4B8B-B94E-057371518707}"/>
    <cellStyle name="Total 12 3 11" xfId="15719" xr:uid="{17FFB66F-084C-411E-B60E-4E4FE37B4DE2}"/>
    <cellStyle name="Total 12 3 2" xfId="7716" xr:uid="{4FABB066-65F3-4566-B21B-EA5099709438}"/>
    <cellStyle name="Total 12 3 2 10" xfId="10337" xr:uid="{56B75A26-1641-445F-9628-A46E661D48BF}"/>
    <cellStyle name="Total 12 3 2 2" xfId="9355" xr:uid="{1009AB84-7E24-407E-A349-DC5749443636}"/>
    <cellStyle name="Total 12 3 2 2 2" xfId="13776" xr:uid="{C91D412A-63FA-4D2C-9B03-159F5D339AB8}"/>
    <cellStyle name="Total 12 3 2 2 3" xfId="14738" xr:uid="{0EA5EDEB-7E9B-4FD8-8E8C-ACBD4554085C}"/>
    <cellStyle name="Total 12 3 2 2 4" xfId="15690" xr:uid="{0C861B42-0908-496A-853C-3944F9F68483}"/>
    <cellStyle name="Total 12 3 2 2 5" xfId="16568" xr:uid="{40E135CE-E4EE-4377-AA02-2EF5D0A38F32}"/>
    <cellStyle name="Total 12 3 2 2 6" xfId="17433" xr:uid="{29B80287-DC4B-4657-B572-F3A216B797A9}"/>
    <cellStyle name="Total 12 3 2 2 7" xfId="18209" xr:uid="{1B47D14E-956D-4145-A2A5-4C5124B79983}"/>
    <cellStyle name="Total 12 3 2 2 8" xfId="18966" xr:uid="{AD3AEC6D-C814-4D67-B49D-11CF6EAA5B01}"/>
    <cellStyle name="Total 12 3 2 3" xfId="9793" xr:uid="{7A027995-755D-4177-A6CB-952D5DF47EF1}"/>
    <cellStyle name="Total 12 3 2 3 2" xfId="14197" xr:uid="{0F98D35F-D8DE-4E50-A9A8-6DC8A71794EB}"/>
    <cellStyle name="Total 12 3 2 3 3" xfId="15157" xr:uid="{CBE7A507-CF91-473B-A068-470577809AB8}"/>
    <cellStyle name="Total 12 3 2 3 4" xfId="16109" xr:uid="{DA430587-E7E3-4514-B237-12CE633ED33E}"/>
    <cellStyle name="Total 12 3 2 3 5" xfId="16983" xr:uid="{97F98326-AEC7-49DD-8016-DDF322675200}"/>
    <cellStyle name="Total 12 3 2 3 6" xfId="17848" xr:uid="{3D9C6F17-29FA-4757-BA06-B9338A06658A}"/>
    <cellStyle name="Total 12 3 2 3 7" xfId="18624" xr:uid="{048A92D3-4944-4EBD-8EFB-4020F9419C39}"/>
    <cellStyle name="Total 12 3 2 3 8" xfId="19381" xr:uid="{495345B9-68A7-4511-B6AE-BA6A60F57EA4}"/>
    <cellStyle name="Total 12 3 2 4" xfId="12762" xr:uid="{A0B240C6-5354-461C-9A19-3667035FD334}"/>
    <cellStyle name="Total 12 3 2 5" xfId="12796" xr:uid="{87F2C499-CE9B-4279-AF1E-078D59340F91}"/>
    <cellStyle name="Total 12 3 2 6" xfId="10184" xr:uid="{EE89F058-B385-44ED-866F-E751B757671F}"/>
    <cellStyle name="Total 12 3 2 7" xfId="11785" xr:uid="{D55320B3-1FCC-4690-ACBF-2DC33FDED1AE}"/>
    <cellStyle name="Total 12 3 2 8" xfId="11029" xr:uid="{06458354-0F6F-4B1D-928C-E805F5AFB04E}"/>
    <cellStyle name="Total 12 3 2 9" xfId="12572" xr:uid="{F67CB648-7589-4A31-B0FC-5C5614EE0556}"/>
    <cellStyle name="Total 12 3 3" xfId="8554" xr:uid="{E0176FD7-C33B-4DAD-A503-111A3EEC0033}"/>
    <cellStyle name="Total 12 3 3 2" xfId="13293" xr:uid="{08B03F7D-FA25-49BB-AA76-4DCC5DBB8EBE}"/>
    <cellStyle name="Total 12 3 3 3" xfId="14313" xr:uid="{A0F4B03B-E36C-471F-A9CD-F2E302D82217}"/>
    <cellStyle name="Total 12 3 3 4" xfId="15273" xr:uid="{42FF6F7A-ABAB-4259-8EF1-176F9A312BEF}"/>
    <cellStyle name="Total 12 3 3 5" xfId="16222" xr:uid="{1ECD7FEE-DB4F-4205-9124-E8AA5FDB961D}"/>
    <cellStyle name="Total 12 3 3 6" xfId="17095" xr:uid="{B29876AB-2875-46B9-A28E-3F24499CF829}"/>
    <cellStyle name="Total 12 3 3 7" xfId="17960" xr:uid="{F36E7519-82A1-4E4C-B1E3-7389F84D765B}"/>
    <cellStyle name="Total 12 3 3 8" xfId="18736" xr:uid="{C02ADA2C-DF96-4DBA-87CB-B66492E5AF33}"/>
    <cellStyle name="Total 12 3 4" xfId="9563" xr:uid="{70253524-9273-46E5-A209-BA14A75B3C19}"/>
    <cellStyle name="Total 12 3 4 2" xfId="13967" xr:uid="{CC7F1E7F-80DD-42A4-B747-1E0C5E368D85}"/>
    <cellStyle name="Total 12 3 4 3" xfId="14927" xr:uid="{347A493F-0D2D-455C-909C-F969A8E6AA7F}"/>
    <cellStyle name="Total 12 3 4 4" xfId="15879" xr:uid="{FC910255-94E7-4AAE-AA2C-E5AE46AC6992}"/>
    <cellStyle name="Total 12 3 4 5" xfId="16753" xr:uid="{833A280C-1FB1-4C6E-9FDF-F989C94285FE}"/>
    <cellStyle name="Total 12 3 4 6" xfId="17618" xr:uid="{550F6718-EB61-403B-93D4-A64F243EB8CA}"/>
    <cellStyle name="Total 12 3 4 7" xfId="18394" xr:uid="{030A6F08-00CD-45B4-85CD-F2271667DA83}"/>
    <cellStyle name="Total 12 3 4 8" xfId="19151" xr:uid="{C240AC57-0640-4D5D-A066-62147C41BE26}"/>
    <cellStyle name="Total 12 3 5" xfId="12264" xr:uid="{C31A5511-781D-43C0-8D2A-0CEC04737CB1}"/>
    <cellStyle name="Total 12 3 6" xfId="10611" xr:uid="{4F41EAB8-B4D4-4978-889C-0EF7050F632F}"/>
    <cellStyle name="Total 12 3 7" xfId="13124" xr:uid="{3C445DAF-F1D5-461F-916F-A1FACA621F63}"/>
    <cellStyle name="Total 12 3 8" xfId="9912" xr:uid="{719D67BF-B63A-4741-8F8A-0EDCFD7D3A52}"/>
    <cellStyle name="Total 12 3 9" xfId="13805" xr:uid="{F29209C3-0A5A-409B-8D83-4138975BA51C}"/>
    <cellStyle name="Total 12 4" xfId="7178" xr:uid="{9EB6E287-B5B2-4910-84B4-6B848CA90A25}"/>
    <cellStyle name="Total 12 4 10" xfId="12793" xr:uid="{6D4D9F06-EA17-4E73-B6E3-69E2033D9749}"/>
    <cellStyle name="Total 12 4 2" xfId="8817" xr:uid="{F758D2E1-C71F-468D-B4BB-7AD94E7B6C32}"/>
    <cellStyle name="Total 12 4 2 2" xfId="13476" xr:uid="{19529FB8-C626-4990-B5E8-27B8D66D9505}"/>
    <cellStyle name="Total 12 4 2 3" xfId="14482" xr:uid="{5311ED08-1BFB-4B29-94DE-31FCA8A5C072}"/>
    <cellStyle name="Total 12 4 2 4" xfId="15440" xr:uid="{88A70696-B20B-4C3F-9675-12B1380F056E}"/>
    <cellStyle name="Total 12 4 2 5" xfId="16366" xr:uid="{7C074EE5-6CE4-4443-9F53-954D40069F01}"/>
    <cellStyle name="Total 12 4 2 6" xfId="17237" xr:uid="{717DF170-A331-4B35-8589-3013C81773D8}"/>
    <cellStyle name="Total 12 4 2 7" xfId="18084" xr:uid="{729DF156-0C39-4103-8F92-4FDE66DB1A6E}"/>
    <cellStyle name="Total 12 4 2 8" xfId="18851" xr:uid="{A762F385-5F1D-4F66-B842-89AC3ABD5B6B}"/>
    <cellStyle name="Total 12 4 3" xfId="9678" xr:uid="{33CA7036-6ABB-4199-99BE-BF285EC72E76}"/>
    <cellStyle name="Total 12 4 3 2" xfId="14082" xr:uid="{46255E34-76E1-48CE-9FE2-394D8660761A}"/>
    <cellStyle name="Total 12 4 3 3" xfId="15042" xr:uid="{A0F6B4F9-FC74-4784-9C4F-9823EF9D2AD3}"/>
    <cellStyle name="Total 12 4 3 4" xfId="15994" xr:uid="{E623C982-C01B-4AE3-9809-E520E8CB854B}"/>
    <cellStyle name="Total 12 4 3 5" xfId="16868" xr:uid="{AD1A88C0-9538-40B1-BB24-ECC5B187ACD3}"/>
    <cellStyle name="Total 12 4 3 6" xfId="17733" xr:uid="{DD26D184-4F46-43B6-8C24-5805C74BEDE5}"/>
    <cellStyle name="Total 12 4 3 7" xfId="18509" xr:uid="{18A56274-000D-4B87-B1F6-5D09504EFA1C}"/>
    <cellStyle name="Total 12 4 3 8" xfId="19266" xr:uid="{88351B50-7319-4F8D-820F-BA17628CF7B3}"/>
    <cellStyle name="Total 12 4 4" xfId="12447" xr:uid="{C4CE37F3-CEE8-43B0-8C78-3B20D9F4CB0A}"/>
    <cellStyle name="Total 12 4 5" xfId="10442" xr:uid="{D431AB8C-99F4-427F-98CD-1379BFBE2717}"/>
    <cellStyle name="Total 12 4 6" xfId="11718" xr:uid="{F349E62B-F95C-4044-BEA4-121A9A27D154}"/>
    <cellStyle name="Total 12 4 7" xfId="11078" xr:uid="{87F3269B-FCAE-49D0-A4E9-B8FC93887B97}"/>
    <cellStyle name="Total 12 4 8" xfId="13098" xr:uid="{2C0D305E-138E-4081-84FC-476644A623BE}"/>
    <cellStyle name="Total 12 4 9" xfId="9930" xr:uid="{1CBAF98C-4566-459B-9DE3-E22246227A68}"/>
    <cellStyle name="Total 12 5" xfId="8020" xr:uid="{346CB0A7-C2FB-4D79-8141-8ED08886AAB9}"/>
    <cellStyle name="Total 12 5 2" xfId="12987" xr:uid="{309D2D2E-BCF1-4F60-B46A-C21799AE1FD1}"/>
    <cellStyle name="Total 12 5 3" xfId="10014" xr:uid="{8C766124-522E-4164-B8B4-2C1C48252838}"/>
    <cellStyle name="Total 12 5 4" xfId="13719" xr:uid="{C45FCA5A-7BE3-43BA-ADB5-F58A2F51D845}"/>
    <cellStyle name="Total 12 5 5" xfId="14683" xr:uid="{FDF51CE9-2962-4DFC-A78B-71E18B16F2D4}"/>
    <cellStyle name="Total 12 5 6" xfId="15635" xr:uid="{98E7E79D-C4C9-4C28-A24A-A23E32272518}"/>
    <cellStyle name="Total 12 5 7" xfId="16517" xr:uid="{7340FB2C-D7A3-45C7-964F-FB4FE6D35C57}"/>
    <cellStyle name="Total 12 5 8" xfId="17385" xr:uid="{916671C8-2B38-4893-94DB-825DA71F2B58}"/>
    <cellStyle name="Total 12 6" xfId="9450" xr:uid="{9822C6E3-CC54-4BAB-A2C0-9C486123DC27}"/>
    <cellStyle name="Total 12 6 2" xfId="13854" xr:uid="{D6345F9C-0A57-4A17-94FF-00DB56EAE082}"/>
    <cellStyle name="Total 12 6 3" xfId="14814" xr:uid="{4AC69155-881A-48D4-B266-72CD09C677AA}"/>
    <cellStyle name="Total 12 6 4" xfId="15766" xr:uid="{48F7C4A9-9185-4CA9-9EAD-FC550E5B3BEE}"/>
    <cellStyle name="Total 12 6 5" xfId="16640" xr:uid="{A0396E5C-29C1-4B59-8550-561C252C0241}"/>
    <cellStyle name="Total 12 6 6" xfId="17505" xr:uid="{CD79039C-629E-4C48-92DC-F24A5783EB3C}"/>
    <cellStyle name="Total 12 6 7" xfId="18281" xr:uid="{D0453B8C-AB27-43F7-9201-49A054E1AEA2}"/>
    <cellStyle name="Total 12 6 8" xfId="19038" xr:uid="{BDB347CF-68CC-4C82-9AB9-83B7391FABA1}"/>
    <cellStyle name="Total 12 7" xfId="11913" xr:uid="{A42FE0E6-B77B-4716-AEB5-009D96683052}"/>
    <cellStyle name="Total 12 8" xfId="10914" xr:uid="{B27AC818-54C5-40E9-B491-CE7ACE47C31B}"/>
    <cellStyle name="Total 12 9" xfId="11524" xr:uid="{777AEC6B-AA8D-47CF-8B0E-BB630CFA0B4C}"/>
    <cellStyle name="Total 13" xfId="6292" xr:uid="{44DDFF53-92F1-4AB9-BD5A-891CC9767321}"/>
    <cellStyle name="Total 13 10" xfId="11223" xr:uid="{05395593-34C0-43EC-BB69-499B92F9F4CE}"/>
    <cellStyle name="Total 13 11" xfId="12538" xr:uid="{E713C1A7-7329-4220-AC6B-B623E3221D78}"/>
    <cellStyle name="Total 13 12" xfId="10355" xr:uid="{990FAF10-A414-4E75-A0D7-9B5782274C27}"/>
    <cellStyle name="Total 13 13" xfId="12930" xr:uid="{61FCB4A1-92ED-4C9A-A4BD-4FF3541412AF}"/>
    <cellStyle name="Total 13 2" xfId="6293" xr:uid="{AF1CE22A-CB6E-4BC2-ABE2-940E3058A053}"/>
    <cellStyle name="Total 13 2 10" xfId="13567" xr:uid="{B24EB0B8-79EF-4DC2-9109-6F6B6AF654FD}"/>
    <cellStyle name="Total 13 2 11" xfId="14568" xr:uid="{D3019A40-1E48-42FD-B416-A4C7D3A56F00}"/>
    <cellStyle name="Total 13 2 12" xfId="15526" xr:uid="{996F2F9E-DD94-4525-B862-0C8DF7EE77FE}"/>
    <cellStyle name="Total 13 2 2" xfId="6917" xr:uid="{A8AC9618-D179-4B50-86F7-FEBBD35EFE27}"/>
    <cellStyle name="Total 13 2 2 10" xfId="16459" xr:uid="{8A969C41-D20C-4BBB-9030-392CA5B5E3B8}"/>
    <cellStyle name="Total 13 2 2 11" xfId="17330" xr:uid="{403D13D3-D1ED-4EB0-9765-E8929A956493}"/>
    <cellStyle name="Total 13 2 2 2" xfId="7717" xr:uid="{34CF4B93-09B1-4AD6-813C-1C595CE7E2F9}"/>
    <cellStyle name="Total 13 2 2 2 10" xfId="17990" xr:uid="{B16DA12B-2780-4D3F-B2D0-164A2CBF58DC}"/>
    <cellStyle name="Total 13 2 2 2 2" xfId="9356" xr:uid="{DF1F0A8E-DFC5-47FB-ACEE-B765BB5B259F}"/>
    <cellStyle name="Total 13 2 2 2 2 2" xfId="13777" xr:uid="{2A045971-10A8-4ECA-97D1-851FB2E469E4}"/>
    <cellStyle name="Total 13 2 2 2 2 3" xfId="14739" xr:uid="{E89FB5DF-6A44-4AE1-800D-2E762E53554A}"/>
    <cellStyle name="Total 13 2 2 2 2 4" xfId="15691" xr:uid="{D2C9CDA9-ECC4-4A30-BBE8-D978AC916F0A}"/>
    <cellStyle name="Total 13 2 2 2 2 5" xfId="16569" xr:uid="{28F0062F-401E-45AC-ABC6-EDAFE33615D3}"/>
    <cellStyle name="Total 13 2 2 2 2 6" xfId="17434" xr:uid="{328BAC02-B46F-4F4D-A1DD-06E345790F07}"/>
    <cellStyle name="Total 13 2 2 2 2 7" xfId="18210" xr:uid="{59FECF64-8C9B-490C-B34A-DBF74DB1948F}"/>
    <cellStyle name="Total 13 2 2 2 2 8" xfId="18967" xr:uid="{06D634F4-7C20-4164-916F-993A7547D983}"/>
    <cellStyle name="Total 13 2 2 2 3" xfId="9794" xr:uid="{6020B641-2576-48D6-823E-EF1655093B53}"/>
    <cellStyle name="Total 13 2 2 2 3 2" xfId="14198" xr:uid="{47654560-0F8D-43FE-9894-B266132DEDD6}"/>
    <cellStyle name="Total 13 2 2 2 3 3" xfId="15158" xr:uid="{1EEF7878-3B14-4F2A-8715-4C7A43DE3DA5}"/>
    <cellStyle name="Total 13 2 2 2 3 4" xfId="16110" xr:uid="{AAC7D8ED-9855-4ADC-9958-1E3059BFA558}"/>
    <cellStyle name="Total 13 2 2 2 3 5" xfId="16984" xr:uid="{FA73D905-0D0E-4972-B0DF-B8756D81D43A}"/>
    <cellStyle name="Total 13 2 2 2 3 6" xfId="17849" xr:uid="{7CF0D7ED-C508-4229-8BA2-95D50348DE69}"/>
    <cellStyle name="Total 13 2 2 2 3 7" xfId="18625" xr:uid="{26AEB6B4-91B4-410C-A9BC-4BCAA0A28898}"/>
    <cellStyle name="Total 13 2 2 2 3 8" xfId="19382" xr:uid="{59E18894-BCE0-47B1-8050-F8CF36BBE176}"/>
    <cellStyle name="Total 13 2 2 2 4" xfId="12763" xr:uid="{FC2573BF-0599-4DEE-A91A-AE79F3759FE0}"/>
    <cellStyle name="Total 13 2 2 2 5" xfId="13333" xr:uid="{31371C23-E3AF-4D92-ACB8-2B63548DF78A}"/>
    <cellStyle name="Total 13 2 2 2 6" xfId="14348" xr:uid="{36A8DC53-4BC4-424A-B76E-0F315098825F}"/>
    <cellStyle name="Total 13 2 2 2 7" xfId="15308" xr:uid="{DA6B2E7F-7113-4128-A519-74CAB03D409A}"/>
    <cellStyle name="Total 13 2 2 2 8" xfId="16252" xr:uid="{3FA9A816-947F-4210-9103-28A33EC7FE16}"/>
    <cellStyle name="Total 13 2 2 2 9" xfId="17125" xr:uid="{875E88F1-3DDD-46BB-B8C1-51DFABACA063}"/>
    <cellStyle name="Total 13 2 2 3" xfId="8557" xr:uid="{EB13CB1F-949A-48E5-B4CE-16E073F2E739}"/>
    <cellStyle name="Total 13 2 2 3 2" xfId="13296" xr:uid="{B7E99114-8AA0-4599-9783-C54814469E6F}"/>
    <cellStyle name="Total 13 2 2 3 3" xfId="14316" xr:uid="{6CBFE73B-4D77-4193-8E11-6F145D85313B}"/>
    <cellStyle name="Total 13 2 2 3 4" xfId="15276" xr:uid="{29713870-5D0B-44CB-ACA4-D74FFE276030}"/>
    <cellStyle name="Total 13 2 2 3 5" xfId="16225" xr:uid="{28C30E67-3169-4889-9AA9-AF502C1C99FF}"/>
    <cellStyle name="Total 13 2 2 3 6" xfId="17098" xr:uid="{19A72358-ED3E-4F8B-9785-9E7FD795916F}"/>
    <cellStyle name="Total 13 2 2 3 7" xfId="17963" xr:uid="{5708CBF3-B2D7-4645-BDB0-75F5F6DDB75D}"/>
    <cellStyle name="Total 13 2 2 3 8" xfId="18739" xr:uid="{C0886839-0E6A-4A66-8536-EBC48DF4FAA8}"/>
    <cellStyle name="Total 13 2 2 4" xfId="9566" xr:uid="{EA6F2B63-7EA6-43EA-8017-C2C8DFA9DF97}"/>
    <cellStyle name="Total 13 2 2 4 2" xfId="13970" xr:uid="{816D1FFD-E8A4-447B-A3AE-A3199ACAC76D}"/>
    <cellStyle name="Total 13 2 2 4 3" xfId="14930" xr:uid="{9E178A76-9D14-4E8C-A16F-0E394CC09A0E}"/>
    <cellStyle name="Total 13 2 2 4 4" xfId="15882" xr:uid="{27EDE5BB-13D2-445D-916C-BE2AE116F914}"/>
    <cellStyle name="Total 13 2 2 4 5" xfId="16756" xr:uid="{D3608CC3-86E4-4E3C-B603-C765A3A1A54A}"/>
    <cellStyle name="Total 13 2 2 4 6" xfId="17621" xr:uid="{65B45B37-390C-4AA5-8CD4-0E27D42D81FD}"/>
    <cellStyle name="Total 13 2 2 4 7" xfId="18397" xr:uid="{25FB6DE3-F5E3-4F84-BBF2-8A370F6CD3FD}"/>
    <cellStyle name="Total 13 2 2 4 8" xfId="19154" xr:uid="{0F58A6C9-8BA1-4059-872D-52692ECFAE30}"/>
    <cellStyle name="Total 13 2 2 5" xfId="12267" xr:uid="{FF5227C9-EA7B-4B5C-9BAE-B1BB1FC2EBCD}"/>
    <cellStyle name="Total 13 2 2 6" xfId="10608" xr:uid="{C2C2918C-41B0-48F7-95A2-7346EC45B74A}"/>
    <cellStyle name="Total 13 2 2 7" xfId="13629" xr:uid="{8B9A0A07-D58D-4C7F-BDA0-E811A0EDE74A}"/>
    <cellStyle name="Total 13 2 2 8" xfId="14607" xr:uid="{A36CEE5B-4C9F-44E1-8B30-77586025305B}"/>
    <cellStyle name="Total 13 2 2 9" xfId="15560" xr:uid="{C8225F71-1404-4905-9A25-37167DF0A25F}"/>
    <cellStyle name="Total 13 2 3" xfId="7181" xr:uid="{ACE82FDC-3036-4559-A35C-3954D7B101C4}"/>
    <cellStyle name="Total 13 2 3 10" xfId="15534" xr:uid="{8AC9A4B4-912A-45A2-A2C1-050595B3AF2E}"/>
    <cellStyle name="Total 13 2 3 2" xfId="8820" xr:uid="{1EDF6881-187C-4859-BF0D-CDBFEF47442D}"/>
    <cellStyle name="Total 13 2 3 2 2" xfId="13479" xr:uid="{3D5B5731-55A9-4EF1-A359-C9625612742E}"/>
    <cellStyle name="Total 13 2 3 2 3" xfId="14485" xr:uid="{DD390888-43F7-4D82-B0A3-AFBF00ABA097}"/>
    <cellStyle name="Total 13 2 3 2 4" xfId="15443" xr:uid="{289D5805-2F97-40EE-A4DA-0475FBF20689}"/>
    <cellStyle name="Total 13 2 3 2 5" xfId="16369" xr:uid="{0B19DCDC-555C-44AE-837C-9AF9AC2233A6}"/>
    <cellStyle name="Total 13 2 3 2 6" xfId="17240" xr:uid="{D0462561-C17A-4020-AB26-AACA3B8307D9}"/>
    <cellStyle name="Total 13 2 3 2 7" xfId="18087" xr:uid="{87DCAB8C-5329-4182-8618-9CD9785F78A6}"/>
    <cellStyle name="Total 13 2 3 2 8" xfId="18854" xr:uid="{18ED0014-E12A-42DD-A068-D038F961A5C1}"/>
    <cellStyle name="Total 13 2 3 3" xfId="9681" xr:uid="{01F89A59-76BA-49F5-9EBA-F65F390AD6CA}"/>
    <cellStyle name="Total 13 2 3 3 2" xfId="14085" xr:uid="{ABDA249D-B580-423B-B319-0C3CBAD75341}"/>
    <cellStyle name="Total 13 2 3 3 3" xfId="15045" xr:uid="{2F739809-9E2D-4E69-ADCB-9C51021A6053}"/>
    <cellStyle name="Total 13 2 3 3 4" xfId="15997" xr:uid="{32AD62E9-9C0D-465A-8C3F-71B67A4D48A4}"/>
    <cellStyle name="Total 13 2 3 3 5" xfId="16871" xr:uid="{F4D92CD2-D905-4579-96FD-F98A20FB1DCC}"/>
    <cellStyle name="Total 13 2 3 3 6" xfId="17736" xr:uid="{A127262B-6CB8-42C9-A6D4-DADEFE56AF7F}"/>
    <cellStyle name="Total 13 2 3 3 7" xfId="18512" xr:uid="{DC12C829-F9C6-46B1-BE57-C707D7C34076}"/>
    <cellStyle name="Total 13 2 3 3 8" xfId="19269" xr:uid="{CEA34EE1-E227-4615-9FE8-A58A5908AEB8}"/>
    <cellStyle name="Total 13 2 3 4" xfId="12450" xr:uid="{26C63807-0D8F-44E0-990F-F9CB43F86813}"/>
    <cellStyle name="Total 13 2 3 5" xfId="10439" xr:uid="{1CBD56EA-2F14-485F-AB1C-749A7C0625A0}"/>
    <cellStyle name="Total 13 2 3 6" xfId="11721" xr:uid="{F857EA4F-67BA-40A8-B213-7AA9A08C0B48}"/>
    <cellStyle name="Total 13 2 3 7" xfId="11075" xr:uid="{3D97F4AB-4B92-49B5-9744-C42140C09C15}"/>
    <cellStyle name="Total 13 2 3 8" xfId="13589" xr:uid="{5309DD1F-4182-4C9B-B937-5B3EA5FD6CDE}"/>
    <cellStyle name="Total 13 2 3 9" xfId="14577" xr:uid="{EA928EBE-A9F2-48BC-A16B-F60E12839135}"/>
    <cellStyle name="Total 13 2 4" xfId="8023" xr:uid="{1F680046-A430-401B-B30A-D19951932617}"/>
    <cellStyle name="Total 13 2 4 2" xfId="12990" xr:uid="{3C7E0BEE-87DD-44FF-AED8-01EA6E1DE4B0}"/>
    <cellStyle name="Total 13 2 4 3" xfId="10011" xr:uid="{28625E40-19B6-49BD-BE35-D14DC4B80531}"/>
    <cellStyle name="Total 13 2 4 4" xfId="12699" xr:uid="{6B58FB7F-3523-4F53-94D0-C0F6AB28D2A4}"/>
    <cellStyle name="Total 13 2 4 5" xfId="10232" xr:uid="{7F1891EE-7BFC-4B5A-9C44-48587E3C6EB4}"/>
    <cellStyle name="Total 13 2 4 6" xfId="12666" xr:uid="{EA87DE44-93E0-483A-B5D0-19FDE854F36F}"/>
    <cellStyle name="Total 13 2 4 7" xfId="10261" xr:uid="{A6BD6A18-ECBD-4252-B6BA-85D5AD218A7B}"/>
    <cellStyle name="Total 13 2 4 8" xfId="11774" xr:uid="{E2FE15F8-8D0B-4DFF-8B5C-60A0FA30D4FF}"/>
    <cellStyle name="Total 13 2 5" xfId="9453" xr:uid="{779ABBF9-A08A-4871-AA83-11E37A8445C1}"/>
    <cellStyle name="Total 13 2 5 2" xfId="13857" xr:uid="{51561188-DE16-416E-BC66-70D0A34E9984}"/>
    <cellStyle name="Total 13 2 5 3" xfId="14817" xr:uid="{EA5A1570-3219-4ECC-9631-0562CA2EFC4E}"/>
    <cellStyle name="Total 13 2 5 4" xfId="15769" xr:uid="{6160A6C5-6172-48A2-801E-E07C6D978AC9}"/>
    <cellStyle name="Total 13 2 5 5" xfId="16643" xr:uid="{62CD66B5-6B27-4A45-A2EE-80FA666D53C8}"/>
    <cellStyle name="Total 13 2 5 6" xfId="17508" xr:uid="{304155CD-617B-47E0-A399-21114A913370}"/>
    <cellStyle name="Total 13 2 5 7" xfId="18284" xr:uid="{B2E841F4-FBF6-4E91-8465-CAC4E6BF67CB}"/>
    <cellStyle name="Total 13 2 5 8" xfId="19041" xr:uid="{50EC69A4-C59D-42B5-90AE-68371983C833}"/>
    <cellStyle name="Total 13 2 6" xfId="11916" xr:uid="{10809558-6DD9-4F0B-995F-DC3B3F202CF6}"/>
    <cellStyle name="Total 13 2 7" xfId="10911" xr:uid="{FCDB2FBC-CE73-4C4E-8A9D-8FA788C90674}"/>
    <cellStyle name="Total 13 2 8" xfId="11527" xr:uid="{64DC632B-EC7C-4324-88AF-95928E134EE4}"/>
    <cellStyle name="Total 13 2 9" xfId="11222" xr:uid="{8D66D39E-604E-49EE-B25C-111682C42DA0}"/>
    <cellStyle name="Total 13 3" xfId="6916" xr:uid="{1989BEFD-E318-4556-8FE3-EFD4B05BA64A}"/>
    <cellStyle name="Total 13 3 10" xfId="11042" xr:uid="{16FC7358-6CF8-4D77-BFAB-F499490F508E}"/>
    <cellStyle name="Total 13 3 11" xfId="13101" xr:uid="{F57CF797-2E0D-41E6-B6A1-40E517132DA8}"/>
    <cellStyle name="Total 13 3 2" xfId="7718" xr:uid="{6B33B79F-D239-4190-A974-2828759B97A7}"/>
    <cellStyle name="Total 13 3 2 10" xfId="15185" xr:uid="{6CCE3E81-A301-4AA0-94F3-259DC33EA19B}"/>
    <cellStyle name="Total 13 3 2 2" xfId="9357" xr:uid="{B4FF7D75-D7A1-431B-93B0-D3D904DDFBEA}"/>
    <cellStyle name="Total 13 3 2 2 2" xfId="13778" xr:uid="{4BF38785-0CC8-4566-880C-C66873488C53}"/>
    <cellStyle name="Total 13 3 2 2 3" xfId="14740" xr:uid="{77059148-CD74-4B15-9D0B-9ACDD7F4D61A}"/>
    <cellStyle name="Total 13 3 2 2 4" xfId="15692" xr:uid="{9BBEFBC3-949C-4BC6-A670-2DE577AA4B71}"/>
    <cellStyle name="Total 13 3 2 2 5" xfId="16570" xr:uid="{4B3CF4C7-1A05-478E-BBE5-97EFD23D9C86}"/>
    <cellStyle name="Total 13 3 2 2 6" xfId="17435" xr:uid="{804CC325-BD99-482B-8FBC-0079944E78D7}"/>
    <cellStyle name="Total 13 3 2 2 7" xfId="18211" xr:uid="{993425BB-CD58-4485-8627-006FB9CB388F}"/>
    <cellStyle name="Total 13 3 2 2 8" xfId="18968" xr:uid="{ECE150AA-B481-45D7-9397-C8E391BDB178}"/>
    <cellStyle name="Total 13 3 2 3" xfId="9795" xr:uid="{D548B900-FFBC-4002-A871-2ED8811E4158}"/>
    <cellStyle name="Total 13 3 2 3 2" xfId="14199" xr:uid="{ECD06B73-A8F1-4DB6-89BD-19339C03A44A}"/>
    <cellStyle name="Total 13 3 2 3 3" xfId="15159" xr:uid="{30BCB22E-02D9-45F1-920B-DC5F32A0BDDC}"/>
    <cellStyle name="Total 13 3 2 3 4" xfId="16111" xr:uid="{8EB7F582-3408-4AF9-BE1A-9A4C8A483072}"/>
    <cellStyle name="Total 13 3 2 3 5" xfId="16985" xr:uid="{20FA0704-B613-45A7-8F69-B50C8C54F651}"/>
    <cellStyle name="Total 13 3 2 3 6" xfId="17850" xr:uid="{BF0509CD-0605-4B0D-84B0-8675E79253E9}"/>
    <cellStyle name="Total 13 3 2 3 7" xfId="18626" xr:uid="{110AC1FA-391F-47F7-97F2-3268ED0D73C8}"/>
    <cellStyle name="Total 13 3 2 3 8" xfId="19383" xr:uid="{AB5D741B-A937-4C00-A835-B0987F344DE7}"/>
    <cellStyle name="Total 13 3 2 4" xfId="12764" xr:uid="{D5602E91-5DEA-4C95-9858-2448357CA04C}"/>
    <cellStyle name="Total 13 3 2 5" xfId="12304" xr:uid="{0250C27D-F689-4DD0-8A6D-FB5D345426A4}"/>
    <cellStyle name="Total 13 3 2 6" xfId="10575" xr:uid="{2DA8ECE2-5A89-4A83-932F-6980F8BA4E40}"/>
    <cellStyle name="Total 13 3 2 7" xfId="13129" xr:uid="{234197F0-D1B8-4656-ABCD-6937F8B69987}"/>
    <cellStyle name="Total 13 3 2 8" xfId="9908" xr:uid="{C710240B-83F0-4A8E-AC5A-E1B622E3E605}"/>
    <cellStyle name="Total 13 3 2 9" xfId="14225" xr:uid="{0145C70A-60BE-40E2-8E8E-F08C45C46660}"/>
    <cellStyle name="Total 13 3 3" xfId="8556" xr:uid="{B8FA231F-F18A-430D-971F-CAA09B879594}"/>
    <cellStyle name="Total 13 3 3 2" xfId="13295" xr:uid="{6C591322-E753-4EB1-9722-A079910D2CFB}"/>
    <cellStyle name="Total 13 3 3 3" xfId="14315" xr:uid="{218BD6A2-0DE1-43FF-A87E-1CA8576DCDAE}"/>
    <cellStyle name="Total 13 3 3 4" xfId="15275" xr:uid="{B72B1250-ECF9-4FBD-8000-7BB236D9CD12}"/>
    <cellStyle name="Total 13 3 3 5" xfId="16224" xr:uid="{452D7A9F-FC28-4B5A-988D-60D077E274DF}"/>
    <cellStyle name="Total 13 3 3 6" xfId="17097" xr:uid="{39A21A61-59AF-467F-ADDC-130A3EB0EB12}"/>
    <cellStyle name="Total 13 3 3 7" xfId="17962" xr:uid="{8AE2F4DA-C178-4F84-AD4A-20054D052690}"/>
    <cellStyle name="Total 13 3 3 8" xfId="18738" xr:uid="{AA4A9FF3-6391-418E-B42E-5694334FED18}"/>
    <cellStyle name="Total 13 3 4" xfId="9565" xr:uid="{9624E9EE-C5C5-44D9-A957-A07366D86FB6}"/>
    <cellStyle name="Total 13 3 4 2" xfId="13969" xr:uid="{59F425A8-0356-469F-B8E2-BB708DD6626A}"/>
    <cellStyle name="Total 13 3 4 3" xfId="14929" xr:uid="{E72A62E5-CBB9-43C1-B0C9-E329F1546310}"/>
    <cellStyle name="Total 13 3 4 4" xfId="15881" xr:uid="{88E4539D-5C1F-4A88-AD75-5FD5CD93164B}"/>
    <cellStyle name="Total 13 3 4 5" xfId="16755" xr:uid="{C1756472-49BB-409C-AC50-61A648015047}"/>
    <cellStyle name="Total 13 3 4 6" xfId="17620" xr:uid="{5FE20424-2669-4001-9462-25D4A8D3E525}"/>
    <cellStyle name="Total 13 3 4 7" xfId="18396" xr:uid="{BAC9DFB2-EC62-4F7E-9F70-8E06EB521437}"/>
    <cellStyle name="Total 13 3 4 8" xfId="19153" xr:uid="{F6B00507-11AE-481B-B2F6-E816DE9002FA}"/>
    <cellStyle name="Total 13 3 5" xfId="12266" xr:uid="{25233171-CBC2-493F-B697-1F125A8A63AE}"/>
    <cellStyle name="Total 13 3 6" xfId="10609" xr:uid="{D6513BB6-8D80-4F75-8E7B-BAAE1DECBA49}"/>
    <cellStyle name="Total 13 3 7" xfId="12607" xr:uid="{5884D3B2-F503-48E9-9B85-341FA26456D5}"/>
    <cellStyle name="Total 13 3 8" xfId="10307" xr:uid="{C5671385-8F9C-4A61-A81F-C52412B1731D}"/>
    <cellStyle name="Total 13 3 9" xfId="11765" xr:uid="{169B38DB-92EA-4480-BE86-3AF61AA6D12C}"/>
    <cellStyle name="Total 13 4" xfId="7180" xr:uid="{12BEFA33-454A-4103-A243-A36D5EE2FDEB}"/>
    <cellStyle name="Total 13 4 10" xfId="12652" xr:uid="{6FB5C473-B3C3-4A8B-97FE-6EBDE0BC154A}"/>
    <cellStyle name="Total 13 4 2" xfId="8819" xr:uid="{6BE2BD21-F9B0-4C95-9FB8-D5B5032FA6EA}"/>
    <cellStyle name="Total 13 4 2 2" xfId="13478" xr:uid="{4615344E-3DCD-4665-A63F-6A76D7CD0A45}"/>
    <cellStyle name="Total 13 4 2 3" xfId="14484" xr:uid="{1DE87BF1-3B16-409F-9EAF-0F58C898C350}"/>
    <cellStyle name="Total 13 4 2 4" xfId="15442" xr:uid="{8D17691C-75C8-496F-993C-6D97D2DE7B46}"/>
    <cellStyle name="Total 13 4 2 5" xfId="16368" xr:uid="{9A5B2AEB-57E3-4E60-A481-688302E8FFB7}"/>
    <cellStyle name="Total 13 4 2 6" xfId="17239" xr:uid="{93F4EE09-011A-4799-87E2-DD6DA4AB7FDE}"/>
    <cellStyle name="Total 13 4 2 7" xfId="18086" xr:uid="{7BA70EF3-C5D7-4530-8E11-B186A78FEBF2}"/>
    <cellStyle name="Total 13 4 2 8" xfId="18853" xr:uid="{B55D288E-C227-4C69-B646-725BF90F4310}"/>
    <cellStyle name="Total 13 4 3" xfId="9680" xr:uid="{614DA9C1-3A38-4CDE-AABB-687A392BD3E9}"/>
    <cellStyle name="Total 13 4 3 2" xfId="14084" xr:uid="{418EAC56-DB7B-4BD1-960F-35658C02250D}"/>
    <cellStyle name="Total 13 4 3 3" xfId="15044" xr:uid="{E36197C8-35C6-4F9C-8B0E-C142436CAA05}"/>
    <cellStyle name="Total 13 4 3 4" xfId="15996" xr:uid="{1AA248E9-E134-4F21-99C5-E925B8B45F5E}"/>
    <cellStyle name="Total 13 4 3 5" xfId="16870" xr:uid="{B3B852F0-8DD5-4D58-A457-8280909D1288}"/>
    <cellStyle name="Total 13 4 3 6" xfId="17735" xr:uid="{72AE5E77-16BC-452A-B681-8A2B99DBCB24}"/>
    <cellStyle name="Total 13 4 3 7" xfId="18511" xr:uid="{B00C4F82-9E01-43E3-8839-E6FCB614C097}"/>
    <cellStyle name="Total 13 4 3 8" xfId="19268" xr:uid="{BCC32233-2F80-4821-B88C-0284F10458A0}"/>
    <cellStyle name="Total 13 4 4" xfId="12449" xr:uid="{F70C4F4E-ED4B-4059-9A48-8504008A53FC}"/>
    <cellStyle name="Total 13 4 5" xfId="10440" xr:uid="{3DD4885E-B2FA-4994-8072-259D69AFBD4C}"/>
    <cellStyle name="Total 13 4 6" xfId="11720" xr:uid="{7FD5B7D9-8D26-4D2A-968E-D5A83AA98C80}"/>
    <cellStyle name="Total 13 4 7" xfId="11076" xr:uid="{7E594D42-C6B9-43FF-86BC-323A8471558E}"/>
    <cellStyle name="Total 13 4 8" xfId="12564" xr:uid="{00F00D80-F141-4752-99AD-2EF0879CDD30}"/>
    <cellStyle name="Total 13 4 9" xfId="10341" xr:uid="{1988E98D-33A3-4FE3-B5EF-FE4DED56A03F}"/>
    <cellStyle name="Total 13 5" xfId="8022" xr:uid="{D156E23F-52F3-4714-B16A-F694C831F58C}"/>
    <cellStyle name="Total 13 5 2" xfId="12989" xr:uid="{65CF7246-181E-4441-8C7A-80EF1FDC16B6}"/>
    <cellStyle name="Total 13 5 3" xfId="10012" xr:uid="{D03D8CCF-90AF-4FB8-80AA-610D30669357}"/>
    <cellStyle name="Total 13 5 4" xfId="12166" xr:uid="{385AB8CA-C627-4BC9-8383-F95165F078EF}"/>
    <cellStyle name="Total 13 5 5" xfId="10704" xr:uid="{63D86034-9398-46C7-B285-2F3D090C3DE6}"/>
    <cellStyle name="Total 13 5 6" xfId="11675" xr:uid="{6004887E-49C4-4E24-B1BF-E2F0A17EFB4C}"/>
    <cellStyle name="Total 13 5 7" xfId="11115" xr:uid="{A3F39ABD-4408-4393-B704-6AA682153502}"/>
    <cellStyle name="Total 13 5 8" xfId="13095" xr:uid="{D201CAC4-9C67-4D75-8C91-B9F628E42CD6}"/>
    <cellStyle name="Total 13 6" xfId="9452" xr:uid="{DA774A71-D9EC-401C-BD95-9FB288C5B08E}"/>
    <cellStyle name="Total 13 6 2" xfId="13856" xr:uid="{3C9E6B09-3E21-4B8C-8ED1-9FBC25937FCB}"/>
    <cellStyle name="Total 13 6 3" xfId="14816" xr:uid="{85989D81-3CD5-41F0-AD17-754D00EFBCB0}"/>
    <cellStyle name="Total 13 6 4" xfId="15768" xr:uid="{AC927FB0-57CC-4733-8ED6-446EB0DD2A07}"/>
    <cellStyle name="Total 13 6 5" xfId="16642" xr:uid="{6E365B85-FF94-4D3A-9DA6-77FF509736F8}"/>
    <cellStyle name="Total 13 6 6" xfId="17507" xr:uid="{B2540A08-2590-4050-BBF2-5EA41DB3782B}"/>
    <cellStyle name="Total 13 6 7" xfId="18283" xr:uid="{AF77E33D-0228-45DF-AA67-F63A108BF0D9}"/>
    <cellStyle name="Total 13 6 8" xfId="19040" xr:uid="{463CAE39-1BA4-4B1C-920B-417243C3A076}"/>
    <cellStyle name="Total 13 7" xfId="11915" xr:uid="{A48EB4D4-230F-4E5E-AC16-413D8A0D7A2A}"/>
    <cellStyle name="Total 13 8" xfId="10912" xr:uid="{DFD77C0C-9824-42D4-8124-CBA0799C7A78}"/>
    <cellStyle name="Total 13 9" xfId="11526" xr:uid="{6342DFDF-5BAD-4F04-8A2B-5D0FCA379B37}"/>
    <cellStyle name="Total 14" xfId="6294" xr:uid="{88DC1DC1-4F57-4FBC-A57A-2A2842A3F9AC}"/>
    <cellStyle name="Total 14 10" xfId="11221" xr:uid="{659C5997-7EB0-4222-9C25-DFCDCCC1D4AA}"/>
    <cellStyle name="Total 14 11" xfId="13025" xr:uid="{80A167C4-9D30-487F-A68D-72A7E38F593A}"/>
    <cellStyle name="Total 14 12" xfId="9979" xr:uid="{2DA8A36B-4791-473D-89C9-95FE7AEF2E8C}"/>
    <cellStyle name="Total 14 13" xfId="11836" xr:uid="{A3B6BF5F-41C6-405A-B046-DEA6CF1B4DCE}"/>
    <cellStyle name="Total 14 2" xfId="6295" xr:uid="{6136B281-F295-4629-B2C8-A523041E2E81}"/>
    <cellStyle name="Total 14 2 10" xfId="11957" xr:uid="{970D9E02-9FDD-4CC0-B012-F6B09E1A0B72}"/>
    <cellStyle name="Total 14 2 11" xfId="10872" xr:uid="{CAB28707-B0EA-4B24-9F59-9A465F4AF037}"/>
    <cellStyle name="Total 14 2 12" xfId="11560" xr:uid="{86AFC66E-7A31-4D89-AEBD-D58588F487BC}"/>
    <cellStyle name="Total 14 2 2" xfId="6919" xr:uid="{57AC21F8-DB90-4B4F-BC4B-777D1F018F52}"/>
    <cellStyle name="Total 14 2 2 10" xfId="11185" xr:uid="{073A0E42-DA97-4BB2-B862-F74B51A932E6}"/>
    <cellStyle name="Total 14 2 2 11" xfId="12358" xr:uid="{91E3C76B-9F6F-47A0-AD9C-CAF5C81312EF}"/>
    <cellStyle name="Total 14 2 2 2" xfId="7719" xr:uid="{E556EF6F-698E-4659-A69C-A86A98D478AB}"/>
    <cellStyle name="Total 14 2 2 2 10" xfId="16520" xr:uid="{CBCB8BCD-163C-4EE0-AB05-AE4CCD7AD77B}"/>
    <cellStyle name="Total 14 2 2 2 2" xfId="9358" xr:uid="{AFCDEA02-8814-4354-A8FD-6269D77B9825}"/>
    <cellStyle name="Total 14 2 2 2 2 2" xfId="13779" xr:uid="{9B1D841A-9C37-4A9C-A0E7-CC75F9D3F87F}"/>
    <cellStyle name="Total 14 2 2 2 2 3" xfId="14741" xr:uid="{3E6DB241-371C-47DE-98AA-7099932C0041}"/>
    <cellStyle name="Total 14 2 2 2 2 4" xfId="15693" xr:uid="{2B5FEF38-78F8-4EC3-825F-9E9804A45C13}"/>
    <cellStyle name="Total 14 2 2 2 2 5" xfId="16571" xr:uid="{79E004DC-8149-4792-A6F1-A925591BC12A}"/>
    <cellStyle name="Total 14 2 2 2 2 6" xfId="17436" xr:uid="{D3AA77FC-E435-4CAB-B893-1FBAEA6246B6}"/>
    <cellStyle name="Total 14 2 2 2 2 7" xfId="18212" xr:uid="{38AB93C3-4A8C-44EE-B454-D2C2F9D3294F}"/>
    <cellStyle name="Total 14 2 2 2 2 8" xfId="18969" xr:uid="{352D7178-FFB4-4AEB-98E7-8189254E70CE}"/>
    <cellStyle name="Total 14 2 2 2 3" xfId="9796" xr:uid="{C3432463-75AE-456F-91A0-98AE6F2A619B}"/>
    <cellStyle name="Total 14 2 2 2 3 2" xfId="14200" xr:uid="{5742318A-57DA-42A1-B272-1A9E32928941}"/>
    <cellStyle name="Total 14 2 2 2 3 3" xfId="15160" xr:uid="{D04D31D4-404B-45B0-B869-3968FE3C4D42}"/>
    <cellStyle name="Total 14 2 2 2 3 4" xfId="16112" xr:uid="{69434151-7596-499F-B6B1-A91F2FC3BD61}"/>
    <cellStyle name="Total 14 2 2 2 3 5" xfId="16986" xr:uid="{D890C339-0536-499E-8557-7B0B41AD8A92}"/>
    <cellStyle name="Total 14 2 2 2 3 6" xfId="17851" xr:uid="{D0F13506-E660-4A8D-8D3A-6C7C41902927}"/>
    <cellStyle name="Total 14 2 2 2 3 7" xfId="18627" xr:uid="{BF591EB3-7DAC-40B6-949B-B90F9F2AC81E}"/>
    <cellStyle name="Total 14 2 2 2 3 8" xfId="19384" xr:uid="{39EEF750-23A6-4DBE-A986-0D48CBDE0C07}"/>
    <cellStyle name="Total 14 2 2 2 4" xfId="12765" xr:uid="{89C81D85-A05D-4DC7-BC49-EFC612962105}"/>
    <cellStyle name="Total 14 2 2 2 5" xfId="13070" xr:uid="{A08AF20C-F218-4EF6-AA4D-E973E6F50ED8}"/>
    <cellStyle name="Total 14 2 2 2 6" xfId="9946" xr:uid="{47DE0E0C-4A0C-4E42-A7DC-FF5583CE57CE}"/>
    <cellStyle name="Total 14 2 2 2 7" xfId="13725" xr:uid="{D4E573E7-F9A1-494D-A32A-40E677752B66}"/>
    <cellStyle name="Total 14 2 2 2 8" xfId="14688" xr:uid="{AA3982AC-CD8B-41B9-B023-B214F2541692}"/>
    <cellStyle name="Total 14 2 2 2 9" xfId="15640" xr:uid="{EB39A35D-1627-4887-B88A-9BDBB3493498}"/>
    <cellStyle name="Total 14 2 2 3" xfId="8559" xr:uid="{0DAD4EC7-BC36-43F1-97F1-E9D78EEA9F05}"/>
    <cellStyle name="Total 14 2 2 3 2" xfId="13298" xr:uid="{C2CF77A9-27CB-40E8-ABB7-EA127621411B}"/>
    <cellStyle name="Total 14 2 2 3 3" xfId="14318" xr:uid="{8E5DCA81-0D8C-43AD-974A-31767C87BBE4}"/>
    <cellStyle name="Total 14 2 2 3 4" xfId="15278" xr:uid="{ED5FC462-85D9-4113-B18B-0E4AA564FA1F}"/>
    <cellStyle name="Total 14 2 2 3 5" xfId="16227" xr:uid="{38AC5A4E-059A-4094-A55B-229992020211}"/>
    <cellStyle name="Total 14 2 2 3 6" xfId="17100" xr:uid="{19A45E2D-DBB2-4ADB-B25A-04AF8B9959F4}"/>
    <cellStyle name="Total 14 2 2 3 7" xfId="17965" xr:uid="{517D9AD0-1865-4E14-B9FE-469E3350A29D}"/>
    <cellStyle name="Total 14 2 2 3 8" xfId="18741" xr:uid="{B9695143-8099-4694-8F1C-5E8DF49D2B08}"/>
    <cellStyle name="Total 14 2 2 4" xfId="9568" xr:uid="{E08252FA-26ED-4F02-A551-9D0F9F166648}"/>
    <cellStyle name="Total 14 2 2 4 2" xfId="13972" xr:uid="{C824F586-940E-440E-8482-A849EAB1ECE2}"/>
    <cellStyle name="Total 14 2 2 4 3" xfId="14932" xr:uid="{6BB7DCB0-9857-4666-ACAB-CEEA6517F0CC}"/>
    <cellStyle name="Total 14 2 2 4 4" xfId="15884" xr:uid="{345F7593-0F65-445D-B3CF-60B2F2E87D72}"/>
    <cellStyle name="Total 14 2 2 4 5" xfId="16758" xr:uid="{E6C9662F-F9A1-4652-8ED7-5A6E7FBA01A9}"/>
    <cellStyle name="Total 14 2 2 4 6" xfId="17623" xr:uid="{A0D33853-0527-46D6-A5B3-9CBB70FADD67}"/>
    <cellStyle name="Total 14 2 2 4 7" xfId="18399" xr:uid="{57E6F61F-8951-49B2-AFE5-712D49ABA686}"/>
    <cellStyle name="Total 14 2 2 4 8" xfId="19156" xr:uid="{23066CA5-C9D9-44A8-A49C-EA9E10CF9182}"/>
    <cellStyle name="Total 14 2 2 5" xfId="12269" xr:uid="{BDD9B4C8-23DB-4BF0-839E-599F713C3D13}"/>
    <cellStyle name="Total 14 2 2 6" xfId="10606" xr:uid="{7401C23B-11CA-46C1-8D1C-3AEE44802CEA}"/>
    <cellStyle name="Total 14 2 2 7" xfId="11985" xr:uid="{715CB138-2B7C-40BC-9170-5EBC5BA569E0}"/>
    <cellStyle name="Total 14 2 2 8" xfId="10853" xr:uid="{089C4E85-DC98-4D5C-B25A-50FAFDFBBEDB}"/>
    <cellStyle name="Total 14 2 2 9" xfId="11579" xr:uid="{271649E4-F7DE-4C86-80D7-58CCE19AB737}"/>
    <cellStyle name="Total 14 2 3" xfId="7183" xr:uid="{64A99ECD-F990-4429-A490-D1EC0524C70D}"/>
    <cellStyle name="Total 14 2 3 10" xfId="11988" xr:uid="{EE02D3AA-330C-455E-8F9A-DBDEB0398D73}"/>
    <cellStyle name="Total 14 2 3 2" xfId="8822" xr:uid="{52F2AEE7-D541-442D-B81E-DF3DCD24096A}"/>
    <cellStyle name="Total 14 2 3 2 2" xfId="13481" xr:uid="{E17671EE-117B-4315-9DCC-576FD99D4BA6}"/>
    <cellStyle name="Total 14 2 3 2 3" xfId="14487" xr:uid="{EC9D70B5-F851-4F0A-A0B7-93B13465FF9D}"/>
    <cellStyle name="Total 14 2 3 2 4" xfId="15445" xr:uid="{CA24D0E6-EC02-47AF-B66E-227A96E07ED2}"/>
    <cellStyle name="Total 14 2 3 2 5" xfId="16371" xr:uid="{B4124786-835D-40DE-86DE-953B14CD07E0}"/>
    <cellStyle name="Total 14 2 3 2 6" xfId="17242" xr:uid="{2A494EF6-4B76-4EEF-AEC2-D3A54C663415}"/>
    <cellStyle name="Total 14 2 3 2 7" xfId="18089" xr:uid="{31DABBDC-AE98-4D70-A34C-AB123F29D251}"/>
    <cellStyle name="Total 14 2 3 2 8" xfId="18856" xr:uid="{63B4EA75-023B-4F51-B342-51C530DC79F0}"/>
    <cellStyle name="Total 14 2 3 3" xfId="9683" xr:uid="{55DEFD89-8789-446C-83AC-74087646D163}"/>
    <cellStyle name="Total 14 2 3 3 2" xfId="14087" xr:uid="{91FA9A1D-DFBC-4721-82DA-54E9EF8C597A}"/>
    <cellStyle name="Total 14 2 3 3 3" xfId="15047" xr:uid="{958D4931-6B5A-4047-98A6-968539E459AC}"/>
    <cellStyle name="Total 14 2 3 3 4" xfId="15999" xr:uid="{E528B9E4-C9E0-4B50-87E1-287584BEF39B}"/>
    <cellStyle name="Total 14 2 3 3 5" xfId="16873" xr:uid="{0DF25804-13CD-4F8A-9886-864DDDEB60D2}"/>
    <cellStyle name="Total 14 2 3 3 6" xfId="17738" xr:uid="{8E7D39A0-9E9F-4C11-A62D-C6883DC192A8}"/>
    <cellStyle name="Total 14 2 3 3 7" xfId="18514" xr:uid="{83E0AF97-559A-45AA-9471-712405D5AFEF}"/>
    <cellStyle name="Total 14 2 3 3 8" xfId="19271" xr:uid="{34C1A117-2908-4ED6-B9DD-C7C6FB52C6F9}"/>
    <cellStyle name="Total 14 2 3 4" xfId="12452" xr:uid="{EFE9DA6E-470A-4BF4-8E83-47D9B9E873CA}"/>
    <cellStyle name="Total 14 2 3 5" xfId="10437" xr:uid="{227CA620-8C37-4B43-BAC6-BB21C0B4E487}"/>
    <cellStyle name="Total 14 2 3 6" xfId="11723" xr:uid="{3CF0D649-9362-4778-9B54-D3C57B5D75E1}"/>
    <cellStyle name="Total 14 2 3 7" xfId="11073" xr:uid="{EABDCD5A-B215-4E10-8CBA-AE377AEA9C8C}"/>
    <cellStyle name="Total 14 2 3 8" xfId="12362" xr:uid="{08498438-A003-410B-961C-826A41EBEA2A}"/>
    <cellStyle name="Total 14 2 3 9" xfId="10520" xr:uid="{93BD4E51-2BEA-49A0-AB4F-C29A28C10D7B}"/>
    <cellStyle name="Total 14 2 4" xfId="8025" xr:uid="{5EEA2F3E-BD1B-4B33-8098-98DD0B689533}"/>
    <cellStyle name="Total 14 2 4 2" xfId="12992" xr:uid="{B9D87BDE-9C8D-4F06-9A95-F234A7D03E14}"/>
    <cellStyle name="Total 14 2 4 3" xfId="10009" xr:uid="{108165FA-042F-4AB8-9387-CCEE274F99C8}"/>
    <cellStyle name="Total 14 2 4 4" xfId="13195" xr:uid="{518C651F-FED8-4048-801F-EF95C26364C1}"/>
    <cellStyle name="Total 14 2 4 5" xfId="9853" xr:uid="{5DD22593-F236-4D7B-978C-1031D62A5F98}"/>
    <cellStyle name="Total 14 2 4 6" xfId="13770" xr:uid="{7EF9D9BC-1DF0-4C19-95C6-55D5DE7CCB7E}"/>
    <cellStyle name="Total 14 2 4 7" xfId="14732" xr:uid="{846925D4-A1C9-4703-B4FF-3DA0E7EB87E8}"/>
    <cellStyle name="Total 14 2 4 8" xfId="15684" xr:uid="{C3233074-2C52-4341-9B71-C460C272FF1F}"/>
    <cellStyle name="Total 14 2 5" xfId="9455" xr:uid="{FE15211F-E467-484F-BC58-D2761F6C06F0}"/>
    <cellStyle name="Total 14 2 5 2" xfId="13859" xr:uid="{C764FE86-7142-42F8-BA7A-8E94260CD4AF}"/>
    <cellStyle name="Total 14 2 5 3" xfId="14819" xr:uid="{CB35EEB3-62FF-4DC6-A6AA-7FE80B6E4D4E}"/>
    <cellStyle name="Total 14 2 5 4" xfId="15771" xr:uid="{7EF0F6D4-F094-4371-A6EE-741AA73BC1A5}"/>
    <cellStyle name="Total 14 2 5 5" xfId="16645" xr:uid="{950A7E9F-B297-4B33-A7A5-6F589C7953E0}"/>
    <cellStyle name="Total 14 2 5 6" xfId="17510" xr:uid="{AF176805-6007-4695-A1EA-3DF2F13D4358}"/>
    <cellStyle name="Total 14 2 5 7" xfId="18286" xr:uid="{C7357746-711B-49D2-90A2-470A7D39EA35}"/>
    <cellStyle name="Total 14 2 5 8" xfId="19043" xr:uid="{9205ADB4-8CE6-46F0-8486-44B0C86A93DC}"/>
    <cellStyle name="Total 14 2 6" xfId="11918" xr:uid="{FA6462B9-376B-4CAA-AD61-A2D53A003714}"/>
    <cellStyle name="Total 14 2 7" xfId="10909" xr:uid="{BB556C25-4730-4689-ACE5-CC1C725A3DF3}"/>
    <cellStyle name="Total 14 2 8" xfId="11529" xr:uid="{1B757465-F151-4FAB-A2AB-F6E80AE54EBA}"/>
    <cellStyle name="Total 14 2 9" xfId="11220" xr:uid="{9EEC85DC-B01F-4547-9660-5D6AE3ADD78D}"/>
    <cellStyle name="Total 14 3" xfId="6918" xr:uid="{D3B1F82A-6E91-4EDB-8714-2D906A9FE86A}"/>
    <cellStyle name="Total 14 3 10" xfId="14343" xr:uid="{7F1E22A0-D3D9-4B16-BC06-8184D3FEC6FE}"/>
    <cellStyle name="Total 14 3 11" xfId="15303" xr:uid="{3A918695-07C7-4F0C-B816-33991DCA67BF}"/>
    <cellStyle name="Total 14 3 2" xfId="7720" xr:uid="{AF835DC2-83EE-43BF-AA17-748F74C2AD7A}"/>
    <cellStyle name="Total 14 3 2 10" xfId="18114" xr:uid="{B247679B-8CEA-4A91-9F5F-AFDA588AAC3B}"/>
    <cellStyle name="Total 14 3 2 2" xfId="9359" xr:uid="{E4042BC4-3D4B-4A62-9010-FC57B0D916CF}"/>
    <cellStyle name="Total 14 3 2 2 2" xfId="13780" xr:uid="{62652ED1-BB8C-493A-9AF4-BA9452F2C441}"/>
    <cellStyle name="Total 14 3 2 2 3" xfId="14742" xr:uid="{9815A477-F88A-4733-A2E9-D9455672CBAC}"/>
    <cellStyle name="Total 14 3 2 2 4" xfId="15694" xr:uid="{59E821B1-6BA9-4F37-BB2F-CDE5D25183AC}"/>
    <cellStyle name="Total 14 3 2 2 5" xfId="16572" xr:uid="{B58321C9-20FE-4957-A119-C6CD98BCCDDF}"/>
    <cellStyle name="Total 14 3 2 2 6" xfId="17437" xr:uid="{92515296-7F2E-4A74-8CD5-E838E5F52B6E}"/>
    <cellStyle name="Total 14 3 2 2 7" xfId="18213" xr:uid="{E69F5BCE-DAE2-4D9D-9568-BF667200AB2E}"/>
    <cellStyle name="Total 14 3 2 2 8" xfId="18970" xr:uid="{5608E9A5-AE07-485B-893E-1B6262C28717}"/>
    <cellStyle name="Total 14 3 2 3" xfId="9797" xr:uid="{8ADC558D-9A16-4707-825A-918270277FAC}"/>
    <cellStyle name="Total 14 3 2 3 2" xfId="14201" xr:uid="{3B2B74E5-084C-4A92-9BD8-E91C058EB021}"/>
    <cellStyle name="Total 14 3 2 3 3" xfId="15161" xr:uid="{0894AB75-B776-4797-B411-F5D77C54F350}"/>
    <cellStyle name="Total 14 3 2 3 4" xfId="16113" xr:uid="{1444E14D-D885-4BF5-AA45-4C213E196081}"/>
    <cellStyle name="Total 14 3 2 3 5" xfId="16987" xr:uid="{58DE0474-ECDB-4545-BD60-063EC984BC53}"/>
    <cellStyle name="Total 14 3 2 3 6" xfId="17852" xr:uid="{1532D86D-24EC-4E48-B308-61E189FAC680}"/>
    <cellStyle name="Total 14 3 2 3 7" xfId="18628" xr:uid="{0E598684-FFFB-4148-8254-B7ACF32A3A1C}"/>
    <cellStyle name="Total 14 3 2 3 8" xfId="19385" xr:uid="{D2C8B93A-2315-4501-A6FE-B5476E35384D}"/>
    <cellStyle name="Total 14 3 2 4" xfId="12766" xr:uid="{FE63DC83-133F-4FDC-948C-E64606849B04}"/>
    <cellStyle name="Total 14 3 2 5" xfId="13506" xr:uid="{9871FACE-54E1-4BF9-8FD4-D78B1DA2E86C}"/>
    <cellStyle name="Total 14 3 2 6" xfId="14512" xr:uid="{4BFD5B74-059E-4BA8-B700-A27E291D329B}"/>
    <cellStyle name="Total 14 3 2 7" xfId="15470" xr:uid="{A863C8BC-615F-4C5A-B19A-506FF0DF5C6E}"/>
    <cellStyle name="Total 14 3 2 8" xfId="16396" xr:uid="{A5CF8AC7-1F79-4635-8C87-FE3444FD1C26}"/>
    <cellStyle name="Total 14 3 2 9" xfId="17267" xr:uid="{4890AFA9-A150-4165-9F8A-BC8E17ECC327}"/>
    <cellStyle name="Total 14 3 3" xfId="8558" xr:uid="{5E8193CB-FAD2-42D7-A515-9A315CDDC0C4}"/>
    <cellStyle name="Total 14 3 3 2" xfId="13297" xr:uid="{94ACE24E-E0F3-4620-AFDA-286D0F54BA14}"/>
    <cellStyle name="Total 14 3 3 3" xfId="14317" xr:uid="{47762E37-024E-4A74-916A-4E29F099477F}"/>
    <cellStyle name="Total 14 3 3 4" xfId="15277" xr:uid="{E38956B4-B54A-405C-9A03-035002974D62}"/>
    <cellStyle name="Total 14 3 3 5" xfId="16226" xr:uid="{11CC6BBB-EDAF-465D-8D3D-D4974F780CA0}"/>
    <cellStyle name="Total 14 3 3 6" xfId="17099" xr:uid="{7B11D961-8875-48C3-B951-F39D9A4365DC}"/>
    <cellStyle name="Total 14 3 3 7" xfId="17964" xr:uid="{3A5A13CC-3E11-43EA-A580-B167F004915E}"/>
    <cellStyle name="Total 14 3 3 8" xfId="18740" xr:uid="{DFC8AC23-04EB-4014-833A-9EE4A4366AB9}"/>
    <cellStyle name="Total 14 3 4" xfId="9567" xr:uid="{E14646A8-4CE0-4319-BCB2-77F5EFEFA553}"/>
    <cellStyle name="Total 14 3 4 2" xfId="13971" xr:uid="{E7AFA642-149F-4B0C-A7F2-CB977D98733B}"/>
    <cellStyle name="Total 14 3 4 3" xfId="14931" xr:uid="{5EDAEAAD-DA38-420D-9A26-5F164A093C20}"/>
    <cellStyle name="Total 14 3 4 4" xfId="15883" xr:uid="{83437843-A843-45ED-9CD9-015D19C06F54}"/>
    <cellStyle name="Total 14 3 4 5" xfId="16757" xr:uid="{942BD14B-35BB-43E5-817D-CC78DA931827}"/>
    <cellStyle name="Total 14 3 4 6" xfId="17622" xr:uid="{D8D5B20B-F622-4307-A3F4-0250B1BC63E5}"/>
    <cellStyle name="Total 14 3 4 7" xfId="18398" xr:uid="{A01C1E2F-3C7E-4F46-A644-90624A22D6BE}"/>
    <cellStyle name="Total 14 3 4 8" xfId="19155" xr:uid="{A062C68A-BC10-4DB3-AA53-7BB70F5EA0F9}"/>
    <cellStyle name="Total 14 3 5" xfId="12268" xr:uid="{C27ACE9C-8795-4BE2-85E8-E779E70E6944}"/>
    <cellStyle name="Total 14 3 6" xfId="10607" xr:uid="{216E49D7-623F-45BE-8155-081562966167}"/>
    <cellStyle name="Total 14 3 7" xfId="13125" xr:uid="{8725E958-2DA8-4A62-B140-333D1616E72C}"/>
    <cellStyle name="Total 14 3 8" xfId="9911" xr:uid="{026F0035-4DA0-495F-9EFC-C56F9B60E187}"/>
    <cellStyle name="Total 14 3 9" xfId="13327" xr:uid="{CEE04293-AD03-48B4-BE3D-7722F31BA4C2}"/>
    <cellStyle name="Total 14 4" xfId="7182" xr:uid="{792B7FEC-71B3-4A40-A944-74165DB4772F}"/>
    <cellStyle name="Total 14 4 10" xfId="12399" xr:uid="{C6370BC6-2EEB-4E0D-B854-F5B7B1269E7A}"/>
    <cellStyle name="Total 14 4 2" xfId="8821" xr:uid="{3FC3A4F7-3550-41AF-8EF1-6F4EC7DCA0A0}"/>
    <cellStyle name="Total 14 4 2 2" xfId="13480" xr:uid="{9EC52DB6-8A27-464E-9712-A4496F198A14}"/>
    <cellStyle name="Total 14 4 2 3" xfId="14486" xr:uid="{03A078B7-C4E4-446B-8AD3-CE1CDB8B5B32}"/>
    <cellStyle name="Total 14 4 2 4" xfId="15444" xr:uid="{487B8415-A87F-40E3-A513-A0327C2BB5C4}"/>
    <cellStyle name="Total 14 4 2 5" xfId="16370" xr:uid="{57132D87-3FE1-409F-89AD-00031288ED79}"/>
    <cellStyle name="Total 14 4 2 6" xfId="17241" xr:uid="{D15909CB-00FF-4F66-9E5D-316469B166A8}"/>
    <cellStyle name="Total 14 4 2 7" xfId="18088" xr:uid="{D9AE925F-FC7D-41A1-9C0E-AD5035EABF7A}"/>
    <cellStyle name="Total 14 4 2 8" xfId="18855" xr:uid="{396A9E5B-8C38-430F-ADEB-CD2552947991}"/>
    <cellStyle name="Total 14 4 3" xfId="9682" xr:uid="{26305487-B0F3-47C4-A841-A420DCFFBD33}"/>
    <cellStyle name="Total 14 4 3 2" xfId="14086" xr:uid="{F08C23D0-D4C6-40AE-8EC0-F0A1FCACB8F9}"/>
    <cellStyle name="Total 14 4 3 3" xfId="15046" xr:uid="{A7FDC259-D842-4A75-96BE-C000EDBB2B00}"/>
    <cellStyle name="Total 14 4 3 4" xfId="15998" xr:uid="{58AB53DC-75EB-454A-AF04-0FFF98DB8E3E}"/>
    <cellStyle name="Total 14 4 3 5" xfId="16872" xr:uid="{4FF67811-79BF-48AC-87D4-B40FB700C432}"/>
    <cellStyle name="Total 14 4 3 6" xfId="17737" xr:uid="{EA68EA31-29FC-4B59-9965-6DD23A2C9859}"/>
    <cellStyle name="Total 14 4 3 7" xfId="18513" xr:uid="{99EF1D1C-9BC6-44B1-BA13-5F8991D74FEA}"/>
    <cellStyle name="Total 14 4 3 8" xfId="19270" xr:uid="{EA85881B-6CED-4F70-858F-EB5CB532E2C7}"/>
    <cellStyle name="Total 14 4 4" xfId="12451" xr:uid="{5FF35A10-915C-4B2B-BE7A-A1BFB8F5822F}"/>
    <cellStyle name="Total 14 4 5" xfId="10438" xr:uid="{816A0633-1B15-4517-AFB6-37FBD53715D6}"/>
    <cellStyle name="Total 14 4 6" xfId="11722" xr:uid="{70C52033-4C8A-47EC-BB3A-A966E5682243}"/>
    <cellStyle name="Total 14 4 7" xfId="11074" xr:uid="{A1A396A6-2361-49FD-854B-9C9B5708DF0B}"/>
    <cellStyle name="Total 14 4 8" xfId="13031" xr:uid="{5B7AEAD2-2080-46B0-8F26-601ADEE18F71}"/>
    <cellStyle name="Total 14 4 9" xfId="9976" xr:uid="{5C28DB35-304B-44FD-B90D-4E37C6BB2AFA}"/>
    <cellStyle name="Total 14 5" xfId="8024" xr:uid="{7B9BEB97-A686-464E-AA70-84028FA1EACA}"/>
    <cellStyle name="Total 14 5 2" xfId="12991" xr:uid="{A7DB4142-E7D2-4E68-894E-3FB92367BA95}"/>
    <cellStyle name="Total 14 5 3" xfId="10010" xr:uid="{CAA01FC4-FC15-4D28-A7A1-FEBC1C7E3C14}"/>
    <cellStyle name="Total 14 5 4" xfId="13720" xr:uid="{C148299F-ADC1-4709-808A-3904E764D2A9}"/>
    <cellStyle name="Total 14 5 5" xfId="14684" xr:uid="{9A07C4FF-CF2D-4B15-BEA6-14E6A060CDAA}"/>
    <cellStyle name="Total 14 5 6" xfId="15636" xr:uid="{035C1A52-F7F6-4998-BDF7-A592818950BB}"/>
    <cellStyle name="Total 14 5 7" xfId="16518" xr:uid="{2C01CB7B-309A-4406-8912-0763875EDC32}"/>
    <cellStyle name="Total 14 5 8" xfId="17386" xr:uid="{1351EAC8-5B52-49EC-B0CE-271FB4C7C406}"/>
    <cellStyle name="Total 14 6" xfId="9454" xr:uid="{6CC4B67A-DF03-45B3-ACFB-5A9B5660DB76}"/>
    <cellStyle name="Total 14 6 2" xfId="13858" xr:uid="{73495C36-D11B-4DF6-9837-E4CE616CDE1D}"/>
    <cellStyle name="Total 14 6 3" xfId="14818" xr:uid="{FD9FCDBD-2391-47DE-B715-F06FADC5696F}"/>
    <cellStyle name="Total 14 6 4" xfId="15770" xr:uid="{A6FD21E6-71D9-4944-949D-5EF1140B2448}"/>
    <cellStyle name="Total 14 6 5" xfId="16644" xr:uid="{F2E312F8-8851-4189-BF66-1C4C1A639FFD}"/>
    <cellStyle name="Total 14 6 6" xfId="17509" xr:uid="{79FB1DCC-451D-4D0F-8C38-6D5A0F9DFCDE}"/>
    <cellStyle name="Total 14 6 7" xfId="18285" xr:uid="{43908598-0878-46FC-A5F6-11A39D433A62}"/>
    <cellStyle name="Total 14 6 8" xfId="19042" xr:uid="{89352380-3D84-4300-BFB3-3C943B19970E}"/>
    <cellStyle name="Total 14 7" xfId="11917" xr:uid="{F24434DF-0792-462D-ADE8-25D640A6DB70}"/>
    <cellStyle name="Total 14 8" xfId="10910" xr:uid="{FF279DFC-ECDA-4DD0-A3F4-793CB3BA1EBC}"/>
    <cellStyle name="Total 14 9" xfId="11528" xr:uid="{C68C1F37-44AC-463B-AE33-7140DB58AADB}"/>
    <cellStyle name="Total 15" xfId="6296" xr:uid="{116251F1-1C85-4D6F-BD91-5C2C8F381809}"/>
    <cellStyle name="Total 15 10" xfId="11219" xr:uid="{2B629FFD-E0C9-4277-973B-82144D4FBE46}"/>
    <cellStyle name="Total 15 11" xfId="12539" xr:uid="{B9756241-BADB-4DB8-A3AF-488A57957019}"/>
    <cellStyle name="Total 15 12" xfId="10354" xr:uid="{C3397859-CD9F-4806-A91C-6590C27B1BD1}"/>
    <cellStyle name="Total 15 13" xfId="11740" xr:uid="{20E3ECC3-20AC-40C5-9BEE-10DA29CBF90B}"/>
    <cellStyle name="Total 15 2" xfId="6297" xr:uid="{9EF67CD4-DD0C-4248-92AE-FFFD09B45617}"/>
    <cellStyle name="Total 15 2 10" xfId="13568" xr:uid="{09D7C93C-3C6F-4DF8-8ED2-3B5589850766}"/>
    <cellStyle name="Total 15 2 11" xfId="14569" xr:uid="{F35AE97A-3EA6-4A8B-BC9C-A4D9BBFCA649}"/>
    <cellStyle name="Total 15 2 12" xfId="15527" xr:uid="{98B09B84-1188-4704-941E-6714C983283B}"/>
    <cellStyle name="Total 15 2 2" xfId="6921" xr:uid="{5F6CC3FD-AE8C-46EC-A7A4-99FDCCA6C7D8}"/>
    <cellStyle name="Total 15 2 2 10" xfId="16460" xr:uid="{C5DE8B76-3D74-4B6E-9BFD-53D9BE6F9DBB}"/>
    <cellStyle name="Total 15 2 2 11" xfId="17331" xr:uid="{5C528F32-0269-4225-884F-D986D02AB5E8}"/>
    <cellStyle name="Total 15 2 2 2" xfId="7721" xr:uid="{39E6FDEF-8882-4748-AF73-3EFD5C07A9CE}"/>
    <cellStyle name="Total 15 2 2 2 10" xfId="10339" xr:uid="{E6E8B46D-9ACF-479F-A8F4-B776A3414D46}"/>
    <cellStyle name="Total 15 2 2 2 2" xfId="9360" xr:uid="{0C9B3CF6-92FB-4AAD-AF70-4DA7AEE30425}"/>
    <cellStyle name="Total 15 2 2 2 2 2" xfId="13781" xr:uid="{B9118D82-907E-4A2C-8598-B9855735A7BE}"/>
    <cellStyle name="Total 15 2 2 2 2 3" xfId="14743" xr:uid="{A504AAFD-4036-42B2-A4B0-60F3D1522736}"/>
    <cellStyle name="Total 15 2 2 2 2 4" xfId="15695" xr:uid="{F843C2D8-7CC4-4217-92B9-879A368D217C}"/>
    <cellStyle name="Total 15 2 2 2 2 5" xfId="16573" xr:uid="{97FCE93B-4CAF-45B4-B1A7-8058CF3874ED}"/>
    <cellStyle name="Total 15 2 2 2 2 6" xfId="17438" xr:uid="{9CE0968A-BE3D-4B90-8F71-AEB20B9747DB}"/>
    <cellStyle name="Total 15 2 2 2 2 7" xfId="18214" xr:uid="{FEF39871-F5CC-4BF0-B94B-658D37A863D6}"/>
    <cellStyle name="Total 15 2 2 2 2 8" xfId="18971" xr:uid="{36932877-5059-465A-9C41-972C0A1BF8B3}"/>
    <cellStyle name="Total 15 2 2 2 3" xfId="9798" xr:uid="{B97B9DF2-AC36-4223-A7E4-55195A1D2CE4}"/>
    <cellStyle name="Total 15 2 2 2 3 2" xfId="14202" xr:uid="{8ED4A136-006E-4BA8-A587-F4B29CD7D54C}"/>
    <cellStyle name="Total 15 2 2 2 3 3" xfId="15162" xr:uid="{D3B81860-5577-4E3B-9278-CD7314D51524}"/>
    <cellStyle name="Total 15 2 2 2 3 4" xfId="16114" xr:uid="{89D8048C-C792-4AC1-8354-A1753615B2DC}"/>
    <cellStyle name="Total 15 2 2 2 3 5" xfId="16988" xr:uid="{D9CF649B-2EE2-4813-AAAB-90FAC9534765}"/>
    <cellStyle name="Total 15 2 2 2 3 6" xfId="17853" xr:uid="{BD14C652-08FF-4F4C-AA7F-06E3D46C177B}"/>
    <cellStyle name="Total 15 2 2 2 3 7" xfId="18629" xr:uid="{17D6035E-CA56-4420-B770-D6416A389963}"/>
    <cellStyle name="Total 15 2 2 2 3 8" xfId="19386" xr:uid="{D684BDF3-89E5-4565-8A0E-8BD1B3956AC8}"/>
    <cellStyle name="Total 15 2 2 2 4" xfId="12767" xr:uid="{E7DB17EB-389E-485A-A793-C167C2B94547}"/>
    <cellStyle name="Total 15 2 2 2 5" xfId="12477" xr:uid="{6E575B76-F8B4-46B8-A7F7-8CE419BCA5F4}"/>
    <cellStyle name="Total 15 2 2 2 6" xfId="10412" xr:uid="{2E107603-B0C2-42DB-B3AA-9CE74062D702}"/>
    <cellStyle name="Total 15 2 2 2 7" xfId="11732" xr:uid="{65D8456B-1739-459E-B719-7C01EDF0EBBF}"/>
    <cellStyle name="Total 15 2 2 2 8" xfId="11064" xr:uid="{A9A26C33-BD1A-487F-99DC-BDE9B06C3DA4}"/>
    <cellStyle name="Total 15 2 2 2 9" xfId="12566" xr:uid="{D862AA62-4B19-4022-880C-6B248AF22342}"/>
    <cellStyle name="Total 15 2 2 3" xfId="8561" xr:uid="{C3382C24-E06E-4521-8021-745C6EE97EC4}"/>
    <cellStyle name="Total 15 2 2 3 2" xfId="13300" xr:uid="{2160F9C7-5821-4305-BDA6-29E8E4239216}"/>
    <cellStyle name="Total 15 2 2 3 3" xfId="14320" xr:uid="{CC4962C6-4C6E-44C0-ADA2-CC80C338996B}"/>
    <cellStyle name="Total 15 2 2 3 4" xfId="15280" xr:uid="{DE0319C8-B316-4BCA-878A-9496D1F82460}"/>
    <cellStyle name="Total 15 2 2 3 5" xfId="16229" xr:uid="{9749CE73-83D7-4F14-8F5E-4621EAB34AC1}"/>
    <cellStyle name="Total 15 2 2 3 6" xfId="17102" xr:uid="{2D2BA990-1176-4DF3-A60C-273B6F8A5B41}"/>
    <cellStyle name="Total 15 2 2 3 7" xfId="17967" xr:uid="{F95FD24D-6F4C-475F-81A6-C79E00F15DDB}"/>
    <cellStyle name="Total 15 2 2 3 8" xfId="18743" xr:uid="{6990F12F-9DC1-41E7-BCBC-9D7BEBA08890}"/>
    <cellStyle name="Total 15 2 2 4" xfId="9570" xr:uid="{94003C44-AB1C-41AD-96A2-EEBC05053A9E}"/>
    <cellStyle name="Total 15 2 2 4 2" xfId="13974" xr:uid="{B50B5F0C-FDB7-45BB-951E-A530E356A42A}"/>
    <cellStyle name="Total 15 2 2 4 3" xfId="14934" xr:uid="{55CB27EA-51CB-43FF-BA59-B5CCF42D70A3}"/>
    <cellStyle name="Total 15 2 2 4 4" xfId="15886" xr:uid="{EBC06164-5220-4121-B0A2-C8BB7FD16508}"/>
    <cellStyle name="Total 15 2 2 4 5" xfId="16760" xr:uid="{14C8969B-10A0-4234-91E2-CF77393477F1}"/>
    <cellStyle name="Total 15 2 2 4 6" xfId="17625" xr:uid="{F096421F-1873-4315-A6E0-968560E212E4}"/>
    <cellStyle name="Total 15 2 2 4 7" xfId="18401" xr:uid="{7B1BDA93-353D-458D-BA14-17B2A633916D}"/>
    <cellStyle name="Total 15 2 2 4 8" xfId="19158" xr:uid="{A30B09AC-6323-4319-9562-A462CA005A99}"/>
    <cellStyle name="Total 15 2 2 5" xfId="12271" xr:uid="{F6A41D58-5698-488B-AB7E-0B83E1F02063}"/>
    <cellStyle name="Total 15 2 2 6" xfId="10604" xr:uid="{6E53D2E4-C0F8-44E2-B21C-DC74A6907FCB}"/>
    <cellStyle name="Total 15 2 2 7" xfId="13630" xr:uid="{EA711BD6-4925-4F3C-B430-E322819F399C}"/>
    <cellStyle name="Total 15 2 2 8" xfId="14608" xr:uid="{98867F9D-3A27-4967-874C-D5F7F0BEA63F}"/>
    <cellStyle name="Total 15 2 2 9" xfId="15561" xr:uid="{0282816B-76CA-45D0-A433-CF06B9E4558E}"/>
    <cellStyle name="Total 15 2 3" xfId="7185" xr:uid="{2830530F-9707-40FD-91B2-FF667D943F0B}"/>
    <cellStyle name="Total 15 2 3 10" xfId="11195" xr:uid="{DA48F713-D664-41BA-9452-1749F664939A}"/>
    <cellStyle name="Total 15 2 3 2" xfId="8824" xr:uid="{21285085-3474-462C-BD06-FD3706D12B13}"/>
    <cellStyle name="Total 15 2 3 2 2" xfId="13483" xr:uid="{7D0EE98C-7A31-4409-8D89-0B9DCE71DEAE}"/>
    <cellStyle name="Total 15 2 3 2 3" xfId="14489" xr:uid="{799CAD8A-A7F3-4DC3-A20C-ADB168799A6D}"/>
    <cellStyle name="Total 15 2 3 2 4" xfId="15447" xr:uid="{F27412D1-D95A-4BC7-9998-6DB8781512E5}"/>
    <cellStyle name="Total 15 2 3 2 5" xfId="16373" xr:uid="{92D6008F-95E3-4431-B9EE-D3F78C4D4EC8}"/>
    <cellStyle name="Total 15 2 3 2 6" xfId="17244" xr:uid="{0BEE4C3D-8E50-41C9-80A9-AC7E7FEF4D1F}"/>
    <cellStyle name="Total 15 2 3 2 7" xfId="18091" xr:uid="{90A03130-683E-4B06-9C4A-63A974F561F8}"/>
    <cellStyle name="Total 15 2 3 2 8" xfId="18858" xr:uid="{41A04253-97E6-4DE3-8635-2B36C2C7F482}"/>
    <cellStyle name="Total 15 2 3 3" xfId="9685" xr:uid="{ABC1EB8D-9992-44CC-B335-5AC3AEEFA47F}"/>
    <cellStyle name="Total 15 2 3 3 2" xfId="14089" xr:uid="{2A2FB79D-E38C-4A9C-B297-028907C2B296}"/>
    <cellStyle name="Total 15 2 3 3 3" xfId="15049" xr:uid="{36419C24-6B0D-480A-B472-3A95C882FD5C}"/>
    <cellStyle name="Total 15 2 3 3 4" xfId="16001" xr:uid="{DA819EA1-000A-4103-9970-59E75607514D}"/>
    <cellStyle name="Total 15 2 3 3 5" xfId="16875" xr:uid="{4345C0D7-387B-4C7A-97D9-AC6B0F7CCD79}"/>
    <cellStyle name="Total 15 2 3 3 6" xfId="17740" xr:uid="{3E0F690D-5C47-4EAE-945F-90B71EDD9986}"/>
    <cellStyle name="Total 15 2 3 3 7" xfId="18516" xr:uid="{594636AF-E06A-4914-8FA2-350A84047CC0}"/>
    <cellStyle name="Total 15 2 3 3 8" xfId="19273" xr:uid="{134BF409-4884-4A5A-A261-F589E0EF7FC0}"/>
    <cellStyle name="Total 15 2 3 4" xfId="12454" xr:uid="{234106AD-EDA7-4C82-A811-D6DA65150F90}"/>
    <cellStyle name="Total 15 2 3 5" xfId="10435" xr:uid="{9FAC362B-B3C3-449C-98E6-49DA1D879A9E}"/>
    <cellStyle name="Total 15 2 3 6" xfId="9829" xr:uid="{89240A11-DE8C-4E56-8F04-D17A66EF337D}"/>
    <cellStyle name="Total 15 2 3 7" xfId="11948" xr:uid="{C7BAED8E-A6EF-4E80-B894-A20BFE35EF98}"/>
    <cellStyle name="Total 15 2 3 8" xfId="10879" xr:uid="{3DC2F975-F6DC-4766-AE17-8498CD252C1D}"/>
    <cellStyle name="Total 15 2 3 9" xfId="11554" xr:uid="{4D4C8F8C-38CB-4D40-9761-871850598B3B}"/>
    <cellStyle name="Total 15 2 4" xfId="8027" xr:uid="{89A07689-B88E-4F74-93DC-5E401E39B23B}"/>
    <cellStyle name="Total 15 2 4 2" xfId="12994" xr:uid="{8767576D-82A5-419C-8D7F-B2FA5EFDC4EB}"/>
    <cellStyle name="Total 15 2 4 3" xfId="12016" xr:uid="{D544E98D-F144-485F-8E21-9F7F1A359875}"/>
    <cellStyle name="Total 15 2 4 4" xfId="10827" xr:uid="{EBEC6AF2-BFE6-4166-A792-6295D956DD18}"/>
    <cellStyle name="Total 15 2 4 5" xfId="11604" xr:uid="{7F55B4FC-9809-462E-8BE1-0DBFC70FA862}"/>
    <cellStyle name="Total 15 2 4 6" xfId="11165" xr:uid="{7BC9A9C7-5C9D-4AF1-ABC6-A5163AC8829E}"/>
    <cellStyle name="Total 15 2 4 7" xfId="12052" xr:uid="{E27E9E89-DC1A-424C-B616-37D447992E64}"/>
    <cellStyle name="Total 15 2 4 8" xfId="10795" xr:uid="{92ACBCDF-49C0-44DD-B19D-909897E15F4B}"/>
    <cellStyle name="Total 15 2 5" xfId="9457" xr:uid="{5A036753-8D42-4F38-9ED3-2A6BE86A8C87}"/>
    <cellStyle name="Total 15 2 5 2" xfId="13861" xr:uid="{30C463CE-C107-49FB-BC6A-4FCF9F30EDC5}"/>
    <cellStyle name="Total 15 2 5 3" xfId="14821" xr:uid="{E2D8ACB6-03A9-4068-BEA5-9D7EF2A5FE3D}"/>
    <cellStyle name="Total 15 2 5 4" xfId="15773" xr:uid="{750C5938-79CF-4B9D-A842-A680DEE90163}"/>
    <cellStyle name="Total 15 2 5 5" xfId="16647" xr:uid="{B4562FBB-EFB3-412B-ADD9-5732255D2A17}"/>
    <cellStyle name="Total 15 2 5 6" xfId="17512" xr:uid="{95DD6BB0-0BD6-4CBF-A55F-24B76FA4D1AB}"/>
    <cellStyle name="Total 15 2 5 7" xfId="18288" xr:uid="{DF1D68E6-5E25-4F80-B95B-5CB5A7024348}"/>
    <cellStyle name="Total 15 2 5 8" xfId="19045" xr:uid="{1A8FA2D9-45B2-4839-93E4-749CE8AFAFF5}"/>
    <cellStyle name="Total 15 2 6" xfId="11920" xr:uid="{7699B306-3679-4B5D-A3F1-EA812660322F}"/>
    <cellStyle name="Total 15 2 7" xfId="10907" xr:uid="{64E2C8D0-BE46-4AFA-BB70-E936B70484E5}"/>
    <cellStyle name="Total 15 2 8" xfId="11531" xr:uid="{8941F8A5-AFCF-4E63-8A17-8B662630A392}"/>
    <cellStyle name="Total 15 2 9" xfId="11218" xr:uid="{476757CF-5A58-494E-A502-B1761CF0E8B1}"/>
    <cellStyle name="Total 15 3" xfId="6920" xr:uid="{C98C08FF-D131-4767-B21D-21E2EF963B03}"/>
    <cellStyle name="Total 15 3 10" xfId="11041" xr:uid="{97C635FD-8857-4343-AF4D-F0E1C3601EBF}"/>
    <cellStyle name="Total 15 3 11" xfId="12066" xr:uid="{2EA63243-DEFE-4F48-A610-5B1FF2B6778A}"/>
    <cellStyle name="Total 15 3 2" xfId="7722" xr:uid="{D6469715-522D-485E-B423-044276FC8B39}"/>
    <cellStyle name="Total 15 3 2 10" xfId="11300" xr:uid="{B036A390-743D-478C-923E-C0EE7B804744}"/>
    <cellStyle name="Total 15 3 2 2" xfId="9361" xr:uid="{AF7B5B31-DD4A-4C1E-A83D-FB549A1BAD32}"/>
    <cellStyle name="Total 15 3 2 2 2" xfId="13782" xr:uid="{00A6B9BF-CEF9-4FA0-9EAF-AFD3ED3EFF5D}"/>
    <cellStyle name="Total 15 3 2 2 3" xfId="14744" xr:uid="{BC2C4629-D2BD-423E-907C-24E89118E6BE}"/>
    <cellStyle name="Total 15 3 2 2 4" xfId="15696" xr:uid="{FD838322-0117-41F6-B028-D6642B53303D}"/>
    <cellStyle name="Total 15 3 2 2 5" xfId="16574" xr:uid="{8C79CAC5-FB3A-4846-A55C-8C2CD68E4B53}"/>
    <cellStyle name="Total 15 3 2 2 6" xfId="17439" xr:uid="{E5FB6D12-AF57-446C-9136-E644679FC7F7}"/>
    <cellStyle name="Total 15 3 2 2 7" xfId="18215" xr:uid="{5FB1DFC4-64DA-46EA-80E0-FDC19B891BF0}"/>
    <cellStyle name="Total 15 3 2 2 8" xfId="18972" xr:uid="{08C3849D-12AF-4FB4-811D-763C4A85E027}"/>
    <cellStyle name="Total 15 3 2 3" xfId="9799" xr:uid="{0CD19BA4-C3B0-412B-BE38-3632637BDF09}"/>
    <cellStyle name="Total 15 3 2 3 2" xfId="14203" xr:uid="{D784F39A-F350-4FE7-B834-7BE7835EA7FF}"/>
    <cellStyle name="Total 15 3 2 3 3" xfId="15163" xr:uid="{2E110629-5541-465E-987B-23E015F1D28B}"/>
    <cellStyle name="Total 15 3 2 3 4" xfId="16115" xr:uid="{18FDA20F-38CD-4D65-8C43-B3D2F7928B5E}"/>
    <cellStyle name="Total 15 3 2 3 5" xfId="16989" xr:uid="{C0F6573B-1E19-4D98-B6FE-B4B8FB0E8CED}"/>
    <cellStyle name="Total 15 3 2 3 6" xfId="17854" xr:uid="{7A8B686D-8BA7-4E4B-9FDB-CE990DE3236D}"/>
    <cellStyle name="Total 15 3 2 3 7" xfId="18630" xr:uid="{C0C353D5-1D82-4AE6-BA79-57401511A3CA}"/>
    <cellStyle name="Total 15 3 2 3 8" xfId="19387" xr:uid="{01DB5D0C-BBA6-4275-8173-EE58AEDE5251}"/>
    <cellStyle name="Total 15 3 2 4" xfId="12768" xr:uid="{AF80D8B0-4A0C-498E-B2D3-83147BF31FE5}"/>
    <cellStyle name="Total 15 3 2 5" xfId="12024" xr:uid="{A530F853-1278-4A82-86FB-C4F7928F7EF3}"/>
    <cellStyle name="Total 15 3 2 6" xfId="10819" xr:uid="{FF4EF6F1-0580-46B0-A4BA-43B9B59AFC88}"/>
    <cellStyle name="Total 15 3 2 7" xfId="11611" xr:uid="{5F7618F3-38F0-4D0E-8DEE-64319D0BDFDE}"/>
    <cellStyle name="Total 15 3 2 8" xfId="11158" xr:uid="{73E72480-1E9E-41C9-AFD8-01EFB976606D}"/>
    <cellStyle name="Total 15 3 2 9" xfId="11437" xr:uid="{E7D2421D-66A4-4F69-8C0E-545740F1AB4F}"/>
    <cellStyle name="Total 15 3 3" xfId="8560" xr:uid="{ECA0A4C9-0EA9-4A10-87A3-896F049DC1C0}"/>
    <cellStyle name="Total 15 3 3 2" xfId="13299" xr:uid="{B3E8187C-C467-4CCF-9D2A-AF5C6F473375}"/>
    <cellStyle name="Total 15 3 3 3" xfId="14319" xr:uid="{304C92F1-4BFD-4E6B-B653-0D3DF4ED3B56}"/>
    <cellStyle name="Total 15 3 3 4" xfId="15279" xr:uid="{E4B48640-075F-40B8-8AAA-716D7E7E9A78}"/>
    <cellStyle name="Total 15 3 3 5" xfId="16228" xr:uid="{9C23E012-60FC-4B42-942B-8583BE44B66F}"/>
    <cellStyle name="Total 15 3 3 6" xfId="17101" xr:uid="{33EA5B5D-7EE6-4D96-BFE1-F644EFE2D2CF}"/>
    <cellStyle name="Total 15 3 3 7" xfId="17966" xr:uid="{2DE155F0-A642-4D8F-9706-EC6377282443}"/>
    <cellStyle name="Total 15 3 3 8" xfId="18742" xr:uid="{59D01653-2750-4533-974F-19FD0426CB53}"/>
    <cellStyle name="Total 15 3 4" xfId="9569" xr:uid="{7D21B2AC-8A86-4D1C-8159-B1F236AF6F23}"/>
    <cellStyle name="Total 15 3 4 2" xfId="13973" xr:uid="{AF8AF110-9B55-45B0-A22C-8C79D1F656F5}"/>
    <cellStyle name="Total 15 3 4 3" xfId="14933" xr:uid="{F7073A5D-2E35-4939-9A84-D58FE7A8E839}"/>
    <cellStyle name="Total 15 3 4 4" xfId="15885" xr:uid="{AFC5A842-1683-4087-A80D-AEE97A66B5CE}"/>
    <cellStyle name="Total 15 3 4 5" xfId="16759" xr:uid="{669C45DC-0B89-450B-94AE-C228B7FE7782}"/>
    <cellStyle name="Total 15 3 4 6" xfId="17624" xr:uid="{4770F022-0E69-4C5C-8D5D-9D2145454BD6}"/>
    <cellStyle name="Total 15 3 4 7" xfId="18400" xr:uid="{37DC75CD-D7B6-4587-A88F-EC5039854972}"/>
    <cellStyle name="Total 15 3 4 8" xfId="19157" xr:uid="{96F272A8-75A1-4131-AED0-188AE1912A6E}"/>
    <cellStyle name="Total 15 3 5" xfId="12270" xr:uid="{91EAAD63-5EDB-475B-B536-EE1B45CCCBC4}"/>
    <cellStyle name="Total 15 3 6" xfId="10605" xr:uid="{E30DEC0F-2886-4514-9FAD-0F741A258393}"/>
    <cellStyle name="Total 15 3 7" xfId="12608" xr:uid="{2ADB5BB8-DBFD-4F8B-91BE-4EDDD3060B3B}"/>
    <cellStyle name="Total 15 3 8" xfId="10306" xr:uid="{709DCE8F-37DB-4088-BBA3-124D95E0616C}"/>
    <cellStyle name="Total 15 3 9" xfId="11766" xr:uid="{2403CE0C-A438-4C2D-A878-55FA2888B7C8}"/>
    <cellStyle name="Total 15 4" xfId="7184" xr:uid="{5E6546BC-77CE-4282-9C38-97A8C4D8E64D}"/>
    <cellStyle name="Total 15 4 10" xfId="15361" xr:uid="{2C6F8E5D-0DCF-4B2E-8F6B-C6AA741F54D5}"/>
    <cellStyle name="Total 15 4 2" xfId="8823" xr:uid="{C1ACD8EF-0409-4966-BBB3-93046315DB6B}"/>
    <cellStyle name="Total 15 4 2 2" xfId="13482" xr:uid="{6DAEFC19-0734-4E6F-B3F8-069B1D91EBF6}"/>
    <cellStyle name="Total 15 4 2 3" xfId="14488" xr:uid="{F79BC074-0E2D-48D4-8012-621D639A99F5}"/>
    <cellStyle name="Total 15 4 2 4" xfId="15446" xr:uid="{C96CA205-2DEE-46C5-A567-237346A9C010}"/>
    <cellStyle name="Total 15 4 2 5" xfId="16372" xr:uid="{FB9721E4-0626-4B9A-9F56-A90A3B17AA1D}"/>
    <cellStyle name="Total 15 4 2 6" xfId="17243" xr:uid="{C02ED1C8-8EED-40D4-9F51-0F8B4CA74B21}"/>
    <cellStyle name="Total 15 4 2 7" xfId="18090" xr:uid="{4F5990C2-A63D-4545-88DA-9B828F238BEB}"/>
    <cellStyle name="Total 15 4 2 8" xfId="18857" xr:uid="{2BDEC724-A387-4D59-9852-EF1B8CC8CC3F}"/>
    <cellStyle name="Total 15 4 3" xfId="9684" xr:uid="{968FE0C1-9E69-490D-BF9B-3BDA447D1A1C}"/>
    <cellStyle name="Total 15 4 3 2" xfId="14088" xr:uid="{AD4D09B0-43FB-4C0E-B01E-146E3745993D}"/>
    <cellStyle name="Total 15 4 3 3" xfId="15048" xr:uid="{E10833B7-C319-4C3D-B22B-47FB639EAF2B}"/>
    <cellStyle name="Total 15 4 3 4" xfId="16000" xr:uid="{553FF871-181B-4C6F-8C48-7CEDEDCE8AE8}"/>
    <cellStyle name="Total 15 4 3 5" xfId="16874" xr:uid="{2CE77A33-F056-4067-836F-DA642BE58225}"/>
    <cellStyle name="Total 15 4 3 6" xfId="17739" xr:uid="{39212E9F-6392-493A-81A3-89037F8150EA}"/>
    <cellStyle name="Total 15 4 3 7" xfId="18515" xr:uid="{663E2A2F-E91F-4B89-81DF-4B2449151F99}"/>
    <cellStyle name="Total 15 4 3 8" xfId="19272" xr:uid="{2D142EF9-5D2A-48DF-8BD3-CA100EA4EE24}"/>
    <cellStyle name="Total 15 4 4" xfId="12453" xr:uid="{3D2E7C00-A6E2-4EE1-B395-BFE280ED1130}"/>
    <cellStyle name="Total 15 4 5" xfId="10436" xr:uid="{A7DA1C6A-F0F4-4121-A3D0-A9E54D3E6D51}"/>
    <cellStyle name="Total 15 4 6" xfId="11724" xr:uid="{A9A0CE88-34A7-4199-9068-BD5E572B1731}"/>
    <cellStyle name="Total 15 4 7" xfId="11072" xr:uid="{79BFBFFD-8781-402D-9F50-DE11B1838573}"/>
    <cellStyle name="Total 15 4 8" xfId="13392" xr:uid="{CFC05B88-6001-4A9D-9EF5-AEF1A0F5D157}"/>
    <cellStyle name="Total 15 4 9" xfId="14403" xr:uid="{8D92A401-3177-4286-8413-C6F291AC953D}"/>
    <cellStyle name="Total 15 5" xfId="8026" xr:uid="{1D5AAFB7-61A3-455E-95E3-131B44D68A84}"/>
    <cellStyle name="Total 15 5 2" xfId="12993" xr:uid="{1721F360-8E72-4719-95C5-4ECFD1E51C1E}"/>
    <cellStyle name="Total 15 5 3" xfId="10008" xr:uid="{82EBFD60-E9B8-4A82-87AC-D9B9CA36908D}"/>
    <cellStyle name="Total 15 5 4" xfId="12003" xr:uid="{B8BA74CC-B749-4217-888E-02D1F48D431D}"/>
    <cellStyle name="Total 15 5 5" xfId="10837" xr:uid="{756DBECD-DD6B-4009-B499-D63D114C4B0E}"/>
    <cellStyle name="Total 15 5 6" xfId="11595" xr:uid="{5602F8E0-5BCF-42DE-B2FF-AB0F77BC422C}"/>
    <cellStyle name="Total 15 5 7" xfId="11172" xr:uid="{4396FB87-C4E8-4335-8A81-74A19C81BF3B}"/>
    <cellStyle name="Total 15 5 8" xfId="11435" xr:uid="{F99F66D9-C29F-4B2E-A409-5F63885E68DB}"/>
    <cellStyle name="Total 15 6" xfId="9456" xr:uid="{FE9B563E-7697-4666-AA1A-F031617FDD1C}"/>
    <cellStyle name="Total 15 6 2" xfId="13860" xr:uid="{FD557DDB-15B9-4BC0-B6A8-C4C37776879C}"/>
    <cellStyle name="Total 15 6 3" xfId="14820" xr:uid="{1D6FED46-1FAD-40FF-A941-CCB6595F44A5}"/>
    <cellStyle name="Total 15 6 4" xfId="15772" xr:uid="{5A4D95F4-C31B-4A6D-AD3E-F2EEEBFD91F7}"/>
    <cellStyle name="Total 15 6 5" xfId="16646" xr:uid="{996A675E-03DF-460F-8016-F8516C0EFE9F}"/>
    <cellStyle name="Total 15 6 6" xfId="17511" xr:uid="{91EBA451-608D-4A4B-9896-A2A37BEDC682}"/>
    <cellStyle name="Total 15 6 7" xfId="18287" xr:uid="{23772573-7248-49D1-A422-1040FC6B13F9}"/>
    <cellStyle name="Total 15 6 8" xfId="19044" xr:uid="{CC5A15DD-60DA-4181-AB75-53C6BF053FE6}"/>
    <cellStyle name="Total 15 7" xfId="11919" xr:uid="{064FD8F0-B161-4102-9803-1CF0EACF4DD7}"/>
    <cellStyle name="Total 15 8" xfId="10908" xr:uid="{670EEBDB-7EC4-4C6B-A941-411B18B6D94F}"/>
    <cellStyle name="Total 15 9" xfId="11530" xr:uid="{90DA1892-C478-4F41-ABBD-05B2658535E0}"/>
    <cellStyle name="Total 16" xfId="6298" xr:uid="{3293F2BE-C110-40D0-900E-88F5A2058621}"/>
    <cellStyle name="Total 16 10" xfId="13020" xr:uid="{12D45565-4AE5-4B9E-871D-649AF98A6E9F}"/>
    <cellStyle name="Total 16 11" xfId="9983" xr:uid="{5816109A-2EB8-4FEE-BA8E-5B98DE5C2309}"/>
    <cellStyle name="Total 16 12" xfId="11832" xr:uid="{C0D93F4E-FBA4-44A4-B451-AD7F0095F8BE}"/>
    <cellStyle name="Total 16 2" xfId="6922" xr:uid="{1116277F-6DCE-4642-8945-235A44178879}"/>
    <cellStyle name="Total 16 2 10" xfId="11603" xr:uid="{0D3B8596-3203-4AE6-917F-1F2FDF46D87B}"/>
    <cellStyle name="Total 16 2 11" xfId="11166" xr:uid="{534EF2E7-C83B-4395-897F-CCB8411F5E40}"/>
    <cellStyle name="Total 16 2 2" xfId="7723" xr:uid="{737F4399-4096-4BEA-940E-BFF530673BDB}"/>
    <cellStyle name="Total 16 2 2 10" xfId="14581" xr:uid="{08B79E89-5A4A-4FBF-AC3B-82F69247BAC7}"/>
    <cellStyle name="Total 16 2 2 2" xfId="9362" xr:uid="{B67FD953-4688-46C7-8C12-29A506560DD6}"/>
    <cellStyle name="Total 16 2 2 2 2" xfId="13783" xr:uid="{EB623389-F778-4B87-9F86-6E7949A2A19F}"/>
    <cellStyle name="Total 16 2 2 2 3" xfId="14745" xr:uid="{4C1EA735-C535-4491-9298-52173D302FFF}"/>
    <cellStyle name="Total 16 2 2 2 4" xfId="15697" xr:uid="{1570B0F7-219E-4720-8780-231DC4CA19D6}"/>
    <cellStyle name="Total 16 2 2 2 5" xfId="16575" xr:uid="{2BC10A2F-5B7F-45FC-8436-D0493E05DCA5}"/>
    <cellStyle name="Total 16 2 2 2 6" xfId="17440" xr:uid="{166EFB46-293C-49CB-A46F-4498E10C6164}"/>
    <cellStyle name="Total 16 2 2 2 7" xfId="18216" xr:uid="{183053C9-D6A3-45C2-AE25-C2245CC787DD}"/>
    <cellStyle name="Total 16 2 2 2 8" xfId="18973" xr:uid="{619AF7A7-7429-4D4F-A188-B6BC14A225F2}"/>
    <cellStyle name="Total 16 2 2 3" xfId="9800" xr:uid="{592CA6CE-9907-49DB-AA73-444EA7410243}"/>
    <cellStyle name="Total 16 2 2 3 2" xfId="14204" xr:uid="{7946413E-0AC3-4A44-9DA8-68D668417EE6}"/>
    <cellStyle name="Total 16 2 2 3 3" xfId="15164" xr:uid="{97361D5B-7EA7-4EED-A892-6BF4BF4C3675}"/>
    <cellStyle name="Total 16 2 2 3 4" xfId="16116" xr:uid="{B8112148-93BB-45FA-ACE0-2506D9D6CE68}"/>
    <cellStyle name="Total 16 2 2 3 5" xfId="16990" xr:uid="{C6C571F0-D071-428C-A5AA-9430A23E1404}"/>
    <cellStyle name="Total 16 2 2 3 6" xfId="17855" xr:uid="{3178CFE4-EB08-444E-A998-31351320F53F}"/>
    <cellStyle name="Total 16 2 2 3 7" xfId="18631" xr:uid="{D3098637-2AFD-42A1-B848-195E1B16E17B}"/>
    <cellStyle name="Total 16 2 2 3 8" xfId="19388" xr:uid="{8B2B78BE-B3DE-4E91-B79B-E0349A67E4C0}"/>
    <cellStyle name="Total 16 2 2 4" xfId="12769" xr:uid="{B0E0C6F7-FBDD-4564-9D64-0D8832C24D36}"/>
    <cellStyle name="Total 16 2 2 5" xfId="12800" xr:uid="{890311F8-D38B-4E1C-89AD-94D2E74A0911}"/>
    <cellStyle name="Total 16 2 2 6" xfId="10181" xr:uid="{1AF49B68-C403-4BDC-966F-8A459308E092}"/>
    <cellStyle name="Total 16 2 2 7" xfId="11788" xr:uid="{F5B5B002-05F5-4EDC-A949-D56DE1515CD3}"/>
    <cellStyle name="Total 16 2 2 8" xfId="11026" xr:uid="{C6E842BA-31EC-4F41-9541-91715FC1A314}"/>
    <cellStyle name="Total 16 2 2 9" xfId="13599" xr:uid="{5EB268BB-52F1-4B86-B1D3-B5FC2BA17AF9}"/>
    <cellStyle name="Total 16 2 3" xfId="8562" xr:uid="{EEAFA6F9-F748-4E58-B64D-50527EA2B54E}"/>
    <cellStyle name="Total 16 2 3 2" xfId="13301" xr:uid="{F43DD052-C971-4D02-9E64-D661EF51C28B}"/>
    <cellStyle name="Total 16 2 3 3" xfId="14321" xr:uid="{A4619339-E8BA-4D2B-9657-D0A047B3B6F9}"/>
    <cellStyle name="Total 16 2 3 4" xfId="15281" xr:uid="{4B02E584-93B7-4D09-9B5F-3BB403E48FA2}"/>
    <cellStyle name="Total 16 2 3 5" xfId="16230" xr:uid="{E29A5028-EC30-4DAD-95A9-8C9A4E18BBA6}"/>
    <cellStyle name="Total 16 2 3 6" xfId="17103" xr:uid="{B7E7483C-D7B8-4D1F-A572-B2621F432B06}"/>
    <cellStyle name="Total 16 2 3 7" xfId="17968" xr:uid="{FEB34E3A-E2A2-435E-A62E-83EF1D05A7D0}"/>
    <cellStyle name="Total 16 2 3 8" xfId="18744" xr:uid="{77139230-867C-4FB2-B192-4E07B7B3F4C8}"/>
    <cellStyle name="Total 16 2 4" xfId="9571" xr:uid="{E332102F-220C-4415-8298-358DC8928EB9}"/>
    <cellStyle name="Total 16 2 4 2" xfId="13975" xr:uid="{91C43926-DB24-4DF2-B5A6-FFE4CC385EF5}"/>
    <cellStyle name="Total 16 2 4 3" xfId="14935" xr:uid="{977BFF7C-51AD-41A7-BC34-7EA3BE0FBDD1}"/>
    <cellStyle name="Total 16 2 4 4" xfId="15887" xr:uid="{3A897E88-BF91-449D-A905-7E4941563070}"/>
    <cellStyle name="Total 16 2 4 5" xfId="16761" xr:uid="{008A6521-C8E6-426D-B679-A8D3C3F36443}"/>
    <cellStyle name="Total 16 2 4 6" xfId="17626" xr:uid="{4981B96C-A7D1-44A7-8515-76F4B75F618C}"/>
    <cellStyle name="Total 16 2 4 7" xfId="18402" xr:uid="{240D370C-A388-4711-8436-73DFDA2B4A31}"/>
    <cellStyle name="Total 16 2 4 8" xfId="19159" xr:uid="{40FBC2FC-9C99-436E-BC78-95C3D4AC040D}"/>
    <cellStyle name="Total 16 2 5" xfId="12272" xr:uid="{91AD832A-38B1-4EC8-925D-6A1DE05132EF}"/>
    <cellStyle name="Total 16 2 6" xfId="10603" xr:uid="{A4B4E2DA-B16C-42D6-AD02-BB9C6D2000C0}"/>
    <cellStyle name="Total 16 2 7" xfId="13042" xr:uid="{640966EF-2F89-468A-B03D-F98394A6BBF3}"/>
    <cellStyle name="Total 16 2 8" xfId="12015" xr:uid="{7FB1D280-BD25-47DE-92A8-81B72BBBB629}"/>
    <cellStyle name="Total 16 2 9" xfId="10828" xr:uid="{709B8D42-53EA-428E-91ED-2F58EE5B46BA}"/>
    <cellStyle name="Total 16 3" xfId="7186" xr:uid="{AE482B68-85A7-4B41-AB38-B56AE1DC2D89}"/>
    <cellStyle name="Total 16 3 10" xfId="13175" xr:uid="{F52D9D8B-7E8A-450F-803E-AA8A08332620}"/>
    <cellStyle name="Total 16 3 2" xfId="8825" xr:uid="{CB3E8905-5AD0-4694-B55C-C89445C9FE54}"/>
    <cellStyle name="Total 16 3 2 2" xfId="13484" xr:uid="{3E75FAC1-F4F4-4FE6-9515-42F7E278F4C0}"/>
    <cellStyle name="Total 16 3 2 3" xfId="14490" xr:uid="{787F0693-B4E8-404D-8E5F-9A80F67F90F8}"/>
    <cellStyle name="Total 16 3 2 4" xfId="15448" xr:uid="{26F28E10-A94D-44ED-A9E5-4BE8A7C1576C}"/>
    <cellStyle name="Total 16 3 2 5" xfId="16374" xr:uid="{7DB10065-AB1A-4F45-9B2E-F8A4C84B9889}"/>
    <cellStyle name="Total 16 3 2 6" xfId="17245" xr:uid="{479DAA71-1883-44AA-BF77-20050C48D7F5}"/>
    <cellStyle name="Total 16 3 2 7" xfId="18092" xr:uid="{075FD4DA-09D9-40B0-9382-3460E561238F}"/>
    <cellStyle name="Total 16 3 2 8" xfId="18859" xr:uid="{091A190B-0C26-42CE-B0F4-90176DD44E9B}"/>
    <cellStyle name="Total 16 3 3" xfId="9686" xr:uid="{6A93F081-FB61-4730-B7EF-74A0EAADDBC7}"/>
    <cellStyle name="Total 16 3 3 2" xfId="14090" xr:uid="{7E5D31F5-DEB3-4EB8-B50B-6286E21B4444}"/>
    <cellStyle name="Total 16 3 3 3" xfId="15050" xr:uid="{757193CC-E393-46E8-A175-F0D5036AC576}"/>
    <cellStyle name="Total 16 3 3 4" xfId="16002" xr:uid="{2AE18C71-B8F5-4603-8865-3B088A48ECA9}"/>
    <cellStyle name="Total 16 3 3 5" xfId="16876" xr:uid="{B840F353-280B-4A3F-86E6-1CFB5D4C1502}"/>
    <cellStyle name="Total 16 3 3 6" xfId="17741" xr:uid="{F3AD7F42-4DB0-4EDE-865C-2B1D0D9FDF30}"/>
    <cellStyle name="Total 16 3 3 7" xfId="18517" xr:uid="{B1B4C569-0E77-41B7-A079-2D3CCA484266}"/>
    <cellStyle name="Total 16 3 3 8" xfId="19274" xr:uid="{C382C758-5AC7-4B50-8A55-20996A5E3958}"/>
    <cellStyle name="Total 16 3 4" xfId="12455" xr:uid="{7B944944-8CFF-4215-A3CE-73CD64790ED9}"/>
    <cellStyle name="Total 16 3 5" xfId="10434" xr:uid="{B46AB38C-3A36-4576-8C65-69918122E4F5}"/>
    <cellStyle name="Total 16 3 6" xfId="11725" xr:uid="{D21AA87D-ED5D-4F10-AABD-B6B6CCD9BDFD}"/>
    <cellStyle name="Total 16 3 7" xfId="11071" xr:uid="{6C116CCD-64BE-4821-B92A-63B2CCED20BB}"/>
    <cellStyle name="Total 16 3 8" xfId="12880" xr:uid="{9D0B32C7-7909-4606-A9CA-E2EABE0F1CC5}"/>
    <cellStyle name="Total 16 3 9" xfId="10109" xr:uid="{5AAEFF40-1AF8-4226-BAB1-561094C5990A}"/>
    <cellStyle name="Total 16 4" xfId="8028" xr:uid="{9B821C61-662A-468F-B386-902233341172}"/>
    <cellStyle name="Total 16 4 2" xfId="12995" xr:uid="{D388259E-FC1F-4ABE-AD90-EB269CA45ADB}"/>
    <cellStyle name="Total 16 4 3" xfId="10007" xr:uid="{C0B34CC4-4A47-4945-896B-5868D3B52946}"/>
    <cellStyle name="Total 16 4 4" xfId="12700" xr:uid="{4F1D6964-ACAC-4C34-ACE2-8CAD4AF0F0C5}"/>
    <cellStyle name="Total 16 4 5" xfId="10231" xr:uid="{648E0CE2-621D-4936-BF50-F134D4985861}"/>
    <cellStyle name="Total 16 4 6" xfId="13685" xr:uid="{09137373-B5CA-4BA6-8ABE-9C30DC8B8B92}"/>
    <cellStyle name="Total 16 4 7" xfId="14654" xr:uid="{EF45AD5B-DAFC-41DE-A2EF-30769777D9A9}"/>
    <cellStyle name="Total 16 4 8" xfId="15606" xr:uid="{C79EFA75-EAC7-4EED-A417-0E4282BD8912}"/>
    <cellStyle name="Total 16 5" xfId="9458" xr:uid="{21A3DBD4-5C0A-438F-AF6E-1AA11C69B79F}"/>
    <cellStyle name="Total 16 5 2" xfId="13862" xr:uid="{2A691203-056F-429D-B4BB-4E762A790723}"/>
    <cellStyle name="Total 16 5 3" xfId="14822" xr:uid="{D56652EC-B393-4C45-B641-CE66DEE3FF32}"/>
    <cellStyle name="Total 16 5 4" xfId="15774" xr:uid="{BD0EA00A-327F-4F2C-B5AE-703C3586178B}"/>
    <cellStyle name="Total 16 5 5" xfId="16648" xr:uid="{8FE0575C-71DE-4BD6-80A3-37E0F66DB24C}"/>
    <cellStyle name="Total 16 5 6" xfId="17513" xr:uid="{375279ED-EE69-46D3-8A50-758F91B9DF06}"/>
    <cellStyle name="Total 16 5 7" xfId="18289" xr:uid="{D156CC4E-8CA0-4405-A0AE-891D66847F0C}"/>
    <cellStyle name="Total 16 5 8" xfId="19046" xr:uid="{D365A3A0-8745-4B97-9CBE-D2ECED39F413}"/>
    <cellStyle name="Total 16 6" xfId="11921" xr:uid="{ECE3A0DF-B38B-4AD9-8BD8-9ED9B2F7D55F}"/>
    <cellStyle name="Total 16 7" xfId="10906" xr:uid="{133C501E-899D-4247-B003-2961E43DD43E}"/>
    <cellStyle name="Total 16 8" xfId="11532" xr:uid="{990CA6E8-ADEA-4F65-9B0A-35B8636BFA28}"/>
    <cellStyle name="Total 16 9" xfId="11217" xr:uid="{F1AC21D0-E5FA-4997-8997-E8F2CB266BF0}"/>
    <cellStyle name="Total 17" xfId="6299" xr:uid="{112C7A27-034A-4D84-826C-81ADC949C85A}"/>
    <cellStyle name="Total 17 10" xfId="11958" xr:uid="{C7583A47-6252-4D2F-A11C-DB7DFF96DEB7}"/>
    <cellStyle name="Total 17 11" xfId="10871" xr:uid="{6077DCA0-F0E9-4CD8-AABD-0FAA585273A3}"/>
    <cellStyle name="Total 17 12" xfId="11561" xr:uid="{709EEB43-2202-4729-9D9A-733660BB5CBC}"/>
    <cellStyle name="Total 17 2" xfId="6923" xr:uid="{D4C7BFF6-A006-4A84-9AD4-929A78FEF812}"/>
    <cellStyle name="Total 17 2 10" xfId="14625" xr:uid="{A5984F5B-C5B0-434F-9A63-F554BC83DBC1}"/>
    <cellStyle name="Total 17 2 11" xfId="15578" xr:uid="{DABEBAA2-628F-467D-9C8C-C54DB1EFF8CA}"/>
    <cellStyle name="Total 17 2 2" xfId="7724" xr:uid="{51D39EF1-38C9-4262-BD6E-662627271538}"/>
    <cellStyle name="Total 17 2 2 10" xfId="18012" xr:uid="{F343E7AD-63D8-4036-8C20-DD67DECC9E18}"/>
    <cellStyle name="Total 17 2 2 2" xfId="9363" xr:uid="{D407122B-B43A-4955-B068-1B144FB40936}"/>
    <cellStyle name="Total 17 2 2 2 2" xfId="13784" xr:uid="{661B83B2-E5B6-435E-A9F9-A7CE1B6E5EA8}"/>
    <cellStyle name="Total 17 2 2 2 3" xfId="14746" xr:uid="{89210F4A-248E-4E3E-80CA-5A8F143E213F}"/>
    <cellStyle name="Total 17 2 2 2 4" xfId="15698" xr:uid="{6015D198-CB17-4D36-997C-1A19BC1F985F}"/>
    <cellStyle name="Total 17 2 2 2 5" xfId="16576" xr:uid="{BB00D86A-ABEB-4B44-8BA9-F52E941619FD}"/>
    <cellStyle name="Total 17 2 2 2 6" xfId="17441" xr:uid="{5F36D8F8-3A83-4B1C-8A9D-EF696DF52911}"/>
    <cellStyle name="Total 17 2 2 2 7" xfId="18217" xr:uid="{3B4D9B5F-3A2A-4697-838D-7E7B1D137C01}"/>
    <cellStyle name="Total 17 2 2 2 8" xfId="18974" xr:uid="{8108EE99-C48E-4029-8F36-2D7E352428C9}"/>
    <cellStyle name="Total 17 2 2 3" xfId="9801" xr:uid="{87F179D1-279E-4EEF-81C5-4C1F09497E33}"/>
    <cellStyle name="Total 17 2 2 3 2" xfId="14205" xr:uid="{595376C2-753F-4F0D-A7F7-21B3631C8F36}"/>
    <cellStyle name="Total 17 2 2 3 3" xfId="15165" xr:uid="{84DFB615-A810-42F3-B1CE-85A8D399B68E}"/>
    <cellStyle name="Total 17 2 2 3 4" xfId="16117" xr:uid="{ED173E22-1051-4902-AACF-496963D01A01}"/>
    <cellStyle name="Total 17 2 2 3 5" xfId="16991" xr:uid="{5F59ED1B-E097-456C-996E-E1ED92539E0A}"/>
    <cellStyle name="Total 17 2 2 3 6" xfId="17856" xr:uid="{45E8DEB4-2692-4445-AB6C-AE65B22F0D1B}"/>
    <cellStyle name="Total 17 2 2 3 7" xfId="18632" xr:uid="{D910A636-D824-4AE2-9F70-75BCA19D4690}"/>
    <cellStyle name="Total 17 2 2 3 8" xfId="19389" xr:uid="{3168DB11-DA4E-4224-8091-030ED929A10D}"/>
    <cellStyle name="Total 17 2 2 4" xfId="12770" xr:uid="{B5AF0ABD-3D72-4435-BCAA-2C7EA85644BB}"/>
    <cellStyle name="Total 17 2 2 5" xfId="13356" xr:uid="{B4B69790-3C88-4DBC-AB18-D05D7B290F99}"/>
    <cellStyle name="Total 17 2 2 6" xfId="14370" xr:uid="{A034F93D-47D5-4806-AE9B-D291E92EC49B}"/>
    <cellStyle name="Total 17 2 2 7" xfId="15330" xr:uid="{3F96E489-19C1-458C-A316-06FD50B680E2}"/>
    <cellStyle name="Total 17 2 2 8" xfId="16274" xr:uid="{48B53DDC-FC53-4AA8-9F78-C2DAA116378E}"/>
    <cellStyle name="Total 17 2 2 9" xfId="17147" xr:uid="{0F5083FE-82FC-4657-9584-028D2D89D613}"/>
    <cellStyle name="Total 17 2 3" xfId="8563" xr:uid="{9E13E1FD-57FE-4EE9-8EB8-68A34E574BBF}"/>
    <cellStyle name="Total 17 2 3 2" xfId="13302" xr:uid="{5EBADBB2-0AA9-4454-A227-A96E541D961E}"/>
    <cellStyle name="Total 17 2 3 3" xfId="14322" xr:uid="{6A78D3D2-59F0-4E85-B0A8-153EE0A341CB}"/>
    <cellStyle name="Total 17 2 3 4" xfId="15282" xr:uid="{E2510FB7-0CDA-400D-8F07-929310D3B656}"/>
    <cellStyle name="Total 17 2 3 5" xfId="16231" xr:uid="{305D6A40-1EC8-4B31-860F-8BA83ABCF527}"/>
    <cellStyle name="Total 17 2 3 6" xfId="17104" xr:uid="{C3119968-545C-4DE0-AE97-00AB0639C8D0}"/>
    <cellStyle name="Total 17 2 3 7" xfId="17969" xr:uid="{C6A186FD-89B6-4C8F-BA7C-01FCFE22B2ED}"/>
    <cellStyle name="Total 17 2 3 8" xfId="18745" xr:uid="{A6C39B14-925B-478E-9B63-8020B6850803}"/>
    <cellStyle name="Total 17 2 4" xfId="9572" xr:uid="{D57C7E8C-05D9-4C9A-8C50-650C7B5D9F10}"/>
    <cellStyle name="Total 17 2 4 2" xfId="13976" xr:uid="{6521A564-597D-484D-B3F6-A7D293D5FB7E}"/>
    <cellStyle name="Total 17 2 4 3" xfId="14936" xr:uid="{DA143E7F-EC95-490E-B4B1-A0D368AA6016}"/>
    <cellStyle name="Total 17 2 4 4" xfId="15888" xr:uid="{137CC999-47F2-47BC-A60D-9103FEE50924}"/>
    <cellStyle name="Total 17 2 4 5" xfId="16762" xr:uid="{CDB8AFBB-B1FD-4179-9E7D-F6D0E9B4522F}"/>
    <cellStyle name="Total 17 2 4 6" xfId="17627" xr:uid="{32F572F2-D715-45E1-A514-6CC6AD2B0A53}"/>
    <cellStyle name="Total 17 2 4 7" xfId="18403" xr:uid="{1E9366E7-EF04-4ADC-B6C8-84B0A2BE69F1}"/>
    <cellStyle name="Total 17 2 4 8" xfId="19160" xr:uid="{7B9DC8E7-0DFC-4871-8DAD-3E4C82389174}"/>
    <cellStyle name="Total 17 2 5" xfId="12273" xr:uid="{05CCFB0A-C7A8-4995-8E17-CCB1E7C1D147}"/>
    <cellStyle name="Total 17 2 6" xfId="10602" xr:uid="{D5BDE21D-1122-4D4D-BE3C-8254F77BB79A}"/>
    <cellStyle name="Total 17 2 7" xfId="12379" xr:uid="{AD9B77FD-88D8-441F-880C-944CEA3C8164}"/>
    <cellStyle name="Total 17 2 8" xfId="10506" xr:uid="{912EDE59-9A35-46E1-BC06-798A78048DBE}"/>
    <cellStyle name="Total 17 2 9" xfId="13649" xr:uid="{E645A7DB-DB95-423F-981D-824024267C28}"/>
    <cellStyle name="Total 17 3" xfId="7187" xr:uid="{919DDE51-3E89-4B95-825B-53C1CC2687E9}"/>
    <cellStyle name="Total 17 3 10" xfId="11748" xr:uid="{E2EE2EC4-215E-4708-A160-1D216D231A8E}"/>
    <cellStyle name="Total 17 3 2" xfId="8826" xr:uid="{D376BCF2-32EE-4D35-A47C-5B42F7194374}"/>
    <cellStyle name="Total 17 3 2 2" xfId="13485" xr:uid="{281F8BA3-0CE9-4DFE-A132-938334F536E5}"/>
    <cellStyle name="Total 17 3 2 3" xfId="14491" xr:uid="{A568FCC3-AA9B-46C1-A219-A741639FDEB9}"/>
    <cellStyle name="Total 17 3 2 4" xfId="15449" xr:uid="{763D90DD-61C6-4B05-80C2-8B8F51FD2936}"/>
    <cellStyle name="Total 17 3 2 5" xfId="16375" xr:uid="{56E8063C-6E38-4358-A52C-E854D517FF0B}"/>
    <cellStyle name="Total 17 3 2 6" xfId="17246" xr:uid="{1D41D6F0-3EE6-45DA-9FCE-27B1BA3574A7}"/>
    <cellStyle name="Total 17 3 2 7" xfId="18093" xr:uid="{19682D33-039D-4698-B321-5F5F82C9CA71}"/>
    <cellStyle name="Total 17 3 2 8" xfId="18860" xr:uid="{28467F8F-551F-4CA2-A4BE-67E2294EB6CF}"/>
    <cellStyle name="Total 17 3 3" xfId="9687" xr:uid="{B5840A13-53F7-44E2-A318-6EB94BBC2C73}"/>
    <cellStyle name="Total 17 3 3 2" xfId="14091" xr:uid="{A06C8A9F-1C44-4FD7-A61B-0E7F46803BF0}"/>
    <cellStyle name="Total 17 3 3 3" xfId="15051" xr:uid="{EC6A894E-C02D-4E06-9D63-1B0BD6ED37C3}"/>
    <cellStyle name="Total 17 3 3 4" xfId="16003" xr:uid="{963B4A47-19B5-4E56-913A-CF001FDA0330}"/>
    <cellStyle name="Total 17 3 3 5" xfId="16877" xr:uid="{5D088DFB-BAD4-48D4-AADF-ABEB6F33D76C}"/>
    <cellStyle name="Total 17 3 3 6" xfId="17742" xr:uid="{099BA605-A510-4ABA-BD1A-76BB8E4AB5A0}"/>
    <cellStyle name="Total 17 3 3 7" xfId="18518" xr:uid="{EC4D7955-72E5-4626-87CB-403CCA60FACF}"/>
    <cellStyle name="Total 17 3 3 8" xfId="19275" xr:uid="{71E06144-F576-40F9-8721-8814683467DB}"/>
    <cellStyle name="Total 17 3 4" xfId="12456" xr:uid="{755302A2-7664-4D1E-BE9E-00CBAD4F99E3}"/>
    <cellStyle name="Total 17 3 5" xfId="10433" xr:uid="{AD14FC53-C3DA-4B6B-A3C4-22B77786D36C}"/>
    <cellStyle name="Total 17 3 6" xfId="12118" xr:uid="{3139D5ED-8E04-40AE-95B5-0D1A98854372}"/>
    <cellStyle name="Total 17 3 7" xfId="10744" xr:uid="{C4CC540A-2E2A-41D2-9E70-A7F8F2FD97FB}"/>
    <cellStyle name="Total 17 3 8" xfId="12586" xr:uid="{39EDD8F5-4DDE-4D84-98C6-A76E5D3021AF}"/>
    <cellStyle name="Total 17 3 9" xfId="10325" xr:uid="{B495C215-E9F3-4E8A-A1A0-4FA56AB0C2EC}"/>
    <cellStyle name="Total 17 4" xfId="8029" xr:uid="{6B1598D1-C029-447D-9881-CBA82B297690}"/>
    <cellStyle name="Total 17 4 2" xfId="12996" xr:uid="{AD27CE0B-EF04-4C9D-A086-3ADD0C585ADD}"/>
    <cellStyle name="Total 17 4 3" xfId="10006" xr:uid="{03703AE3-ACE9-454E-B4F1-3967377DDBC5}"/>
    <cellStyle name="Total 17 4 4" xfId="13721" xr:uid="{DFA3D41C-2A91-4686-9513-9826337D0E19}"/>
    <cellStyle name="Total 17 4 5" xfId="14685" xr:uid="{61556BE9-A7F6-4BDC-93BD-8DF89E459CD4}"/>
    <cellStyle name="Total 17 4 6" xfId="15637" xr:uid="{2CFD831E-2CA8-4AD8-8589-76271BCB16B4}"/>
    <cellStyle name="Total 17 4 7" xfId="16519" xr:uid="{2C23DD2E-7476-4BB2-A6F8-A86093D06CB2}"/>
    <cellStyle name="Total 17 4 8" xfId="17387" xr:uid="{F45D20EB-689D-4BCB-9CD5-4646FEE9B6E7}"/>
    <cellStyle name="Total 17 5" xfId="9459" xr:uid="{1EB8A0CC-60AA-4EC0-8B6C-E6C842363421}"/>
    <cellStyle name="Total 17 5 2" xfId="13863" xr:uid="{358BE76D-8831-4009-AA5C-2B9B8BC30861}"/>
    <cellStyle name="Total 17 5 3" xfId="14823" xr:uid="{C413C592-EDD3-4ED7-A35F-E7D9D3F6E8E8}"/>
    <cellStyle name="Total 17 5 4" xfId="15775" xr:uid="{20145859-7394-4BE6-B865-2295C0B47988}"/>
    <cellStyle name="Total 17 5 5" xfId="16649" xr:uid="{B3B49A42-E84A-400B-962B-5F4F1A740972}"/>
    <cellStyle name="Total 17 5 6" xfId="17514" xr:uid="{FAA3BBC0-9565-4974-AA76-5332922F1AFD}"/>
    <cellStyle name="Total 17 5 7" xfId="18290" xr:uid="{C9477065-8331-482C-ABE4-156B3840B91E}"/>
    <cellStyle name="Total 17 5 8" xfId="19047" xr:uid="{59912A23-B420-497E-A8A8-2ED7DD04645C}"/>
    <cellStyle name="Total 17 6" xfId="11922" xr:uid="{5F120DAC-CC47-4E24-AFDA-2ECA23DC8968}"/>
    <cellStyle name="Total 17 7" xfId="10905" xr:uid="{7032732D-07D0-43E5-895B-247F95CB7228}"/>
    <cellStyle name="Total 17 8" xfId="11533" xr:uid="{BC1AD084-FEB8-476F-84CD-7165912257F0}"/>
    <cellStyle name="Total 17 9" xfId="11216" xr:uid="{80FFC4EF-DAFF-4D97-A5D4-F70E646DF93D}"/>
    <cellStyle name="Total 18" xfId="6300" xr:uid="{46B574C0-312C-4EB3-88C2-912B0FCBF8E9}"/>
    <cellStyle name="Total 18 10" xfId="11215" xr:uid="{C7370A74-5816-40C3-A7A3-2D3C70EB35F9}"/>
    <cellStyle name="Total 18 11" xfId="12540" xr:uid="{362E5D74-B586-45D4-A96F-6212684A8A88}"/>
    <cellStyle name="Total 18 12" xfId="10353" xr:uid="{61D7C059-E0A9-460E-8755-8DEA88E382C3}"/>
    <cellStyle name="Total 18 13" xfId="12126" xr:uid="{D097AB17-2281-472E-9A82-7C15BF0A8598}"/>
    <cellStyle name="Total 18 2" xfId="6301" xr:uid="{EDBE63AC-71DA-4295-BFCA-31E9AF95F3C5}"/>
    <cellStyle name="Total 18 2 10" xfId="13569" xr:uid="{CA4093EE-B688-4936-9012-D34F5675B043}"/>
    <cellStyle name="Total 18 2 11" xfId="14570" xr:uid="{719823CC-4D33-4A51-A369-5EF888C1F5E9}"/>
    <cellStyle name="Total 18 2 12" xfId="15528" xr:uid="{D8DE431C-3E39-420D-928A-CE21A3DA110D}"/>
    <cellStyle name="Total 18 2 2" xfId="6925" xr:uid="{14D5F0A8-2631-4C04-B62F-75497617CAAB}"/>
    <cellStyle name="Total 18 2 2 10" xfId="9866" xr:uid="{1950169B-FABF-4A48-BCD2-E76DDD071388}"/>
    <cellStyle name="Total 18 2 2 11" xfId="12754" xr:uid="{20D5A48E-82D0-4550-83F9-1EB7488C1927}"/>
    <cellStyle name="Total 18 2 2 2" xfId="7725" xr:uid="{F53BDC2D-F1F4-4C45-97D8-CD6FA96C9F99}"/>
    <cellStyle name="Total 18 2 2 2 10" xfId="16469" xr:uid="{DB6EA963-4C1D-458C-8BDE-CCE83EA889AD}"/>
    <cellStyle name="Total 18 2 2 2 2" xfId="9364" xr:uid="{81B100C6-1EA3-48A1-85F4-206E4F5B3223}"/>
    <cellStyle name="Total 18 2 2 2 2 2" xfId="13785" xr:uid="{7AF2CAAD-0A62-4C14-AAD4-BB1E0D642229}"/>
    <cellStyle name="Total 18 2 2 2 2 3" xfId="14747" xr:uid="{434647CD-2E74-4FE6-ADFA-FD90C6917E2A}"/>
    <cellStyle name="Total 18 2 2 2 2 4" xfId="15699" xr:uid="{88271439-C9B7-4F13-8675-10D352C60078}"/>
    <cellStyle name="Total 18 2 2 2 2 5" xfId="16577" xr:uid="{468994D6-A827-4E60-90DC-CC1FA2F183CD}"/>
    <cellStyle name="Total 18 2 2 2 2 6" xfId="17442" xr:uid="{66CB8236-0D7E-4DA8-9FB8-807921F2EAFC}"/>
    <cellStyle name="Total 18 2 2 2 2 7" xfId="18218" xr:uid="{76747784-919A-4D4E-B419-47BF95CB7CA4}"/>
    <cellStyle name="Total 18 2 2 2 2 8" xfId="18975" xr:uid="{997FD515-E30E-4F3A-B906-34A038708667}"/>
    <cellStyle name="Total 18 2 2 2 3" xfId="9802" xr:uid="{319FD673-9BDF-4D0D-AE8F-9904739B5884}"/>
    <cellStyle name="Total 18 2 2 2 3 2" xfId="14206" xr:uid="{3A04446F-A536-4E80-9642-00B7F8083431}"/>
    <cellStyle name="Total 18 2 2 2 3 3" xfId="15166" xr:uid="{69D8EA44-C285-4C47-8A2C-874C535538F4}"/>
    <cellStyle name="Total 18 2 2 2 3 4" xfId="16118" xr:uid="{292A18F6-2DF2-4238-8A86-A84CEE66ECEE}"/>
    <cellStyle name="Total 18 2 2 2 3 5" xfId="16992" xr:uid="{5B52BF78-7859-4C4B-9D8B-4368F5193304}"/>
    <cellStyle name="Total 18 2 2 2 3 6" xfId="17857" xr:uid="{E1863B47-8587-47A1-A90D-C824965B5312}"/>
    <cellStyle name="Total 18 2 2 2 3 7" xfId="18633" xr:uid="{4D2CBF95-C86B-471B-A8E4-227B1AA3FF48}"/>
    <cellStyle name="Total 18 2 2 2 3 8" xfId="19390" xr:uid="{7B0F9FAF-F85F-4BDD-931D-D489DC188192}"/>
    <cellStyle name="Total 18 2 2 2 4" xfId="12771" xr:uid="{A7C04AF7-71B5-40F8-A7DE-9B67EBF9FA97}"/>
    <cellStyle name="Total 18 2 2 2 5" xfId="12329" xr:uid="{7D2AC7A6-24E8-4953-937D-30B961E56B83}"/>
    <cellStyle name="Total 18 2 2 2 6" xfId="10551" xr:uid="{34761E3B-D476-4002-A437-3F57BCFF06A1}"/>
    <cellStyle name="Total 18 2 2 2 7" xfId="13639" xr:uid="{FB5C744A-A9F0-4DC5-AE6C-CC8177A6E571}"/>
    <cellStyle name="Total 18 2 2 2 8" xfId="14617" xr:uid="{8F47390A-1231-4A13-9E8F-33840157F693}"/>
    <cellStyle name="Total 18 2 2 2 9" xfId="15570" xr:uid="{7C528BA4-7825-4180-A3C8-CCEE5A45E6A7}"/>
    <cellStyle name="Total 18 2 2 3" xfId="8565" xr:uid="{33A5C77C-A991-4250-A89F-3FCAB886A43B}"/>
    <cellStyle name="Total 18 2 2 3 2" xfId="13304" xr:uid="{E9748699-526A-4952-B907-D832F4A8769D}"/>
    <cellStyle name="Total 18 2 2 3 3" xfId="14324" xr:uid="{0EA5EB37-C57A-4A00-A385-E0D4F32F1ACB}"/>
    <cellStyle name="Total 18 2 2 3 4" xfId="15284" xr:uid="{D4891A0F-D768-4B32-8D44-5477BC5D4B53}"/>
    <cellStyle name="Total 18 2 2 3 5" xfId="16233" xr:uid="{3C54C2FB-3FCC-4E4B-9BD5-A1E19F65CDE8}"/>
    <cellStyle name="Total 18 2 2 3 6" xfId="17106" xr:uid="{37349C22-D2AB-4271-AA09-1A25EA5505D6}"/>
    <cellStyle name="Total 18 2 2 3 7" xfId="17971" xr:uid="{CB1AA49D-DD6E-410C-A19A-22D09481535D}"/>
    <cellStyle name="Total 18 2 2 3 8" xfId="18747" xr:uid="{B18DC517-DD4E-44E8-9A1D-AE0786AE3CC5}"/>
    <cellStyle name="Total 18 2 2 4" xfId="9574" xr:uid="{5535AAEA-FA7E-4F10-A344-3C4A2024FEF5}"/>
    <cellStyle name="Total 18 2 2 4 2" xfId="13978" xr:uid="{807B77B8-EEE3-4042-AD54-816982435782}"/>
    <cellStyle name="Total 18 2 2 4 3" xfId="14938" xr:uid="{E48C6CC0-E0C4-4963-809F-D120FBF2525D}"/>
    <cellStyle name="Total 18 2 2 4 4" xfId="15890" xr:uid="{D5068F78-2F4E-4E67-B71A-9A8D3BEBE4C8}"/>
    <cellStyle name="Total 18 2 2 4 5" xfId="16764" xr:uid="{D86A3C7F-CAF5-4495-A022-EE07F20BA4D7}"/>
    <cellStyle name="Total 18 2 2 4 6" xfId="17629" xr:uid="{A24BD95C-78AD-44F7-9539-47275E6A2798}"/>
    <cellStyle name="Total 18 2 2 4 7" xfId="18405" xr:uid="{B0FA65BD-7326-4FF9-B71F-A8021CF6D449}"/>
    <cellStyle name="Total 18 2 2 4 8" xfId="19162" xr:uid="{EC4353BD-4219-4745-AAE1-524B23D15BD8}"/>
    <cellStyle name="Total 18 2 2 5" xfId="12275" xr:uid="{BA1C00AF-941A-489F-AF91-0A7012F6D8E5}"/>
    <cellStyle name="Total 18 2 2 6" xfId="10600" xr:uid="{8C0FE0E0-3D8E-474E-B2C3-5EEAEB87D5BA}"/>
    <cellStyle name="Total 18 2 2 7" xfId="12921" xr:uid="{3A80BC66-5A9A-4203-A4B5-ABE8DBEA26AD}"/>
    <cellStyle name="Total 18 2 2 8" xfId="10073" xr:uid="{3D5DC12A-E252-4F6A-9A08-367E1183A14F}"/>
    <cellStyle name="Total 18 2 2 9" xfId="13181" xr:uid="{4CD9F183-1EA3-48A5-A06E-2AA756ABF69A}"/>
    <cellStyle name="Total 18 2 3" xfId="7189" xr:uid="{F8805E50-BDEA-434B-A735-877CF5C74A11}"/>
    <cellStyle name="Total 18 2 3 10" xfId="17349" xr:uid="{A7B79FAA-4610-44B7-8679-4D82FAF08507}"/>
    <cellStyle name="Total 18 2 3 2" xfId="8828" xr:uid="{A60EAF49-6F10-4EA0-991E-02A7E10F1A13}"/>
    <cellStyle name="Total 18 2 3 2 2" xfId="13487" xr:uid="{FE671D91-0BBF-4AB3-AA0A-D7210ACB2FC2}"/>
    <cellStyle name="Total 18 2 3 2 3" xfId="14493" xr:uid="{F90E2B92-AA5B-43BE-BE83-3E0EA3D9DACB}"/>
    <cellStyle name="Total 18 2 3 2 4" xfId="15451" xr:uid="{8016F8DF-0D26-4A5D-A1D7-9D33707EAC82}"/>
    <cellStyle name="Total 18 2 3 2 5" xfId="16377" xr:uid="{317E2A2E-B6A6-4EB1-9E36-88AFE33438D9}"/>
    <cellStyle name="Total 18 2 3 2 6" xfId="17248" xr:uid="{1016443C-0CBC-4B7F-AC07-950177559ACA}"/>
    <cellStyle name="Total 18 2 3 2 7" xfId="18095" xr:uid="{ED3F3235-D237-4EFA-BE78-FC6312EFD6F1}"/>
    <cellStyle name="Total 18 2 3 2 8" xfId="18862" xr:uid="{9BE7636B-8DB2-4C33-A075-4E84AAE3C298}"/>
    <cellStyle name="Total 18 2 3 3" xfId="9689" xr:uid="{0FF6981A-546F-437F-A678-6510F2DB6625}"/>
    <cellStyle name="Total 18 2 3 3 2" xfId="14093" xr:uid="{54DF9C92-214F-40B6-AAEB-E26104DC2BFC}"/>
    <cellStyle name="Total 18 2 3 3 3" xfId="15053" xr:uid="{10135FD7-8F1E-465C-9CB2-5FC18683C88E}"/>
    <cellStyle name="Total 18 2 3 3 4" xfId="16005" xr:uid="{A9EC54BA-335A-4C17-B14C-2641B512ABB1}"/>
    <cellStyle name="Total 18 2 3 3 5" xfId="16879" xr:uid="{BC41B41A-D061-476B-8E02-FA7257B7FC74}"/>
    <cellStyle name="Total 18 2 3 3 6" xfId="17744" xr:uid="{EA7F35D6-7E50-48E7-929B-DA00820717BD}"/>
    <cellStyle name="Total 18 2 3 3 7" xfId="18520" xr:uid="{8AFB6E6C-6D3A-4C9E-A7EA-96F2FEB35C24}"/>
    <cellStyle name="Total 18 2 3 3 8" xfId="19277" xr:uid="{31E8441E-6941-444A-A665-0DD6749CA943}"/>
    <cellStyle name="Total 18 2 3 4" xfId="12458" xr:uid="{380301E8-F425-40B5-B57C-FB405D3549D0}"/>
    <cellStyle name="Total 18 2 3 5" xfId="10431" xr:uid="{168A7C18-B986-457C-B187-BA93D306ED05}"/>
    <cellStyle name="Total 18 2 3 6" xfId="13657" xr:uid="{172887A8-2B9A-44DA-9CBF-29D718E82972}"/>
    <cellStyle name="Total 18 2 3 7" xfId="14633" xr:uid="{01D16F45-9D17-4C55-B35D-5C38CA399378}"/>
    <cellStyle name="Total 18 2 3 8" xfId="15585" xr:uid="{C67C0D75-4492-43FD-9F15-18FC37126EC3}"/>
    <cellStyle name="Total 18 2 3 9" xfId="16480" xr:uid="{8ED10CF3-2DF3-49AD-A477-978D5DB8F43C}"/>
    <cellStyle name="Total 18 2 4" xfId="8031" xr:uid="{23C38B38-7C94-4381-AEB7-3B61E9FC3088}"/>
    <cellStyle name="Total 18 2 4 2" xfId="12998" xr:uid="{96A4316A-97A5-4DA9-9EAD-88921D61A0A9}"/>
    <cellStyle name="Total 18 2 4 3" xfId="10004" xr:uid="{46CD380B-0704-4CFD-80A0-77E2C2AC53D7}"/>
    <cellStyle name="Total 18 2 4 4" xfId="12398" xr:uid="{B4BE2487-F55C-4569-8CC7-9F3965FA75FA}"/>
    <cellStyle name="Total 18 2 4 5" xfId="10489" xr:uid="{B7334324-D8BF-4B84-ABA3-1DC813CF9FD4}"/>
    <cellStyle name="Total 18 2 4 6" xfId="12631" xr:uid="{4C9CDBEF-40B7-44AF-904F-F3A9D440273A}"/>
    <cellStyle name="Total 18 2 4 7" xfId="10288" xr:uid="{748112DB-2472-46F5-B110-BE510C1BD00D}"/>
    <cellStyle name="Total 18 2 4 8" xfId="11771" xr:uid="{75570FE7-545E-4D5B-86A0-B2E0FB380FA4}"/>
    <cellStyle name="Total 18 2 5" xfId="9461" xr:uid="{AF2985CE-5B9D-43E4-A9A0-062D7CC8A6DF}"/>
    <cellStyle name="Total 18 2 5 2" xfId="13865" xr:uid="{E8925B22-C36A-4983-808A-189DD4DB1B4A}"/>
    <cellStyle name="Total 18 2 5 3" xfId="14825" xr:uid="{834E5422-310E-466F-9BD8-0881BE03A2D2}"/>
    <cellStyle name="Total 18 2 5 4" xfId="15777" xr:uid="{E5079856-BDA6-433B-8980-F43EBC136985}"/>
    <cellStyle name="Total 18 2 5 5" xfId="16651" xr:uid="{194FA1A8-B6DC-48F1-84F8-4286CDF0786D}"/>
    <cellStyle name="Total 18 2 5 6" xfId="17516" xr:uid="{C1E2DF81-6C7A-45BF-A651-3DEFFB40F726}"/>
    <cellStyle name="Total 18 2 5 7" xfId="18292" xr:uid="{18423D91-53F9-4B04-8599-216C3B547226}"/>
    <cellStyle name="Total 18 2 5 8" xfId="19049" xr:uid="{5767D6BF-663C-4802-BDD1-1A44CAC68D29}"/>
    <cellStyle name="Total 18 2 6" xfId="11924" xr:uid="{83E95B79-D326-4AD2-85A7-C2DEAB32002C}"/>
    <cellStyle name="Total 18 2 7" xfId="10903" xr:uid="{51AF21BD-16D3-469B-BFD1-EC14526572A3}"/>
    <cellStyle name="Total 18 2 8" xfId="11535" xr:uid="{9B0875DE-33B3-4419-81B4-34AAFFB89EDC}"/>
    <cellStyle name="Total 18 2 9" xfId="11214" xr:uid="{50A0B2F9-A22B-4BB4-8B90-38B3255F35F4}"/>
    <cellStyle name="Total 18 3" xfId="6924" xr:uid="{1ED3E3D7-84C1-4AC4-96CA-76090EA73E7A}"/>
    <cellStyle name="Total 18 3 10" xfId="16308" xr:uid="{D3C5652E-2F2D-40D5-84F4-C99B12C62278}"/>
    <cellStyle name="Total 18 3 11" xfId="17180" xr:uid="{398C9E2D-E263-4BB1-A457-6E13FEAC1877}"/>
    <cellStyle name="Total 18 3 2" xfId="7726" xr:uid="{6A64F181-A32C-47F2-9B3A-677E8C0FB856}"/>
    <cellStyle name="Total 18 3 2 10" xfId="10926" xr:uid="{ED40538E-F98C-485E-926B-B64C8FD0DB5E}"/>
    <cellStyle name="Total 18 3 2 2" xfId="9365" xr:uid="{35285660-20F2-4604-99E0-CBEF901FFDCC}"/>
    <cellStyle name="Total 18 3 2 2 2" xfId="13786" xr:uid="{405CF71C-8267-45FF-BD9D-21F8C4349F55}"/>
    <cellStyle name="Total 18 3 2 2 3" xfId="14748" xr:uid="{CCA9ABDA-9D35-432D-928A-1AC133A325D9}"/>
    <cellStyle name="Total 18 3 2 2 4" xfId="15700" xr:uid="{1D41AF7C-4BEA-43FD-A7C8-A1CEA64D315F}"/>
    <cellStyle name="Total 18 3 2 2 5" xfId="16578" xr:uid="{96EF9092-B520-4E69-AFE9-6705FCA421D0}"/>
    <cellStyle name="Total 18 3 2 2 6" xfId="17443" xr:uid="{044541C9-7131-43A7-B06D-C2543551679F}"/>
    <cellStyle name="Total 18 3 2 2 7" xfId="18219" xr:uid="{D2F7544E-F832-473D-986D-5078814CCCAF}"/>
    <cellStyle name="Total 18 3 2 2 8" xfId="18976" xr:uid="{1A08F65A-40E3-479C-B839-5918C6389430}"/>
    <cellStyle name="Total 18 3 2 3" xfId="9803" xr:uid="{D9A0DA2A-31FF-4A27-83C0-508E095248B1}"/>
    <cellStyle name="Total 18 3 2 3 2" xfId="14207" xr:uid="{007F1374-10F3-49AC-8FB9-73CC14F97AF1}"/>
    <cellStyle name="Total 18 3 2 3 3" xfId="15167" xr:uid="{1A83676E-2A51-4489-B7E9-BBD132F885A7}"/>
    <cellStyle name="Total 18 3 2 3 4" xfId="16119" xr:uid="{0C75D79D-BDE9-497A-90F0-1F0E06459FD2}"/>
    <cellStyle name="Total 18 3 2 3 5" xfId="16993" xr:uid="{A8A33854-A492-43EF-9D18-79A43A0AC659}"/>
    <cellStyle name="Total 18 3 2 3 6" xfId="17858" xr:uid="{04A9F898-4EEC-4A25-B744-633370B8BD6E}"/>
    <cellStyle name="Total 18 3 2 3 7" xfId="18634" xr:uid="{24976646-2466-47D2-822A-75A02DAEE3F7}"/>
    <cellStyle name="Total 18 3 2 3 8" xfId="19391" xr:uid="{0C894494-C16E-43AA-9479-0448D594944B}"/>
    <cellStyle name="Total 18 3 2 4" xfId="12772" xr:uid="{20920A27-C0A0-45E4-AB6E-E27125FD0CF9}"/>
    <cellStyle name="Total 18 3 2 5" xfId="13071" xr:uid="{B8613CF0-7F8F-4EB6-9B3D-991134395601}"/>
    <cellStyle name="Total 18 3 2 6" xfId="9945" xr:uid="{582E6201-D62C-4B71-8B34-D08289C3F99F}"/>
    <cellStyle name="Total 18 3 2 7" xfId="13202" xr:uid="{6B5B57E0-6AFD-4966-B021-0DA76B81983B}"/>
    <cellStyle name="Total 18 3 2 8" xfId="9849" xr:uid="{4FD69BA0-40D2-492E-80AB-61508520B2E0}"/>
    <cellStyle name="Total 18 3 2 9" xfId="11899" xr:uid="{CFEDE0FD-0CAD-4D8C-B284-9102A17E1579}"/>
    <cellStyle name="Total 18 3 3" xfId="8564" xr:uid="{AFD49137-CFB5-469F-93A2-FD05E706B602}"/>
    <cellStyle name="Total 18 3 3 2" xfId="13303" xr:uid="{A3CEEB4E-0B92-42C8-B003-532BEE207ECA}"/>
    <cellStyle name="Total 18 3 3 3" xfId="14323" xr:uid="{C1417554-91C8-4FD5-8231-238FCF85D0CC}"/>
    <cellStyle name="Total 18 3 3 4" xfId="15283" xr:uid="{EC3D8B81-C382-40A6-B5FB-605AFF17F47A}"/>
    <cellStyle name="Total 18 3 3 5" xfId="16232" xr:uid="{B6E3BBC8-C8D3-41DC-95D8-0C95C0E31088}"/>
    <cellStyle name="Total 18 3 3 6" xfId="17105" xr:uid="{7666D9EE-FD87-4B9F-8E66-76BB721C3F27}"/>
    <cellStyle name="Total 18 3 3 7" xfId="17970" xr:uid="{AAEF39B9-F56B-415B-9FF0-B089F2EEC823}"/>
    <cellStyle name="Total 18 3 3 8" xfId="18746" xr:uid="{36164825-3471-4A47-BDFE-854A72FF102B}"/>
    <cellStyle name="Total 18 3 4" xfId="9573" xr:uid="{2768FCF7-3D2B-4C09-8BBF-0F28BED767E0}"/>
    <cellStyle name="Total 18 3 4 2" xfId="13977" xr:uid="{70CB5B8D-3682-476B-80F1-CC2EA7242E51}"/>
    <cellStyle name="Total 18 3 4 3" xfId="14937" xr:uid="{3FFEEFB8-14C3-4965-AFD3-2C23EE0619C3}"/>
    <cellStyle name="Total 18 3 4 4" xfId="15889" xr:uid="{A698B3A6-F64E-465F-9C19-FD6F5C2048A7}"/>
    <cellStyle name="Total 18 3 4 5" xfId="16763" xr:uid="{36C2CE6E-FA9F-4403-98D6-CF2C8F7FA36D}"/>
    <cellStyle name="Total 18 3 4 6" xfId="17628" xr:uid="{514CC459-4413-4681-BA5E-05F321B3C201}"/>
    <cellStyle name="Total 18 3 4 7" xfId="18404" xr:uid="{451270C0-970E-414A-A8B5-8B0BEDAF9DAB}"/>
    <cellStyle name="Total 18 3 4 8" xfId="19161" xr:uid="{6B1040F8-636F-4611-95A5-9BE6B255F87E}"/>
    <cellStyle name="Total 18 3 5" xfId="12274" xr:uid="{5E5FA27E-7D2C-45E3-BF53-489EEC53EA71}"/>
    <cellStyle name="Total 18 3 6" xfId="10601" xr:uid="{A57278D7-BB2E-46E1-A9AC-662131FBFF6E}"/>
    <cellStyle name="Total 18 3 7" xfId="13410" xr:uid="{D96C217F-0531-409F-A278-2A1B429020C3}"/>
    <cellStyle name="Total 18 3 8" xfId="14419" xr:uid="{C626AA89-6A1D-4B4A-B659-4104BD3E04D1}"/>
    <cellStyle name="Total 18 3 9" xfId="15377" xr:uid="{7CEAA058-6C2C-4A44-8DA4-619A7F189ACA}"/>
    <cellStyle name="Total 18 4" xfId="7188" xr:uid="{D42BD4DC-B75E-478B-9133-8B9B05538022}"/>
    <cellStyle name="Total 18 4 10" xfId="15599" xr:uid="{B124BFA3-85EE-44AC-8857-7C60290B0B7A}"/>
    <cellStyle name="Total 18 4 2" xfId="8827" xr:uid="{66E73A30-78D7-40B2-97D5-17BA2F5372F3}"/>
    <cellStyle name="Total 18 4 2 2" xfId="13486" xr:uid="{4033ECA2-B861-42A3-9C47-AE496CDA77A5}"/>
    <cellStyle name="Total 18 4 2 3" xfId="14492" xr:uid="{4731E012-6BEA-48AD-8778-E0B16AF41190}"/>
    <cellStyle name="Total 18 4 2 4" xfId="15450" xr:uid="{FC3755CE-4244-4F60-A43B-E9AF24B767C7}"/>
    <cellStyle name="Total 18 4 2 5" xfId="16376" xr:uid="{714723E2-CEBD-4DF1-A20F-84930E759D4B}"/>
    <cellStyle name="Total 18 4 2 6" xfId="17247" xr:uid="{9549CAC4-24B4-48A1-8BFC-0A733FD76804}"/>
    <cellStyle name="Total 18 4 2 7" xfId="18094" xr:uid="{5706506B-9718-4BD0-93B5-63E609C93051}"/>
    <cellStyle name="Total 18 4 2 8" xfId="18861" xr:uid="{F48AAE07-CF60-4458-86DA-F8D716AB793A}"/>
    <cellStyle name="Total 18 4 3" xfId="9688" xr:uid="{6083952C-0978-4C7C-8B92-3AF4EA283929}"/>
    <cellStyle name="Total 18 4 3 2" xfId="14092" xr:uid="{110B529D-CCE8-4D03-B841-E36229006224}"/>
    <cellStyle name="Total 18 4 3 3" xfId="15052" xr:uid="{8AAB8A08-9479-481A-B261-D1DB2AFFAD12}"/>
    <cellStyle name="Total 18 4 3 4" xfId="16004" xr:uid="{AE2A4371-1B01-440E-BE07-E0C7C47582D0}"/>
    <cellStyle name="Total 18 4 3 5" xfId="16878" xr:uid="{326BA9EF-9B69-4624-9C50-90405B043223}"/>
    <cellStyle name="Total 18 4 3 6" xfId="17743" xr:uid="{4C7A45C0-F935-4459-A275-1EB7B7D7C8C4}"/>
    <cellStyle name="Total 18 4 3 7" xfId="18519" xr:uid="{B97A7123-E17C-4F9C-9B2D-FEA4B9B9C75E}"/>
    <cellStyle name="Total 18 4 3 8" xfId="19276" xr:uid="{D038C0F2-DECB-4687-B5E0-DAD9B925BA18}"/>
    <cellStyle name="Total 18 4 4" xfId="12457" xr:uid="{C6FDA6E8-0611-4025-A3CF-9085DE3CE137}"/>
    <cellStyle name="Total 18 4 5" xfId="10432" xr:uid="{F71BD372-3A7A-4213-ACC4-1B1B6B71A4A7}"/>
    <cellStyle name="Total 18 4 6" xfId="12638" xr:uid="{87BF1513-F048-4E71-A680-F2D9E6975A65}"/>
    <cellStyle name="Total 18 4 7" xfId="10282" xr:uid="{F87B83F1-385C-4BEC-8FB7-E635A4582A75}"/>
    <cellStyle name="Total 18 4 8" xfId="13676" xr:uid="{C9891127-8927-486B-A0B7-19AC8C85DC68}"/>
    <cellStyle name="Total 18 4 9" xfId="14647" xr:uid="{EEA59314-2481-45BE-9007-7EDD67D89B64}"/>
    <cellStyle name="Total 18 5" xfId="8030" xr:uid="{D4EFFFE7-D181-4712-B5C3-FB637A006DC5}"/>
    <cellStyle name="Total 18 5 2" xfId="12997" xr:uid="{C7C54EE8-0881-431E-9924-0BF5E91B79BF}"/>
    <cellStyle name="Total 18 5 3" xfId="10005" xr:uid="{0B99FD1E-47EF-46AB-B1B9-72268A6D9915}"/>
    <cellStyle name="Total 18 5 4" xfId="13064" xr:uid="{C3B0C8DE-120C-4AC8-8E1E-703840358CF8}"/>
    <cellStyle name="Total 18 5 5" xfId="12014" xr:uid="{798A73DC-B04F-425B-B50C-816766732AC1}"/>
    <cellStyle name="Total 18 5 6" xfId="10829" xr:uid="{3DB11C58-71DF-42F0-BA79-5905DFAB3515}"/>
    <cellStyle name="Total 18 5 7" xfId="11602" xr:uid="{A1659006-E0FE-4480-B648-55AFBD63E29C}"/>
    <cellStyle name="Total 18 5 8" xfId="11167" xr:uid="{CF32EC57-43F0-49CF-B365-DC76D3802BF2}"/>
    <cellStyle name="Total 18 6" xfId="9460" xr:uid="{787C9E3C-6C54-4C2F-BD28-E4C6980C66CC}"/>
    <cellStyle name="Total 18 6 2" xfId="13864" xr:uid="{B9266BBE-9943-4FC7-864C-4CC92960B289}"/>
    <cellStyle name="Total 18 6 3" xfId="14824" xr:uid="{14F3FFEA-5B00-4EA1-B43E-2206FB8201CE}"/>
    <cellStyle name="Total 18 6 4" xfId="15776" xr:uid="{4C69DE77-1C3D-46EE-A4C3-009C8C500A64}"/>
    <cellStyle name="Total 18 6 5" xfId="16650" xr:uid="{591AC27D-DCF4-473B-AC58-F3E6C40A9F5E}"/>
    <cellStyle name="Total 18 6 6" xfId="17515" xr:uid="{EE95984B-CC13-4579-BA55-035FA319DCA3}"/>
    <cellStyle name="Total 18 6 7" xfId="18291" xr:uid="{E4441114-D0A9-433B-B259-1927D18C7F94}"/>
    <cellStyle name="Total 18 6 8" xfId="19048" xr:uid="{E2A42108-BEF2-4BCE-977B-40B9A1D07432}"/>
    <cellStyle name="Total 18 7" xfId="11923" xr:uid="{2DC46C3D-2BD1-4AD2-AEC2-9C28C224CCA1}"/>
    <cellStyle name="Total 18 8" xfId="10904" xr:uid="{139867AF-BE26-4E59-B130-F74C2768E461}"/>
    <cellStyle name="Total 18 9" xfId="11534" xr:uid="{7098957B-88FC-4E7C-B4DF-E6417067AA4C}"/>
    <cellStyle name="Total 19" xfId="6302" xr:uid="{88E5B322-5DDE-4B2E-934B-5A7FF00B600A}"/>
    <cellStyle name="Total 19 10" xfId="11213" xr:uid="{C8DC7DCF-9A2F-4300-8FBB-9DB182913284}"/>
    <cellStyle name="Total 19 11" xfId="13021" xr:uid="{051A9EEF-640E-45CE-A6A6-7A1997BA40F5}"/>
    <cellStyle name="Total 19 12" xfId="9982" xr:uid="{27D6BD9F-767D-43BC-8DD7-B7FBB4BA88D5}"/>
    <cellStyle name="Total 19 13" xfId="11833" xr:uid="{34D3C715-EE00-4141-9C0E-28C80391CA53}"/>
    <cellStyle name="Total 19 2" xfId="6303" xr:uid="{1AF4B04B-A9C4-4742-91C1-CE6A037B1DAD}"/>
    <cellStyle name="Total 19 2 10" xfId="11432" xr:uid="{5445D21A-6AC7-4377-AE0C-6328E8139A34}"/>
    <cellStyle name="Total 19 2 11" xfId="11301" xr:uid="{F59B57F0-6FB5-4E89-896E-64344030D3D4}"/>
    <cellStyle name="Total 19 2 12" xfId="11428" xr:uid="{69EB9AB0-EBFE-4DC7-9D58-86A89D20198B}"/>
    <cellStyle name="Total 19 2 2" xfId="6927" xr:uid="{A9BE64C0-E277-4662-A768-F89C49572E5F}"/>
    <cellStyle name="Total 19 2 2 10" xfId="11130" xr:uid="{1D2F338B-65F5-4F65-891F-5DB8E95AE5C3}"/>
    <cellStyle name="Total 19 2 2 11" xfId="12359" xr:uid="{C3676B49-2D38-4584-AE4A-86D5B502A4FB}"/>
    <cellStyle name="Total 19 2 2 2" xfId="7727" xr:uid="{284A9B34-357C-48D6-B06C-234E21E835CD}"/>
    <cellStyle name="Total 19 2 2 2 10" xfId="18113" xr:uid="{D1C3A16F-1F19-4B55-BDFB-E2E15EA51DF0}"/>
    <cellStyle name="Total 19 2 2 2 2" xfId="9366" xr:uid="{46401348-15C5-42F6-B870-15FCC7C65D05}"/>
    <cellStyle name="Total 19 2 2 2 2 2" xfId="13787" xr:uid="{D2C402E6-453D-4F38-A35B-AB29DAC9F34D}"/>
    <cellStyle name="Total 19 2 2 2 2 3" xfId="14749" xr:uid="{96ABB5BC-5C5B-4EEC-9891-CE89D608D11B}"/>
    <cellStyle name="Total 19 2 2 2 2 4" xfId="15701" xr:uid="{CF821A0C-73B0-48FD-BC2E-2FFD92336D66}"/>
    <cellStyle name="Total 19 2 2 2 2 5" xfId="16579" xr:uid="{5673BB38-1019-4A91-8F3A-6AD8A0BCF326}"/>
    <cellStyle name="Total 19 2 2 2 2 6" xfId="17444" xr:uid="{6443229C-59E2-4104-B1EB-7E459970A86A}"/>
    <cellStyle name="Total 19 2 2 2 2 7" xfId="18220" xr:uid="{0A6B7A68-2C43-4354-ABDF-8D491895E88C}"/>
    <cellStyle name="Total 19 2 2 2 2 8" xfId="18977" xr:uid="{012BDF3D-81DA-4809-8623-871A1F0B5CD3}"/>
    <cellStyle name="Total 19 2 2 2 3" xfId="9804" xr:uid="{57275917-627F-4F6C-B5EC-DB95849AB157}"/>
    <cellStyle name="Total 19 2 2 2 3 2" xfId="14208" xr:uid="{22801916-DAEA-4993-88CE-43A043B8623D}"/>
    <cellStyle name="Total 19 2 2 2 3 3" xfId="15168" xr:uid="{76A18548-F230-43A7-904E-E2F1C0AF8212}"/>
    <cellStyle name="Total 19 2 2 2 3 4" xfId="16120" xr:uid="{FF6E5A98-F30C-405F-ABD0-FD871F17CB27}"/>
    <cellStyle name="Total 19 2 2 2 3 5" xfId="16994" xr:uid="{85564212-4E8C-4507-AAE0-4B47BB15115D}"/>
    <cellStyle name="Total 19 2 2 2 3 6" xfId="17859" xr:uid="{439D822E-CDE2-4008-86B5-E836DDF28338}"/>
    <cellStyle name="Total 19 2 2 2 3 7" xfId="18635" xr:uid="{58267148-FC06-423F-BEDE-A44991DB1286}"/>
    <cellStyle name="Total 19 2 2 2 3 8" xfId="19392" xr:uid="{73A95F19-A99F-4D4D-95E5-C4A2E6F05857}"/>
    <cellStyle name="Total 19 2 2 2 4" xfId="12773" xr:uid="{1B725A1D-0796-41B5-AA2D-056AF7C26609}"/>
    <cellStyle name="Total 19 2 2 2 5" xfId="13505" xr:uid="{8FA22F92-1AFC-4935-B50E-C0E09C46E232}"/>
    <cellStyle name="Total 19 2 2 2 6" xfId="14511" xr:uid="{CE0BAD96-B9DE-4467-9D3A-A12B9D0176A9}"/>
    <cellStyle name="Total 19 2 2 2 7" xfId="15469" xr:uid="{5395D3F9-837D-4005-82FF-9B002F39DE50}"/>
    <cellStyle name="Total 19 2 2 2 8" xfId="16395" xr:uid="{5416D3C3-1F50-473A-8594-834CA3DB222D}"/>
    <cellStyle name="Total 19 2 2 2 9" xfId="17266" xr:uid="{49146495-2837-4831-B4B1-805A49B5ABA5}"/>
    <cellStyle name="Total 19 2 2 3" xfId="8567" xr:uid="{61A2BE8D-AC4A-474E-B612-622BF213900B}"/>
    <cellStyle name="Total 19 2 2 3 2" xfId="13306" xr:uid="{41C4B95B-C27D-4B4A-866D-02720A079D6D}"/>
    <cellStyle name="Total 19 2 2 3 3" xfId="14326" xr:uid="{98A1712B-7EA0-446F-A3FF-9B4F22A82293}"/>
    <cellStyle name="Total 19 2 2 3 4" xfId="15286" xr:uid="{0DACD947-A410-4114-8951-4CB864FEA6AE}"/>
    <cellStyle name="Total 19 2 2 3 5" xfId="16235" xr:uid="{99AA82CE-5DB7-4146-B0C6-B2E238F574A6}"/>
    <cellStyle name="Total 19 2 2 3 6" xfId="17108" xr:uid="{683BF798-5425-4099-90F5-ECD54C65E6EE}"/>
    <cellStyle name="Total 19 2 2 3 7" xfId="17973" xr:uid="{253FAA9B-28C9-4A96-9BC8-1F07B3CBF3A1}"/>
    <cellStyle name="Total 19 2 2 3 8" xfId="18749" xr:uid="{38B8C6E9-E22F-4D20-8C8A-607AECDC706E}"/>
    <cellStyle name="Total 19 2 2 4" xfId="9576" xr:uid="{3458723B-51F7-4380-85F9-826BA20CB257}"/>
    <cellStyle name="Total 19 2 2 4 2" xfId="13980" xr:uid="{34F97F5E-8B8D-4212-9FC6-9251303A0529}"/>
    <cellStyle name="Total 19 2 2 4 3" xfId="14940" xr:uid="{4E87D222-03DC-46FE-8391-ED35CA705518}"/>
    <cellStyle name="Total 19 2 2 4 4" xfId="15892" xr:uid="{3BC0B5FC-C84D-41FC-AB00-302DA35999E3}"/>
    <cellStyle name="Total 19 2 2 4 5" xfId="16766" xr:uid="{DB9164A8-EA9A-4607-9773-20B7CBBF7072}"/>
    <cellStyle name="Total 19 2 2 4 6" xfId="17631" xr:uid="{46BC0120-7FB4-4A8A-9BB2-0FC4F351F27B}"/>
    <cellStyle name="Total 19 2 2 4 7" xfId="18407" xr:uid="{59DF6665-0130-4FCC-B58E-42838B5AA74A}"/>
    <cellStyle name="Total 19 2 2 4 8" xfId="19164" xr:uid="{90009207-3D51-41C6-82E1-4E79745A555D}"/>
    <cellStyle name="Total 19 2 2 5" xfId="12277" xr:uid="{E00BB650-91AC-40FE-9E68-78902D8C0192}"/>
    <cellStyle name="Total 19 2 2 6" xfId="10598" xr:uid="{56939352-49C6-4D61-B394-1C4E6251575E}"/>
    <cellStyle name="Total 19 2 2 7" xfId="12093" xr:uid="{9619E352-7B6E-42DA-AF81-95DD68DC1ECB}"/>
    <cellStyle name="Total 19 2 2 8" xfId="10767" xr:uid="{B98265A8-7B26-46C7-925E-B6CDFDC948C6}"/>
    <cellStyle name="Total 19 2 2 9" xfId="11657" xr:uid="{189AEC1A-996E-4C79-9581-661528B798B3}"/>
    <cellStyle name="Total 19 2 3" xfId="7191" xr:uid="{621AB491-B528-4C23-8180-C505F62C34F8}"/>
    <cellStyle name="Total 19 2 3 10" xfId="15544" xr:uid="{0D3F6246-458E-471B-8EF5-772B0EF95C96}"/>
    <cellStyle name="Total 19 2 3 2" xfId="8830" xr:uid="{68FDC444-B577-4ED5-B0AB-DA7101ECB3A1}"/>
    <cellStyle name="Total 19 2 3 2 2" xfId="13489" xr:uid="{3EE3C28E-3163-4AD3-B3B9-7E9C064E798F}"/>
    <cellStyle name="Total 19 2 3 2 3" xfId="14495" xr:uid="{AD654AD5-A603-4E57-8013-EB6B5B4A6904}"/>
    <cellStyle name="Total 19 2 3 2 4" xfId="15453" xr:uid="{775315E0-1CAE-4E46-A036-D8AC3167C41C}"/>
    <cellStyle name="Total 19 2 3 2 5" xfId="16379" xr:uid="{234A85B4-0D87-4711-A5A1-342EE1057763}"/>
    <cellStyle name="Total 19 2 3 2 6" xfId="17250" xr:uid="{2E4B369B-A8C4-473B-94F9-FE2FDCF75119}"/>
    <cellStyle name="Total 19 2 3 2 7" xfId="18097" xr:uid="{3F7EF5D6-FB14-45D8-A04A-79F6B374F590}"/>
    <cellStyle name="Total 19 2 3 2 8" xfId="18864" xr:uid="{FD51F635-38E3-40DB-AD89-F9F1938AEE3C}"/>
    <cellStyle name="Total 19 2 3 3" xfId="9691" xr:uid="{8D24B5BE-8610-4601-90B1-D9E01829D3BD}"/>
    <cellStyle name="Total 19 2 3 3 2" xfId="14095" xr:uid="{964E7DD7-CDB2-42CF-B5EF-FDC3C4C82B3B}"/>
    <cellStyle name="Total 19 2 3 3 3" xfId="15055" xr:uid="{C0D962AB-50FF-4780-842D-79D25DD9E4CC}"/>
    <cellStyle name="Total 19 2 3 3 4" xfId="16007" xr:uid="{B5030319-8DFF-4D79-AA7A-D1F41342B56B}"/>
    <cellStyle name="Total 19 2 3 3 5" xfId="16881" xr:uid="{24473072-7021-4F3F-B713-CFC097921A7D}"/>
    <cellStyle name="Total 19 2 3 3 6" xfId="17746" xr:uid="{7C26E426-D80A-4403-BD95-E1F06DC714CE}"/>
    <cellStyle name="Total 19 2 3 3 7" xfId="18522" xr:uid="{8EC60BDC-511C-4602-BB64-0148E88F51E5}"/>
    <cellStyle name="Total 19 2 3 3 8" xfId="19279" xr:uid="{B3E99BFB-C580-4001-8B59-BBC82FB33FB5}"/>
    <cellStyle name="Total 19 2 3 4" xfId="12460" xr:uid="{0F0C6BE0-047B-4E38-BA71-DAF9FF15D35E}"/>
    <cellStyle name="Total 19 2 3 5" xfId="10429" xr:uid="{5F165E1A-F580-4684-937D-F5B3660D408E}"/>
    <cellStyle name="Total 19 2 3 6" xfId="12119" xr:uid="{15A79DF5-FA6B-4FC2-92F5-B7E41041449F}"/>
    <cellStyle name="Total 19 2 3 7" xfId="10743" xr:uid="{382455E7-F030-4156-84E9-DC2BB5F9673E}"/>
    <cellStyle name="Total 19 2 3 8" xfId="13610" xr:uid="{1A683702-E9FA-45E5-B38C-4E57C648854E}"/>
    <cellStyle name="Total 19 2 3 9" xfId="14591" xr:uid="{D0FFF428-4F82-4934-929F-524278B63F6B}"/>
    <cellStyle name="Total 19 2 4" xfId="8033" xr:uid="{1C0B1018-0C4A-4E14-B55F-6BA1C79F5C2B}"/>
    <cellStyle name="Total 19 2 4 2" xfId="13000" xr:uid="{44435992-B232-4E73-B56B-098C27843E22}"/>
    <cellStyle name="Total 19 2 4 3" xfId="10002" xr:uid="{66B8434F-EA1D-4158-9825-131F2DD4A92E}"/>
    <cellStyle name="Total 19 2 4 4" xfId="12797" xr:uid="{9B95EC44-B4F9-4BD9-9F74-5A02663F395B}"/>
    <cellStyle name="Total 19 2 4 5" xfId="10183" xr:uid="{6FB89EE1-F7AE-41C8-9737-D6C264FEF372}"/>
    <cellStyle name="Total 19 2 4 6" xfId="11786" xr:uid="{9163E5A0-7559-47DA-AD86-26593C6EC411}"/>
    <cellStyle name="Total 19 2 4 7" xfId="11028" xr:uid="{B9FD39BE-0509-42CF-8771-D205D4628003}"/>
    <cellStyle name="Total 19 2 4 8" xfId="13598" xr:uid="{488EC787-EF32-42D5-94E9-F6CF228246F2}"/>
    <cellStyle name="Total 19 2 5" xfId="9463" xr:uid="{554FA6B0-A774-4DFA-BA62-626BA13A426A}"/>
    <cellStyle name="Total 19 2 5 2" xfId="13867" xr:uid="{85AE8BCF-913F-4FB2-9492-35EDD861F953}"/>
    <cellStyle name="Total 19 2 5 3" xfId="14827" xr:uid="{F1297030-B279-4BFF-B7EA-BA747576CC30}"/>
    <cellStyle name="Total 19 2 5 4" xfId="15779" xr:uid="{B02C2831-58BC-4043-8EB4-5702A773FF62}"/>
    <cellStyle name="Total 19 2 5 5" xfId="16653" xr:uid="{DA96CD47-CA9E-4CC8-A4BA-2D38361CDC5C}"/>
    <cellStyle name="Total 19 2 5 6" xfId="17518" xr:uid="{8FB23F96-A0E3-45C9-9AD3-9AFBA8A3749B}"/>
    <cellStyle name="Total 19 2 5 7" xfId="18294" xr:uid="{09C93396-B5B2-4ADD-B954-9829DADD792E}"/>
    <cellStyle name="Total 19 2 5 8" xfId="19051" xr:uid="{66FBDD76-AD67-4D09-931F-6266A64ADC9F}"/>
    <cellStyle name="Total 19 2 6" xfId="11926" xr:uid="{79718DA7-BCB4-4CAC-8C50-7644AD4FAE62}"/>
    <cellStyle name="Total 19 2 7" xfId="10901" xr:uid="{B7F0BC1A-1F95-48D1-829D-DDB8E7D74874}"/>
    <cellStyle name="Total 19 2 8" xfId="11537" xr:uid="{02FD2300-0ABD-4A70-8D87-C22D31F3DDCF}"/>
    <cellStyle name="Total 19 2 9" xfId="11212" xr:uid="{B258A442-E3E1-4312-9EA2-4D115C7DA751}"/>
    <cellStyle name="Total 19 3" xfId="6926" xr:uid="{585BBB80-C2B9-483F-9A1B-7367E79B0645}"/>
    <cellStyle name="Total 19 3 10" xfId="11283" xr:uid="{691D6773-E6EC-48AE-8183-9BA6F1DAC76A}"/>
    <cellStyle name="Total 19 3 11" xfId="12530" xr:uid="{DC707D88-135C-479A-8083-5F1DF8782DED}"/>
    <cellStyle name="Total 19 3 2" xfId="7728" xr:uid="{1D1494E0-CD06-4692-8E85-9DF2A785937C}"/>
    <cellStyle name="Total 19 3 2 10" xfId="10789" xr:uid="{7688EE67-6E89-4879-84CA-CAAF70EB5FEB}"/>
    <cellStyle name="Total 19 3 2 2" xfId="9367" xr:uid="{0F261E3D-D252-4B1C-8733-E2AFDB39AAE8}"/>
    <cellStyle name="Total 19 3 2 2 2" xfId="13788" xr:uid="{925553A2-BAA6-4B4C-BDFE-39DDB368AF8C}"/>
    <cellStyle name="Total 19 3 2 2 3" xfId="14750" xr:uid="{E4D5F01A-46E2-4CAD-8C6A-A1415D31A353}"/>
    <cellStyle name="Total 19 3 2 2 4" xfId="15702" xr:uid="{E490D9AE-FEB2-4A8B-810D-C66C21271029}"/>
    <cellStyle name="Total 19 3 2 2 5" xfId="16580" xr:uid="{89CDE6B5-2098-4F1F-B0AF-ED58D75B89B9}"/>
    <cellStyle name="Total 19 3 2 2 6" xfId="17445" xr:uid="{56051FBF-F8D9-4406-94F9-944D4EC33084}"/>
    <cellStyle name="Total 19 3 2 2 7" xfId="18221" xr:uid="{180B052E-D487-46D3-904E-30E909307B69}"/>
    <cellStyle name="Total 19 3 2 2 8" xfId="18978" xr:uid="{842EC3CD-E93A-4ED7-8986-CDF73F5D257F}"/>
    <cellStyle name="Total 19 3 2 3" xfId="9805" xr:uid="{C57DB355-84EA-475D-8865-68D627F7EB9D}"/>
    <cellStyle name="Total 19 3 2 3 2" xfId="14209" xr:uid="{9B7D4401-70AF-4BC0-A88F-3241528326A0}"/>
    <cellStyle name="Total 19 3 2 3 3" xfId="15169" xr:uid="{B8B37A43-F43E-4E2C-8EA3-4E8E3903D36A}"/>
    <cellStyle name="Total 19 3 2 3 4" xfId="16121" xr:uid="{1A36DB8F-E134-4D0D-88E6-4A75CEB71464}"/>
    <cellStyle name="Total 19 3 2 3 5" xfId="16995" xr:uid="{6DCF3E42-9FAF-4B1E-8530-83954518F701}"/>
    <cellStyle name="Total 19 3 2 3 6" xfId="17860" xr:uid="{C2FA9DAD-9A5C-459A-AD5B-7A8E3585519A}"/>
    <cellStyle name="Total 19 3 2 3 7" xfId="18636" xr:uid="{DB474A42-5260-4FBA-BFBB-165CE79883D7}"/>
    <cellStyle name="Total 19 3 2 3 8" xfId="19393" xr:uid="{4954F997-535B-4272-A44D-44B6D4CCA4F6}"/>
    <cellStyle name="Total 19 3 2 4" xfId="12774" xr:uid="{5BB198F9-2C09-495C-AE8B-6D0FB1A9C723}"/>
    <cellStyle name="Total 19 3 2 5" xfId="12476" xr:uid="{F36A8B06-7ECD-4EFD-AA8C-9E24F733608A}"/>
    <cellStyle name="Total 19 3 2 6" xfId="10413" xr:uid="{B2514E33-0A32-4750-9A5D-AB297029F0B5}"/>
    <cellStyle name="Total 19 3 2 7" xfId="11731" xr:uid="{DBBA0B6E-A687-423F-9FE8-BC5DECD78C1D}"/>
    <cellStyle name="Total 19 3 2 8" xfId="11065" xr:uid="{9E152B98-A770-457A-90F5-3A9C9413795B}"/>
    <cellStyle name="Total 19 3 2 9" xfId="12064" xr:uid="{D212DF79-25E5-4BCE-BF9C-73CC4F46F106}"/>
    <cellStyle name="Total 19 3 3" xfId="8566" xr:uid="{27CD35D3-6565-4B93-8688-11FB1FC0BAD4}"/>
    <cellStyle name="Total 19 3 3 2" xfId="13305" xr:uid="{8C495916-A9E7-4287-9518-E51AA1398093}"/>
    <cellStyle name="Total 19 3 3 3" xfId="14325" xr:uid="{E6C2A732-B1CD-499A-9AE7-9D1126B407A7}"/>
    <cellStyle name="Total 19 3 3 4" xfId="15285" xr:uid="{0CF1EF04-7168-40A7-B5AB-009D83C37E21}"/>
    <cellStyle name="Total 19 3 3 5" xfId="16234" xr:uid="{9C7E4432-2643-47CD-AE5E-D8A034CD4FDF}"/>
    <cellStyle name="Total 19 3 3 6" xfId="17107" xr:uid="{00A083A8-32A7-46D2-BE2F-105209391541}"/>
    <cellStyle name="Total 19 3 3 7" xfId="17972" xr:uid="{BEAFAA2B-FBA7-40C8-8431-A6DB79C2767F}"/>
    <cellStyle name="Total 19 3 3 8" xfId="18748" xr:uid="{32260FD7-34C4-4B43-8050-1EA766679977}"/>
    <cellStyle name="Total 19 3 4" xfId="9575" xr:uid="{BD10E7E3-D79E-410F-84F9-264D2F5486B1}"/>
    <cellStyle name="Total 19 3 4 2" xfId="13979" xr:uid="{F919700E-3E8A-412A-854A-B50A3071B2D1}"/>
    <cellStyle name="Total 19 3 4 3" xfId="14939" xr:uid="{060D3B81-BCAE-48C2-94E6-4934E597D46C}"/>
    <cellStyle name="Total 19 3 4 4" xfId="15891" xr:uid="{2F984D01-D450-47CD-BC12-E18FED5C7320}"/>
    <cellStyle name="Total 19 3 4 5" xfId="16765" xr:uid="{252100FA-59E6-4A51-A957-48350E9DF213}"/>
    <cellStyle name="Total 19 3 4 6" xfId="17630" xr:uid="{C03A1599-1D1F-411B-818F-C628EA4BD236}"/>
    <cellStyle name="Total 19 3 4 7" xfId="18406" xr:uid="{5C5E3474-0683-45AA-B007-99E7B55B8AB9}"/>
    <cellStyle name="Total 19 3 4 8" xfId="19163" xr:uid="{7D1B2C29-BCF0-4CE5-8169-610A5D6CCF4F}"/>
    <cellStyle name="Total 19 3 5" xfId="12276" xr:uid="{F381D45B-4766-440F-807A-43E1B1A229BF}"/>
    <cellStyle name="Total 19 3 6" xfId="10599" xr:uid="{91376A61-3F08-4357-B708-E8194809AD81}"/>
    <cellStyle name="Total 19 3 7" xfId="11692" xr:uid="{92DF00CD-5255-4FF6-A2BF-BA3257A14EF9}"/>
    <cellStyle name="Total 19 3 8" xfId="11099" xr:uid="{76F94E9B-4CB0-4DFD-A015-9389EFF0CFEC}"/>
    <cellStyle name="Total 19 3 9" xfId="11455" xr:uid="{83AA33CA-8117-475C-80CD-C2CF04BD6272}"/>
    <cellStyle name="Total 19 4" xfId="7190" xr:uid="{97889BE5-6E8C-4215-9F37-DBD5C8BC0C68}"/>
    <cellStyle name="Total 19 4 10" xfId="11508" xr:uid="{EC2C344C-C6F7-4FEB-A796-C55E31CDA206}"/>
    <cellStyle name="Total 19 4 2" xfId="8829" xr:uid="{ACE376E6-36A4-4E7D-B91C-D1686A4D7EF3}"/>
    <cellStyle name="Total 19 4 2 2" xfId="13488" xr:uid="{C3A5CD31-654F-4F31-9B3B-A642801DF726}"/>
    <cellStyle name="Total 19 4 2 3" xfId="14494" xr:uid="{122A81F7-2351-43E4-80AD-E133B4F9A832}"/>
    <cellStyle name="Total 19 4 2 4" xfId="15452" xr:uid="{2AF9D547-03CC-419F-BE6A-E020623E8946}"/>
    <cellStyle name="Total 19 4 2 5" xfId="16378" xr:uid="{97BE210E-814E-48F6-985E-BD01C09486D9}"/>
    <cellStyle name="Total 19 4 2 6" xfId="17249" xr:uid="{5B5C0C16-F364-447A-B484-9C88BA8CB915}"/>
    <cellStyle name="Total 19 4 2 7" xfId="18096" xr:uid="{4449F667-1389-47E1-B967-0B1154A47E3E}"/>
    <cellStyle name="Total 19 4 2 8" xfId="18863" xr:uid="{700369F6-8A07-4781-A07E-13D07B9FC665}"/>
    <cellStyle name="Total 19 4 3" xfId="9690" xr:uid="{46834319-8283-4AAB-9593-6F97F3BD69CF}"/>
    <cellStyle name="Total 19 4 3 2" xfId="14094" xr:uid="{21C7BC1F-CA45-41D6-8C4E-0128D861EB3E}"/>
    <cellStyle name="Total 19 4 3 3" xfId="15054" xr:uid="{575A7139-4AD6-4946-BE08-A44E3D2D35E9}"/>
    <cellStyle name="Total 19 4 3 4" xfId="16006" xr:uid="{8C58B00E-13D9-44E8-88B6-60EB11981642}"/>
    <cellStyle name="Total 19 4 3 5" xfId="16880" xr:uid="{171F7B35-D8B7-40E3-8008-282CC72417AD}"/>
    <cellStyle name="Total 19 4 3 6" xfId="17745" xr:uid="{E1767E59-F918-4F39-AB74-EDBC208FED46}"/>
    <cellStyle name="Total 19 4 3 7" xfId="18521" xr:uid="{A32376B2-C2FC-443B-B21F-FDCBD96E4527}"/>
    <cellStyle name="Total 19 4 3 8" xfId="19278" xr:uid="{1EB915F1-0E4A-42B7-BD79-7F474B9641A8}"/>
    <cellStyle name="Total 19 4 4" xfId="12459" xr:uid="{79CF1AD7-59F1-4321-B867-E22ABC17030A}"/>
    <cellStyle name="Total 19 4 5" xfId="10430" xr:uid="{435685B4-8698-444C-9044-7D2E6B1FE891}"/>
    <cellStyle name="Total 19 4 6" xfId="13149" xr:uid="{1102C99E-D5BB-4A8A-A9C3-6317FB40F04E}"/>
    <cellStyle name="Total 19 4 7" xfId="9891" xr:uid="{EA79F9BF-4A5F-4C5F-AC34-DCD43C782BE0}"/>
    <cellStyle name="Total 19 4 8" xfId="11889" xr:uid="{27BE197F-BF8D-4477-A57A-A5BAD6793E4F}"/>
    <cellStyle name="Total 19 4 9" xfId="10934" xr:uid="{1759C452-E729-4B3B-8537-F903778AF5D4}"/>
    <cellStyle name="Total 19 5" xfId="8032" xr:uid="{DB55D3F4-D305-47C8-8E32-EB7BF37F98C8}"/>
    <cellStyle name="Total 19 5 2" xfId="12999" xr:uid="{EDE5F449-2310-456F-9D39-CCE367DC1163}"/>
    <cellStyle name="Total 19 5 3" xfId="10003" xr:uid="{E8C11261-4E85-4852-BE58-8B9E0213CE6A}"/>
    <cellStyle name="Total 19 5 4" xfId="13429" xr:uid="{74B6FAC1-EC91-4AE4-8BE4-F1B27BB67DE0}"/>
    <cellStyle name="Total 19 5 5" xfId="14436" xr:uid="{949CCA7E-296F-44D1-B6C5-A8A1D2665284}"/>
    <cellStyle name="Total 19 5 6" xfId="15394" xr:uid="{7A168E07-3BFC-4A59-A2DF-2533AD8C3C53}"/>
    <cellStyle name="Total 19 5 7" xfId="16321" xr:uid="{DE510D49-F287-48E7-AE8D-0EEDC3862543}"/>
    <cellStyle name="Total 19 5 8" xfId="17192" xr:uid="{60717D26-54E4-4ADB-A755-0D05C1F83692}"/>
    <cellStyle name="Total 19 6" xfId="9462" xr:uid="{0E2268FE-28D5-429D-8226-F0C77B32E4A3}"/>
    <cellStyle name="Total 19 6 2" xfId="13866" xr:uid="{BFA2BD41-97A7-4960-BFD7-7E5AB4DEF8A5}"/>
    <cellStyle name="Total 19 6 3" xfId="14826" xr:uid="{8F6C1596-DB79-4C15-BB9D-96DF735407A0}"/>
    <cellStyle name="Total 19 6 4" xfId="15778" xr:uid="{477E8CAA-000D-4521-9921-EF482652DC9D}"/>
    <cellStyle name="Total 19 6 5" xfId="16652" xr:uid="{87D635B5-756C-4AAB-B1F5-E7317F8C6416}"/>
    <cellStyle name="Total 19 6 6" xfId="17517" xr:uid="{6A05FCC8-27E0-44E6-AD12-74A66E9C928B}"/>
    <cellStyle name="Total 19 6 7" xfId="18293" xr:uid="{C95F7CCB-C98F-4DD0-ABA2-1CFBE6696A24}"/>
    <cellStyle name="Total 19 6 8" xfId="19050" xr:uid="{608E221F-5D38-4DBA-B2DB-FDDC076B83E7}"/>
    <cellStyle name="Total 19 7" xfId="11925" xr:uid="{2524B344-C7C2-4F0B-AECF-0E110BCECF7B}"/>
    <cellStyle name="Total 19 8" xfId="10902" xr:uid="{A13D1114-2C9A-4620-AA83-D341365F7653}"/>
    <cellStyle name="Total 19 9" xfId="11536" xr:uid="{B977FE2C-11D0-4EA0-9EB7-18D338A2BDEA}"/>
    <cellStyle name="Total 2" xfId="6304" xr:uid="{54EA8813-5B62-47E1-B275-61EE4650AFBF}"/>
    <cellStyle name="Total 2 10" xfId="11211" xr:uid="{006FB102-E164-4E6F-9269-1BBAB4B64282}"/>
    <cellStyle name="Total 2 11" xfId="9828" xr:uid="{3F182BB8-56F8-48CB-A313-3360C7F37EBE}"/>
    <cellStyle name="Total 2 12" xfId="11949" xr:uid="{ECAE5BD8-E7AE-4470-B718-41E6012A9CF9}"/>
    <cellStyle name="Total 2 13" xfId="10878" xr:uid="{FC15DFCF-BB45-4269-9AC4-4A6C73045061}"/>
    <cellStyle name="Total 2 2" xfId="6305" xr:uid="{BF9703C4-E31C-4844-A950-6B1ACB1879B2}"/>
    <cellStyle name="Total 2 3" xfId="6928" xr:uid="{48CA34E7-4EE5-4F8F-AA52-246795D4A94C}"/>
    <cellStyle name="Total 2 3 10" xfId="11040" xr:uid="{30BB1D39-2C00-4ADC-9C55-7A4363EB0437}"/>
    <cellStyle name="Total 2 3 11" xfId="12570" xr:uid="{CBE51FB1-D7A6-4D80-BA85-57350694328D}"/>
    <cellStyle name="Total 2 3 2" xfId="7729" xr:uid="{8578A243-7BB4-43FF-9083-1EEC381F1855}"/>
    <cellStyle name="Total 2 3 2 10" xfId="10794" xr:uid="{8B6E18E8-7E65-413D-B2F7-CC2E2012BA4D}"/>
    <cellStyle name="Total 2 3 2 2" xfId="9368" xr:uid="{14811C6F-112B-48FB-A244-EED7FBE6162B}"/>
    <cellStyle name="Total 2 3 2 2 2" xfId="13789" xr:uid="{E4635D81-ED08-431D-BD67-E7432099BC5E}"/>
    <cellStyle name="Total 2 3 2 2 3" xfId="14751" xr:uid="{C44184B3-EC27-4D9A-AA29-EAECBD0D7FDC}"/>
    <cellStyle name="Total 2 3 2 2 4" xfId="15703" xr:uid="{E7F8A1E7-8E96-4623-BBA4-9AE1F3D41486}"/>
    <cellStyle name="Total 2 3 2 2 5" xfId="16581" xr:uid="{383519A7-C9AE-4020-ADB5-CC6F741DD3AF}"/>
    <cellStyle name="Total 2 3 2 2 6" xfId="17446" xr:uid="{090209F9-0EFA-4E28-A17C-BCA2EC9A12D9}"/>
    <cellStyle name="Total 2 3 2 2 7" xfId="18222" xr:uid="{47B35555-1267-46DF-B316-96EA37E8E4EB}"/>
    <cellStyle name="Total 2 3 2 2 8" xfId="18979" xr:uid="{AA76FB74-193A-4AF3-9757-4ECE82BDF3FF}"/>
    <cellStyle name="Total 2 3 2 3" xfId="9806" xr:uid="{D979F9A4-9A91-4590-A60C-76C7EFDF3BC8}"/>
    <cellStyle name="Total 2 3 2 3 2" xfId="14210" xr:uid="{D5E568AE-FB59-45AC-AAA3-74D4E5E719B4}"/>
    <cellStyle name="Total 2 3 2 3 3" xfId="15170" xr:uid="{D567274D-BC7C-4FA4-8079-6A5DA9A7B758}"/>
    <cellStyle name="Total 2 3 2 3 4" xfId="16122" xr:uid="{2EDEF6CB-B84C-4993-B479-2BF521FB97DC}"/>
    <cellStyle name="Total 2 3 2 3 5" xfId="16996" xr:uid="{9ED1C5B6-407A-47E1-B310-32F8BA34D551}"/>
    <cellStyle name="Total 2 3 2 3 6" xfId="17861" xr:uid="{79E357AE-8D5B-4A41-9739-E80B7D395240}"/>
    <cellStyle name="Total 2 3 2 3 7" xfId="18637" xr:uid="{4EB657EA-3A2C-4470-9E7A-9A92B57B4D5E}"/>
    <cellStyle name="Total 2 3 2 3 8" xfId="19394" xr:uid="{9DCB8363-3694-4BA3-B5E8-9C6845E69569}"/>
    <cellStyle name="Total 2 3 2 4" xfId="12775" xr:uid="{36E700E4-A035-4DDF-BE49-776C69C7FFA5}"/>
    <cellStyle name="Total 2 3 2 5" xfId="12025" xr:uid="{4D2F12B3-1FBA-4940-8F5C-1EEF15218AE5}"/>
    <cellStyle name="Total 2 3 2 6" xfId="10818" xr:uid="{B34ECB7C-8A78-4674-8DB5-ACD9E93F8C7F}"/>
    <cellStyle name="Total 2 3 2 7" xfId="11612" xr:uid="{3B847888-02D5-44D2-8A5B-00A50EF22A0A}"/>
    <cellStyle name="Total 2 3 2 8" xfId="11157" xr:uid="{33DDF258-9D0A-4E21-8002-3B48C96E2363}"/>
    <cellStyle name="Total 2 3 2 9" xfId="12053" xr:uid="{B75335A9-DA80-4580-9180-84AAE361D1D8}"/>
    <cellStyle name="Total 2 3 3" xfId="8568" xr:uid="{52E4DD5C-41EC-4C13-9EEE-132D05B7D33C}"/>
    <cellStyle name="Total 2 3 3 2" xfId="13307" xr:uid="{27476598-67B3-4321-9988-C075584C075E}"/>
    <cellStyle name="Total 2 3 3 3" xfId="14327" xr:uid="{40AA613D-3E48-4D62-8F6B-BFCAEC68ADD8}"/>
    <cellStyle name="Total 2 3 3 4" xfId="15287" xr:uid="{B02A485E-A094-4263-BBAE-8CC426A5A52F}"/>
    <cellStyle name="Total 2 3 3 5" xfId="16236" xr:uid="{CCA42B59-F091-41DA-A035-D24BD1B83272}"/>
    <cellStyle name="Total 2 3 3 6" xfId="17109" xr:uid="{8DCDDF97-6F38-4E86-A92F-C67D2CAA7730}"/>
    <cellStyle name="Total 2 3 3 7" xfId="17974" xr:uid="{83F9B49B-A65A-4BD6-A437-BFE161829C77}"/>
    <cellStyle name="Total 2 3 3 8" xfId="18750" xr:uid="{6F189137-ACA5-45F9-B2F1-382753E603CC}"/>
    <cellStyle name="Total 2 3 4" xfId="9577" xr:uid="{A48800E0-74E3-49AF-B087-CFB1B0D757FD}"/>
    <cellStyle name="Total 2 3 4 2" xfId="13981" xr:uid="{E5D9AE2E-898F-4ABA-AB4C-9A8FA741371A}"/>
    <cellStyle name="Total 2 3 4 3" xfId="14941" xr:uid="{6BC5AD03-51A1-4B7F-81EF-DC2BAF1FCEBF}"/>
    <cellStyle name="Total 2 3 4 4" xfId="15893" xr:uid="{1BE6EA3A-ECCA-489E-8DDF-026FFB5B02B0}"/>
    <cellStyle name="Total 2 3 4 5" xfId="16767" xr:uid="{3DE16278-AE47-488B-857B-C748D1CDAC04}"/>
    <cellStyle name="Total 2 3 4 6" xfId="17632" xr:uid="{E9166A22-81D1-4515-81EE-F63275B9D612}"/>
    <cellStyle name="Total 2 3 4 7" xfId="18408" xr:uid="{35DDB058-FC1B-4DA8-BC86-FFF749BE18BA}"/>
    <cellStyle name="Total 2 3 4 8" xfId="19165" xr:uid="{0D0BF629-6F8D-43DF-8AE9-6F612D828666}"/>
    <cellStyle name="Total 2 3 5" xfId="12278" xr:uid="{AB9723D5-1A3A-4B03-BD20-05B2F1CBB465}"/>
    <cellStyle name="Total 2 3 6" xfId="10597" xr:uid="{6EB0EB79-2AAE-4E5C-A921-5E91EE131BC9}"/>
    <cellStyle name="Total 2 3 7" xfId="12609" xr:uid="{13E58B00-0A8A-42A5-A9EE-FF0EFFD93DD0}"/>
    <cellStyle name="Total 2 3 8" xfId="10305" xr:uid="{CF8F501F-DC1F-4FE4-BBAE-D05FD7A0ECB0}"/>
    <cellStyle name="Total 2 3 9" xfId="11767" xr:uid="{A087389E-42D8-4F4C-948B-B9F795E79FE7}"/>
    <cellStyle name="Total 2 4" xfId="7192" xr:uid="{9FA8E74A-9383-4A71-B13A-8A49672DB894}"/>
    <cellStyle name="Total 2 4 10" xfId="12176" xr:uid="{60C0C97D-C012-4507-A68E-A644E1A07A39}"/>
    <cellStyle name="Total 2 4 2" xfId="8831" xr:uid="{78F1626C-A548-4634-97C9-3012C1D3DED3}"/>
    <cellStyle name="Total 2 4 2 2" xfId="13490" xr:uid="{E2C34D21-AF52-410E-9021-C06E7088BCA7}"/>
    <cellStyle name="Total 2 4 2 3" xfId="14496" xr:uid="{E626C792-4A4B-478F-91C2-D56F6FFBC0F8}"/>
    <cellStyle name="Total 2 4 2 4" xfId="15454" xr:uid="{20FEFFCB-2F8B-46EB-99F5-CEB4472E8313}"/>
    <cellStyle name="Total 2 4 2 5" xfId="16380" xr:uid="{23638737-440F-4C9F-BB3D-EBC7BCF29DA4}"/>
    <cellStyle name="Total 2 4 2 6" xfId="17251" xr:uid="{3054C677-7811-4347-8818-867667D89FD2}"/>
    <cellStyle name="Total 2 4 2 7" xfId="18098" xr:uid="{D90526FA-14AD-4FC5-B217-22AB6EE2C204}"/>
    <cellStyle name="Total 2 4 2 8" xfId="18865" xr:uid="{11B5F486-0B10-4D8F-AAA8-B4E9DA8783CC}"/>
    <cellStyle name="Total 2 4 3" xfId="9692" xr:uid="{E1426981-D2E6-4672-9167-8E5CBDD6C603}"/>
    <cellStyle name="Total 2 4 3 2" xfId="14096" xr:uid="{27B78934-486F-4648-A42E-ABF211D7FD48}"/>
    <cellStyle name="Total 2 4 3 3" xfId="15056" xr:uid="{4548EFA3-9479-497E-A630-DF2FEEBC0AA1}"/>
    <cellStyle name="Total 2 4 3 4" xfId="16008" xr:uid="{93EFF6AF-8C68-4161-9918-62B38A6F3A42}"/>
    <cellStyle name="Total 2 4 3 5" xfId="16882" xr:uid="{56660D5C-0734-4D14-A576-2E3B8C3465DB}"/>
    <cellStyle name="Total 2 4 3 6" xfId="17747" xr:uid="{70863B37-AE93-4B24-8BB9-0EB77644CD14}"/>
    <cellStyle name="Total 2 4 3 7" xfId="18523" xr:uid="{A11B6917-F730-40B6-8577-B836D13D22EA}"/>
    <cellStyle name="Total 2 4 3 8" xfId="19280" xr:uid="{D3421C0E-AFA3-4976-AD05-E3B06E7B8B74}"/>
    <cellStyle name="Total 2 4 4" xfId="12461" xr:uid="{7DE1AA80-2973-40DC-955F-081B7F8597CD}"/>
    <cellStyle name="Total 2 4 5" xfId="10428" xr:uid="{88B77415-72FC-4BFA-8392-653C8B62CE41}"/>
    <cellStyle name="Total 2 4 6" xfId="12639" xr:uid="{4B3EA7D2-C17A-43A9-8B50-BD6A149DBDAC}"/>
    <cellStyle name="Total 2 4 7" xfId="10281" xr:uid="{A93903FD-57C4-42FF-BF2F-48867C5F3E07}"/>
    <cellStyle name="Total 2 4 8" xfId="13162" xr:uid="{EC041B13-D5B5-461A-BCD7-BA4E17C12075}"/>
    <cellStyle name="Total 2 4 9" xfId="9882" xr:uid="{E33B912B-7BFD-4996-B086-832BB9C4D236}"/>
    <cellStyle name="Total 2 5" xfId="8034" xr:uid="{BFB33452-AF42-4B7E-9CC5-510A4CE79FA8}"/>
    <cellStyle name="Total 2 5 2" xfId="13001" xr:uid="{3381D6DF-7CC2-4FC8-A7F2-C4AD7E54DE4E}"/>
    <cellStyle name="Total 2 5 3" xfId="10001" xr:uid="{D930FD0B-C066-4569-89C1-BA5D96E8B5F9}"/>
    <cellStyle name="Total 2 5 4" xfId="11815" xr:uid="{D3BEE256-18D6-483A-A9A5-E00C0E86E61F}"/>
    <cellStyle name="Total 2 5 5" xfId="11000" xr:uid="{BACF0DC8-7151-41E5-B7F4-C67797D2753F}"/>
    <cellStyle name="Total 2 5 6" xfId="12577" xr:uid="{1CB74CA9-ACF3-42B4-9D1F-195A93331113}"/>
    <cellStyle name="Total 2 5 7" xfId="10332" xr:uid="{98DD5A6C-EFEA-4D0E-AA56-A7CC8BFCBD32}"/>
    <cellStyle name="Total 2 5 8" xfId="11744" xr:uid="{7DE51DEF-CC90-4E6F-BDEC-63D65E331D19}"/>
    <cellStyle name="Total 2 6" xfId="9464" xr:uid="{FD021465-E94D-40E5-B69B-5C6F0E7E08E3}"/>
    <cellStyle name="Total 2 6 2" xfId="13868" xr:uid="{BC0B960E-4E16-4F3C-B735-E8666FE900EB}"/>
    <cellStyle name="Total 2 6 3" xfId="14828" xr:uid="{46912090-DB08-4C21-BA42-03E60CB8C0EE}"/>
    <cellStyle name="Total 2 6 4" xfId="15780" xr:uid="{E3A226F0-5012-4EC3-AE87-FC50E5EBE912}"/>
    <cellStyle name="Total 2 6 5" xfId="16654" xr:uid="{D77812B8-A05B-429E-B7B3-55C81C9B3546}"/>
    <cellStyle name="Total 2 6 6" xfId="17519" xr:uid="{4B1594E9-C2B8-4024-B95A-B69158F51820}"/>
    <cellStyle name="Total 2 6 7" xfId="18295" xr:uid="{ED4DC75C-C787-4833-B6B3-7D941B317265}"/>
    <cellStyle name="Total 2 6 8" xfId="19052" xr:uid="{F3005E2F-3FAD-4315-AA6A-AEF5B65C5FBA}"/>
    <cellStyle name="Total 2 7" xfId="11927" xr:uid="{E39E8671-3FE4-499B-A636-7A9038F16289}"/>
    <cellStyle name="Total 2 8" xfId="10900" xr:uid="{25BDECBD-5AFB-4F6D-9F4D-C752019253B9}"/>
    <cellStyle name="Total 2 9" xfId="11538" xr:uid="{BE5C7576-3D62-41C5-AF0C-2F142D64B28B}"/>
    <cellStyle name="Total 3" xfId="6306" xr:uid="{BBE79721-9AF4-40D4-8B0D-7D8C42AC0B4F}"/>
    <cellStyle name="Total 3 10" xfId="11209" xr:uid="{B51F174B-4B6B-4358-A7F7-ED2A37E76391}"/>
    <cellStyle name="Total 3 11" xfId="12049" xr:uid="{B4D1CDF3-C1DC-4125-BE4C-F9799053A226}"/>
    <cellStyle name="Total 3 12" xfId="10797" xr:uid="{37FEC62C-DBAD-4140-AC5F-50B6DE0A8422}"/>
    <cellStyle name="Total 3 13" xfId="11631" xr:uid="{3359DEBD-A3FA-4BC0-A2A6-4255BE9DCE2E}"/>
    <cellStyle name="Total 3 2" xfId="6307" xr:uid="{39CFB768-A016-4772-B7CD-987F41F71009}"/>
    <cellStyle name="Total 3 2 10" xfId="11640" xr:uid="{C4954B49-46A1-4055-8F41-2366A725C070}"/>
    <cellStyle name="Total 3 2 11" xfId="11141" xr:uid="{40D664A6-FA25-4509-AF86-01096F11A716}"/>
    <cellStyle name="Total 3 2 12" xfId="11441" xr:uid="{4F50CC59-9F2D-4EDE-B0A8-0E28063D9A55}"/>
    <cellStyle name="Total 3 2 2" xfId="6930" xr:uid="{E3DCF741-DA2F-44D8-9556-0484D8371D6B}"/>
    <cellStyle name="Total 3 2 2 10" xfId="10580" xr:uid="{1D573908-23D5-4F7C-9189-F8EEC940C958}"/>
    <cellStyle name="Total 3 2 2 11" xfId="11695" xr:uid="{744FBD38-0FE9-40F7-A13F-A3577CAA8535}"/>
    <cellStyle name="Total 3 2 2 2" xfId="7730" xr:uid="{CFA050C0-12F3-4EF2-81EA-CEAB7A5BDB42}"/>
    <cellStyle name="Total 3 2 2 2 10" xfId="11431" xr:uid="{293DCBB8-13D9-429B-B639-9056A39C77E2}"/>
    <cellStyle name="Total 3 2 2 2 2" xfId="9369" xr:uid="{71F63D69-9196-4B23-ABA7-D4AA214B4C89}"/>
    <cellStyle name="Total 3 2 2 2 2 2" xfId="13790" xr:uid="{9DE2BEFF-12DA-48C7-BF68-9703DD100444}"/>
    <cellStyle name="Total 3 2 2 2 2 3" xfId="14752" xr:uid="{EF475092-BB02-4A86-996B-DF292A3DFD7E}"/>
    <cellStyle name="Total 3 2 2 2 2 4" xfId="15704" xr:uid="{EAE8598D-11B9-4038-B65B-A7051B03B217}"/>
    <cellStyle name="Total 3 2 2 2 2 5" xfId="16582" xr:uid="{21930425-4EA7-4FC4-B7E7-1A765FC9C7E8}"/>
    <cellStyle name="Total 3 2 2 2 2 6" xfId="17447" xr:uid="{1C18DB70-436B-41F2-A7C6-F3C2297DF7A0}"/>
    <cellStyle name="Total 3 2 2 2 2 7" xfId="18223" xr:uid="{96775A9B-09F2-4764-824E-00E71F211829}"/>
    <cellStyle name="Total 3 2 2 2 2 8" xfId="18980" xr:uid="{77CE5012-3209-4512-86FA-A43D105BC7B2}"/>
    <cellStyle name="Total 3 2 2 2 3" xfId="9807" xr:uid="{8FFDE611-3E47-4376-89FB-157AC61F0DDC}"/>
    <cellStyle name="Total 3 2 2 2 3 2" xfId="14211" xr:uid="{683DF0E0-1FBA-4D79-BF55-74055E255850}"/>
    <cellStyle name="Total 3 2 2 2 3 3" xfId="15171" xr:uid="{92B86649-1823-4F50-A5B7-7517B45B1A84}"/>
    <cellStyle name="Total 3 2 2 2 3 4" xfId="16123" xr:uid="{EB0ADF7B-DD43-4E25-B2E5-CD23F46E10A1}"/>
    <cellStyle name="Total 3 2 2 2 3 5" xfId="16997" xr:uid="{B2C2AF84-C472-4381-A70E-0F1598EBC40C}"/>
    <cellStyle name="Total 3 2 2 2 3 6" xfId="17862" xr:uid="{32D28DCE-1F6A-494F-A750-9A99AB644E7C}"/>
    <cellStyle name="Total 3 2 2 2 3 7" xfId="18638" xr:uid="{06420828-860E-4249-8797-0FE3AC2C179A}"/>
    <cellStyle name="Total 3 2 2 2 3 8" xfId="19395" xr:uid="{E40A81E4-178D-4C47-A443-482680536156}"/>
    <cellStyle name="Total 3 2 2 2 4" xfId="12776" xr:uid="{0966CD2C-B966-4FD4-8741-777C9D388407}"/>
    <cellStyle name="Total 3 2 2 2 5" xfId="9843" xr:uid="{E36DA375-F2E0-441E-A196-AB3D00AD8CC4}"/>
    <cellStyle name="Total 3 2 2 2 6" xfId="11903" xr:uid="{5862B979-5D72-464E-A363-F06C432123B3}"/>
    <cellStyle name="Total 3 2 2 2 7" xfId="10924" xr:uid="{B9285D15-DC1C-4364-9F0D-6BE6216DC3D2}"/>
    <cellStyle name="Total 3 2 2 2 8" xfId="11515" xr:uid="{E701F8AD-DBD4-431C-B0D1-C84C118ABD79}"/>
    <cellStyle name="Total 3 2 2 2 9" xfId="11234" xr:uid="{DEA73057-E6BE-4837-AC78-EC03568F3BA0}"/>
    <cellStyle name="Total 3 2 2 3" xfId="8570" xr:uid="{C5D9D010-7BDD-4D55-9833-BD0382FD1E3D}"/>
    <cellStyle name="Total 3 2 2 3 2" xfId="13309" xr:uid="{892E7443-CC09-4EFB-9B86-795401B101D4}"/>
    <cellStyle name="Total 3 2 2 3 3" xfId="14329" xr:uid="{A359E924-301A-457F-A434-CBB5DF471E21}"/>
    <cellStyle name="Total 3 2 2 3 4" xfId="15289" xr:uid="{93B32FA4-6CAD-48BA-801F-62C1174BE789}"/>
    <cellStyle name="Total 3 2 2 3 5" xfId="16238" xr:uid="{D5E4AF1A-CB65-48F9-B900-2F0A3F0422BC}"/>
    <cellStyle name="Total 3 2 2 3 6" xfId="17111" xr:uid="{28233F01-5766-40D3-A03D-53DAD29A01B5}"/>
    <cellStyle name="Total 3 2 2 3 7" xfId="17976" xr:uid="{F8875871-7E34-4D46-92DD-DA0BF80EA888}"/>
    <cellStyle name="Total 3 2 2 3 8" xfId="18752" xr:uid="{C4C9C436-0F0E-4823-8F34-F48F1C880035}"/>
    <cellStyle name="Total 3 2 2 4" xfId="9579" xr:uid="{B002F2CF-937B-4F65-89EA-55BD11A44505}"/>
    <cellStyle name="Total 3 2 2 4 2" xfId="13983" xr:uid="{5868716E-02BF-4BCA-9E10-E1AB4FE19FED}"/>
    <cellStyle name="Total 3 2 2 4 3" xfId="14943" xr:uid="{B7072703-516F-4F6B-B9AC-A69D4D9332AD}"/>
    <cellStyle name="Total 3 2 2 4 4" xfId="15895" xr:uid="{BD313208-D194-456D-909D-DE98DC680373}"/>
    <cellStyle name="Total 3 2 2 4 5" xfId="16769" xr:uid="{20A235AB-827A-4961-998D-25788BD96B79}"/>
    <cellStyle name="Total 3 2 2 4 6" xfId="17634" xr:uid="{1F19A7DD-3F4E-43AC-A5E2-D0DE26B71C37}"/>
    <cellStyle name="Total 3 2 2 4 7" xfId="18410" xr:uid="{E1CA0F2B-F2AF-4F60-8AA9-85799B1A51D0}"/>
    <cellStyle name="Total 3 2 2 4 8" xfId="19167" xr:uid="{834E6A7A-A7CD-40B1-BF83-4ADDCC716231}"/>
    <cellStyle name="Total 3 2 2 5" xfId="12280" xr:uid="{95626943-D196-4F2A-944E-AF5D0026B275}"/>
    <cellStyle name="Total 3 2 2 6" xfId="10595" xr:uid="{E14D1F44-3241-44B4-AD05-28FF0776C396}"/>
    <cellStyle name="Total 3 2 2 7" xfId="13126" xr:uid="{D2A9B7B5-F63D-4901-B59A-B93AB3D7829B}"/>
    <cellStyle name="Total 3 2 2 8" xfId="9910" xr:uid="{BD7417B7-758A-42D0-BED1-1494291843B9}"/>
    <cellStyle name="Total 3 2 2 9" xfId="12296" xr:uid="{CD43E706-53F2-4611-95BD-276A5E596391}"/>
    <cellStyle name="Total 3 2 3" xfId="7194" xr:uid="{1CC71D4D-F71C-4F4E-9BE7-DE9E5F56DFB8}"/>
    <cellStyle name="Total 3 2 3 10" xfId="11509" xr:uid="{96B8F0F8-7D96-4A3C-B8FE-DAABDCD0005C}"/>
    <cellStyle name="Total 3 2 3 2" xfId="8833" xr:uid="{048A40F8-9AC7-44C4-8FB3-FE3AE168BC66}"/>
    <cellStyle name="Total 3 2 3 2 2" xfId="13492" xr:uid="{29708939-0EE8-4E31-9F63-6698925A048B}"/>
    <cellStyle name="Total 3 2 3 2 3" xfId="14498" xr:uid="{A3AEF316-B56F-4C4C-A0C1-9074CD242B9C}"/>
    <cellStyle name="Total 3 2 3 2 4" xfId="15456" xr:uid="{7C9B1241-D3C7-4981-BBBD-1FD3109B5050}"/>
    <cellStyle name="Total 3 2 3 2 5" xfId="16382" xr:uid="{DC1867FB-9D74-43DC-905E-4340F747DB61}"/>
    <cellStyle name="Total 3 2 3 2 6" xfId="17253" xr:uid="{5FDD3D7A-CA55-4BC8-B412-4903BDC3B0F8}"/>
    <cellStyle name="Total 3 2 3 2 7" xfId="18100" xr:uid="{3D0FEB1C-96FA-4212-8018-A1BFB950D92E}"/>
    <cellStyle name="Total 3 2 3 2 8" xfId="18867" xr:uid="{3A6912C5-456E-4F1F-9C90-C4F283A8F3DB}"/>
    <cellStyle name="Total 3 2 3 3" xfId="9694" xr:uid="{AA5C7933-B790-467E-A082-9579F49D819B}"/>
    <cellStyle name="Total 3 2 3 3 2" xfId="14098" xr:uid="{6A789AA0-8D56-4F02-B31C-892769A8134E}"/>
    <cellStyle name="Total 3 2 3 3 3" xfId="15058" xr:uid="{576590B3-9B5D-4817-AE84-ECC32B334EDC}"/>
    <cellStyle name="Total 3 2 3 3 4" xfId="16010" xr:uid="{F6EC17F1-1B8E-41E3-943E-C8B423A4028C}"/>
    <cellStyle name="Total 3 2 3 3 5" xfId="16884" xr:uid="{06900FCD-1EAC-437C-93A3-650887A198DD}"/>
    <cellStyle name="Total 3 2 3 3 6" xfId="17749" xr:uid="{57DA723E-0A98-4B9F-ABE1-99DC24089B95}"/>
    <cellStyle name="Total 3 2 3 3 7" xfId="18525" xr:uid="{F305449C-E83F-494C-AEE7-6026A091D2A6}"/>
    <cellStyle name="Total 3 2 3 3 8" xfId="19282" xr:uid="{6EC026BB-FF5C-4248-B9B9-8013C17D1589}"/>
    <cellStyle name="Total 3 2 3 4" xfId="12463" xr:uid="{008D9756-E50F-42E9-A695-622AD0B62A82}"/>
    <cellStyle name="Total 3 2 3 5" xfId="10426" xr:uid="{343E73BF-CFEB-47B4-BFC1-218F18FFEE8A}"/>
    <cellStyle name="Total 3 2 3 6" xfId="13150" xr:uid="{1B841EFA-8107-40DD-AC96-40B78D68FE7D}"/>
    <cellStyle name="Total 3 2 3 7" xfId="9890" xr:uid="{BA7A0701-B710-4BE1-BD30-6E2F5A7E1830}"/>
    <cellStyle name="Total 3 2 3 8" xfId="11890" xr:uid="{1DF15372-14E3-4EC7-BC2A-0B661557F70F}"/>
    <cellStyle name="Total 3 2 3 9" xfId="10933" xr:uid="{7CCBD2DA-E909-4D46-ACA8-5B09A2ECEB24}"/>
    <cellStyle name="Total 3 2 4" xfId="8036" xr:uid="{FB5D4443-AACE-4520-B42C-E0ADD381F1BE}"/>
    <cellStyle name="Total 3 2 4 2" xfId="13003" xr:uid="{E8A58D67-FA5E-4083-89FB-6CA27D64BD73}"/>
    <cellStyle name="Total 3 2 4 3" xfId="9999" xr:uid="{F1C6D958-E9B0-4B8F-91EB-90DBB4A5D301}"/>
    <cellStyle name="Total 3 2 4 4" xfId="11817" xr:uid="{14110517-D1D8-42DE-8BB1-54DFE3F9B44F}"/>
    <cellStyle name="Total 3 2 4 5" xfId="10998" xr:uid="{D9D5F526-4213-4A96-A1D9-A32BD5D7B3E7}"/>
    <cellStyle name="Total 3 2 4 6" xfId="13105" xr:uid="{4228C9E2-AA67-49D1-8554-060248BD6A04}"/>
    <cellStyle name="Total 3 2 4 7" xfId="9926" xr:uid="{522B7AD6-DE83-4F2D-8C41-8AEFBF24C3C0}"/>
    <cellStyle name="Total 3 2 4 8" xfId="12794" xr:uid="{91B17CE2-3859-456E-8340-628EFEED248E}"/>
    <cellStyle name="Total 3 2 5" xfId="9466" xr:uid="{7C5AD253-D6E5-4A19-A654-7F45FFFA46B1}"/>
    <cellStyle name="Total 3 2 5 2" xfId="13870" xr:uid="{2A25E5AD-3818-4A3C-84D9-3C3DD67068E4}"/>
    <cellStyle name="Total 3 2 5 3" xfId="14830" xr:uid="{5A981B30-F80A-4A7C-B7C8-FFBC681A6E26}"/>
    <cellStyle name="Total 3 2 5 4" xfId="15782" xr:uid="{FDF22F67-BA0F-466F-AA7C-BCA55985FF40}"/>
    <cellStyle name="Total 3 2 5 5" xfId="16656" xr:uid="{55777B4D-31EC-4B4C-A81F-A8BDB450B1D5}"/>
    <cellStyle name="Total 3 2 5 6" xfId="17521" xr:uid="{84E319EA-57A3-43C3-9EC2-F3045547298D}"/>
    <cellStyle name="Total 3 2 5 7" xfId="18297" xr:uid="{C16FDEAB-06B0-4122-A9A2-E52C4151A294}"/>
    <cellStyle name="Total 3 2 5 8" xfId="19054" xr:uid="{88C30EB1-EE2A-4DEC-BA51-EA8616051247}"/>
    <cellStyle name="Total 3 2 6" xfId="11930" xr:uid="{2DC450E5-08E9-4382-8FC0-27E888C5B952}"/>
    <cellStyle name="Total 3 2 7" xfId="10897" xr:uid="{B00152C8-9937-4B2D-8002-1786AD0C474F}"/>
    <cellStyle name="Total 3 2 8" xfId="12074" xr:uid="{8D130778-E907-438D-B749-583C2C619EF9}"/>
    <cellStyle name="Total 3 2 9" xfId="10784" xr:uid="{EB0EFF0C-CCC7-480A-A4F2-D25A4676CD61}"/>
    <cellStyle name="Total 3 3" xfId="6929" xr:uid="{C443096B-2304-4B8C-A10B-E1F005D3BF43}"/>
    <cellStyle name="Total 3 3 10" xfId="16461" xr:uid="{86537F6A-D964-4881-99CC-2616B8E6865F}"/>
    <cellStyle name="Total 3 3 11" xfId="17332" xr:uid="{D0503B55-39B1-4218-A42D-3496A60560BC}"/>
    <cellStyle name="Total 3 3 2" xfId="7731" xr:uid="{6B9B65FA-3AFC-4F9E-B963-045C57CDF5C4}"/>
    <cellStyle name="Total 3 3 2 10" xfId="13387" xr:uid="{2D87825C-7457-4863-A484-46CC32AA1CC0}"/>
    <cellStyle name="Total 3 3 2 2" xfId="9370" xr:uid="{C42ABFAF-1E28-468A-A60F-112F88CC9945}"/>
    <cellStyle name="Total 3 3 2 2 2" xfId="13791" xr:uid="{120A6725-1167-4563-B8E0-249586AC3DC5}"/>
    <cellStyle name="Total 3 3 2 2 3" xfId="14753" xr:uid="{F18AD0E7-E615-47F4-9785-FC3A139BF86C}"/>
    <cellStyle name="Total 3 3 2 2 4" xfId="15705" xr:uid="{1F429016-DF37-4705-929A-39B9872CEDC8}"/>
    <cellStyle name="Total 3 3 2 2 5" xfId="16583" xr:uid="{C8A60F08-55F4-43C9-A3E7-6030656E7EBB}"/>
    <cellStyle name="Total 3 3 2 2 6" xfId="17448" xr:uid="{88A313F2-9CE2-4720-9299-37F546C2CD28}"/>
    <cellStyle name="Total 3 3 2 2 7" xfId="18224" xr:uid="{75896F06-35ED-4C87-82A4-C05001432EC8}"/>
    <cellStyle name="Total 3 3 2 2 8" xfId="18981" xr:uid="{22E6398B-9D43-4AA5-8DCB-BF5A1550295E}"/>
    <cellStyle name="Total 3 3 2 3" xfId="9808" xr:uid="{F6424741-AF32-410C-8EB3-C0DB50788D18}"/>
    <cellStyle name="Total 3 3 2 3 2" xfId="14212" xr:uid="{F9F3E062-8547-4ACE-9ADA-5080F91DBB9E}"/>
    <cellStyle name="Total 3 3 2 3 3" xfId="15172" xr:uid="{08B6F009-3C02-4A72-AB18-D0F143BFFB1B}"/>
    <cellStyle name="Total 3 3 2 3 4" xfId="16124" xr:uid="{FE06B09C-991E-4A81-A0CE-A8D4C99410D0}"/>
    <cellStyle name="Total 3 3 2 3 5" xfId="16998" xr:uid="{626109FD-AD1F-49BC-B9FA-8808F4F2A6B1}"/>
    <cellStyle name="Total 3 3 2 3 6" xfId="17863" xr:uid="{0BA6567A-12DB-4763-8E1F-9A6F9044E249}"/>
    <cellStyle name="Total 3 3 2 3 7" xfId="18639" xr:uid="{F4B62EAA-9370-4D9C-9404-8C33322ED0A9}"/>
    <cellStyle name="Total 3 3 2 3 8" xfId="19396" xr:uid="{B21DDDA9-4BE2-43AE-B901-3CD69DED849C}"/>
    <cellStyle name="Total 3 3 2 4" xfId="12777" xr:uid="{9CF82FA6-DD1D-4270-9565-47D12739905D}"/>
    <cellStyle name="Total 3 3 2 5" xfId="155" xr:uid="{DD8FA7AF-8D2D-40B3-BB0A-D73395F0ACA0}"/>
    <cellStyle name="Total 3 3 2 6" xfId="11950" xr:uid="{3960C0E8-2013-4119-B361-49DA3374EC42}"/>
    <cellStyle name="Total 3 3 2 7" xfId="10877" xr:uid="{26257463-C6B9-4AAE-A7B4-4720BD46609C}"/>
    <cellStyle name="Total 3 3 2 8" xfId="11555" xr:uid="{964CF858-9D12-4D24-B390-10D7123DD59A}"/>
    <cellStyle name="Total 3 3 2 9" xfId="11194" xr:uid="{C8DD72BC-88E3-4051-8853-D6095768DC9D}"/>
    <cellStyle name="Total 3 3 3" xfId="8569" xr:uid="{A6E38F1E-61ED-4EDA-A789-A39E5ED01397}"/>
    <cellStyle name="Total 3 3 3 2" xfId="13308" xr:uid="{E9FA77CC-1A83-4D5F-9DEA-63257352CBCB}"/>
    <cellStyle name="Total 3 3 3 3" xfId="14328" xr:uid="{354ACAB4-DD1B-496E-980F-CA7C47A78CC7}"/>
    <cellStyle name="Total 3 3 3 4" xfId="15288" xr:uid="{57803131-80A8-42C4-9BA6-75053C7374CD}"/>
    <cellStyle name="Total 3 3 3 5" xfId="16237" xr:uid="{B3396D41-839A-4057-AC85-2F7BA9A244FD}"/>
    <cellStyle name="Total 3 3 3 6" xfId="17110" xr:uid="{8C06C79C-F2CA-4BA7-8E22-764B208B5296}"/>
    <cellStyle name="Total 3 3 3 7" xfId="17975" xr:uid="{F66132D8-F669-4C76-A3B6-4B2EC1FAC899}"/>
    <cellStyle name="Total 3 3 3 8" xfId="18751" xr:uid="{B81906A3-4910-4878-A8E5-9D6E1EE14ABD}"/>
    <cellStyle name="Total 3 3 4" xfId="9578" xr:uid="{57BA6985-4836-4BB3-904D-1B09B2BD04BC}"/>
    <cellStyle name="Total 3 3 4 2" xfId="13982" xr:uid="{30D0A5B4-EA79-4B74-A452-C80DFBA30097}"/>
    <cellStyle name="Total 3 3 4 3" xfId="14942" xr:uid="{A3218272-8BDF-40C7-B04B-D9E73ECC776B}"/>
    <cellStyle name="Total 3 3 4 4" xfId="15894" xr:uid="{E65C230E-0E65-4B29-BC94-2286F7D75EBF}"/>
    <cellStyle name="Total 3 3 4 5" xfId="16768" xr:uid="{5B80B4C9-D790-47C7-B8DB-31F43B85D574}"/>
    <cellStyle name="Total 3 3 4 6" xfId="17633" xr:uid="{F3AA00C0-51D3-4B81-9C9C-E0DBB81C6261}"/>
    <cellStyle name="Total 3 3 4 7" xfId="18409" xr:uid="{B3E07E8D-3CA8-405A-B0B5-71521E14391C}"/>
    <cellStyle name="Total 3 3 4 8" xfId="19166" xr:uid="{7126F50E-90D3-43FE-BACC-303EB807EB39}"/>
    <cellStyle name="Total 3 3 5" xfId="12279" xr:uid="{E5F5AF4F-B8CF-4A25-93F8-28B3ED3B2648}"/>
    <cellStyle name="Total 3 3 6" xfId="10596" xr:uid="{8B16814C-232F-4064-B665-745EF3F540F6}"/>
    <cellStyle name="Total 3 3 7" xfId="13631" xr:uid="{489F472F-5FF0-4ABA-8495-07DCFAE29F58}"/>
    <cellStyle name="Total 3 3 8" xfId="14609" xr:uid="{F9910F8E-379B-47E5-8D71-19856ECB0ECD}"/>
    <cellStyle name="Total 3 3 9" xfId="15562" xr:uid="{DE11229D-63D0-45C3-BBC4-312FAA1A4E57}"/>
    <cellStyle name="Total 3 4" xfId="7193" xr:uid="{B7DCF43A-FC36-4D96-ABA6-B1704200E577}"/>
    <cellStyle name="Total 3 4 10" xfId="17350" xr:uid="{4505572B-B22A-4E7F-AEF1-64E8409F6B03}"/>
    <cellStyle name="Total 3 4 2" xfId="8832" xr:uid="{A7272EE4-B1C4-42DE-A40E-3E8EBA2B3A52}"/>
    <cellStyle name="Total 3 4 2 2" xfId="13491" xr:uid="{2D56E05A-C557-4E26-B296-61D595A48BBC}"/>
    <cellStyle name="Total 3 4 2 3" xfId="14497" xr:uid="{12E5E98A-3BAE-4892-B043-23EE0A269AB2}"/>
    <cellStyle name="Total 3 4 2 4" xfId="15455" xr:uid="{5122F1C1-FA90-4333-B995-EF44B7D81EB9}"/>
    <cellStyle name="Total 3 4 2 5" xfId="16381" xr:uid="{3F37838D-821D-4CC3-82A4-6FADD1911C2C}"/>
    <cellStyle name="Total 3 4 2 6" xfId="17252" xr:uid="{87E06789-BD9C-4DC5-ADAB-93939D40456B}"/>
    <cellStyle name="Total 3 4 2 7" xfId="18099" xr:uid="{EF6EBDA3-50FB-4335-BB9F-800C9B3D0147}"/>
    <cellStyle name="Total 3 4 2 8" xfId="18866" xr:uid="{56B47A69-C110-4131-A19E-D4F31862E68B}"/>
    <cellStyle name="Total 3 4 3" xfId="9693" xr:uid="{2B0269F1-5BB6-4969-85C5-4295192553A3}"/>
    <cellStyle name="Total 3 4 3 2" xfId="14097" xr:uid="{4DA0C9B3-9574-459C-BEF9-95C5D41D5E8D}"/>
    <cellStyle name="Total 3 4 3 3" xfId="15057" xr:uid="{16D63DB9-C6A0-47A3-8993-3740A89AC7BC}"/>
    <cellStyle name="Total 3 4 3 4" xfId="16009" xr:uid="{6F64BE53-9BCC-4E97-A901-4EF117B503C6}"/>
    <cellStyle name="Total 3 4 3 5" xfId="16883" xr:uid="{7AE3C01E-58E1-461E-BA34-46203A74950B}"/>
    <cellStyle name="Total 3 4 3 6" xfId="17748" xr:uid="{B95B6E2B-35BE-4BE8-AF7D-6F22CA841D45}"/>
    <cellStyle name="Total 3 4 3 7" xfId="18524" xr:uid="{805F2F55-4DDC-474E-B16E-1C7DE8DA0624}"/>
    <cellStyle name="Total 3 4 3 8" xfId="19281" xr:uid="{B196D7EB-A541-40C4-8B88-6C45C858A80A}"/>
    <cellStyle name="Total 3 4 4" xfId="12462" xr:uid="{A9B74385-F293-4FE6-A2D8-2E17149FD504}"/>
    <cellStyle name="Total 3 4 5" xfId="10427" xr:uid="{CB9D09CC-65C4-4671-B347-43A2D5046CD6}"/>
    <cellStyle name="Total 3 4 6" xfId="13658" xr:uid="{1E3B8BDE-FBE1-4767-86FF-C9DC649419B5}"/>
    <cellStyle name="Total 3 4 7" xfId="14634" xr:uid="{87D2AE4F-0C8C-42A7-8276-266DBA939377}"/>
    <cellStyle name="Total 3 4 8" xfId="15586" xr:uid="{B306DD45-0919-4AA5-A099-AC6957E2785C}"/>
    <cellStyle name="Total 3 4 9" xfId="16481" xr:uid="{120B37A3-4B76-412E-8D21-458489F4AA88}"/>
    <cellStyle name="Total 3 5" xfId="8035" xr:uid="{DF3C0CFA-9719-4A37-8AAE-8902209D5D33}"/>
    <cellStyle name="Total 3 5 2" xfId="13002" xr:uid="{947B3DF6-65D6-4F79-9692-D63331CD5CDC}"/>
    <cellStyle name="Total 3 5 3" xfId="10000" xr:uid="{FE0BEF79-6E3C-4576-A78C-625DE23A9B3B}"/>
    <cellStyle name="Total 3 5 4" xfId="11816" xr:uid="{22A9C5D2-AE55-4716-8DC5-CFAF5FCE48B5}"/>
    <cellStyle name="Total 3 5 5" xfId="10999" xr:uid="{7CE266D2-CBDB-41CF-AEF3-6EF7104108E0}"/>
    <cellStyle name="Total 3 5 6" xfId="13603" xr:uid="{70EDD6C3-0358-4C75-8DB6-01CF325F3892}"/>
    <cellStyle name="Total 3 5 7" xfId="14585" xr:uid="{65DCD0BD-E415-459B-A53D-A6CA6AAF714D}"/>
    <cellStyle name="Total 3 5 8" xfId="15538" xr:uid="{D46213BA-A5AA-4699-A4A5-ECEF67E5F4C6}"/>
    <cellStyle name="Total 3 6" xfId="9465" xr:uid="{8AFF0833-05F1-4869-ACAB-3B401B313F4A}"/>
    <cellStyle name="Total 3 6 2" xfId="13869" xr:uid="{AF4D41F7-94E6-4B2E-8678-52DB9E64BE01}"/>
    <cellStyle name="Total 3 6 3" xfId="14829" xr:uid="{A3A92854-9BB7-45E9-8193-D936630C315E}"/>
    <cellStyle name="Total 3 6 4" xfId="15781" xr:uid="{24F6C2A6-1BD5-4109-97AC-D04F11A24DCE}"/>
    <cellStyle name="Total 3 6 5" xfId="16655" xr:uid="{43D71B03-F51E-4C91-9219-8B95B88765D4}"/>
    <cellStyle name="Total 3 6 6" xfId="17520" xr:uid="{5A3BE697-C0FE-4AF1-B456-6821F90AC16F}"/>
    <cellStyle name="Total 3 6 7" xfId="18296" xr:uid="{DCA00D7F-81C3-4216-9DA3-025F50395DAB}"/>
    <cellStyle name="Total 3 6 8" xfId="19053" xr:uid="{8BD41512-976B-4F9F-91CF-52A8D0737286}"/>
    <cellStyle name="Total 3 7" xfId="11929" xr:uid="{DB86333A-AA49-46E6-891A-6D3721698397}"/>
    <cellStyle name="Total 3 8" xfId="10898" xr:uid="{12A173C4-9A9D-49D3-B7A7-62B76F9810C0}"/>
    <cellStyle name="Total 3 9" xfId="11540" xr:uid="{774C8574-B5FF-4B73-B3D7-8DD3E7699649}"/>
    <cellStyle name="Total 4" xfId="6308" xr:uid="{CE7F2088-17E2-47DC-BBE6-F534C8A1E5A0}"/>
    <cellStyle name="Total 4 10" xfId="10329" xr:uid="{82E6E74B-EE84-486A-A961-370EF205B6F1}"/>
    <cellStyle name="Total 4 11" xfId="12653" xr:uid="{818FB327-901D-4AEB-9AC8-5E8C4F7DC09B}"/>
    <cellStyle name="Total 4 12" xfId="10271" xr:uid="{75790DC9-C055-48D8-ACF1-ADA556375D80}"/>
    <cellStyle name="Total 4 13" xfId="13163" xr:uid="{EC058A59-4826-4034-9AE2-780101F92D80}"/>
    <cellStyle name="Total 4 2" xfId="6309" xr:uid="{9A7AE678-9B57-41EB-9ABB-5ECC0152C825}"/>
    <cellStyle name="Total 4 2 10" xfId="15541" xr:uid="{8AD48A07-C260-4077-A842-7BD9920E97F7}"/>
    <cellStyle name="Total 4 2 11" xfId="16444" xr:uid="{70198DC2-8F7E-4896-BB9F-691A52B9402B}"/>
    <cellStyle name="Total 4 2 12" xfId="17315" xr:uid="{46CE23EE-EF44-4113-94E5-F66402F77CBC}"/>
    <cellStyle name="Total 4 2 2" xfId="6932" xr:uid="{3FD0F2AF-ACF7-464E-B922-32C96D06D427}"/>
    <cellStyle name="Total 4 2 2 10" xfId="11039" xr:uid="{E6690B2C-EA6C-40CC-8850-A75050B767BB}"/>
    <cellStyle name="Total 4 2 2 11" xfId="13596" xr:uid="{87D5EE64-0F3C-4733-983F-13BF39ECA26D}"/>
    <cellStyle name="Total 4 2 2 2" xfId="7732" xr:uid="{BC01BA2A-05CD-4199-BBC8-BF5472F16FF6}"/>
    <cellStyle name="Total 4 2 2 2 10" xfId="13090" xr:uid="{4BDFB9BF-A596-4460-86C4-8A31850A47FA}"/>
    <cellStyle name="Total 4 2 2 2 2" xfId="9371" xr:uid="{F4EA6E8D-BDC6-4FE8-85E5-96800408D9DB}"/>
    <cellStyle name="Total 4 2 2 2 2 2" xfId="13792" xr:uid="{4D2B9F05-1183-437E-83A3-F244A5CCD09F}"/>
    <cellStyle name="Total 4 2 2 2 2 3" xfId="14754" xr:uid="{EE624EE5-B02D-4253-B1FB-2B3D28014C48}"/>
    <cellStyle name="Total 4 2 2 2 2 4" xfId="15706" xr:uid="{3BDD1E81-DC90-4F1C-9AB3-E67B8F01D0F6}"/>
    <cellStyle name="Total 4 2 2 2 2 5" xfId="16584" xr:uid="{C28B20D2-59DA-4A69-8C8A-44420F5D7531}"/>
    <cellStyle name="Total 4 2 2 2 2 6" xfId="17449" xr:uid="{FC9DA330-8001-4133-86C6-F09F993F8EFB}"/>
    <cellStyle name="Total 4 2 2 2 2 7" xfId="18225" xr:uid="{42D1E6BB-D3AA-451B-B5E5-49CE98AC3D7B}"/>
    <cellStyle name="Total 4 2 2 2 2 8" xfId="18982" xr:uid="{A54E6136-0CE3-4172-A20C-6F69FFA039A5}"/>
    <cellStyle name="Total 4 2 2 2 3" xfId="9809" xr:uid="{E32D51FD-ABE8-483B-9026-241B0A3DB6B9}"/>
    <cellStyle name="Total 4 2 2 2 3 2" xfId="14213" xr:uid="{525E573C-5EFB-4551-A8FC-C9FE1451877C}"/>
    <cellStyle name="Total 4 2 2 2 3 3" xfId="15173" xr:uid="{AEECF37B-8A49-401E-9C02-5B0B8AB3B819}"/>
    <cellStyle name="Total 4 2 2 2 3 4" xfId="16125" xr:uid="{5147A3AE-97C1-4CFB-AD0C-B8FD43F2D3DE}"/>
    <cellStyle name="Total 4 2 2 2 3 5" xfId="16999" xr:uid="{48507E52-8383-41DB-81FA-E46A95CAC839}"/>
    <cellStyle name="Total 4 2 2 2 3 6" xfId="17864" xr:uid="{B107B381-9095-4340-AAAD-D8971BC3BB6F}"/>
    <cellStyle name="Total 4 2 2 2 3 7" xfId="18640" xr:uid="{7255026A-892F-45BA-990B-48A73FA56317}"/>
    <cellStyle name="Total 4 2 2 2 3 8" xfId="19397" xr:uid="{07B77E4A-BB45-476D-9FE3-FF91A7254EFD}"/>
    <cellStyle name="Total 4 2 2 2 4" xfId="12778" xr:uid="{ED3D1989-888C-45E5-A686-24E623A9C5FE}"/>
    <cellStyle name="Total 4 2 2 2 5" xfId="10218" xr:uid="{67DEFC86-8453-47E9-9241-0EBDFD833C69}"/>
    <cellStyle name="Total 4 2 2 2 6" xfId="12030" xr:uid="{42D2127C-4BF8-4091-ACB8-B1343961AF1B}"/>
    <cellStyle name="Total 4 2 2 2 7" xfId="10814" xr:uid="{075873DB-6B3C-4757-B496-C1A655897BE9}"/>
    <cellStyle name="Total 4 2 2 2 8" xfId="11615" xr:uid="{966416BD-850A-46E6-AABA-4AFB0F80695A}"/>
    <cellStyle name="Total 4 2 2 2 9" xfId="11154" xr:uid="{6E161DA0-0112-4AE2-AEF1-C77250BA6F0B}"/>
    <cellStyle name="Total 4 2 2 3" xfId="8572" xr:uid="{1A665606-8C98-443C-B710-3FB8E37C0732}"/>
    <cellStyle name="Total 4 2 2 3 2" xfId="13311" xr:uid="{4F29B94E-ED45-47DF-8F6D-9E79EDC69122}"/>
    <cellStyle name="Total 4 2 2 3 3" xfId="14331" xr:uid="{1F714A6D-3ABA-42BE-AC0F-30CCE58AEC60}"/>
    <cellStyle name="Total 4 2 2 3 4" xfId="15291" xr:uid="{ACCB6C01-B2E7-4BA6-81ED-294FC2957E05}"/>
    <cellStyle name="Total 4 2 2 3 5" xfId="16240" xr:uid="{30DA669E-8DE0-4F46-A4EF-2269F7B51DA5}"/>
    <cellStyle name="Total 4 2 2 3 6" xfId="17113" xr:uid="{64BF9D00-7307-4CC6-A371-3269A1BAD4B0}"/>
    <cellStyle name="Total 4 2 2 3 7" xfId="17978" xr:uid="{680F3613-ED17-43B2-8CFF-8277B138F2B3}"/>
    <cellStyle name="Total 4 2 2 3 8" xfId="18754" xr:uid="{130F1198-0222-4A69-B45D-8D12DBC71D9E}"/>
    <cellStyle name="Total 4 2 2 4" xfId="9581" xr:uid="{A82DB6B8-8935-4261-8FF7-40ADA2AC070E}"/>
    <cellStyle name="Total 4 2 2 4 2" xfId="13985" xr:uid="{6DD3E59C-9127-4EED-9AE1-BF983516B1F0}"/>
    <cellStyle name="Total 4 2 2 4 3" xfId="14945" xr:uid="{F42219C8-663F-455F-93A5-9CF5035BBEED}"/>
    <cellStyle name="Total 4 2 2 4 4" xfId="15897" xr:uid="{1A254395-8B11-4D0C-939C-1AA392BB379E}"/>
    <cellStyle name="Total 4 2 2 4 5" xfId="16771" xr:uid="{4721D4CA-A09F-4535-AE38-DD826DD32367}"/>
    <cellStyle name="Total 4 2 2 4 6" xfId="17636" xr:uid="{10169C65-B4F7-4C06-9DF2-215E38A59C95}"/>
    <cellStyle name="Total 4 2 2 4 7" xfId="18412" xr:uid="{2BBE1A8D-3BE2-4423-AA13-E0BE529CC374}"/>
    <cellStyle name="Total 4 2 2 4 8" xfId="19169" xr:uid="{99D4C735-9186-4C1D-AD19-0E98F9E04293}"/>
    <cellStyle name="Total 4 2 2 5" xfId="12282" xr:uid="{5515A5BC-71E9-4DD7-89FC-8F353A889E8C}"/>
    <cellStyle name="Total 4 2 2 6" xfId="10593" xr:uid="{0DB8CADC-DC2B-4CC0-928E-3A31D2E1F303}"/>
    <cellStyle name="Total 4 2 2 7" xfId="12610" xr:uid="{FB05503A-7709-4C86-8DA1-A1616918674A}"/>
    <cellStyle name="Total 4 2 2 8" xfId="10304" xr:uid="{81E0FB1D-AFD4-4FA1-80BF-73DFC5E86DF1}"/>
    <cellStyle name="Total 4 2 2 9" xfId="11768" xr:uid="{6D502899-2C6B-408F-B081-279AE30189D6}"/>
    <cellStyle name="Total 4 2 3" xfId="7196" xr:uid="{A425553A-DE85-443A-80BC-7F890E31947C}"/>
    <cellStyle name="Total 4 2 3 10" xfId="11588" xr:uid="{40A85AF9-FD26-4231-A6DF-BA4665006EA6}"/>
    <cellStyle name="Total 4 2 3 2" xfId="8835" xr:uid="{C4CA95DB-F7E3-4095-A01E-FCAD1738B240}"/>
    <cellStyle name="Total 4 2 3 2 2" xfId="13494" xr:uid="{5740D442-3294-4972-BD68-4B5353893F39}"/>
    <cellStyle name="Total 4 2 3 2 3" xfId="14500" xr:uid="{A7B78B4B-AAC6-4AA6-A00D-E7C00A3F61E4}"/>
    <cellStyle name="Total 4 2 3 2 4" xfId="15458" xr:uid="{B12C2B67-4A1B-49E3-ACEF-8CCB9447594A}"/>
    <cellStyle name="Total 4 2 3 2 5" xfId="16384" xr:uid="{0734D56B-8DB7-4D57-9AEF-A6ACAD29F354}"/>
    <cellStyle name="Total 4 2 3 2 6" xfId="17255" xr:uid="{59A40037-53EA-4A88-95C9-96999184A32F}"/>
    <cellStyle name="Total 4 2 3 2 7" xfId="18102" xr:uid="{9B6E8FD2-8599-47A3-B244-F2D44AABD385}"/>
    <cellStyle name="Total 4 2 3 2 8" xfId="18869" xr:uid="{D3C87F19-9622-48AD-B5FD-CE60A0DE6BD2}"/>
    <cellStyle name="Total 4 2 3 3" xfId="9696" xr:uid="{986F6966-8C9C-44C1-9D25-94D075A99022}"/>
    <cellStyle name="Total 4 2 3 3 2" xfId="14100" xr:uid="{092FD273-4049-47B8-870F-716233403E2B}"/>
    <cellStyle name="Total 4 2 3 3 3" xfId="15060" xr:uid="{2F491BFA-4915-4459-B9EC-DC979CA2BB47}"/>
    <cellStyle name="Total 4 2 3 3 4" xfId="16012" xr:uid="{C241DFFD-129D-4D20-BC51-AC505B740986}"/>
    <cellStyle name="Total 4 2 3 3 5" xfId="16886" xr:uid="{91165243-1B5B-4AD3-9C7E-0A6C0ABD22DC}"/>
    <cellStyle name="Total 4 2 3 3 6" xfId="17751" xr:uid="{001E3A63-888F-4CAC-B58F-0C020F1AE605}"/>
    <cellStyle name="Total 4 2 3 3 7" xfId="18527" xr:uid="{731B789F-5C30-4CDD-AFB3-A8D9440B77C5}"/>
    <cellStyle name="Total 4 2 3 3 8" xfId="19284" xr:uid="{83F9AFC1-643D-4EFE-B9E5-628EB940D315}"/>
    <cellStyle name="Total 4 2 3 4" xfId="12465" xr:uid="{25CCF601-975D-48C4-8624-65F421BEF46F}"/>
    <cellStyle name="Total 4 2 3 5" xfId="10424" xr:uid="{CFBDA9A8-8BF3-4FFD-ABC6-5A74325300D2}"/>
    <cellStyle name="Total 4 2 3 6" xfId="12640" xr:uid="{9C75E55E-3964-4C2A-B834-EF8DADAE0B5B}"/>
    <cellStyle name="Total 4 2 3 7" xfId="10280" xr:uid="{17C524FE-F0B0-45F1-975F-DACF6434801D}"/>
    <cellStyle name="Total 4 2 3 8" xfId="11995" xr:uid="{1FBAC0A9-9AD4-4B61-819C-C86BA3BB5155}"/>
    <cellStyle name="Total 4 2 3 9" xfId="10844" xr:uid="{BD8129D7-5DD1-4CAB-872F-5CCAAA42D55D}"/>
    <cellStyle name="Total 4 2 4" xfId="8038" xr:uid="{DEA5CCAE-6CD2-4E48-9B59-520C8E150F9A}"/>
    <cellStyle name="Total 4 2 4 2" xfId="13005" xr:uid="{C88524F2-980E-4093-928C-180DE9F78891}"/>
    <cellStyle name="Total 4 2 4 3" xfId="9997" xr:uid="{6D28BCF1-40B0-41C1-9D5E-92AEE3CE3631}"/>
    <cellStyle name="Total 4 2 4 4" xfId="11819" xr:uid="{CA374536-5547-4F22-817E-2913A67E60CE}"/>
    <cellStyle name="Total 4 2 4 5" xfId="10996" xr:uid="{A7A3CBE4-67CA-4B16-AC19-09D58F9D823F}"/>
    <cellStyle name="Total 4 2 4 6" xfId="12578" xr:uid="{7AA1997C-D916-4D69-BF7D-48F35010BEF6}"/>
    <cellStyle name="Total 4 2 4 7" xfId="10331" xr:uid="{B83B1E09-EA2E-467B-B4DF-A7D7891DBF31}"/>
    <cellStyle name="Total 4 2 4 8" xfId="11745" xr:uid="{AFB43119-A62E-48F0-89E6-3026094D3A22}"/>
    <cellStyle name="Total 4 2 5" xfId="9468" xr:uid="{2DDFBB86-5547-4C36-8939-980E67C45CD3}"/>
    <cellStyle name="Total 4 2 5 2" xfId="13872" xr:uid="{EFF5BF9F-62D1-4C82-BC62-5643B55C3666}"/>
    <cellStyle name="Total 4 2 5 3" xfId="14832" xr:uid="{51C38A7F-F410-4E65-AEFB-8377BE4F8ED3}"/>
    <cellStyle name="Total 4 2 5 4" xfId="15784" xr:uid="{DCCE1232-3F48-44BF-8C85-1D6C2EEB86F7}"/>
    <cellStyle name="Total 4 2 5 5" xfId="16658" xr:uid="{50DB6CE8-1EF6-4C25-8F72-609755582343}"/>
    <cellStyle name="Total 4 2 5 6" xfId="17523" xr:uid="{F96749EB-E03E-498C-9F09-4AAC3B3B3D3D}"/>
    <cellStyle name="Total 4 2 5 7" xfId="18299" xr:uid="{C323423F-0A07-46C3-A4F0-4576F952A7D2}"/>
    <cellStyle name="Total 4 2 5 8" xfId="19056" xr:uid="{C7FD4E03-CA12-43FC-A68D-9600E415CD89}"/>
    <cellStyle name="Total 4 2 6" xfId="11932" xr:uid="{F4534871-2EDA-460C-8162-73F38D402FAB}"/>
    <cellStyle name="Total 4 2 7" xfId="10895" xr:uid="{44507935-60E7-44E4-96DB-679FA6E517CF}"/>
    <cellStyle name="Total 4 2 8" xfId="13607" xr:uid="{AC0A9B36-27E7-446D-B58A-9F586C83357E}"/>
    <cellStyle name="Total 4 2 9" xfId="14588" xr:uid="{BBF064E3-643C-46E9-9613-C5DB140731E3}"/>
    <cellStyle name="Total 4 3" xfId="6931" xr:uid="{FD9A5D8C-C869-42A9-B224-2C046ECC0C42}"/>
    <cellStyle name="Total 4 3 10" xfId="11129" xr:uid="{44148CF8-6AC4-4A74-95C6-CE2B7ACD7505}"/>
    <cellStyle name="Total 4 3 11" xfId="13389" xr:uid="{55E028EE-C258-4AFC-B678-C271065628D4}"/>
    <cellStyle name="Total 4 3 2" xfId="7733" xr:uid="{60613634-8769-4D52-92CF-717F99336FF1}"/>
    <cellStyle name="Total 4 3 2 10" xfId="11230" xr:uid="{6C78732C-4ED7-42E7-BE49-031F7F8A003E}"/>
    <cellStyle name="Total 4 3 2 2" xfId="9372" xr:uid="{87D142A4-5CC5-4056-93EA-041881B89972}"/>
    <cellStyle name="Total 4 3 2 2 2" xfId="13793" xr:uid="{7A4B64CE-583B-46B6-9305-28F8E35FFDDC}"/>
    <cellStyle name="Total 4 3 2 2 3" xfId="14755" xr:uid="{5C559C9C-ED74-4A73-9ED5-00E9D73C9560}"/>
    <cellStyle name="Total 4 3 2 2 4" xfId="15707" xr:uid="{0E44C0B6-F920-4920-8451-07E9C0DBC45C}"/>
    <cellStyle name="Total 4 3 2 2 5" xfId="16585" xr:uid="{3646BC6F-4D3F-4E20-A8FB-0CEE61C1D94F}"/>
    <cellStyle name="Total 4 3 2 2 6" xfId="17450" xr:uid="{1F75796A-74BE-4ABA-8A2A-A78E932E692A}"/>
    <cellStyle name="Total 4 3 2 2 7" xfId="18226" xr:uid="{4C2C8EA6-1070-41DB-93E7-A17DF19F4BF9}"/>
    <cellStyle name="Total 4 3 2 2 8" xfId="18983" xr:uid="{89CCCE51-D438-4492-A544-204A1A31EC5D}"/>
    <cellStyle name="Total 4 3 2 3" xfId="9810" xr:uid="{B235874A-EFEE-423F-8E64-9BF01CC5987F}"/>
    <cellStyle name="Total 4 3 2 3 2" xfId="14214" xr:uid="{20545C52-25C9-47BE-8830-AD058EBA4577}"/>
    <cellStyle name="Total 4 3 2 3 3" xfId="15174" xr:uid="{2B2ACCBC-612B-4C4F-BBDE-373913BB1732}"/>
    <cellStyle name="Total 4 3 2 3 4" xfId="16126" xr:uid="{3A4ED484-605E-48D6-B948-C18B1AEEE739}"/>
    <cellStyle name="Total 4 3 2 3 5" xfId="17000" xr:uid="{0848B3B1-4FCD-46B5-8515-081B1CC92205}"/>
    <cellStyle name="Total 4 3 2 3 6" xfId="17865" xr:uid="{BDA0BAA0-1289-4341-BAE2-DB27CD79AC57}"/>
    <cellStyle name="Total 4 3 2 3 7" xfId="18641" xr:uid="{B5799D42-61A9-4DF2-BC16-2A57A7C5E40F}"/>
    <cellStyle name="Total 4 3 2 3 8" xfId="19398" xr:uid="{3CB4D1FD-C8DE-4165-A9CD-5B480B9AAAA7}"/>
    <cellStyle name="Total 4 3 2 4" xfId="12779" xr:uid="{C1F2A29D-6203-46BA-9640-A0BF27877E55}"/>
    <cellStyle name="Total 4 3 2 5" xfId="10217" xr:uid="{98D7921B-7F55-4606-821A-27484E48C408}"/>
    <cellStyle name="Total 4 3 2 6" xfId="9838" xr:uid="{D29314D5-FACB-4DEB-A600-C9EF469A52D1}"/>
    <cellStyle name="Total 4 3 2 7" xfId="11908" xr:uid="{9F3A1CC2-9A46-475E-A865-2FD1A081D124}"/>
    <cellStyle name="Total 4 3 2 8" xfId="10919" xr:uid="{3F3140E4-3EA1-4740-AAEC-EDD910A4B8F9}"/>
    <cellStyle name="Total 4 3 2 9" xfId="11519" xr:uid="{8A5BAE2C-C29C-4B89-9321-C1376D5AE067}"/>
    <cellStyle name="Total 4 3 3" xfId="8571" xr:uid="{504904DE-2FAC-44C5-8DF4-4DACAD300863}"/>
    <cellStyle name="Total 4 3 3 2" xfId="13310" xr:uid="{6DF5A5AF-DE7D-488C-A1BC-9335DCD657CA}"/>
    <cellStyle name="Total 4 3 3 3" xfId="14330" xr:uid="{CD0646B5-3F47-4CEE-B813-42E1851B99EA}"/>
    <cellStyle name="Total 4 3 3 4" xfId="15290" xr:uid="{76DE9B38-4FD9-4C12-8773-737615F5F4D3}"/>
    <cellStyle name="Total 4 3 3 5" xfId="16239" xr:uid="{03726C89-71A3-4C84-BF11-00E425700436}"/>
    <cellStyle name="Total 4 3 3 6" xfId="17112" xr:uid="{FE4D2514-57A6-42E6-980B-27AECD619D44}"/>
    <cellStyle name="Total 4 3 3 7" xfId="17977" xr:uid="{4741C889-16C6-4C25-99DA-FCB3934138E6}"/>
    <cellStyle name="Total 4 3 3 8" xfId="18753" xr:uid="{D29A84DB-AB04-412D-A075-D89BB1E14D35}"/>
    <cellStyle name="Total 4 3 4" xfId="9580" xr:uid="{90B847FB-35E2-451D-B9F4-215030DAE005}"/>
    <cellStyle name="Total 4 3 4 2" xfId="13984" xr:uid="{2373E446-D9A0-4257-8DAF-3BC83960D9BC}"/>
    <cellStyle name="Total 4 3 4 3" xfId="14944" xr:uid="{B1277351-01B8-4849-AF9D-F381F40A522E}"/>
    <cellStyle name="Total 4 3 4 4" xfId="15896" xr:uid="{E69BCB88-760A-4FD8-881D-649ED6103E6C}"/>
    <cellStyle name="Total 4 3 4 5" xfId="16770" xr:uid="{8D290EF6-718D-4BBE-BB42-5952C397ABA5}"/>
    <cellStyle name="Total 4 3 4 6" xfId="17635" xr:uid="{1E2DF336-5904-4D8C-B097-FAC2FA3F9F4D}"/>
    <cellStyle name="Total 4 3 4 7" xfId="18411" xr:uid="{735A5C21-BF81-4B6D-9E79-509B67328FE7}"/>
    <cellStyle name="Total 4 3 4 8" xfId="19168" xr:uid="{C87A9C02-C5BF-4EE9-B67A-4613635873AA}"/>
    <cellStyle name="Total 4 3 5" xfId="12281" xr:uid="{019DF876-3495-4888-9257-116FCF492C32}"/>
    <cellStyle name="Total 4 3 6" xfId="10594" xr:uid="{9C093270-02EB-44CD-AC8A-0D1D0884D41B}"/>
    <cellStyle name="Total 4 3 7" xfId="12094" xr:uid="{A9C15F41-DBE1-4F6A-B02C-71EA83A5AE49}"/>
    <cellStyle name="Total 4 3 8" xfId="10766" xr:uid="{014CD42E-1B3E-4EF2-B11C-85354A07A05E}"/>
    <cellStyle name="Total 4 3 9" xfId="11658" xr:uid="{38B0D1C1-1FAE-419A-889F-EE6AC77D97DC}"/>
    <cellStyle name="Total 4 4" xfId="7195" xr:uid="{31DE8D98-FCA5-4230-B0B2-AB6624D03067}"/>
    <cellStyle name="Total 4 4 10" xfId="13088" xr:uid="{6AB95FA8-110D-4D87-B2FB-77AA4E7934EB}"/>
    <cellStyle name="Total 4 4 2" xfId="8834" xr:uid="{B89A0C73-81F4-4F6E-B8B4-FDC47B3E0312}"/>
    <cellStyle name="Total 4 4 2 2" xfId="13493" xr:uid="{33C09516-82C9-49A4-8755-8BE93CA3BB39}"/>
    <cellStyle name="Total 4 4 2 3" xfId="14499" xr:uid="{5DFF7574-0354-4F07-B823-3D4B20119BCB}"/>
    <cellStyle name="Total 4 4 2 4" xfId="15457" xr:uid="{836B1164-D698-4D91-84A2-421662623367}"/>
    <cellStyle name="Total 4 4 2 5" xfId="16383" xr:uid="{185723C5-FF5D-4DAB-AF06-C19A213ED624}"/>
    <cellStyle name="Total 4 4 2 6" xfId="17254" xr:uid="{FC636636-D547-4266-AFD1-69293CC6A39D}"/>
    <cellStyle name="Total 4 4 2 7" xfId="18101" xr:uid="{D19291CA-358C-4406-B539-8D51DC6FCC32}"/>
    <cellStyle name="Total 4 4 2 8" xfId="18868" xr:uid="{6DB57DCB-72AD-4488-BC84-1F6B9D4C78A4}"/>
    <cellStyle name="Total 4 4 3" xfId="9695" xr:uid="{5BFC0B3B-EF1C-45A5-9698-519BF2DCCB2A}"/>
    <cellStyle name="Total 4 4 3 2" xfId="14099" xr:uid="{D995E336-43A2-4DCF-A566-A7C14B4378A9}"/>
    <cellStyle name="Total 4 4 3 3" xfId="15059" xr:uid="{DF8555B1-05AA-406A-86D0-F57046BF0C2F}"/>
    <cellStyle name="Total 4 4 3 4" xfId="16011" xr:uid="{0750C7A3-F929-4496-A02A-8EC87076684A}"/>
    <cellStyle name="Total 4 4 3 5" xfId="16885" xr:uid="{6CDBF517-D406-4815-9684-21F8A8EEFD12}"/>
    <cellStyle name="Total 4 4 3 6" xfId="17750" xr:uid="{3124DE95-E280-42F4-9FDE-FE174A0CF9D1}"/>
    <cellStyle name="Total 4 4 3 7" xfId="18526" xr:uid="{608EDED9-75C9-4E41-A2DE-AE62B6FE4B23}"/>
    <cellStyle name="Total 4 4 3 8" xfId="19283" xr:uid="{A801ECF3-1E60-42D3-B2C1-B1C72B243F55}"/>
    <cellStyle name="Total 4 4 4" xfId="12464" xr:uid="{8643292C-FDCF-4A90-8DE9-681C043D3E07}"/>
    <cellStyle name="Total 4 4 5" xfId="10425" xr:uid="{F695D888-9EF1-4D33-9171-8B0A0777FC13}"/>
    <cellStyle name="Total 4 4 6" xfId="11991" xr:uid="{46201F4D-A475-43E2-8841-2F080E8F4465}"/>
    <cellStyle name="Total 4 4 7" xfId="10848" xr:uid="{724E925C-3307-4B0D-A04D-C8429BD3532B}"/>
    <cellStyle name="Total 4 4 8" xfId="11584" xr:uid="{D17AD5BC-B147-4054-BEC7-17338AD380DE}"/>
    <cellStyle name="Total 4 4 9" xfId="11180" xr:uid="{A2AC8617-CA24-4B52-9392-046D4B21163D}"/>
    <cellStyle name="Total 4 5" xfId="8037" xr:uid="{55C5E516-C027-4B73-B310-3312EA639B82}"/>
    <cellStyle name="Total 4 5 2" xfId="13004" xr:uid="{BD30EABF-C0A0-4119-9998-17DE43B7247D}"/>
    <cellStyle name="Total 4 5 3" xfId="9998" xr:uid="{30C18693-99F2-4C15-A3B1-121555149455}"/>
    <cellStyle name="Total 4 5 4" xfId="11818" xr:uid="{2DFB53C4-34F0-4631-9BEE-D7EF6929A0DA}"/>
    <cellStyle name="Total 4 5 5" xfId="10997" xr:uid="{A0BC83FE-0CC3-4FD8-84A7-D54559136FE4}"/>
    <cellStyle name="Total 4 5 6" xfId="12071" xr:uid="{97C3EBAF-3637-45FF-AA30-F16ADC04293E}"/>
    <cellStyle name="Total 4 5 7" xfId="10785" xr:uid="{BC9C3DA9-151C-4333-A8F4-D5073BDADAFF}"/>
    <cellStyle name="Total 4 5 8" xfId="11639" xr:uid="{D251D632-2162-4F75-A12D-369CC5C12196}"/>
    <cellStyle name="Total 4 6" xfId="9467" xr:uid="{88462BC5-BF5D-41C2-ABBD-C35ADC38CA56}"/>
    <cellStyle name="Total 4 6 2" xfId="13871" xr:uid="{FF8088CD-22D8-4D62-BABE-91165443EA4B}"/>
    <cellStyle name="Total 4 6 3" xfId="14831" xr:uid="{19E49D04-4DB2-412E-B871-725271D8272D}"/>
    <cellStyle name="Total 4 6 4" xfId="15783" xr:uid="{66016EB7-A021-42C1-BD14-BBE7ADBA583E}"/>
    <cellStyle name="Total 4 6 5" xfId="16657" xr:uid="{E045DA7E-BF98-4AF6-AFC0-5FF80479E671}"/>
    <cellStyle name="Total 4 6 6" xfId="17522" xr:uid="{59833B0E-254E-490F-9DDA-8EF08E1E2731}"/>
    <cellStyle name="Total 4 6 7" xfId="18298" xr:uid="{C4CECB50-A08D-4DA9-B33B-C00171BE4A99}"/>
    <cellStyle name="Total 4 6 8" xfId="19055" xr:uid="{FBA4C883-C27B-4692-9693-82EF4FF8D488}"/>
    <cellStyle name="Total 4 7" xfId="11931" xr:uid="{902DEBC9-3AD6-4A91-9D84-3D002DCFB59E}"/>
    <cellStyle name="Total 4 8" xfId="10896" xr:uid="{AFC79433-D751-4213-8109-5F1F56B10162}"/>
    <cellStyle name="Total 4 9" xfId="12582" xr:uid="{9220A611-BEC9-4288-9C81-62BE22CEF9DE}"/>
    <cellStyle name="Total 5" xfId="6310" xr:uid="{B01AD679-CFE5-4C98-8539-36082CD6987D}"/>
    <cellStyle name="Total 5 10" xfId="9924" xr:uid="{F901E354-8013-4055-96D8-490239597C69}"/>
    <cellStyle name="Total 5 11" xfId="13804" xr:uid="{E3528642-44D8-4B11-933D-41C2E8CA256C}"/>
    <cellStyle name="Total 5 12" xfId="14766" xr:uid="{DFD864E6-5F31-4B3D-A6A5-9662DF20D042}"/>
    <cellStyle name="Total 5 13" xfId="15718" xr:uid="{74DEC887-330D-4CE2-84C6-AE2E76BC4C50}"/>
    <cellStyle name="Total 5 2" xfId="6311" xr:uid="{E20546FF-CF70-4E04-B617-41E0E38A8717}"/>
    <cellStyle name="Total 5 2 10" xfId="12541" xr:uid="{EE9C4103-37CA-44E9-9168-B4A15128A884}"/>
    <cellStyle name="Total 5 2 11" xfId="10352" xr:uid="{61CEA185-F6C7-4F7C-87A3-1CF68F3B8355}"/>
    <cellStyle name="Total 5 2 12" xfId="12651" xr:uid="{FF7DFEBA-717A-4F35-ADDC-73F434A4EDBA}"/>
    <cellStyle name="Total 5 2 2" xfId="6934" xr:uid="{7ADBAB43-6C75-4609-910E-78A9304779A1}"/>
    <cellStyle name="Total 5 2 2 10" xfId="14344" xr:uid="{5F83B2C1-8E1F-4821-8628-25B714BD263B}"/>
    <cellStyle name="Total 5 2 2 11" xfId="15304" xr:uid="{FC0A29F4-AF20-473C-A841-09E8A46E0DAE}"/>
    <cellStyle name="Total 5 2 2 2" xfId="7734" xr:uid="{CAF8B6F0-0F1C-4955-BFA3-B3217305D4BA}"/>
    <cellStyle name="Total 5 2 2 2 10" xfId="12054" xr:uid="{19AE5C2B-B7B4-47BB-BB06-A4E548352B48}"/>
    <cellStyle name="Total 5 2 2 2 2" xfId="9373" xr:uid="{FD787E47-D488-4D70-84E1-F29C08BFC2E3}"/>
    <cellStyle name="Total 5 2 2 2 2 2" xfId="13794" xr:uid="{57B3463F-E5E3-4957-9D61-6D132AFCDFDF}"/>
    <cellStyle name="Total 5 2 2 2 2 3" xfId="14756" xr:uid="{8410C8FD-A930-4A86-A67D-62894CCC3DD1}"/>
    <cellStyle name="Total 5 2 2 2 2 4" xfId="15708" xr:uid="{35CB8CE5-65B8-45F6-981F-AE0A17E9615D}"/>
    <cellStyle name="Total 5 2 2 2 2 5" xfId="16586" xr:uid="{1FF3ADDE-39A5-4224-B4B5-154229AF3C9D}"/>
    <cellStyle name="Total 5 2 2 2 2 6" xfId="17451" xr:uid="{55FC9B57-E4C0-43D4-A147-F25525C04829}"/>
    <cellStyle name="Total 5 2 2 2 2 7" xfId="18227" xr:uid="{BA52876F-716B-42A7-A85D-C0B779427889}"/>
    <cellStyle name="Total 5 2 2 2 2 8" xfId="18984" xr:uid="{DD03B47A-AF12-4E3B-85FF-817F3CC17C3B}"/>
    <cellStyle name="Total 5 2 2 2 3" xfId="9811" xr:uid="{CF0090D3-AD8A-43ED-9685-A4BB50518ED6}"/>
    <cellStyle name="Total 5 2 2 2 3 2" xfId="14215" xr:uid="{56B2835D-5239-4899-ADA1-267B8D090BAF}"/>
    <cellStyle name="Total 5 2 2 2 3 3" xfId="15175" xr:uid="{F0929588-3961-43A6-8E88-123983E605F6}"/>
    <cellStyle name="Total 5 2 2 2 3 4" xfId="16127" xr:uid="{8BF5916E-FDF6-45A1-94D7-C1D225C2E0FE}"/>
    <cellStyle name="Total 5 2 2 2 3 5" xfId="17001" xr:uid="{7FC52D32-5640-4A82-9C5F-71C4FD081FA9}"/>
    <cellStyle name="Total 5 2 2 2 3 6" xfId="17866" xr:uid="{0EDE6FBF-8358-41F8-AD31-442FF822FF08}"/>
    <cellStyle name="Total 5 2 2 2 3 7" xfId="18642" xr:uid="{B15CC218-E350-4644-9A6E-A53B39C6E652}"/>
    <cellStyle name="Total 5 2 2 2 3 8" xfId="19399" xr:uid="{2EAADC18-FE99-4981-923B-DA1D0DCA2D45}"/>
    <cellStyle name="Total 5 2 2 2 4" xfId="12780" xr:uid="{5ED52F25-8DB4-4CF6-A401-BA5302B42172}"/>
    <cellStyle name="Total 5 2 2 2 5" xfId="10216" xr:uid="{277AD180-934E-4EEC-819D-0C20D24BB813}"/>
    <cellStyle name="Total 5 2 2 2 6" xfId="12031" xr:uid="{12467BA9-33E7-4CA3-83D5-AC588A399E5E}"/>
    <cellStyle name="Total 5 2 2 2 7" xfId="10813" xr:uid="{291706F8-0777-4C37-85FD-4B54DC878369}"/>
    <cellStyle name="Total 5 2 2 2 8" xfId="11616" xr:uid="{64C8A6BD-C106-456B-979E-85FD65EAEBD0}"/>
    <cellStyle name="Total 5 2 2 2 9" xfId="11153" xr:uid="{1A0D4B59-FB8C-4628-A819-27E72930D3AB}"/>
    <cellStyle name="Total 5 2 2 3" xfId="8574" xr:uid="{967EF474-F6B8-45CC-BDB5-C4073EBF3BDA}"/>
    <cellStyle name="Total 5 2 2 3 2" xfId="13313" xr:uid="{710E0EA1-1CF9-4085-ACB7-D4A3D5BFB62B}"/>
    <cellStyle name="Total 5 2 2 3 3" xfId="14333" xr:uid="{CFCB82AE-5383-4A8B-A5CD-D9F26EBFCAE4}"/>
    <cellStyle name="Total 5 2 2 3 4" xfId="15293" xr:uid="{9217357E-7935-4F6D-AE2C-366226B20AC7}"/>
    <cellStyle name="Total 5 2 2 3 5" xfId="16242" xr:uid="{16FE3057-A68C-4A1E-BEC2-FA9FEEC0460F}"/>
    <cellStyle name="Total 5 2 2 3 6" xfId="17115" xr:uid="{4327A7FB-637E-42C0-B9C8-74E294BEEFEF}"/>
    <cellStyle name="Total 5 2 2 3 7" xfId="17980" xr:uid="{84AF4E18-140E-4F93-B69F-BB02F7BC99EF}"/>
    <cellStyle name="Total 5 2 2 3 8" xfId="18756" xr:uid="{CED459D6-775E-494F-8E6C-33544B204060}"/>
    <cellStyle name="Total 5 2 2 4" xfId="9583" xr:uid="{3E442DB0-1F9E-4608-B535-489E41D82169}"/>
    <cellStyle name="Total 5 2 2 4 2" xfId="13987" xr:uid="{73899704-EB3F-495E-94E8-4777B8E0CC79}"/>
    <cellStyle name="Total 5 2 2 4 3" xfId="14947" xr:uid="{C280FCF3-2536-4806-AE0A-C5200026825C}"/>
    <cellStyle name="Total 5 2 2 4 4" xfId="15899" xr:uid="{2C893F9A-4243-4A13-A2BF-8BA277C8B652}"/>
    <cellStyle name="Total 5 2 2 4 5" xfId="16773" xr:uid="{EBCBE77D-FE41-4D40-B38E-0A9F96076189}"/>
    <cellStyle name="Total 5 2 2 4 6" xfId="17638" xr:uid="{64CE7B64-D5F8-4F9A-83B7-C77210879E10}"/>
    <cellStyle name="Total 5 2 2 4 7" xfId="18414" xr:uid="{9518F88F-2546-4FAE-9EFB-816759811524}"/>
    <cellStyle name="Total 5 2 2 4 8" xfId="19171" xr:uid="{E4C7CC77-DC16-4929-B875-D9CB808DFE1F}"/>
    <cellStyle name="Total 5 2 2 5" xfId="12284" xr:uid="{1A423FE1-E0E9-4EB2-BC69-98FC59E04EE4}"/>
    <cellStyle name="Total 5 2 2 6" xfId="10591" xr:uid="{33176783-C4A3-4006-A3BE-82997D7523D5}"/>
    <cellStyle name="Total 5 2 2 7" xfId="13127" xr:uid="{1B46E4CD-EA12-4696-865F-D368C020646B}"/>
    <cellStyle name="Total 5 2 2 8" xfId="9909" xr:uid="{310DFEB4-F643-424E-9A8B-E7299CE9A815}"/>
    <cellStyle name="Total 5 2 2 9" xfId="13328" xr:uid="{78CAC487-4C66-40E7-8DAB-A96C5C473F84}"/>
    <cellStyle name="Total 5 2 3" xfId="7198" xr:uid="{0C898AE4-21B1-40CB-B1FC-162F63AEA4AF}"/>
    <cellStyle name="Total 5 2 3 10" xfId="12391" xr:uid="{2A6EADC7-8544-48AD-B49A-AB3D29602B7A}"/>
    <cellStyle name="Total 5 2 3 2" xfId="8837" xr:uid="{89B3745A-7B63-4E79-967F-77A43767A490}"/>
    <cellStyle name="Total 5 2 3 2 2" xfId="13496" xr:uid="{3D133C1A-B90E-4689-8A88-B3E1357DCA69}"/>
    <cellStyle name="Total 5 2 3 2 3" xfId="14502" xr:uid="{D7134455-4409-4E13-A02B-53987E3DF801}"/>
    <cellStyle name="Total 5 2 3 2 4" xfId="15460" xr:uid="{B093B528-A79D-40E0-AF0F-D7E25B22C4C6}"/>
    <cellStyle name="Total 5 2 3 2 5" xfId="16386" xr:uid="{082B281D-DD8D-454A-9441-8DE472BDC03D}"/>
    <cellStyle name="Total 5 2 3 2 6" xfId="17257" xr:uid="{5A3B5FB5-4C38-4AAC-A3FA-DB843466208E}"/>
    <cellStyle name="Total 5 2 3 2 7" xfId="18104" xr:uid="{A7130F16-B530-47A5-BF37-106B1E92A346}"/>
    <cellStyle name="Total 5 2 3 2 8" xfId="18871" xr:uid="{CE9EAB6C-B1AF-4875-BC2E-CC4940873B1E}"/>
    <cellStyle name="Total 5 2 3 3" xfId="9698" xr:uid="{A5E33042-F48E-4B66-A6B5-07FC86C8D69D}"/>
    <cellStyle name="Total 5 2 3 3 2" xfId="14102" xr:uid="{D4F1B2C3-EB5C-4C98-A266-43193A4A8494}"/>
    <cellStyle name="Total 5 2 3 3 3" xfId="15062" xr:uid="{120A6C3C-6252-496A-A129-600F2625C5E0}"/>
    <cellStyle name="Total 5 2 3 3 4" xfId="16014" xr:uid="{268A51BA-B77A-4CE1-9F9A-B789957FA72C}"/>
    <cellStyle name="Total 5 2 3 3 5" xfId="16888" xr:uid="{D116173E-B424-48AA-BE86-CF80B6390EE8}"/>
    <cellStyle name="Total 5 2 3 3 6" xfId="17753" xr:uid="{E09DF685-25F4-480C-A525-C5599D3C3F0F}"/>
    <cellStyle name="Total 5 2 3 3 7" xfId="18529" xr:uid="{0FA979FC-B96D-47A0-9736-28134C200D0B}"/>
    <cellStyle name="Total 5 2 3 3 8" xfId="19286" xr:uid="{E56FD668-92F6-437D-8E04-62218C87C453}"/>
    <cellStyle name="Total 5 2 3 4" xfId="12467" xr:uid="{7D4FB597-D4B6-478A-B8A3-1600F8429E53}"/>
    <cellStyle name="Total 5 2 3 5" xfId="10422" xr:uid="{158171CD-1488-4FBA-98E7-91D0E0DF0238}"/>
    <cellStyle name="Total 5 2 3 6" xfId="13048" xr:uid="{9811BD01-4423-44F1-9D54-4E7A3D2E5614}"/>
    <cellStyle name="Total 5 2 3 7" xfId="9964" xr:uid="{3D734212-E5E9-47FC-B5DC-4E427E59E78F}"/>
    <cellStyle name="Total 5 2 3 8" xfId="12704" xr:uid="{6F2ED4C1-3748-4B24-8870-C3C432A46245}"/>
    <cellStyle name="Total 5 2 3 9" xfId="10229" xr:uid="{CAB15C6D-307A-4641-BC13-EE8DB65071F9}"/>
    <cellStyle name="Total 5 2 4" xfId="8040" xr:uid="{2DE8F9F7-666A-496D-9CB0-FF8E93D886D5}"/>
    <cellStyle name="Total 5 2 4 2" xfId="13007" xr:uid="{6A53DF35-E918-4957-B209-35CE41DB6783}"/>
    <cellStyle name="Total 5 2 4 3" xfId="9995" xr:uid="{23BD119F-2FE5-4B6B-98DA-155049F49415}"/>
    <cellStyle name="Total 5 2 4 4" xfId="11821" xr:uid="{75FC8A3D-5727-4A5F-B07B-96BCF12FC4C8}"/>
    <cellStyle name="Total 5 2 4 5" xfId="10994" xr:uid="{BBEA3C40-B504-4212-81B6-B4C20CAB0002}"/>
    <cellStyle name="Total 5 2 4 6" xfId="13106" xr:uid="{8C377753-7F69-4296-A4ED-9EC256779A20}"/>
    <cellStyle name="Total 5 2 4 7" xfId="9925" xr:uid="{A4AE424B-5CAC-43FD-8B8B-AD597E555860}"/>
    <cellStyle name="Total 5 2 4 8" xfId="13808" xr:uid="{75D6EF15-6E00-4C43-9C09-8648C7E949D8}"/>
    <cellStyle name="Total 5 2 5" xfId="9470" xr:uid="{DA01BE6A-D707-4435-8473-D1AB203ACA24}"/>
    <cellStyle name="Total 5 2 5 2" xfId="13874" xr:uid="{F95B35A4-0429-4617-8CEC-2230F4BD893C}"/>
    <cellStyle name="Total 5 2 5 3" xfId="14834" xr:uid="{A8BA67C3-AD12-4B2C-AEFC-04123C068CD5}"/>
    <cellStyle name="Total 5 2 5 4" xfId="15786" xr:uid="{4731B2CF-4D61-4700-AE48-6447D223464B}"/>
    <cellStyle name="Total 5 2 5 5" xfId="16660" xr:uid="{2E06052E-5294-4A39-845C-27C7CABC9C63}"/>
    <cellStyle name="Total 5 2 5 6" xfId="17525" xr:uid="{6E3CFFCC-87F2-4AD0-964C-42213F69E36F}"/>
    <cellStyle name="Total 5 2 5 7" xfId="18301" xr:uid="{CF415B05-4860-4A41-8218-DD1ACE40F002}"/>
    <cellStyle name="Total 5 2 5 8" xfId="19058" xr:uid="{44470E88-484E-4255-9B35-4D6F8D433B35}"/>
    <cellStyle name="Total 5 2 6" xfId="11934" xr:uid="{1BB7C43A-CA91-4839-98C3-898A0126B882}"/>
    <cellStyle name="Total 5 2 7" xfId="10893" xr:uid="{0FEE114D-BF5F-4E74-ADAD-C4460FFEA843}"/>
    <cellStyle name="Total 5 2 8" xfId="11541" xr:uid="{3FBED623-3CCB-4D9B-87B1-7E1F2F0FB778}"/>
    <cellStyle name="Total 5 2 9" xfId="11208" xr:uid="{3E125E2C-D6FD-461D-9FB6-A6ED4AC97672}"/>
    <cellStyle name="Total 5 3" xfId="6933" xr:uid="{B5D98F0D-CB59-4CE7-8F5A-73AC4AC5CBE3}"/>
    <cellStyle name="Total 5 3 10" xfId="16462" xr:uid="{B8C80648-8854-4BAD-BEFF-E928FD31DA45}"/>
    <cellStyle name="Total 5 3 11" xfId="17333" xr:uid="{B7084910-29F0-4737-8E16-061BB6243CA6}"/>
    <cellStyle name="Total 5 3 2" xfId="7735" xr:uid="{8FC8DBF4-7BD8-4164-B1BD-D9AECE75CEB3}"/>
    <cellStyle name="Total 5 3 2 10" xfId="15536" xr:uid="{875DC3A8-CF30-4CE3-9777-49964BBA55EA}"/>
    <cellStyle name="Total 5 3 2 2" xfId="9374" xr:uid="{AAF9A254-018C-4135-9F65-2A2201FC26CF}"/>
    <cellStyle name="Total 5 3 2 2 2" xfId="13795" xr:uid="{9AD0C639-38D2-4725-94DC-D4937F39CC30}"/>
    <cellStyle name="Total 5 3 2 2 3" xfId="14757" xr:uid="{707227A5-5E7A-4D25-A540-FA203804E81F}"/>
    <cellStyle name="Total 5 3 2 2 4" xfId="15709" xr:uid="{4A85B4A6-9F26-4872-8BA8-E58B7556C182}"/>
    <cellStyle name="Total 5 3 2 2 5" xfId="16587" xr:uid="{02D9C080-41DE-4D50-B3B3-F6EDBFCFA0A3}"/>
    <cellStyle name="Total 5 3 2 2 6" xfId="17452" xr:uid="{CE1228EF-5BCE-49BE-9E0F-BF9E65F7A644}"/>
    <cellStyle name="Total 5 3 2 2 7" xfId="18228" xr:uid="{8BE5FEE0-39CD-4BF4-8C7E-D51F64EA0B15}"/>
    <cellStyle name="Total 5 3 2 2 8" xfId="18985" xr:uid="{5D97CCEF-348B-48D2-B8B9-B115FE708C99}"/>
    <cellStyle name="Total 5 3 2 3" xfId="9812" xr:uid="{5C78C604-B28C-4123-87B1-A619A74E79F2}"/>
    <cellStyle name="Total 5 3 2 3 2" xfId="14216" xr:uid="{12A717EC-75FF-406F-9D56-91861422CBC1}"/>
    <cellStyle name="Total 5 3 2 3 3" xfId="15176" xr:uid="{2CD0FAEE-E06B-4101-B8EC-36ACD80EEC63}"/>
    <cellStyle name="Total 5 3 2 3 4" xfId="16128" xr:uid="{7639F5E9-1E0B-4CEC-8818-927747BB7834}"/>
    <cellStyle name="Total 5 3 2 3 5" xfId="17002" xr:uid="{86FF8980-A2C7-479C-9177-68EC35965302}"/>
    <cellStyle name="Total 5 3 2 3 6" xfId="17867" xr:uid="{376BDE4A-3460-402E-986D-C57E63356710}"/>
    <cellStyle name="Total 5 3 2 3 7" xfId="18643" xr:uid="{88FB03CF-9698-4F5C-8A93-82EF1152420E}"/>
    <cellStyle name="Total 5 3 2 3 8" xfId="19400" xr:uid="{D55A067C-28FB-4995-A2E6-F1E257FB412B}"/>
    <cellStyle name="Total 5 3 2 4" xfId="12781" xr:uid="{540BA585-EEAE-48D6-88C3-68899092D9B8}"/>
    <cellStyle name="Total 5 3 2 5" xfId="10215" xr:uid="{28323B95-6144-4BBD-A655-4D574E461DA1}"/>
    <cellStyle name="Total 5 3 2 6" xfId="11776" xr:uid="{B244500D-04A5-4B43-9C31-B73A1F90F11E}"/>
    <cellStyle name="Total 5 3 2 7" xfId="11036" xr:uid="{E9A7F479-6314-4CA3-ADEE-D357CA5B48D6}"/>
    <cellStyle name="Total 5 3 2 8" xfId="13597" xr:uid="{523E9482-1C43-4CB9-A0C4-BB465A0D866C}"/>
    <cellStyle name="Total 5 3 2 9" xfId="14580" xr:uid="{4712DA1C-C538-4BF5-BD9E-8E8B07B97D97}"/>
    <cellStyle name="Total 5 3 3" xfId="8573" xr:uid="{7E608D90-73B1-48D6-B5BC-C821691584AA}"/>
    <cellStyle name="Total 5 3 3 2" xfId="13312" xr:uid="{4FA91440-DAE0-4ED7-86CC-D4853E6D8D0F}"/>
    <cellStyle name="Total 5 3 3 3" xfId="14332" xr:uid="{B6C3F587-EC0F-40B1-A65D-C719C1C7DC22}"/>
    <cellStyle name="Total 5 3 3 4" xfId="15292" xr:uid="{BEBA5213-1E52-4ED9-84A2-5E6433ADF74E}"/>
    <cellStyle name="Total 5 3 3 5" xfId="16241" xr:uid="{B4C25E63-9A61-4929-A97C-FAE11A7C44A6}"/>
    <cellStyle name="Total 5 3 3 6" xfId="17114" xr:uid="{E5E76204-A3B3-4549-8205-65BFE47FB51E}"/>
    <cellStyle name="Total 5 3 3 7" xfId="17979" xr:uid="{F5968262-CD11-4E8D-B257-61C50EDD1AA2}"/>
    <cellStyle name="Total 5 3 3 8" xfId="18755" xr:uid="{B8FDE38C-9F49-426C-87F6-F4BDA3FC5C40}"/>
    <cellStyle name="Total 5 3 4" xfId="9582" xr:uid="{24774075-F317-4FF0-ADDC-996AEF2D42C6}"/>
    <cellStyle name="Total 5 3 4 2" xfId="13986" xr:uid="{996B5B57-285F-4469-9B87-217869D357E3}"/>
    <cellStyle name="Total 5 3 4 3" xfId="14946" xr:uid="{C20EB821-79D3-487B-AD73-87E08D19B021}"/>
    <cellStyle name="Total 5 3 4 4" xfId="15898" xr:uid="{F498C161-5ED2-40D3-8AB0-04BCBCCF925A}"/>
    <cellStyle name="Total 5 3 4 5" xfId="16772" xr:uid="{15F17C82-78E6-4AF3-97A1-6240BEEF4379}"/>
    <cellStyle name="Total 5 3 4 6" xfId="17637" xr:uid="{7B6CB682-CD9D-44EF-A567-CEF39D0BC581}"/>
    <cellStyle name="Total 5 3 4 7" xfId="18413" xr:uid="{19245ECC-C76F-4503-BF04-11CA064406DD}"/>
    <cellStyle name="Total 5 3 4 8" xfId="19170" xr:uid="{635BE529-2188-4081-B119-0B047642B2C6}"/>
    <cellStyle name="Total 5 3 5" xfId="12283" xr:uid="{08A1DAED-84B9-498F-92C6-8E94690EBD00}"/>
    <cellStyle name="Total 5 3 6" xfId="10592" xr:uid="{96CE7E41-4D35-4E29-8B5F-37339AB18F28}"/>
    <cellStyle name="Total 5 3 7" xfId="13632" xr:uid="{41BD41D9-49D2-483F-BB39-C031B311B81C}"/>
    <cellStyle name="Total 5 3 8" xfId="14610" xr:uid="{BBD84BA4-A1B2-43D3-AAEC-64EA99E771A7}"/>
    <cellStyle name="Total 5 3 9" xfId="15563" xr:uid="{DAEABFA1-0F65-4BCA-9939-F21989356C50}"/>
    <cellStyle name="Total 5 4" xfId="7197" xr:uid="{6776A798-5263-433E-9861-B7A5E6EBD4EF}"/>
    <cellStyle name="Total 5 4 10" xfId="17351" xr:uid="{BDD426CA-6336-44E6-A285-BFF355BA91E8}"/>
    <cellStyle name="Total 5 4 2" xfId="8836" xr:uid="{113FEB68-396C-48F2-8AA2-DE6B2E94D923}"/>
    <cellStyle name="Total 5 4 2 2" xfId="13495" xr:uid="{F39C3D01-D4F9-4ECE-BBDC-27C6BABCEE27}"/>
    <cellStyle name="Total 5 4 2 3" xfId="14501" xr:uid="{34EC13BA-EF8A-4E1A-87A9-599000F73598}"/>
    <cellStyle name="Total 5 4 2 4" xfId="15459" xr:uid="{9F7C44C9-022B-489E-A7C1-DC6EC3B7D019}"/>
    <cellStyle name="Total 5 4 2 5" xfId="16385" xr:uid="{E0BEE49A-C077-4600-B4CA-C8D650B3DBD7}"/>
    <cellStyle name="Total 5 4 2 6" xfId="17256" xr:uid="{AFD683D4-6651-4AFD-8A46-5DDC62414DA9}"/>
    <cellStyle name="Total 5 4 2 7" xfId="18103" xr:uid="{92CC4B29-5766-4FC3-8781-2EA2CD98B53D}"/>
    <cellStyle name="Total 5 4 2 8" xfId="18870" xr:uid="{8E3EE86F-B8EB-4F8D-AC23-520E0C5B4886}"/>
    <cellStyle name="Total 5 4 3" xfId="9697" xr:uid="{0E9F4308-5C12-4290-A741-109F7AFE718B}"/>
    <cellStyle name="Total 5 4 3 2" xfId="14101" xr:uid="{46348F40-E63C-4748-B989-49360FA43D22}"/>
    <cellStyle name="Total 5 4 3 3" xfId="15061" xr:uid="{4D376DA8-66CC-4B62-96A2-D471CB2D8C2A}"/>
    <cellStyle name="Total 5 4 3 4" xfId="16013" xr:uid="{EF0D2565-67A2-4776-A86A-1E02782FEA52}"/>
    <cellStyle name="Total 5 4 3 5" xfId="16887" xr:uid="{57A2915C-57C2-4B71-BC60-A5DAF331AFBD}"/>
    <cellStyle name="Total 5 4 3 6" xfId="17752" xr:uid="{395DBB20-9225-4FBD-B16A-0990C6276B54}"/>
    <cellStyle name="Total 5 4 3 7" xfId="18528" xr:uid="{F238CC8D-B912-44F4-85C0-0DF2709C1A54}"/>
    <cellStyle name="Total 5 4 3 8" xfId="19285" xr:uid="{9B54BEA1-CFAD-4211-B99C-B82FAFCFE948}"/>
    <cellStyle name="Total 5 4 4" xfId="12466" xr:uid="{64820E02-2DA0-46F6-AEAB-55FFAAF94990}"/>
    <cellStyle name="Total 5 4 5" xfId="10423" xr:uid="{AFF7D189-8C05-497E-81FE-8D6B32BFBB8F}"/>
    <cellStyle name="Total 5 4 6" xfId="13659" xr:uid="{BCE06BA0-0786-40FA-831C-FF54D4AF4EC7}"/>
    <cellStyle name="Total 5 4 7" xfId="14635" xr:uid="{8C4DCCE6-7347-44E4-9465-B8F9E73D1B75}"/>
    <cellStyle name="Total 5 4 8" xfId="15587" xr:uid="{BF148A93-4D12-493B-A13F-4D459112FFF0}"/>
    <cellStyle name="Total 5 4 9" xfId="16482" xr:uid="{E5A76AC9-8B6F-4756-B135-03515E9117DA}"/>
    <cellStyle name="Total 5 5" xfId="8039" xr:uid="{2CCA6426-D297-4B83-87BC-F75FB228F75A}"/>
    <cellStyle name="Total 5 5 2" xfId="13006" xr:uid="{8A20AD0C-C4BC-4D87-9257-05B1A052B3D9}"/>
    <cellStyle name="Total 5 5 3" xfId="9996" xr:uid="{65B50E21-777D-4276-9F8F-B80DCD5ED9F3}"/>
    <cellStyle name="Total 5 5 4" xfId="11820" xr:uid="{B093A7F7-D446-490B-B369-792D222EF124}"/>
    <cellStyle name="Total 5 5 5" xfId="10995" xr:uid="{6A514B4C-937C-404A-BBC1-B5A501D4592B}"/>
    <cellStyle name="Total 5 5 6" xfId="13604" xr:uid="{6569C724-A985-47C1-A5CD-4F05A30E6D5F}"/>
    <cellStyle name="Total 5 5 7" xfId="14586" xr:uid="{5E095DF6-D343-4509-B4B3-E07E3EA4AFEB}"/>
    <cellStyle name="Total 5 5 8" xfId="15539" xr:uid="{FC8F33E4-B184-4FA6-A848-112BBE7B3911}"/>
    <cellStyle name="Total 5 6" xfId="9469" xr:uid="{1E7A478E-8BE2-4FB9-BD6F-EC7444EAF392}"/>
    <cellStyle name="Total 5 6 2" xfId="13873" xr:uid="{B1176E1B-2535-4B3E-80D2-2F97F41C9A50}"/>
    <cellStyle name="Total 5 6 3" xfId="14833" xr:uid="{A76C25A4-5B0B-4D7B-B45B-0136EC557BE1}"/>
    <cellStyle name="Total 5 6 4" xfId="15785" xr:uid="{8F4676D4-1D38-4472-87E6-3BBC2C9AE632}"/>
    <cellStyle name="Total 5 6 5" xfId="16659" xr:uid="{9DF7C323-404A-43F1-A393-F56E1E8A6F2F}"/>
    <cellStyle name="Total 5 6 6" xfId="17524" xr:uid="{3CE5788A-D381-49F4-A73B-47755C8B13B2}"/>
    <cellStyle name="Total 5 6 7" xfId="18300" xr:uid="{B0B62DA5-AA80-4761-A713-F7D82184DDB2}"/>
    <cellStyle name="Total 5 6 8" xfId="19057" xr:uid="{D84210A6-0673-4450-9F0F-A9235A33B26A}"/>
    <cellStyle name="Total 5 7" xfId="11933" xr:uid="{C71A43E1-9799-49A1-B727-BA9DA2EEABE1}"/>
    <cellStyle name="Total 5 8" xfId="10894" xr:uid="{12F7F607-C39A-4AD1-99BA-A5AE5DA316DA}"/>
    <cellStyle name="Total 5 9" xfId="13109" xr:uid="{FF5A9E6D-ED3E-46B4-B538-46A5178DAC1A}"/>
    <cellStyle name="Total 6" xfId="6312" xr:uid="{4B3787E0-7B8D-48BA-AC66-B33B8A4F9AF2}"/>
    <cellStyle name="Total 6 10" xfId="11207" xr:uid="{6CEBC9F4-10EE-4582-A468-B2716973FF46}"/>
    <cellStyle name="Total 6 11" xfId="13570" xr:uid="{4BE8F072-08FF-4064-9806-B70D65F2B46E}"/>
    <cellStyle name="Total 6 12" xfId="14571" xr:uid="{F9CEAEC0-F3DD-4A86-A69E-64F97B84E57E}"/>
    <cellStyle name="Total 6 13" xfId="15529" xr:uid="{CBE0F97C-832D-4B9B-8E87-F46E1FC692AC}"/>
    <cellStyle name="Total 6 2" xfId="6313" xr:uid="{D8EF82AD-E514-4AA7-AB86-20575158B1A8}"/>
    <cellStyle name="Total 6 2 10" xfId="13086" xr:uid="{3B1EBA4C-27F6-4F44-8936-C52977AD530A}"/>
    <cellStyle name="Total 6 2 11" xfId="9933" xr:uid="{7AB87898-554F-484D-9443-FCFC4AB891D9}"/>
    <cellStyle name="Total 6 2 12" xfId="13204" xr:uid="{2D38F814-6AAD-413D-8C86-8C403CADAB15}"/>
    <cellStyle name="Total 6 2 2" xfId="6936" xr:uid="{D5A19CC7-A49B-44CD-BEE4-5AEA819FF223}"/>
    <cellStyle name="Total 6 2 2 10" xfId="11038" xr:uid="{D1D91B7B-151D-4F1C-9D81-74745B18539D}"/>
    <cellStyle name="Total 6 2 2 11" xfId="13102" xr:uid="{F9600116-0739-4C45-80EA-AF667DAAB4F8}"/>
    <cellStyle name="Total 6 2 2 2" xfId="7736" xr:uid="{0EB210B9-2695-40DD-8641-56F48C19B455}"/>
    <cellStyle name="Total 6 2 2 2 10" xfId="15369" xr:uid="{696C259C-F767-43E0-9D27-17D3FBBF2300}"/>
    <cellStyle name="Total 6 2 2 2 2" xfId="9375" xr:uid="{869D9E9F-D627-4AFA-AD5A-0189D56FDFBB}"/>
    <cellStyle name="Total 6 2 2 2 2 2" xfId="13796" xr:uid="{5FE7D267-2920-45B5-B5A2-CE3B909A7D48}"/>
    <cellStyle name="Total 6 2 2 2 2 3" xfId="14758" xr:uid="{13E5EE35-202D-4EEF-BF7E-0F90EA2EE625}"/>
    <cellStyle name="Total 6 2 2 2 2 4" xfId="15710" xr:uid="{226DDB27-45CD-444D-A51B-66F744B2ECB1}"/>
    <cellStyle name="Total 6 2 2 2 2 5" xfId="16588" xr:uid="{7FF34500-B93D-4DC9-8534-F808B95B86B3}"/>
    <cellStyle name="Total 6 2 2 2 2 6" xfId="17453" xr:uid="{A5852A33-90BF-4504-BD5F-FD4D8F4AA940}"/>
    <cellStyle name="Total 6 2 2 2 2 7" xfId="18229" xr:uid="{82E43106-C8F3-4AE8-9C03-E532D69B4C02}"/>
    <cellStyle name="Total 6 2 2 2 2 8" xfId="18986" xr:uid="{B066D50C-6818-4133-8532-AFCACE2CDCFB}"/>
    <cellStyle name="Total 6 2 2 2 3" xfId="9813" xr:uid="{1F106CFE-118F-40AB-835B-D84B5D67D1C4}"/>
    <cellStyle name="Total 6 2 2 2 3 2" xfId="14217" xr:uid="{F771B176-0AA7-40EC-B120-66958A918172}"/>
    <cellStyle name="Total 6 2 2 2 3 3" xfId="15177" xr:uid="{7425AE2A-8D2E-4AF4-BA00-224114DAAEC4}"/>
    <cellStyle name="Total 6 2 2 2 3 4" xfId="16129" xr:uid="{9CB22BED-232F-45FF-B269-5F8D17334A68}"/>
    <cellStyle name="Total 6 2 2 2 3 5" xfId="17003" xr:uid="{62AB4C60-C63C-4761-9FF2-B4307E16CD8F}"/>
    <cellStyle name="Total 6 2 2 2 3 6" xfId="17868" xr:uid="{7EF5F130-15EB-4DD1-836E-A4A18158DBF9}"/>
    <cellStyle name="Total 6 2 2 2 3 7" xfId="18644" xr:uid="{E338F087-C7CB-4D0D-91FA-5ED62C71EA03}"/>
    <cellStyle name="Total 6 2 2 2 3 8" xfId="19401" xr:uid="{570DAAE5-A765-4627-93C8-04DBDF6610F3}"/>
    <cellStyle name="Total 6 2 2 2 4" xfId="12782" xr:uid="{E6525CCB-4A45-4630-9520-06ED57D169AD}"/>
    <cellStyle name="Total 6 2 2 2 5" xfId="10214" xr:uid="{679919F3-9AF2-4E7D-B83E-8087F633D8CD}"/>
    <cellStyle name="Total 6 2 2 2 6" xfId="12135" xr:uid="{D15F30BA-D668-432F-B5A4-845270AB0FC0}"/>
    <cellStyle name="Total 6 2 2 2 7" xfId="10730" xr:uid="{DAD0326B-CC47-44E9-B3AA-D140535596FA}"/>
    <cellStyle name="Total 6 2 2 2 8" xfId="13402" xr:uid="{514EDF5D-25ED-4509-BC77-85FF660441BB}"/>
    <cellStyle name="Total 6 2 2 2 9" xfId="14411" xr:uid="{B9501F98-C951-4A85-B8C7-9BFEC9AEC16C}"/>
    <cellStyle name="Total 6 2 2 3" xfId="8576" xr:uid="{8F606F96-05BA-4E8D-8855-D63845CFA243}"/>
    <cellStyle name="Total 6 2 2 3 2" xfId="13315" xr:uid="{0A8CFEA1-DDA7-4275-934F-BCE45BF8D8AA}"/>
    <cellStyle name="Total 6 2 2 3 3" xfId="14335" xr:uid="{80B7B351-CB7F-4D71-BDE9-5ECCA158B141}"/>
    <cellStyle name="Total 6 2 2 3 4" xfId="15295" xr:uid="{C31648A3-6E16-4EAA-BC60-517B89A2F5DE}"/>
    <cellStyle name="Total 6 2 2 3 5" xfId="16244" xr:uid="{F5E7CDB5-C337-48C8-91EE-1FEACF7BADAD}"/>
    <cellStyle name="Total 6 2 2 3 6" xfId="17117" xr:uid="{2F37B6D2-07F4-4A06-826F-2B0F7F40A0E0}"/>
    <cellStyle name="Total 6 2 2 3 7" xfId="17982" xr:uid="{032FCDCA-9273-48DC-85B0-5C5029DA5451}"/>
    <cellStyle name="Total 6 2 2 3 8" xfId="18758" xr:uid="{14E7A1BB-49F7-4B07-BA9A-6875F5A762EA}"/>
    <cellStyle name="Total 6 2 2 4" xfId="9585" xr:uid="{82C59E21-4F2F-40F8-8031-8AA8760DA5E9}"/>
    <cellStyle name="Total 6 2 2 4 2" xfId="13989" xr:uid="{6FF70DA2-E3B0-4A04-9010-EC461627CADC}"/>
    <cellStyle name="Total 6 2 2 4 3" xfId="14949" xr:uid="{B6DF9014-3C17-4A15-8841-2A282A219A94}"/>
    <cellStyle name="Total 6 2 2 4 4" xfId="15901" xr:uid="{773D704F-F134-46D8-9C92-586CFB13BFF4}"/>
    <cellStyle name="Total 6 2 2 4 5" xfId="16775" xr:uid="{77C76D86-F6CE-4C82-B258-E111881011EB}"/>
    <cellStyle name="Total 6 2 2 4 6" xfId="17640" xr:uid="{77A5E4FB-C9EF-498C-8A8B-BDB0D7976F3F}"/>
    <cellStyle name="Total 6 2 2 4 7" xfId="18416" xr:uid="{AC65EDC2-1052-41C1-90A5-B0125027F275}"/>
    <cellStyle name="Total 6 2 2 4 8" xfId="19173" xr:uid="{6D783DC2-ABB8-4C92-834A-1E7FF26A5B6E}"/>
    <cellStyle name="Total 6 2 2 5" xfId="12286" xr:uid="{F60B6335-44A1-4624-8EB6-45B72C0DD98A}"/>
    <cellStyle name="Total 6 2 2 6" xfId="10589" xr:uid="{B4A4C090-6621-42DF-B172-03F9D87EA5F8}"/>
    <cellStyle name="Total 6 2 2 7" xfId="12611" xr:uid="{D69D21B4-E7CE-4318-90EA-00A61F6654C4}"/>
    <cellStyle name="Total 6 2 2 8" xfId="10303" xr:uid="{71C2144E-4DAB-4E94-A9D4-865D523069F6}"/>
    <cellStyle name="Total 6 2 2 9" xfId="11769" xr:uid="{6BAC5548-E93F-4E34-9D17-ACB0D36D2B2D}"/>
    <cellStyle name="Total 6 2 3" xfId="7200" xr:uid="{C586BF91-1074-470C-B646-1322F40E9456}"/>
    <cellStyle name="Total 6 2 3 10" xfId="17185" xr:uid="{E13727EC-7B3E-41C1-856A-3CC8364FEC3D}"/>
    <cellStyle name="Total 6 2 3 2" xfId="8839" xr:uid="{7006AFBD-8EFC-4B75-ADD4-100E034EDB94}"/>
    <cellStyle name="Total 6 2 3 2 2" xfId="13498" xr:uid="{26DBE599-E7AC-4941-85AF-8FEFA8E39D77}"/>
    <cellStyle name="Total 6 2 3 2 3" xfId="14504" xr:uid="{A77A5CA8-8FCA-401F-A71A-1552DBAA900F}"/>
    <cellStyle name="Total 6 2 3 2 4" xfId="15462" xr:uid="{61FDAC30-D928-4D19-ADEE-186F89CD0594}"/>
    <cellStyle name="Total 6 2 3 2 5" xfId="16388" xr:uid="{C2A8BD18-5541-4711-A0D6-5284A53CF322}"/>
    <cellStyle name="Total 6 2 3 2 6" xfId="17259" xr:uid="{78147FE8-C51D-4F83-8E77-1A25B1F3E740}"/>
    <cellStyle name="Total 6 2 3 2 7" xfId="18106" xr:uid="{3E54548B-9E37-4772-A8D7-1A9C2DD1576B}"/>
    <cellStyle name="Total 6 2 3 2 8" xfId="18873" xr:uid="{21DB4691-5988-4EC9-98B0-B9C4A1116004}"/>
    <cellStyle name="Total 6 2 3 3" xfId="9700" xr:uid="{60452243-076F-447B-AAF0-749D2E1C9038}"/>
    <cellStyle name="Total 6 2 3 3 2" xfId="14104" xr:uid="{1F44F80C-E93D-480A-B36A-59F387115AAE}"/>
    <cellStyle name="Total 6 2 3 3 3" xfId="15064" xr:uid="{E7869DB8-3A07-4271-BFB1-D19420550B91}"/>
    <cellStyle name="Total 6 2 3 3 4" xfId="16016" xr:uid="{B6DE9B9F-473F-49C3-AEA8-8184E06A6D46}"/>
    <cellStyle name="Total 6 2 3 3 5" xfId="16890" xr:uid="{A8A4E55B-94B6-46D8-8BCB-8BF4BACEA053}"/>
    <cellStyle name="Total 6 2 3 3 6" xfId="17755" xr:uid="{71816937-1476-4B62-86D7-C138727CA810}"/>
    <cellStyle name="Total 6 2 3 3 7" xfId="18531" xr:uid="{58883CF1-18F6-4CEC-B613-B3EF801A8425}"/>
    <cellStyle name="Total 6 2 3 3 8" xfId="19288" xr:uid="{7D79C020-D47D-4BCD-9754-D027EFDEDA39}"/>
    <cellStyle name="Total 6 2 3 4" xfId="12469" xr:uid="{6ACD519A-9A1C-4242-861C-0BC75E6A24A7}"/>
    <cellStyle name="Total 6 2 3 5" xfId="10420" xr:uid="{8990BFE1-5987-40BD-A430-4C65E14ADFD1}"/>
    <cellStyle name="Total 6 2 3 6" xfId="13415" xr:uid="{146D5ACC-3C87-4F54-90D0-57E34DF9BB9B}"/>
    <cellStyle name="Total 6 2 3 7" xfId="14424" xr:uid="{14C52551-4980-4C7D-B396-FD4831850E1E}"/>
    <cellStyle name="Total 6 2 3 8" xfId="15382" xr:uid="{94989EED-8EDA-4ABE-B018-E8304DD6F3AD}"/>
    <cellStyle name="Total 6 2 3 9" xfId="16313" xr:uid="{A67165A8-3BDA-44AC-998D-9CF890E7175E}"/>
    <cellStyle name="Total 6 2 4" xfId="8042" xr:uid="{AB0DB6E3-2714-4575-8488-A67E482C6E4A}"/>
    <cellStyle name="Total 6 2 4 2" xfId="13009" xr:uid="{680E1E9C-4AB9-42B7-BD99-9EB4C65A29D5}"/>
    <cellStyle name="Total 6 2 4 3" xfId="9993" xr:uid="{5BCE92AB-7A96-46BC-B963-0EEB81896663}"/>
    <cellStyle name="Total 6 2 4 4" xfId="11823" xr:uid="{00B670F4-81E1-4D71-BE93-007FB164761B}"/>
    <cellStyle name="Total 6 2 4 5" xfId="10992" xr:uid="{00D50DE1-D199-4229-84FF-DFD3901A7E6B}"/>
    <cellStyle name="Total 6 2 4 6" xfId="12579" xr:uid="{9067C3E8-F9F6-446A-B471-1425C80D6958}"/>
    <cellStyle name="Total 6 2 4 7" xfId="10330" xr:uid="{244DB37D-FAEE-4263-AA23-91F5C95A557B}"/>
    <cellStyle name="Total 6 2 4 8" xfId="11746" xr:uid="{B8BAC514-3F48-419F-84D0-E028DA753BC2}"/>
    <cellStyle name="Total 6 2 5" xfId="9472" xr:uid="{10F9C151-7262-4690-B077-658C1E90ADB2}"/>
    <cellStyle name="Total 6 2 5 2" xfId="13876" xr:uid="{38B3EAEE-E694-40BD-9A1C-17C5D006FD25}"/>
    <cellStyle name="Total 6 2 5 3" xfId="14836" xr:uid="{D108991E-9ED0-474C-8F7D-ACEFC88E63FD}"/>
    <cellStyle name="Total 6 2 5 4" xfId="15788" xr:uid="{CA8D93BD-91E7-4515-A7C4-927EFA17DCC9}"/>
    <cellStyle name="Total 6 2 5 5" xfId="16662" xr:uid="{EB6AA806-6171-491C-8A6F-E26D41211A53}"/>
    <cellStyle name="Total 6 2 5 6" xfId="17527" xr:uid="{95853701-7821-42AD-906A-2803DA45118A}"/>
    <cellStyle name="Total 6 2 5 7" xfId="18303" xr:uid="{487541EF-9D64-4DA7-86F5-2096CA7C7665}"/>
    <cellStyle name="Total 6 2 5 8" xfId="19060" xr:uid="{C0AC2617-7606-4AC9-87FB-FD7EC8C2AF3C}"/>
    <cellStyle name="Total 6 2 6" xfId="11936" xr:uid="{A5324942-BD71-4451-8B5C-AFCD6A882EDE}"/>
    <cellStyle name="Total 6 2 7" xfId="10891" xr:uid="{9797F050-F9B8-45AA-9AD6-6FB42C17229B}"/>
    <cellStyle name="Total 6 2 8" xfId="11543" xr:uid="{4BC803DA-2F56-45BF-B243-282205B098AD}"/>
    <cellStyle name="Total 6 2 9" xfId="11206" xr:uid="{C85B70B1-0D5E-4779-866F-939C2F8BE8E2}"/>
    <cellStyle name="Total 6 3" xfId="6935" xr:uid="{C748F8B2-543E-4EDC-B8AF-B860CB6D4D59}"/>
    <cellStyle name="Total 6 3 10" xfId="11184" xr:uid="{2DFF0CB8-1255-4FFC-957D-BEB8AF537D1E}"/>
    <cellStyle name="Total 6 3 11" xfId="13388" xr:uid="{073319FD-D0D7-446E-AB7C-B96DE7FC38E3}"/>
    <cellStyle name="Total 6 3 2" xfId="7737" xr:uid="{0432DA56-FCD1-4484-8A03-B287DDEB30C4}"/>
    <cellStyle name="Total 6 3 2 10" xfId="15601" xr:uid="{DEF7864D-6A2D-4DB8-BAB4-96C117EE41B9}"/>
    <cellStyle name="Total 6 3 2 2" xfId="9376" xr:uid="{D7AB2D39-E566-4B53-8251-DFC8CC549F81}"/>
    <cellStyle name="Total 6 3 2 2 2" xfId="13797" xr:uid="{2560D41B-0D39-400C-96C6-0EF40301408C}"/>
    <cellStyle name="Total 6 3 2 2 3" xfId="14759" xr:uid="{76690A10-9657-48AD-BDEB-0CD115AC1730}"/>
    <cellStyle name="Total 6 3 2 2 4" xfId="15711" xr:uid="{01EF6BDC-1A54-4E1D-B28A-CA63C80AFEA9}"/>
    <cellStyle name="Total 6 3 2 2 5" xfId="16589" xr:uid="{910C987D-0ED2-4993-9F23-AF66975FBF01}"/>
    <cellStyle name="Total 6 3 2 2 6" xfId="17454" xr:uid="{654BDEE8-EDB2-432E-B835-7E93F14BDCAE}"/>
    <cellStyle name="Total 6 3 2 2 7" xfId="18230" xr:uid="{29287195-4DF3-4D21-8A62-E3860005A20C}"/>
    <cellStyle name="Total 6 3 2 2 8" xfId="18987" xr:uid="{13C8FEEB-657A-4E74-BFC0-AC5E082A89E6}"/>
    <cellStyle name="Total 6 3 2 3" xfId="9814" xr:uid="{168A3C5C-D797-47E9-9EAD-B55610A1B68C}"/>
    <cellStyle name="Total 6 3 2 3 2" xfId="14218" xr:uid="{E66B646E-0502-4082-BFE9-0B9F826CF922}"/>
    <cellStyle name="Total 6 3 2 3 3" xfId="15178" xr:uid="{70E66068-32DC-4B56-ABF8-1AD311BFD19F}"/>
    <cellStyle name="Total 6 3 2 3 4" xfId="16130" xr:uid="{443D5FCF-39F2-4FFB-9536-A4B792CCEFC9}"/>
    <cellStyle name="Total 6 3 2 3 5" xfId="17004" xr:uid="{9D8BBC45-67AB-4B23-BE87-DDB388D44FA8}"/>
    <cellStyle name="Total 6 3 2 3 6" xfId="17869" xr:uid="{E6458BB5-B83D-4159-AA95-E0031BB765DC}"/>
    <cellStyle name="Total 6 3 2 3 7" xfId="18645" xr:uid="{DF538936-5BF8-4952-B735-2A8050B5944E}"/>
    <cellStyle name="Total 6 3 2 3 8" xfId="19402" xr:uid="{7EBBBE18-16F9-46BC-BAD6-1E11E3CC0107}"/>
    <cellStyle name="Total 6 3 2 4" xfId="12783" xr:uid="{3F6085E2-AEAB-4660-9A6C-894C9F614C6E}"/>
    <cellStyle name="Total 6 3 2 5" xfId="10213" xr:uid="{D7229713-EC6A-4A6E-B545-B333405FC7D2}"/>
    <cellStyle name="Total 6 3 2 6" xfId="12668" xr:uid="{A67E3930-368C-4F80-8086-C3F653B8CAB7}"/>
    <cellStyle name="Total 6 3 2 7" xfId="10259" xr:uid="{847A1D77-F34F-45DC-8145-7E6B19BF64A4}"/>
    <cellStyle name="Total 6 3 2 8" xfId="13680" xr:uid="{03F7E607-8B36-46C3-9609-459FD0FE7484}"/>
    <cellStyle name="Total 6 3 2 9" xfId="14649" xr:uid="{06D77706-744F-4965-BC07-145EEE767227}"/>
    <cellStyle name="Total 6 3 3" xfId="8575" xr:uid="{8447A0A3-A5C1-48F7-A734-F01139F81D68}"/>
    <cellStyle name="Total 6 3 3 2" xfId="13314" xr:uid="{6FA59EDF-40F0-4799-92FB-C021F407595F}"/>
    <cellStyle name="Total 6 3 3 3" xfId="14334" xr:uid="{71FF629D-BD44-4517-9622-534E605EC9D5}"/>
    <cellStyle name="Total 6 3 3 4" xfId="15294" xr:uid="{01E71A09-8A6E-4C1E-8D51-008CD2AAE8B1}"/>
    <cellStyle name="Total 6 3 3 5" xfId="16243" xr:uid="{30D07B6E-15CD-458E-B7E1-ECD2E003E904}"/>
    <cellStyle name="Total 6 3 3 6" xfId="17116" xr:uid="{E6E3D1B4-448D-49F6-82F3-B67693F0161A}"/>
    <cellStyle name="Total 6 3 3 7" xfId="17981" xr:uid="{B3E5FBEA-2296-47CD-B236-D4A3A1F2D8A0}"/>
    <cellStyle name="Total 6 3 3 8" xfId="18757" xr:uid="{D927E608-4B57-4F0D-934E-C6DD4397A1BF}"/>
    <cellStyle name="Total 6 3 4" xfId="9584" xr:uid="{2C2FF367-977E-4246-87C5-63480C83A9E8}"/>
    <cellStyle name="Total 6 3 4 2" xfId="13988" xr:uid="{005C0DB2-EA99-4D81-B72C-99BBE59E6532}"/>
    <cellStyle name="Total 6 3 4 3" xfId="14948" xr:uid="{BF3F02C5-61F6-4D39-81D1-C08C4CD5CC27}"/>
    <cellStyle name="Total 6 3 4 4" xfId="15900" xr:uid="{9B00BD8F-DC4F-40A6-8CAB-44F38B99D6AF}"/>
    <cellStyle name="Total 6 3 4 5" xfId="16774" xr:uid="{9748CC0E-7235-45BE-9D4A-85D1DE7B20F5}"/>
    <cellStyle name="Total 6 3 4 6" xfId="17639" xr:uid="{DECE2CFE-63C3-4D69-AABD-25CCB193E75C}"/>
    <cellStyle name="Total 6 3 4 7" xfId="18415" xr:uid="{EB011599-7264-450F-BCEC-71D45881D044}"/>
    <cellStyle name="Total 6 3 4 8" xfId="19172" xr:uid="{F100E464-DB15-4289-88DF-0C849F19AF32}"/>
    <cellStyle name="Total 6 3 5" xfId="12285" xr:uid="{E1EEE545-BDAF-412D-B876-0984ECA5FE0A}"/>
    <cellStyle name="Total 6 3 6" xfId="10590" xr:uid="{2381BBB7-D02E-433C-8A2B-74618D4D4FBF}"/>
    <cellStyle name="Total 6 3 7" xfId="11986" xr:uid="{95CDEEBF-2A67-41D4-9840-18ECD9C53B6F}"/>
    <cellStyle name="Total 6 3 8" xfId="10852" xr:uid="{49DE4671-2349-44F6-A4FD-0019D795D1F8}"/>
    <cellStyle name="Total 6 3 9" xfId="11580" xr:uid="{D94A5E53-D409-4069-BF9F-791F4F43F2FF}"/>
    <cellStyle name="Total 6 4" xfId="7199" xr:uid="{557219E3-5EB1-4722-9F9F-FBAF127F6F6C}"/>
    <cellStyle name="Total 6 4 10" xfId="12060" xr:uid="{ACDFF4A6-3298-4003-B3BB-679D4D6628CD}"/>
    <cellStyle name="Total 6 4 2" xfId="8838" xr:uid="{B2B83598-C728-4250-B498-D10F5E95380F}"/>
    <cellStyle name="Total 6 4 2 2" xfId="13497" xr:uid="{FE408109-27E3-428D-BB50-21B9FADA5539}"/>
    <cellStyle name="Total 6 4 2 3" xfId="14503" xr:uid="{A875A9C4-1B2E-42FA-A90C-E379B810D919}"/>
    <cellStyle name="Total 6 4 2 4" xfId="15461" xr:uid="{5E6AE198-0492-40A5-A840-F7D732860D28}"/>
    <cellStyle name="Total 6 4 2 5" xfId="16387" xr:uid="{00D7253D-0153-4021-81B6-3951D6172E0E}"/>
    <cellStyle name="Total 6 4 2 6" xfId="17258" xr:uid="{19701281-09EF-4062-A446-4D12E2BD3B15}"/>
    <cellStyle name="Total 6 4 2 7" xfId="18105" xr:uid="{E44D6980-4AAC-4EAC-962A-199AB3A2C708}"/>
    <cellStyle name="Total 6 4 2 8" xfId="18872" xr:uid="{84675EE5-704C-4ADB-A0C5-4A58DE8FAD6B}"/>
    <cellStyle name="Total 6 4 3" xfId="9699" xr:uid="{0BEAD3F9-27E0-4380-A16B-FDB30663A8E8}"/>
    <cellStyle name="Total 6 4 3 2" xfId="14103" xr:uid="{3AA8CA35-DA0A-47C7-87A6-AF87B8B7FEAF}"/>
    <cellStyle name="Total 6 4 3 3" xfId="15063" xr:uid="{EE815162-1719-4B0B-8496-29C48CF7C4CE}"/>
    <cellStyle name="Total 6 4 3 4" xfId="16015" xr:uid="{805F2DF0-1445-49D0-BFA4-DCD6DFE20E7B}"/>
    <cellStyle name="Total 6 4 3 5" xfId="16889" xr:uid="{E569EE9E-CCA5-488F-ABFD-A7935445B832}"/>
    <cellStyle name="Total 6 4 3 6" xfId="17754" xr:uid="{D6D5F183-33AE-4266-B186-BE47938175F4}"/>
    <cellStyle name="Total 6 4 3 7" xfId="18530" xr:uid="{9668D3A7-E6D6-4556-8476-79E14BC045EF}"/>
    <cellStyle name="Total 6 4 3 8" xfId="19287" xr:uid="{3FA026B7-1C68-47DB-BBC0-03A3AA0E499D}"/>
    <cellStyle name="Total 6 4 4" xfId="12468" xr:uid="{2633214D-6427-4E5C-B1E5-7C72BA518555}"/>
    <cellStyle name="Total 6 4 5" xfId="10421" xr:uid="{160E1713-278E-4018-B3BA-C46333D1056E}"/>
    <cellStyle name="Total 6 4 6" xfId="12384" xr:uid="{11C3701D-D6CC-4083-83F5-E7B3AA6016B2}"/>
    <cellStyle name="Total 6 4 7" xfId="10501" xr:uid="{42D408C7-BBF3-4956-A04F-82C792FBE850}"/>
    <cellStyle name="Total 6 4 8" xfId="11701" xr:uid="{308B552B-5254-40B2-8A85-7BFE532BA534}"/>
    <cellStyle name="Total 6 4 9" xfId="11094" xr:uid="{BC8C1563-0C64-4B71-A60A-5A56D112683D}"/>
    <cellStyle name="Total 6 5" xfId="8041" xr:uid="{187336BF-C5BC-4ADC-9E5F-54D171F44148}"/>
    <cellStyle name="Total 6 5 2" xfId="13008" xr:uid="{15A61BD9-0311-4DB2-90B5-9A507BA15B32}"/>
    <cellStyle name="Total 6 5 3" xfId="9994" xr:uid="{6598EDC8-1EA4-4A75-8717-5D1A3FB15FD8}"/>
    <cellStyle name="Total 6 5 4" xfId="11822" xr:uid="{E710867A-D770-4C15-9B74-95457DA78B20}"/>
    <cellStyle name="Total 6 5 5" xfId="10993" xr:uid="{54C65F58-C53F-42CE-8D3A-61B74C34AFCE}"/>
    <cellStyle name="Total 6 5 6" xfId="11975" xr:uid="{5A86ED7E-9F90-4C2B-8DED-DF2F03299B9F}"/>
    <cellStyle name="Total 6 5 7" xfId="10861" xr:uid="{4F672BC9-A0D1-4F81-9CBE-E6DD5E737A34}"/>
    <cellStyle name="Total 6 5 8" xfId="11571" xr:uid="{80EB2088-7178-4189-85F4-583B3998DCBA}"/>
    <cellStyle name="Total 6 6" xfId="9471" xr:uid="{46C1096E-2683-4308-89F5-8C84C349AA52}"/>
    <cellStyle name="Total 6 6 2" xfId="13875" xr:uid="{CCE852ED-140F-4694-BEFC-B45BF538CD6B}"/>
    <cellStyle name="Total 6 6 3" xfId="14835" xr:uid="{2ECEF0F1-9CD4-4E90-B033-595CE5195AA0}"/>
    <cellStyle name="Total 6 6 4" xfId="15787" xr:uid="{76D9E0EE-9734-4676-8181-F20E6CBE03E8}"/>
    <cellStyle name="Total 6 6 5" xfId="16661" xr:uid="{E8AC33A0-AFB9-4E88-904E-528B07B144EB}"/>
    <cellStyle name="Total 6 6 6" xfId="17526" xr:uid="{4BA1FB46-C779-4E97-BB5F-224C2DD938E1}"/>
    <cellStyle name="Total 6 6 7" xfId="18302" xr:uid="{30C9E642-3C4E-4312-BA71-BA01B76A57D2}"/>
    <cellStyle name="Total 6 6 8" xfId="19059" xr:uid="{9D682C67-D48B-4C38-847C-FA87AB231589}"/>
    <cellStyle name="Total 6 7" xfId="11935" xr:uid="{BCEC0A8C-2943-433B-A061-193515905255}"/>
    <cellStyle name="Total 6 8" xfId="10892" xr:uid="{424458F3-876A-454B-ADA5-4F1D9E092F4A}"/>
    <cellStyle name="Total 6 9" xfId="11542" xr:uid="{478924B5-D65C-4CCA-A298-C86715A60519}"/>
    <cellStyle name="Total 7" xfId="6314" xr:uid="{51AFAC7E-7142-4042-9743-CF63D947CCB3}"/>
    <cellStyle name="Total 7 10" xfId="11205" xr:uid="{BCBA60C6-811F-4171-B26C-BA19F4BDEFD8}"/>
    <cellStyle name="Total 7 11" xfId="12050" xr:uid="{3987C351-EFB4-4311-A6E9-0DAB4B21070B}"/>
    <cellStyle name="Total 7 12" xfId="10796" xr:uid="{4B88F14F-CF59-42A3-932A-974A0CE9A1D3}"/>
    <cellStyle name="Total 7 13" xfId="11632" xr:uid="{7ED6C695-112B-45D2-A75A-985C6B5AD47C}"/>
    <cellStyle name="Total 7 2" xfId="6315" xr:uid="{4DA176D3-5887-40B5-A292-F6E5FE602BCA}"/>
    <cellStyle name="Total 7 2 10" xfId="12542" xr:uid="{6F718C27-C11E-48A6-A467-364140A7ADC6}"/>
    <cellStyle name="Total 7 2 11" xfId="10351" xr:uid="{C4AAF855-24D4-4E85-9AA6-8890D241E61C}"/>
    <cellStyle name="Total 7 2 12" xfId="13670" xr:uid="{982E199A-C159-4715-A5C6-95106B841E5D}"/>
    <cellStyle name="Total 7 2 2" xfId="6938" xr:uid="{BCB3D070-9CA1-4341-87DD-256AC91AB03E}"/>
    <cellStyle name="Total 7 2 2 10" xfId="9949" xr:uid="{7A1CC3CC-F17B-4311-A10A-52A67FAB954C}"/>
    <cellStyle name="Total 7 2 2 11" xfId="12170" xr:uid="{33CC0A7F-2199-4028-A2BD-663924D8822F}"/>
    <cellStyle name="Total 7 2 2 2" xfId="7738" xr:uid="{0925AE80-C5CA-4DFE-826A-4F195443C01A}"/>
    <cellStyle name="Total 7 2 2 2 10" xfId="17361" xr:uid="{5DAC6628-9494-4CF2-A017-189696F3C77D}"/>
    <cellStyle name="Total 7 2 2 2 2" xfId="9377" xr:uid="{C8D21209-BA0C-4DC5-ABBE-B19E09C86797}"/>
    <cellStyle name="Total 7 2 2 2 2 2" xfId="13798" xr:uid="{5B1B4206-5CFF-4A64-8282-C5950015B04D}"/>
    <cellStyle name="Total 7 2 2 2 2 3" xfId="14760" xr:uid="{3028C148-F79A-4542-B1B3-48C1F9A1DA68}"/>
    <cellStyle name="Total 7 2 2 2 2 4" xfId="15712" xr:uid="{21F0F604-CA17-4539-849D-46F3A1D322A8}"/>
    <cellStyle name="Total 7 2 2 2 2 5" xfId="16590" xr:uid="{04898352-3222-49A1-9E1C-364A1289BC40}"/>
    <cellStyle name="Total 7 2 2 2 2 6" xfId="17455" xr:uid="{E42E881D-2A7C-4C4F-895C-D01B409B26D2}"/>
    <cellStyle name="Total 7 2 2 2 2 7" xfId="18231" xr:uid="{2F06515C-2813-4EB4-8A36-2D9CDD442722}"/>
    <cellStyle name="Total 7 2 2 2 2 8" xfId="18988" xr:uid="{A039F2B5-415D-4C17-8E24-A7DA9DC7B33C}"/>
    <cellStyle name="Total 7 2 2 2 3" xfId="9815" xr:uid="{31EB512A-AF89-4CAF-A0BE-89D1779195BE}"/>
    <cellStyle name="Total 7 2 2 2 3 2" xfId="14219" xr:uid="{AEFF9C1B-5CE0-41A6-A958-4B97285A3D65}"/>
    <cellStyle name="Total 7 2 2 2 3 3" xfId="15179" xr:uid="{31A0782F-830A-4A14-9302-62E948FB9675}"/>
    <cellStyle name="Total 7 2 2 2 3 4" xfId="16131" xr:uid="{A117190A-6344-4049-8E0F-7291BEA26E7E}"/>
    <cellStyle name="Total 7 2 2 2 3 5" xfId="17005" xr:uid="{F3AF57DF-243B-4524-827A-DEACAFBA0530}"/>
    <cellStyle name="Total 7 2 2 2 3 6" xfId="17870" xr:uid="{FCCA6E76-01C9-448E-A02E-95207E57E555}"/>
    <cellStyle name="Total 7 2 2 2 3 7" xfId="18646" xr:uid="{99F74672-1CD4-4D49-9AB5-16BDAAA4B3BE}"/>
    <cellStyle name="Total 7 2 2 2 3 8" xfId="19403" xr:uid="{1C07E4F7-A748-40C1-881F-15D1221427D7}"/>
    <cellStyle name="Total 7 2 2 2 4" xfId="12784" xr:uid="{495D69D1-1AE8-404B-820D-B8F2EC4A0FEA}"/>
    <cellStyle name="Total 7 2 2 2 5" xfId="10212" xr:uid="{728C90B9-695D-41C0-A0E5-066F815B4996}"/>
    <cellStyle name="Total 7 2 2 2 6" xfId="13688" xr:uid="{4F016E14-4A5A-4D42-B677-9C728F5B6774}"/>
    <cellStyle name="Total 7 2 2 2 7" xfId="14656" xr:uid="{B71C1723-3D45-4A72-958A-B676F1777284}"/>
    <cellStyle name="Total 7 2 2 2 8" xfId="15608" xr:uid="{20CB4CE4-3BFA-441C-9C53-D0611388CC78}"/>
    <cellStyle name="Total 7 2 2 2 9" xfId="16493" xr:uid="{73DF0AD2-AC6B-41CD-B201-484A04DB3E03}"/>
    <cellStyle name="Total 7 2 2 3" xfId="8578" xr:uid="{9162F856-E83B-4A62-B2D2-A3DC858B6A6E}"/>
    <cellStyle name="Total 7 2 2 3 2" xfId="13317" xr:uid="{1DF3295D-36FA-486D-AEB2-199A93723EE2}"/>
    <cellStyle name="Total 7 2 2 3 3" xfId="14337" xr:uid="{7AB43066-E5D3-4543-A85A-ADDE446B92D4}"/>
    <cellStyle name="Total 7 2 2 3 4" xfId="15297" xr:uid="{9F1B0537-36FE-4772-9658-E66CD39D4A20}"/>
    <cellStyle name="Total 7 2 2 3 5" xfId="16246" xr:uid="{94F3C494-4CF5-40BC-B84F-89E6CD826A11}"/>
    <cellStyle name="Total 7 2 2 3 6" xfId="17119" xr:uid="{E2EE7B70-C50D-4987-AF4A-4F4FE5945C5B}"/>
    <cellStyle name="Total 7 2 2 3 7" xfId="17984" xr:uid="{3FFB013D-8A40-477C-8535-8E1D3B4007F6}"/>
    <cellStyle name="Total 7 2 2 3 8" xfId="18760" xr:uid="{1F642394-1275-45D2-B81C-0C7EB51E31CC}"/>
    <cellStyle name="Total 7 2 2 4" xfId="9587" xr:uid="{04B35090-8398-4742-A0DE-CF6055813986}"/>
    <cellStyle name="Total 7 2 2 4 2" xfId="13991" xr:uid="{DDD56E6C-CB45-42C8-A9A8-2192C0F8D354}"/>
    <cellStyle name="Total 7 2 2 4 3" xfId="14951" xr:uid="{836901F3-4019-46DC-8E83-F96F7BBD82B7}"/>
    <cellStyle name="Total 7 2 2 4 4" xfId="15903" xr:uid="{4D0A005E-A2B9-4279-83A1-9F919FFF375A}"/>
    <cellStyle name="Total 7 2 2 4 5" xfId="16777" xr:uid="{0DFAD490-60D5-422A-BDDA-C8020698B5CD}"/>
    <cellStyle name="Total 7 2 2 4 6" xfId="17642" xr:uid="{8710810E-2FEB-470B-A293-D146E78DF3FE}"/>
    <cellStyle name="Total 7 2 2 4 7" xfId="18418" xr:uid="{65EA5B9A-E71E-4E46-AF58-C1331C98B030}"/>
    <cellStyle name="Total 7 2 2 4 8" xfId="19175" xr:uid="{E6EB8CC5-28CB-438A-9BD3-39E10934094D}"/>
    <cellStyle name="Total 7 2 2 5" xfId="12288" xr:uid="{5561E44C-EDD0-4ACD-B6E0-4CF0DDC36E40}"/>
    <cellStyle name="Total 7 2 2 6" xfId="10587" xr:uid="{8D5567ED-3BC4-4199-B906-B748AB1B810B}"/>
    <cellStyle name="Total 7 2 2 7" xfId="13043" xr:uid="{0AC604FF-0CBE-4A28-9D1B-53CAF29CDD40}"/>
    <cellStyle name="Total 7 2 2 8" xfId="9968" xr:uid="{45C06052-4F9B-47D9-ADEA-C599EA924232}"/>
    <cellStyle name="Total 7 2 2 9" xfId="13066" xr:uid="{7B282C14-51E5-4E08-8050-A1727B92120D}"/>
    <cellStyle name="Total 7 2 3" xfId="7202" xr:uid="{5496F4CB-9433-4CA5-9A91-8B77F9291525}"/>
    <cellStyle name="Total 7 2 3 10" xfId="11954" xr:uid="{54F7FB4C-7ABF-41AF-BEFA-BDCE201ABF56}"/>
    <cellStyle name="Total 7 2 3 2" xfId="8841" xr:uid="{5667899F-B27B-42AD-9A69-435BB92694B7}"/>
    <cellStyle name="Total 7 2 3 2 2" xfId="13500" xr:uid="{02C6142D-5C32-4CB6-BED1-42AA97DF9F71}"/>
    <cellStyle name="Total 7 2 3 2 3" xfId="14506" xr:uid="{3F1961A0-17F9-41FC-B1C8-4B1FACE36B71}"/>
    <cellStyle name="Total 7 2 3 2 4" xfId="15464" xr:uid="{AF3F1C59-41F7-462A-B9E9-54909A005002}"/>
    <cellStyle name="Total 7 2 3 2 5" xfId="16390" xr:uid="{1153A87B-F0DD-4927-AB2E-73CBD6F2E4BF}"/>
    <cellStyle name="Total 7 2 3 2 6" xfId="17261" xr:uid="{D4538A91-CF28-44A8-9BA8-D8DCD4D7F244}"/>
    <cellStyle name="Total 7 2 3 2 7" xfId="18108" xr:uid="{7B1B6F5B-8EB4-4DB0-93DB-6744030AFD6C}"/>
    <cellStyle name="Total 7 2 3 2 8" xfId="18875" xr:uid="{717E2D50-6A82-4820-A8AA-D4141454AAD1}"/>
    <cellStyle name="Total 7 2 3 3" xfId="9702" xr:uid="{A9D4C6B6-3E02-43BE-9584-27AB2DBB227A}"/>
    <cellStyle name="Total 7 2 3 3 2" xfId="14106" xr:uid="{A3E3A05D-B5BB-42AB-B1D0-70B23B4DFA2F}"/>
    <cellStyle name="Total 7 2 3 3 3" xfId="15066" xr:uid="{139C99F2-D534-4954-B70B-DE4D7F82B00C}"/>
    <cellStyle name="Total 7 2 3 3 4" xfId="16018" xr:uid="{6F4E8298-6F00-4CBD-A073-3AD81A7D0900}"/>
    <cellStyle name="Total 7 2 3 3 5" xfId="16892" xr:uid="{8667A924-B811-413A-9150-F7ABC5345103}"/>
    <cellStyle name="Total 7 2 3 3 6" xfId="17757" xr:uid="{7D16F3DD-7050-4897-AC51-0077F5021992}"/>
    <cellStyle name="Total 7 2 3 3 7" xfId="18533" xr:uid="{6C4C9B4B-3EF4-422B-A738-ABF2B3405692}"/>
    <cellStyle name="Total 7 2 3 3 8" xfId="19290" xr:uid="{2E40EF8B-E42E-4C0E-B736-3641A0178F04}"/>
    <cellStyle name="Total 7 2 3 4" xfId="12471" xr:uid="{F0F2A563-DB00-4C6F-9C42-CAA725F24B39}"/>
    <cellStyle name="Total 7 2 3 5" xfId="10418" xr:uid="{FA997F52-6D2A-4341-9EF6-D9D527AFDEEB}"/>
    <cellStyle name="Total 7 2 3 6" xfId="11726" xr:uid="{F51BECC1-6056-44EC-BDD4-89AA992E8488}"/>
    <cellStyle name="Total 7 2 3 7" xfId="11070" xr:uid="{19887729-4621-48C6-AB2B-A04F65652FFE}"/>
    <cellStyle name="Total 7 2 3 8" xfId="11457" xr:uid="{EC4BE084-51F9-4A6A-A9BB-3D80007AA0A4}"/>
    <cellStyle name="Total 7 2 3 9" xfId="11281" xr:uid="{1E038743-2F3A-408B-95DA-D02F11514FD0}"/>
    <cellStyle name="Total 7 2 4" xfId="8044" xr:uid="{18C063CC-5BC0-435B-A159-38BE9890382C}"/>
    <cellStyle name="Total 7 2 4 2" xfId="13011" xr:uid="{754A1978-A21C-46A4-9110-334792445CFF}"/>
    <cellStyle name="Total 7 2 4 3" xfId="9991" xr:uid="{A29E8EFD-1AAD-4210-8C07-6D12697ED285}"/>
    <cellStyle name="Total 7 2 4 4" xfId="11825" xr:uid="{2E821A8D-D2C2-4149-A49E-D224324C255B}"/>
    <cellStyle name="Total 7 2 4 5" xfId="10990" xr:uid="{8A614243-D2E1-4A86-8E6A-385D2103463C}"/>
    <cellStyle name="Total 7 2 4 6" xfId="13034" xr:uid="{341C9663-077D-4A6F-91D7-1FD73CD960D7}"/>
    <cellStyle name="Total 7 2 4 7" xfId="9974" xr:uid="{4B07BDFD-85E3-457E-913C-E8EAE6DADF04}"/>
    <cellStyle name="Total 7 2 4 8" xfId="13196" xr:uid="{D2CCFA5C-200C-4C47-899D-8BD76EB70CB6}"/>
    <cellStyle name="Total 7 2 5" xfId="9474" xr:uid="{88AEBEA4-BFE7-4B78-BC94-2393AB954633}"/>
    <cellStyle name="Total 7 2 5 2" xfId="13878" xr:uid="{0D86BDB1-07D1-4C1E-8059-7325AD359AB1}"/>
    <cellStyle name="Total 7 2 5 3" xfId="14838" xr:uid="{965B4A89-88E5-4BFC-8D64-D2124CB3826B}"/>
    <cellStyle name="Total 7 2 5 4" xfId="15790" xr:uid="{7EC1D06A-D6FF-49D3-93FD-5AC907970D6E}"/>
    <cellStyle name="Total 7 2 5 5" xfId="16664" xr:uid="{46069DFA-371E-4C40-84A9-A52B9CFDDC66}"/>
    <cellStyle name="Total 7 2 5 6" xfId="17529" xr:uid="{26D42C58-D337-4FF0-BF94-CC392D5521AE}"/>
    <cellStyle name="Total 7 2 5 7" xfId="18305" xr:uid="{DAE2C78E-84E7-4439-89DD-8C223F44B15C}"/>
    <cellStyle name="Total 7 2 5 8" xfId="19062" xr:uid="{9438C33B-CA33-4715-B070-C77AD55D98A8}"/>
    <cellStyle name="Total 7 2 6" xfId="11938" xr:uid="{2856EB10-1DC2-43A9-B3A3-6ACD57498C23}"/>
    <cellStyle name="Total 7 2 7" xfId="10889" xr:uid="{6DEBB2FD-D61A-4722-BD65-42EFA797AAF2}"/>
    <cellStyle name="Total 7 2 8" xfId="11545" xr:uid="{A6DDCAF0-2F1B-4E74-AB27-6D3472426525}"/>
    <cellStyle name="Total 7 2 9" xfId="11204" xr:uid="{39F3483B-6B13-4CAE-BCB5-B196A45248AE}"/>
    <cellStyle name="Total 7 3" xfId="6937" xr:uid="{D3332E6A-6E8C-4F64-B0D7-9444A8C6C33E}"/>
    <cellStyle name="Total 7 3 10" xfId="16463" xr:uid="{DB408462-A885-4DBC-87D6-E00B581A1E24}"/>
    <cellStyle name="Total 7 3 11" xfId="17334" xr:uid="{28EF8FDE-242B-48D0-A757-E582238DE29A}"/>
    <cellStyle name="Total 7 3 2" xfId="7739" xr:uid="{757A9F73-684D-4E82-9E09-D4E3AFCF1608}"/>
    <cellStyle name="Total 7 3 2 10" xfId="10112" xr:uid="{472283B4-EE38-4048-B250-1A6AF3E99BC6}"/>
    <cellStyle name="Total 7 3 2 2" xfId="9378" xr:uid="{D9016727-88F1-4BC1-92BF-3DE94AD2D74E}"/>
    <cellStyle name="Total 7 3 2 2 2" xfId="13799" xr:uid="{F8BAC426-A1BE-4C9A-B6F1-2070282E44CE}"/>
    <cellStyle name="Total 7 3 2 2 3" xfId="14761" xr:uid="{48DF344B-0CA7-4306-9606-9288F80B3B3B}"/>
    <cellStyle name="Total 7 3 2 2 4" xfId="15713" xr:uid="{31A2B956-98E7-482A-B3A6-BE8873BC1AAD}"/>
    <cellStyle name="Total 7 3 2 2 5" xfId="16591" xr:uid="{5D4AA30C-7448-4BF2-9D43-024013646D0F}"/>
    <cellStyle name="Total 7 3 2 2 6" xfId="17456" xr:uid="{9CB416B9-99AB-4B9B-9DFD-F4FB3044CFCB}"/>
    <cellStyle name="Total 7 3 2 2 7" xfId="18232" xr:uid="{E029FB47-1A39-45E4-BF89-D5B64D06C274}"/>
    <cellStyle name="Total 7 3 2 2 8" xfId="18989" xr:uid="{8AB59AC0-487B-4265-B72A-59631B9BE8B5}"/>
    <cellStyle name="Total 7 3 2 3" xfId="9816" xr:uid="{96DE1AC3-DD48-440B-9A54-260797A11DCA}"/>
    <cellStyle name="Total 7 3 2 3 2" xfId="14220" xr:uid="{A407DA8F-C046-4ABE-ACCA-DFC137EE4392}"/>
    <cellStyle name="Total 7 3 2 3 3" xfId="15180" xr:uid="{EBC0851C-F29D-4BEF-9708-FBDBC0D37958}"/>
    <cellStyle name="Total 7 3 2 3 4" xfId="16132" xr:uid="{F9111305-B807-405C-BD3E-A28621AEC142}"/>
    <cellStyle name="Total 7 3 2 3 5" xfId="17006" xr:uid="{860659FB-D9F0-4041-85F9-9F800253AF0A}"/>
    <cellStyle name="Total 7 3 2 3 6" xfId="17871" xr:uid="{0A4EFC54-C1A1-44B7-8797-C13FE3E41ADD}"/>
    <cellStyle name="Total 7 3 2 3 7" xfId="18647" xr:uid="{9FCF2D67-20BE-48F8-82DE-C31F2E02533B}"/>
    <cellStyle name="Total 7 3 2 3 8" xfId="19404" xr:uid="{66888276-44EE-430E-BD0D-8AA133B0FC36}"/>
    <cellStyle name="Total 7 3 2 4" xfId="12785" xr:uid="{0920E613-59F9-4C57-82A1-F42572456DB4}"/>
    <cellStyle name="Total 7 3 2 5" xfId="12023" xr:uid="{3E4B61B0-49D3-4A6A-8F3F-68E0109FCCC7}"/>
    <cellStyle name="Total 7 3 2 6" xfId="10820" xr:uid="{E59833AE-14B4-4A80-9D76-A1A9AD9F2B89}"/>
    <cellStyle name="Total 7 3 2 7" xfId="11610" xr:uid="{D2D43D19-A693-46C0-A95E-BE843D3F1D96}"/>
    <cellStyle name="Total 7 3 2 8" xfId="11159" xr:uid="{6263F76E-1A58-4052-AD57-7DDC2D0FC8F5}"/>
    <cellStyle name="Total 7 3 2 9" xfId="12875" xr:uid="{EB9D1525-9BFC-49C7-B030-4BD5DDC277C3}"/>
    <cellStyle name="Total 7 3 3" xfId="8577" xr:uid="{C99F1F9A-832C-40AE-9420-553F80C590B5}"/>
    <cellStyle name="Total 7 3 3 2" xfId="13316" xr:uid="{F6A1B423-2DBC-4E61-BBBB-4AE0FE3717EC}"/>
    <cellStyle name="Total 7 3 3 3" xfId="14336" xr:uid="{45B3CF83-AE8E-42E9-AB3E-1DC23EA3BA77}"/>
    <cellStyle name="Total 7 3 3 4" xfId="15296" xr:uid="{30635B54-9C7E-4764-8A45-B0487F4C7A51}"/>
    <cellStyle name="Total 7 3 3 5" xfId="16245" xr:uid="{57591080-44F9-4B9B-B18A-107A3B7080A1}"/>
    <cellStyle name="Total 7 3 3 6" xfId="17118" xr:uid="{6106C80A-3096-4B5E-B0EF-778D0CAC2336}"/>
    <cellStyle name="Total 7 3 3 7" xfId="17983" xr:uid="{2041D404-A13E-4848-AA1E-9E354F4BBD9B}"/>
    <cellStyle name="Total 7 3 3 8" xfId="18759" xr:uid="{4C973CAE-F004-45AA-901B-85709710BC6A}"/>
    <cellStyle name="Total 7 3 4" xfId="9586" xr:uid="{994F4687-0AD9-47B3-A1D6-1C3F50F979DA}"/>
    <cellStyle name="Total 7 3 4 2" xfId="13990" xr:uid="{1F517810-B83F-4D54-BF65-D271D25132A8}"/>
    <cellStyle name="Total 7 3 4 3" xfId="14950" xr:uid="{47518F71-B941-4456-B8F1-CD1BE1C48EEF}"/>
    <cellStyle name="Total 7 3 4 4" xfId="15902" xr:uid="{102D7C85-BF8E-42DD-A8EA-6E9939177286}"/>
    <cellStyle name="Total 7 3 4 5" xfId="16776" xr:uid="{6297BF59-E4FC-49E2-9609-DB09825A7AC0}"/>
    <cellStyle name="Total 7 3 4 6" xfId="17641" xr:uid="{48119FE1-8092-425F-994C-5EE6BF25BCAF}"/>
    <cellStyle name="Total 7 3 4 7" xfId="18417" xr:uid="{ED011D7D-F353-40D6-B723-71C39E2BF36D}"/>
    <cellStyle name="Total 7 3 4 8" xfId="19174" xr:uid="{4B0CCBCB-7304-47DD-ACB0-CCB868292C6B}"/>
    <cellStyle name="Total 7 3 5" xfId="12287" xr:uid="{CBB9080B-8D12-4F28-B061-D935D06AF3AA}"/>
    <cellStyle name="Total 7 3 6" xfId="10588" xr:uid="{395044A3-DE2D-4ADC-A661-19FA9DABCCB4}"/>
    <cellStyle name="Total 7 3 7" xfId="13633" xr:uid="{73C04275-81A7-440A-94BE-508D3FBD1CD5}"/>
    <cellStyle name="Total 7 3 8" xfId="14611" xr:uid="{B7D46E21-274F-4D64-9E5F-F640EF5E2A8F}"/>
    <cellStyle name="Total 7 3 9" xfId="15564" xr:uid="{E7AEC4F7-CB2B-476F-B8AE-BEDDC3A50859}"/>
    <cellStyle name="Total 7 4" xfId="7201" xr:uid="{9929B965-0687-4FF8-8CFE-236E691C47A1}"/>
    <cellStyle name="Total 7 4 10" xfId="13208" xr:uid="{7FB9BE4C-6E3A-4BF8-A222-E201FF4C303B}"/>
    <cellStyle name="Total 7 4 2" xfId="8840" xr:uid="{03D842E1-DD96-4A33-BCE1-03BC30F352C0}"/>
    <cellStyle name="Total 7 4 2 2" xfId="13499" xr:uid="{EF3435F1-CA50-439E-AF12-02543F4A0A3C}"/>
    <cellStyle name="Total 7 4 2 3" xfId="14505" xr:uid="{BD69432F-CB6B-4A86-9DBE-D0ECC2C7D9E1}"/>
    <cellStyle name="Total 7 4 2 4" xfId="15463" xr:uid="{BED5B899-561D-4F1A-AA34-EFE6A9231632}"/>
    <cellStyle name="Total 7 4 2 5" xfId="16389" xr:uid="{5055F411-7DC3-451A-A5E9-98D94F611416}"/>
    <cellStyle name="Total 7 4 2 6" xfId="17260" xr:uid="{6F5AB2E4-F470-4384-ACF5-38F76FE625D1}"/>
    <cellStyle name="Total 7 4 2 7" xfId="18107" xr:uid="{FD161517-8270-4164-8E09-9DD4F1AA04CB}"/>
    <cellStyle name="Total 7 4 2 8" xfId="18874" xr:uid="{53E60822-0B96-48EB-A610-910450F78FA4}"/>
    <cellStyle name="Total 7 4 3" xfId="9701" xr:uid="{BC03B3FF-DD9F-40AF-9BF7-0DD739AFB252}"/>
    <cellStyle name="Total 7 4 3 2" xfId="14105" xr:uid="{C0E182AB-5A9A-4EB1-BA60-C9C1B17B0511}"/>
    <cellStyle name="Total 7 4 3 3" xfId="15065" xr:uid="{F8F257E9-0620-4469-97F2-71054C2CC3C9}"/>
    <cellStyle name="Total 7 4 3 4" xfId="16017" xr:uid="{0CEDA2D5-A0EB-457F-A9FD-AC6F23C5BD66}"/>
    <cellStyle name="Total 7 4 3 5" xfId="16891" xr:uid="{63E7B1E4-B025-443E-8E65-505A6A3B616C}"/>
    <cellStyle name="Total 7 4 3 6" xfId="17756" xr:uid="{6693CEF1-1299-4291-8B32-A482D0A7FA59}"/>
    <cellStyle name="Total 7 4 3 7" xfId="18532" xr:uid="{E625D0B7-0001-42D6-B5E4-AEB95165B4C4}"/>
    <cellStyle name="Total 7 4 3 8" xfId="19289" xr:uid="{86A423ED-C67B-4B39-810D-974F7B2C136A}"/>
    <cellStyle name="Total 7 4 4" xfId="12470" xr:uid="{9C9BE8D4-C2DF-4F00-8809-F010BA8902FC}"/>
    <cellStyle name="Total 7 4 5" xfId="10419" xr:uid="{132135F3-19CD-47D0-BF46-477AABB6C986}"/>
    <cellStyle name="Total 7 4 6" xfId="12926" xr:uid="{387F5AC5-08CE-4C30-9686-5848581B9814}"/>
    <cellStyle name="Total 7 4 7" xfId="10068" xr:uid="{59E8278A-B2FA-4C9B-9906-175F279D1518}"/>
    <cellStyle name="Total 7 4 8" xfId="13183" xr:uid="{20019173-8776-484E-951F-0DB6A7AAD1A5}"/>
    <cellStyle name="Total 7 4 9" xfId="9864" xr:uid="{FB47DA84-4690-436D-9FE1-BE67C9E1AB44}"/>
    <cellStyle name="Total 7 5" xfId="8043" xr:uid="{091995DE-852D-4EC7-9293-86FE9CF79216}"/>
    <cellStyle name="Total 7 5 2" xfId="13010" xr:uid="{B46273E2-D286-42B3-B040-7F38B6EAE6F6}"/>
    <cellStyle name="Total 7 5 3" xfId="9992" xr:uid="{74214CA2-EF83-4180-8E52-81B7F6A3A3E0}"/>
    <cellStyle name="Total 7 5 4" xfId="11824" xr:uid="{56201BD4-8805-4568-BE0F-F926B2023A91}"/>
    <cellStyle name="Total 7 5 5" xfId="10991" xr:uid="{CC17978D-610E-4FC1-BF7B-923CDBC0052F}"/>
    <cellStyle name="Total 7 5 6" xfId="13605" xr:uid="{0ADC88A1-9366-4F42-A2CE-671E73BD66AB}"/>
    <cellStyle name="Total 7 5 7" xfId="14587" xr:uid="{5F8DD1CA-3D7E-46B0-96FE-B116E0DD7C91}"/>
    <cellStyle name="Total 7 5 8" xfId="15540" xr:uid="{AED22EE3-7174-4E79-A784-35315EEB6B98}"/>
    <cellStyle name="Total 7 6" xfId="9473" xr:uid="{012DE0DB-C974-4144-AFC7-4284DA08891B}"/>
    <cellStyle name="Total 7 6 2" xfId="13877" xr:uid="{61BCF78E-8885-4BE8-9262-E2010A142434}"/>
    <cellStyle name="Total 7 6 3" xfId="14837" xr:uid="{9C615D1F-DEF2-4F51-A478-BFCD508A6738}"/>
    <cellStyle name="Total 7 6 4" xfId="15789" xr:uid="{4CEB3AFE-439A-4637-8782-2E02F91AC26D}"/>
    <cellStyle name="Total 7 6 5" xfId="16663" xr:uid="{7E2C7F8F-746A-4AF5-B3A4-0A40DE844FEF}"/>
    <cellStyle name="Total 7 6 6" xfId="17528" xr:uid="{62643B24-28BF-496E-AA67-459D58F48C36}"/>
    <cellStyle name="Total 7 6 7" xfId="18304" xr:uid="{DE18F980-3F38-4CF9-A285-54D45D807513}"/>
    <cellStyle name="Total 7 6 8" xfId="19061" xr:uid="{7FB8C9CD-4368-4AE1-8523-6C061FF2DCCA}"/>
    <cellStyle name="Total 7 7" xfId="11937" xr:uid="{FB3C709F-8250-49D5-912D-FEB5F00AA657}"/>
    <cellStyle name="Total 7 8" xfId="10890" xr:uid="{6A18F44A-E4E9-4FF8-B605-20E9BEDEEDD1}"/>
    <cellStyle name="Total 7 9" xfId="11544" xr:uid="{EA8EE3F0-187E-49BF-9213-3511E246113B}"/>
    <cellStyle name="Total 8" xfId="6316" xr:uid="{0615972B-23AB-4591-8366-D68CC17A5EC7}"/>
    <cellStyle name="Total 8 10" xfId="11203" xr:uid="{273219B5-AD4F-416E-8353-3B2AC78F825A}"/>
    <cellStyle name="Total 8 11" xfId="13571" xr:uid="{B7607B52-90CB-46AF-9FC6-56F1C7DFD84E}"/>
    <cellStyle name="Total 8 12" xfId="14572" xr:uid="{56B3FAFB-D6F9-4AA5-96F3-099B58284248}"/>
    <cellStyle name="Total 8 13" xfId="15530" xr:uid="{1AEDF53C-F245-45CE-88A8-D729E0D31D7C}"/>
    <cellStyle name="Total 8 2" xfId="6317" xr:uid="{C85C4973-A47A-4F7C-AE74-C8968E594896}"/>
    <cellStyle name="Total 8 2 10" xfId="13087" xr:uid="{21478312-27FD-48F9-A3DE-38110FF5F644}"/>
    <cellStyle name="Total 8 2 11" xfId="9932" xr:uid="{5C88D844-F6BB-4737-BB95-6EA3F1072CF0}"/>
    <cellStyle name="Total 8 2 12" xfId="12171" xr:uid="{385DF0BE-127A-4DD2-84D7-FE473C6C6D17}"/>
    <cellStyle name="Total 8 2 2" xfId="6940" xr:uid="{A82661CD-7589-44D5-8EF3-2634C8D65519}"/>
    <cellStyle name="Total 8 2 2 10" xfId="16309" xr:uid="{99A9BB28-62EB-4DF8-9DC9-6B8967E6CF76}"/>
    <cellStyle name="Total 8 2 2 11" xfId="17181" xr:uid="{610FBE9A-C28D-4E91-9826-89D3138AFC29}"/>
    <cellStyle name="Total 8 2 2 2" xfId="7740" xr:uid="{9B853C6E-71BF-4C6D-87B4-A9C8CF902F62}"/>
    <cellStyle name="Total 8 2 2 2 10" xfId="12917" xr:uid="{696B85DB-5D1B-4A74-83E8-C89DF8A84669}"/>
    <cellStyle name="Total 8 2 2 2 2" xfId="9379" xr:uid="{95A93D3F-B36A-46F8-B73D-F6E2574B5963}"/>
    <cellStyle name="Total 8 2 2 2 2 2" xfId="13800" xr:uid="{7F2090E2-13FC-42E6-94D4-7CE30D4C9A6B}"/>
    <cellStyle name="Total 8 2 2 2 2 3" xfId="14762" xr:uid="{C29FB571-EDBB-45EA-9D38-55ACC5770F01}"/>
    <cellStyle name="Total 8 2 2 2 2 4" xfId="15714" xr:uid="{9DB84FD2-F597-43E1-AF2A-66B230A4EAEA}"/>
    <cellStyle name="Total 8 2 2 2 2 5" xfId="16592" xr:uid="{560551D6-A5EC-470C-B099-A42FA515128E}"/>
    <cellStyle name="Total 8 2 2 2 2 6" xfId="17457" xr:uid="{3675CAEE-6CBA-4955-A555-4A196A6E379C}"/>
    <cellStyle name="Total 8 2 2 2 2 7" xfId="18233" xr:uid="{68A91460-D941-4BC4-9106-850979B9E0C1}"/>
    <cellStyle name="Total 8 2 2 2 2 8" xfId="18990" xr:uid="{008A4F5E-9C31-4F2D-8FEB-96093815DA41}"/>
    <cellStyle name="Total 8 2 2 2 3" xfId="9817" xr:uid="{D8264C1B-57B6-452B-9386-7ED9A5515DA2}"/>
    <cellStyle name="Total 8 2 2 2 3 2" xfId="14221" xr:uid="{CFC3EDB7-A43A-47B6-981D-F258093C4F3C}"/>
    <cellStyle name="Total 8 2 2 2 3 3" xfId="15181" xr:uid="{57780F92-10F7-4B98-8B6F-CEAF23CDAC04}"/>
    <cellStyle name="Total 8 2 2 2 3 4" xfId="16133" xr:uid="{F722CDCA-8DA4-40D6-A547-9D64177C9D14}"/>
    <cellStyle name="Total 8 2 2 2 3 5" xfId="17007" xr:uid="{03B41557-69D0-4745-8F59-69413B83DD6B}"/>
    <cellStyle name="Total 8 2 2 2 3 6" xfId="17872" xr:uid="{C65BB27B-21B3-4243-8816-C1C72A891719}"/>
    <cellStyle name="Total 8 2 2 2 3 7" xfId="18648" xr:uid="{3B21E6D2-CEFA-4E81-9C76-29679877D830}"/>
    <cellStyle name="Total 8 2 2 2 3 8" xfId="19405" xr:uid="{8448F7FB-38E4-4BB6-BA35-66CB9C905B93}"/>
    <cellStyle name="Total 8 2 2 2 4" xfId="12786" xr:uid="{32A08845-3338-48D1-96E9-0065BB50994D}"/>
    <cellStyle name="Total 8 2 2 2 5" xfId="10211" xr:uid="{E37BD492-508A-406E-9C03-D2ADF189BD53}"/>
    <cellStyle name="Total 8 2 2 2 6" xfId="13168" xr:uid="{F0A47DD3-94BD-4B4B-AF34-B1A0207E46AB}"/>
    <cellStyle name="Total 8 2 2 2 7" xfId="9877" xr:uid="{6FF90DFA-F5C2-4F98-9578-9D7A41EEEC6B}"/>
    <cellStyle name="Total 8 2 2 2 8" xfId="12177" xr:uid="{D5ABC6E4-EFA0-4310-BB83-B6264FD1086C}"/>
    <cellStyle name="Total 8 2 2 2 9" xfId="10698" xr:uid="{BBA4EB8F-7C42-4645-B5A1-13609A89BC90}"/>
    <cellStyle name="Total 8 2 2 3" xfId="8580" xr:uid="{672F963C-2F9E-409F-8248-2649D775E010}"/>
    <cellStyle name="Total 8 2 2 3 2" xfId="13319" xr:uid="{C1601AE6-FD5A-4DEC-8621-EC92681042D2}"/>
    <cellStyle name="Total 8 2 2 3 3" xfId="14339" xr:uid="{A98CA35C-7DE3-411A-8C6F-350017713C86}"/>
    <cellStyle name="Total 8 2 2 3 4" xfId="15299" xr:uid="{07F8CF59-1C70-4987-A779-552B7CF05796}"/>
    <cellStyle name="Total 8 2 2 3 5" xfId="16248" xr:uid="{9F57E479-5F8E-4757-B2DA-CF646CD361DA}"/>
    <cellStyle name="Total 8 2 2 3 6" xfId="17121" xr:uid="{E18EDF29-E30D-43E5-9F61-CC9C1163AD46}"/>
    <cellStyle name="Total 8 2 2 3 7" xfId="17986" xr:uid="{F6E230B6-FAD4-475F-ABC0-F20F6976A632}"/>
    <cellStyle name="Total 8 2 2 3 8" xfId="18762" xr:uid="{C2206233-3450-4A8F-8B78-7193A77F63EB}"/>
    <cellStyle name="Total 8 2 2 4" xfId="9589" xr:uid="{7D8E3B9A-2497-48BA-B390-42F75FFE3C6C}"/>
    <cellStyle name="Total 8 2 2 4 2" xfId="13993" xr:uid="{A99F5AA0-10D9-4975-AE4C-F718EDAA0177}"/>
    <cellStyle name="Total 8 2 2 4 3" xfId="14953" xr:uid="{B3449F32-3155-4944-918F-0910B1EF5DF4}"/>
    <cellStyle name="Total 8 2 2 4 4" xfId="15905" xr:uid="{6D0F3F35-8760-440C-938B-0596306B63D2}"/>
    <cellStyle name="Total 8 2 2 4 5" xfId="16779" xr:uid="{1B17FECD-1F0A-4261-835D-4A443DE24199}"/>
    <cellStyle name="Total 8 2 2 4 6" xfId="17644" xr:uid="{FD5BCACC-4A24-4A78-91CE-A23B20FD9DFE}"/>
    <cellStyle name="Total 8 2 2 4 7" xfId="18420" xr:uid="{B2808E71-AE90-4289-8684-3C4A9F55B15C}"/>
    <cellStyle name="Total 8 2 2 4 8" xfId="19177" xr:uid="{7022CBA7-0BC6-4FBF-97A7-BF6741B9E414}"/>
    <cellStyle name="Total 8 2 2 5" xfId="12290" xr:uid="{AE479B8C-73E7-4EEF-946B-14AA1B22CDD0}"/>
    <cellStyle name="Total 8 2 2 6" xfId="10585" xr:uid="{605C199D-F33E-4A8D-9227-50DDF227E6AD}"/>
    <cellStyle name="Total 8 2 2 7" xfId="13411" xr:uid="{D0F96B6E-E09D-44F7-B2FF-2D1EC3CB039E}"/>
    <cellStyle name="Total 8 2 2 8" xfId="14420" xr:uid="{8A442854-55FE-4791-BFA8-3599C246D382}"/>
    <cellStyle name="Total 8 2 2 9" xfId="15378" xr:uid="{C2E2847D-EACE-4305-BA00-8DCED91A5241}"/>
    <cellStyle name="Total 8 2 3" xfId="7204" xr:uid="{3EB24670-3629-4384-842C-CF79953E978D}"/>
    <cellStyle name="Total 8 2 3 10" xfId="13672" xr:uid="{6374F608-BF28-4A22-A9EC-67C7F43008BE}"/>
    <cellStyle name="Total 8 2 3 2" xfId="8843" xr:uid="{25B2BFE7-A3B9-4F7E-84B9-227A796D67A6}"/>
    <cellStyle name="Total 8 2 3 2 2" xfId="13502" xr:uid="{4C9A5043-F3E4-4A4E-A85E-C1551C9EB527}"/>
    <cellStyle name="Total 8 2 3 2 3" xfId="14508" xr:uid="{35D48EE9-A68F-4515-B026-8D8F10E4A3EF}"/>
    <cellStyle name="Total 8 2 3 2 4" xfId="15466" xr:uid="{8771B8AD-5A25-4DB1-B1CD-ED32DB6A48E4}"/>
    <cellStyle name="Total 8 2 3 2 5" xfId="16392" xr:uid="{491D71F4-8E95-47B7-9DAD-FAAAEA2C1F2B}"/>
    <cellStyle name="Total 8 2 3 2 6" xfId="17263" xr:uid="{404A8040-BAB9-44D7-811B-4B792554D63D}"/>
    <cellStyle name="Total 8 2 3 2 7" xfId="18110" xr:uid="{A8F951C2-C874-486A-9BDE-7D927418E294}"/>
    <cellStyle name="Total 8 2 3 2 8" xfId="18877" xr:uid="{6DF3198E-3D45-41F2-A20B-F147246B8EF0}"/>
    <cellStyle name="Total 8 2 3 3" xfId="9704" xr:uid="{5A8EF0A5-6552-4430-8A2D-DA153B556BA6}"/>
    <cellStyle name="Total 8 2 3 3 2" xfId="14108" xr:uid="{86102001-D9BB-4486-A9A2-317ED9F16B99}"/>
    <cellStyle name="Total 8 2 3 3 3" xfId="15068" xr:uid="{BE36A910-48FA-4602-87B8-72D55F5F8675}"/>
    <cellStyle name="Total 8 2 3 3 4" xfId="16020" xr:uid="{C5B6B9D1-CE35-4022-B67B-AB9D2D63062E}"/>
    <cellStyle name="Total 8 2 3 3 5" xfId="16894" xr:uid="{667BCCCA-B5DB-4A27-8D63-BC4790C7F920}"/>
    <cellStyle name="Total 8 2 3 3 6" xfId="17759" xr:uid="{D2836350-0F8B-4DD5-8B4D-14E6486D70A4}"/>
    <cellStyle name="Total 8 2 3 3 7" xfId="18535" xr:uid="{E1D9DC5C-3B2C-4FB0-8088-0CFC86290D13}"/>
    <cellStyle name="Total 8 2 3 3 8" xfId="19292" xr:uid="{C2884E19-0BEE-4945-AE28-F0DA961429CB}"/>
    <cellStyle name="Total 8 2 3 4" xfId="12473" xr:uid="{395252E4-0D75-467B-A3EC-34AB686E9D82}"/>
    <cellStyle name="Total 8 2 3 5" xfId="10416" xr:uid="{1505E9D5-9CF0-401A-84FF-89B2CF9B3F08}"/>
    <cellStyle name="Total 8 2 3 6" xfId="11728" xr:uid="{E3C20109-F846-40FA-909A-B79DF51DF676}"/>
    <cellStyle name="Total 8 2 3 7" xfId="11068" xr:uid="{BF91B1E1-FE81-41DA-90F0-B7D84A1A3B09}"/>
    <cellStyle name="Total 8 2 3 8" xfId="12565" xr:uid="{2FF425E7-BFE1-415F-930A-86B1C9EC9A77}"/>
    <cellStyle name="Total 8 2 3 9" xfId="10340" xr:uid="{4462575E-EAA2-4121-B1BF-FC91734F7CDE}"/>
    <cellStyle name="Total 8 2 4" xfId="8046" xr:uid="{AB6D97B8-0BB6-48F6-A842-EE645A9C810F}"/>
    <cellStyle name="Total 8 2 4 2" xfId="13013" xr:uid="{98065317-4361-435B-8556-8AF474FB0C88}"/>
    <cellStyle name="Total 8 2 4 3" xfId="9989" xr:uid="{5E69BA12-56F4-427C-8C8F-02A4954608A3}"/>
    <cellStyle name="Total 8 2 4 4" xfId="11827" xr:uid="{9BBFEC72-FC3C-4E3E-B8A6-AACFAC1DA761}"/>
    <cellStyle name="Total 8 2 4 5" xfId="10988" xr:uid="{0BE83E54-AAFA-42DA-8E49-332A4EA9CACB}"/>
    <cellStyle name="Total 8 2 4 6" xfId="13399" xr:uid="{CB71B894-4439-4F8E-919A-1BC14CE47113}"/>
    <cellStyle name="Total 8 2 4 7" xfId="14408" xr:uid="{1B2A5E48-EFDD-4F21-91B2-E7489D686852}"/>
    <cellStyle name="Total 8 2 4 8" xfId="15366" xr:uid="{17D4513D-F058-4E17-822D-9ECE104E8425}"/>
    <cellStyle name="Total 8 2 5" xfId="9476" xr:uid="{E94B4373-DDB9-4B5A-8762-8D34F6EE6222}"/>
    <cellStyle name="Total 8 2 5 2" xfId="13880" xr:uid="{44BA903B-6B91-4784-982D-EE393112A713}"/>
    <cellStyle name="Total 8 2 5 3" xfId="14840" xr:uid="{B8BC1E94-56C8-4750-AD4B-D8204ABC8B73}"/>
    <cellStyle name="Total 8 2 5 4" xfId="15792" xr:uid="{4E803BF5-9B8E-404D-B4FA-745F043367AD}"/>
    <cellStyle name="Total 8 2 5 5" xfId="16666" xr:uid="{7701964A-2099-4ED7-BAD3-36A3D2C20AA3}"/>
    <cellStyle name="Total 8 2 5 6" xfId="17531" xr:uid="{53E76F6B-94F8-46D1-B074-62DE30724399}"/>
    <cellStyle name="Total 8 2 5 7" xfId="18307" xr:uid="{E35123CA-CF93-4245-83DF-974954C419CF}"/>
    <cellStyle name="Total 8 2 5 8" xfId="19064" xr:uid="{4999CB10-1B20-4ACF-8DAE-176FB3084AFF}"/>
    <cellStyle name="Total 8 2 6" xfId="11940" xr:uid="{266A3DDD-C0BD-41A4-8D6C-BF826AFD9179}"/>
    <cellStyle name="Total 8 2 7" xfId="10887" xr:uid="{0589E840-D550-403D-9622-66A7E5CF7B07}"/>
    <cellStyle name="Total 8 2 8" xfId="11547" xr:uid="{6E752F04-C6D2-4417-BD18-E9E3D7AD83DD}"/>
    <cellStyle name="Total 8 2 9" xfId="11202" xr:uid="{524DEEFA-E192-4EFD-B5B9-2120C8E6A4F1}"/>
    <cellStyle name="Total 8 3" xfId="6939" xr:uid="{86A1DBB3-9E2B-43EF-BFC8-7309CFF53A9B}"/>
    <cellStyle name="Total 8 3 10" xfId="9970" xr:uid="{F788EA9E-1020-45F6-B6D6-E243C8BEBE8C}"/>
    <cellStyle name="Total 8 3 11" xfId="13198" xr:uid="{4BEB9EC1-53F0-458A-85C1-857543782648}"/>
    <cellStyle name="Total 8 3 2" xfId="7741" xr:uid="{841D831B-EDEC-427A-A9D5-7BDF6A3AC8A1}"/>
    <cellStyle name="Total 8 3 2 10" xfId="12684" xr:uid="{15D87721-FD4B-40CD-94DB-F01FFF252DDB}"/>
    <cellStyle name="Total 8 3 2 2" xfId="9380" xr:uid="{7D725462-A6BB-45FA-AB86-AF5B85BBF122}"/>
    <cellStyle name="Total 8 3 2 2 2" xfId="13801" xr:uid="{33B4197F-801D-49ED-87EB-AACF637A126D}"/>
    <cellStyle name="Total 8 3 2 2 3" xfId="14763" xr:uid="{526CF308-AF29-4CA3-B3B4-FB338E8AAD3C}"/>
    <cellStyle name="Total 8 3 2 2 4" xfId="15715" xr:uid="{90D69E4F-C5A5-40B4-A795-25DB5F35AD91}"/>
    <cellStyle name="Total 8 3 2 2 5" xfId="16593" xr:uid="{9212169A-89D6-4A3F-BAE8-A21810C02E5F}"/>
    <cellStyle name="Total 8 3 2 2 6" xfId="17458" xr:uid="{B8F4D2C8-54D0-46B7-8C92-1BE148EFB454}"/>
    <cellStyle name="Total 8 3 2 2 7" xfId="18234" xr:uid="{D1826796-31A6-428B-A564-EC71218AD097}"/>
    <cellStyle name="Total 8 3 2 2 8" xfId="18991" xr:uid="{0F14C7C7-32CA-4530-BBF6-CC88D8416379}"/>
    <cellStyle name="Total 8 3 2 3" xfId="9818" xr:uid="{5A91BA3E-28BD-437D-B5FB-3146CE93E958}"/>
    <cellStyle name="Total 8 3 2 3 2" xfId="14222" xr:uid="{348D59C4-0109-4BB4-AF87-EBFC4F26630C}"/>
    <cellStyle name="Total 8 3 2 3 3" xfId="15182" xr:uid="{BC15CB1F-3F6F-4301-8110-40283E1C25E2}"/>
    <cellStyle name="Total 8 3 2 3 4" xfId="16134" xr:uid="{C1D513CB-3951-48A2-8FEC-EEFBFAF21B2A}"/>
    <cellStyle name="Total 8 3 2 3 5" xfId="17008" xr:uid="{37083928-9AF6-4942-BEC5-43A500FDCDF5}"/>
    <cellStyle name="Total 8 3 2 3 6" xfId="17873" xr:uid="{3B0DFEC7-3A0B-454B-A46D-005CC4F0D42E}"/>
    <cellStyle name="Total 8 3 2 3 7" xfId="18649" xr:uid="{883BCF01-EC12-44D4-9DFA-C4D4DC8C05F7}"/>
    <cellStyle name="Total 8 3 2 3 8" xfId="19406" xr:uid="{388B022D-DCD5-4AC8-9686-93680A8E940E}"/>
    <cellStyle name="Total 8 3 2 4" xfId="12787" xr:uid="{9C4FD890-B72C-4EC4-B5F9-53B51ADB1A95}"/>
    <cellStyle name="Total 8 3 2 5" xfId="10210" xr:uid="{1A206C50-E245-423A-844C-C275FC9111DE}"/>
    <cellStyle name="Total 8 3 2 6" xfId="12136" xr:uid="{1526E2EE-0AA6-46D6-9E10-D374D3B69899}"/>
    <cellStyle name="Total 8 3 2 7" xfId="10729" xr:uid="{86E1CFC0-B55D-404D-B23D-E21A5DB6246F}"/>
    <cellStyle name="Total 8 3 2 8" xfId="12912" xr:uid="{924D44E2-FA88-44B8-A8D4-23BAAD751A67}"/>
    <cellStyle name="Total 8 3 2 9" xfId="10081" xr:uid="{36B85938-8036-452C-B984-68E288587B56}"/>
    <cellStyle name="Total 8 3 3" xfId="8579" xr:uid="{66B0D6AC-2785-4FAF-8C70-EE5353E33C07}"/>
    <cellStyle name="Total 8 3 3 2" xfId="13318" xr:uid="{E1CE64C9-BE70-4201-ABE4-6D8422DD1113}"/>
    <cellStyle name="Total 8 3 3 3" xfId="14338" xr:uid="{0A5A9789-243B-40F0-9BB8-A47B06DB7FB6}"/>
    <cellStyle name="Total 8 3 3 4" xfId="15298" xr:uid="{B51E9736-F37F-4B28-89F5-0B0723D70C31}"/>
    <cellStyle name="Total 8 3 3 5" xfId="16247" xr:uid="{B7F1DE1C-4318-4182-8C5E-6339E4F11685}"/>
    <cellStyle name="Total 8 3 3 6" xfId="17120" xr:uid="{A6809724-4C73-4309-A070-079C3254A459}"/>
    <cellStyle name="Total 8 3 3 7" xfId="17985" xr:uid="{263E47B7-55B9-4E87-A01A-F237A299E1D5}"/>
    <cellStyle name="Total 8 3 3 8" xfId="18761" xr:uid="{B07E6837-7002-4CF9-B789-2671CAD4FD41}"/>
    <cellStyle name="Total 8 3 4" xfId="9588" xr:uid="{3AE65640-718D-4865-9509-51E9037DBD25}"/>
    <cellStyle name="Total 8 3 4 2" xfId="13992" xr:uid="{379F2064-EC05-48D2-A0D5-966F90C5D7DD}"/>
    <cellStyle name="Total 8 3 4 3" xfId="14952" xr:uid="{4AE3F75E-8C02-4FB4-A0EA-010B97902AB7}"/>
    <cellStyle name="Total 8 3 4 4" xfId="15904" xr:uid="{49F224DE-3C97-4B2B-AFE9-D2F56A55C30A}"/>
    <cellStyle name="Total 8 3 4 5" xfId="16778" xr:uid="{E6492CC5-15C3-4210-9534-B26C1C9A9655}"/>
    <cellStyle name="Total 8 3 4 6" xfId="17643" xr:uid="{5EA6657A-4836-4F2F-B90A-1A5806017E69}"/>
    <cellStyle name="Total 8 3 4 7" xfId="18419" xr:uid="{DBBAD4BA-A124-4D90-9BC8-A67CDD7B10D2}"/>
    <cellStyle name="Total 8 3 4 8" xfId="19176" xr:uid="{02818875-D61A-452A-B582-118223C0845B}"/>
    <cellStyle name="Total 8 3 5" xfId="12289" xr:uid="{DF27F747-6BA2-4D23-94B3-43CC1270B097}"/>
    <cellStyle name="Total 8 3 6" xfId="10586" xr:uid="{C60640EB-4528-4135-8CA5-FEE6E703C158}"/>
    <cellStyle name="Total 8 3 7" xfId="12380" xr:uid="{9DB1BB6F-FC01-46C1-BC96-9F2A769FB7C0}"/>
    <cellStyle name="Total 8 3 8" xfId="10505" xr:uid="{59CECD08-7FDF-4772-89FD-12D5345404AF}"/>
    <cellStyle name="Total 8 3 9" xfId="13040" xr:uid="{84D18730-6EF2-41F4-ACFF-84AF173DA722}"/>
    <cellStyle name="Total 8 4" xfId="7203" xr:uid="{79995610-C00A-49F6-8363-C7E525B241FF}"/>
    <cellStyle name="Total 8 4 10" xfId="11636" xr:uid="{68F49AA9-A0D3-4A68-A476-0E71783185D1}"/>
    <cellStyle name="Total 8 4 2" xfId="8842" xr:uid="{AB1EB9A8-5209-4DC6-AA9C-087D6F9C4227}"/>
    <cellStyle name="Total 8 4 2 2" xfId="13501" xr:uid="{43375A99-CB4B-4EFC-A611-03803213D7B6}"/>
    <cellStyle name="Total 8 4 2 3" xfId="14507" xr:uid="{A0A8CF88-92C4-442E-AD33-03FCF1FB6B40}"/>
    <cellStyle name="Total 8 4 2 4" xfId="15465" xr:uid="{0CD1C9B4-DB34-457A-9661-A674D86BED90}"/>
    <cellStyle name="Total 8 4 2 5" xfId="16391" xr:uid="{E02496C9-DEF3-446B-B268-839FC36B6F1C}"/>
    <cellStyle name="Total 8 4 2 6" xfId="17262" xr:uid="{ACEF2228-6CB6-4328-8A7B-F9C34114917D}"/>
    <cellStyle name="Total 8 4 2 7" xfId="18109" xr:uid="{A3FDD26C-AFF9-4346-AF5A-A909578C81EA}"/>
    <cellStyle name="Total 8 4 2 8" xfId="18876" xr:uid="{B05DE27A-740B-453B-9F26-0EAD5517B506}"/>
    <cellStyle name="Total 8 4 3" xfId="9703" xr:uid="{3ADF3BC8-82B4-4E96-A5D3-90D0457667E3}"/>
    <cellStyle name="Total 8 4 3 2" xfId="14107" xr:uid="{BE71317B-8B64-4C3C-BA87-3595D5E6C7D0}"/>
    <cellStyle name="Total 8 4 3 3" xfId="15067" xr:uid="{E22E2FAA-D8EC-4C1A-AE53-FAD333A5D514}"/>
    <cellStyle name="Total 8 4 3 4" xfId="16019" xr:uid="{D4AE7B01-3207-4DBF-9C56-C84913332CF5}"/>
    <cellStyle name="Total 8 4 3 5" xfId="16893" xr:uid="{2C4065D1-B6BB-41C2-B62B-F3ED0C5A4EF0}"/>
    <cellStyle name="Total 8 4 3 6" xfId="17758" xr:uid="{38908A7C-8343-4FF6-AE78-ACA70669D407}"/>
    <cellStyle name="Total 8 4 3 7" xfId="18534" xr:uid="{80417157-9BB1-41E1-B97E-896A9717B704}"/>
    <cellStyle name="Total 8 4 3 8" xfId="19291" xr:uid="{1FC57E45-8ED3-4054-A489-E6D4AAF1A884}"/>
    <cellStyle name="Total 8 4 4" xfId="12472" xr:uid="{E2B66DA6-BB7E-417E-9EFC-C016F2F6BED2}"/>
    <cellStyle name="Total 8 4 5" xfId="10417" xr:uid="{B9245DBF-B875-4F6C-93BF-67C80DA8AD3F}"/>
    <cellStyle name="Total 8 4 6" xfId="11727" xr:uid="{F6EB54F3-A173-4EE2-A388-F42B56C8C426}"/>
    <cellStyle name="Total 8 4 7" xfId="11069" xr:uid="{28E9ADCF-22C1-49C8-A6B7-40D6ACEC84DE}"/>
    <cellStyle name="Total 8 4 8" xfId="12063" xr:uid="{BD24AAA8-6531-41D6-BB26-EA6DF1B13EDC}"/>
    <cellStyle name="Total 8 4 9" xfId="10790" xr:uid="{20E3F48E-19DA-4D60-8F30-1EEFF0C7EB81}"/>
    <cellStyle name="Total 8 5" xfId="8045" xr:uid="{FD717B9D-0DB8-44CE-A0F7-7ECC83DF7445}"/>
    <cellStyle name="Total 8 5 2" xfId="13012" xr:uid="{3101FA55-5913-4F95-8038-AE1A257B15E9}"/>
    <cellStyle name="Total 8 5 3" xfId="9990" xr:uid="{D9704612-5DE9-4D72-87F0-0351BC8AD56E}"/>
    <cellStyle name="Total 8 5 4" xfId="11826" xr:uid="{9DDFF3E0-201B-4A40-9645-BC90E5480C6A}"/>
    <cellStyle name="Total 8 5 5" xfId="10989" xr:uid="{4AD91F93-CFFE-4D2F-85AF-EDC9A2C0F8F3}"/>
    <cellStyle name="Total 8 5 6" xfId="12367" xr:uid="{7AEC2A49-1D48-4928-B28C-5A5EDA090D9C}"/>
    <cellStyle name="Total 8 5 7" xfId="10516" xr:uid="{F5DD2F8F-688F-4F71-99E4-BC115A821290}"/>
    <cellStyle name="Total 8 5 8" xfId="13142" xr:uid="{AF3C0682-D2FF-4E69-A067-77FA9B2DADE4}"/>
    <cellStyle name="Total 8 6" xfId="9475" xr:uid="{D4D8520A-81BC-4C97-A6E3-0DDC46B879AE}"/>
    <cellStyle name="Total 8 6 2" xfId="13879" xr:uid="{CC17F896-CB74-4711-8E84-96124CCACA84}"/>
    <cellStyle name="Total 8 6 3" xfId="14839" xr:uid="{D8C1D592-6940-4EC9-ABF3-846C9375785F}"/>
    <cellStyle name="Total 8 6 4" xfId="15791" xr:uid="{9E0CB461-3911-4A45-8F35-83BAD2B35496}"/>
    <cellStyle name="Total 8 6 5" xfId="16665" xr:uid="{01FE8226-836D-4C74-86B1-D499BEBA5ADB}"/>
    <cellStyle name="Total 8 6 6" xfId="17530" xr:uid="{83AD2F13-9CA0-4351-88FA-4EBF5D82D694}"/>
    <cellStyle name="Total 8 6 7" xfId="18306" xr:uid="{894E1074-3CD4-4ABD-B919-70DFF248F621}"/>
    <cellStyle name="Total 8 6 8" xfId="19063" xr:uid="{E89B58C5-6E93-4EA7-9E20-BA56E2E00E8B}"/>
    <cellStyle name="Total 8 7" xfId="11939" xr:uid="{79D5E747-FF5A-4EED-A24B-EE7243D935F2}"/>
    <cellStyle name="Total 8 8" xfId="10888" xr:uid="{C9FF1CFD-389A-4D33-8C21-8EE0FD203E45}"/>
    <cellStyle name="Total 8 9" xfId="11546" xr:uid="{1AE5D52D-4B99-4288-95E9-A7096BC7B778}"/>
    <cellStyle name="Total 9" xfId="6318" xr:uid="{7FF946BF-14DA-4F10-832D-A21EF968EFD5}"/>
    <cellStyle name="Total 9 10" xfId="11201" xr:uid="{264BE362-5A4F-48B0-B061-D272BE5389D8}"/>
    <cellStyle name="Total 9 11" xfId="11966" xr:uid="{D1134B5B-16E0-493E-A2D4-612AA4E69B63}"/>
    <cellStyle name="Total 9 12" xfId="10866" xr:uid="{2655814A-1E1F-4843-838B-06143CF7EDD6}"/>
    <cellStyle name="Total 9 13" xfId="11566" xr:uid="{9A6F490D-F14A-4104-AE36-9E3299DEEB0F}"/>
    <cellStyle name="Total 9 2" xfId="6319" xr:uid="{C1AE75B8-E82A-44EC-92DC-A7915D65E129}"/>
    <cellStyle name="Total 9 2 10" xfId="12543" xr:uid="{B086F6CC-A46A-4ED0-B123-041575A38D9A}"/>
    <cellStyle name="Total 9 2 11" xfId="10350" xr:uid="{A2BEDEEF-4677-4575-90A9-E3BBCA2112AE}"/>
    <cellStyle name="Total 9 2 12" xfId="13158" xr:uid="{31FF8530-CF0E-4684-81E0-575739F73EAA}"/>
    <cellStyle name="Total 9 2 2" xfId="6942" xr:uid="{D80C3F7A-702D-44CE-9980-E08FF5BEA051}"/>
    <cellStyle name="Total 9 2 2 10" xfId="10793" xr:uid="{BF02E133-38FE-47B2-A151-B5E0CCFD8DA4}"/>
    <cellStyle name="Total 9 2 2 11" xfId="11633" xr:uid="{DFB7DA99-3E56-4115-9E79-28325ACF8826}"/>
    <cellStyle name="Total 9 2 2 2" xfId="7742" xr:uid="{040B801A-B672-4279-BEDE-42ECC19C8D49}"/>
    <cellStyle name="Total 9 2 2 2 10" xfId="12790" xr:uid="{623E33FE-3508-4C5D-8423-C432389D98E8}"/>
    <cellStyle name="Total 9 2 2 2 2" xfId="9381" xr:uid="{F39F5D6E-D848-48EC-A561-3768AF1B118C}"/>
    <cellStyle name="Total 9 2 2 2 2 2" xfId="13802" xr:uid="{1F3C9D73-C4AB-4542-8691-515189D15C1D}"/>
    <cellStyle name="Total 9 2 2 2 2 3" xfId="14764" xr:uid="{BB423A9B-A88C-4C94-90B0-3D303E4BB11E}"/>
    <cellStyle name="Total 9 2 2 2 2 4" xfId="15716" xr:uid="{1C9A21CD-2FD7-4842-9D5C-E44397157FA4}"/>
    <cellStyle name="Total 9 2 2 2 2 5" xfId="16594" xr:uid="{5D6EEA04-75E8-4F94-99C8-4FA5D28B7C79}"/>
    <cellStyle name="Total 9 2 2 2 2 6" xfId="17459" xr:uid="{5A1A5840-55F7-4E7F-AAF7-F6A73085CADE}"/>
    <cellStyle name="Total 9 2 2 2 2 7" xfId="18235" xr:uid="{E9C83B9B-E2D2-4498-A81B-C2F06DAC52B6}"/>
    <cellStyle name="Total 9 2 2 2 2 8" xfId="18992" xr:uid="{2B651A19-D5C9-4F74-949D-2671693FD602}"/>
    <cellStyle name="Total 9 2 2 2 3" xfId="9819" xr:uid="{0A17A786-D753-438D-8D7D-308C9A663AD0}"/>
    <cellStyle name="Total 9 2 2 2 3 2" xfId="14223" xr:uid="{4D30981B-2BAD-4D0D-9023-581EEA725E6F}"/>
    <cellStyle name="Total 9 2 2 2 3 3" xfId="15183" xr:uid="{C43F4DB2-09BF-4776-863A-E60198630B75}"/>
    <cellStyle name="Total 9 2 2 2 3 4" xfId="16135" xr:uid="{4D7B3333-DC84-4188-8A93-B4529B0365F1}"/>
    <cellStyle name="Total 9 2 2 2 3 5" xfId="17009" xr:uid="{92C2AF42-93E5-42BA-9E16-F73C04B4DB7B}"/>
    <cellStyle name="Total 9 2 2 2 3 6" xfId="17874" xr:uid="{037F4B24-A837-47F3-84C4-7073E1B54464}"/>
    <cellStyle name="Total 9 2 2 2 3 7" xfId="18650" xr:uid="{B57F6EBC-7B55-4253-9C8A-74F7E41CF381}"/>
    <cellStyle name="Total 9 2 2 2 3 8" xfId="19407" xr:uid="{70999DB1-3199-48B4-9076-7233C29C7340}"/>
    <cellStyle name="Total 9 2 2 2 4" xfId="12788" xr:uid="{BEF94113-F009-490C-9779-07EF598E9CCF}"/>
    <cellStyle name="Total 9 2 2 2 5" xfId="10209" xr:uid="{58151F94-CB5E-45EA-A2CB-D9F3A3D0ECDB}"/>
    <cellStyle name="Total 9 2 2 2 6" xfId="12669" xr:uid="{8ECDAE56-3792-4E37-8EAF-E66E359A0275}"/>
    <cellStyle name="Total 9 2 2 2 7" xfId="10258" xr:uid="{102D0D94-3CF2-4EF2-B015-FFCADB7146C1}"/>
    <cellStyle name="Total 9 2 2 2 8" xfId="13164" xr:uid="{878C04E0-4991-4F71-9AFD-7E315F2B3212}"/>
    <cellStyle name="Total 9 2 2 2 9" xfId="9881" xr:uid="{89FBD176-AF22-4CDC-B505-F8CEE33AF170}"/>
    <cellStyle name="Total 9 2 2 3" xfId="8582" xr:uid="{D612E6F8-CCD9-47EF-BAFA-6D2E8970DA92}"/>
    <cellStyle name="Total 9 2 2 3 2" xfId="13321" xr:uid="{11B61203-C1EB-468E-8CE1-A5F8272BB2AF}"/>
    <cellStyle name="Total 9 2 2 3 3" xfId="14341" xr:uid="{0F66C1CD-B4C5-4246-B37A-7CFADCF246A2}"/>
    <cellStyle name="Total 9 2 2 3 4" xfId="15301" xr:uid="{3F3EA6BE-548D-4C86-802B-381DF18435B4}"/>
    <cellStyle name="Total 9 2 2 3 5" xfId="16250" xr:uid="{0C538280-BD5B-466B-B3A8-A58EC9FEB740}"/>
    <cellStyle name="Total 9 2 2 3 6" xfId="17123" xr:uid="{06A060CF-9FE4-4665-862E-E6CE4D096523}"/>
    <cellStyle name="Total 9 2 2 3 7" xfId="17988" xr:uid="{CF9358D0-8DF9-4210-A77A-413A6CD5D0C9}"/>
    <cellStyle name="Total 9 2 2 3 8" xfId="18764" xr:uid="{E2AFD979-6E48-47FA-A417-AD163329CD3E}"/>
    <cellStyle name="Total 9 2 2 4" xfId="9591" xr:uid="{221F098F-BCD4-4052-ADC5-7949684B2497}"/>
    <cellStyle name="Total 9 2 2 4 2" xfId="13995" xr:uid="{7AF70673-57B0-43BE-B10E-E54EDD020F11}"/>
    <cellStyle name="Total 9 2 2 4 3" xfId="14955" xr:uid="{348AA730-41B6-4B86-B401-81E8D9CFA9AC}"/>
    <cellStyle name="Total 9 2 2 4 4" xfId="15907" xr:uid="{1A529772-3848-4132-8728-428582BD5F89}"/>
    <cellStyle name="Total 9 2 2 4 5" xfId="16781" xr:uid="{154DCDA7-DD33-4913-A181-AB5CEC6F38C3}"/>
    <cellStyle name="Total 9 2 2 4 6" xfId="17646" xr:uid="{84677D05-DE3A-4668-BA0B-169E09319D54}"/>
    <cellStyle name="Total 9 2 2 4 7" xfId="18422" xr:uid="{63464DF6-8BB4-4DFA-A601-28E2502E5743}"/>
    <cellStyle name="Total 9 2 2 4 8" xfId="19179" xr:uid="{0F5D866D-847F-47BE-A68F-6D41F2DA2AA8}"/>
    <cellStyle name="Total 9 2 2 5" xfId="12292" xr:uid="{D1570A4E-E8F3-48C1-B2F9-5614FEF5AF87}"/>
    <cellStyle name="Total 9 2 2 6" xfId="10583" xr:uid="{CF346151-9384-4AEB-83BE-AE5775305502}"/>
    <cellStyle name="Total 9 2 2 7" xfId="11693" xr:uid="{2EBAAF55-04F6-4D9E-92F8-C778860E9F4D}"/>
    <cellStyle name="Total 9 2 2 8" xfId="11098" xr:uid="{82FFF19A-D668-4E18-A2B3-85ECC5F877EC}"/>
    <cellStyle name="Total 9 2 2 9" xfId="12059" xr:uid="{73A44B41-D548-4884-976D-55F46AA05A6F}"/>
    <cellStyle name="Total 9 2 3" xfId="7206" xr:uid="{F91C0BFA-F08C-4417-B2E4-F79F4657ECDF}"/>
    <cellStyle name="Total 9 2 3 10" xfId="13807" xr:uid="{1C93F2F1-2D98-4DD7-8FBC-9859E30E1994}"/>
    <cellStyle name="Total 9 2 3 2" xfId="8845" xr:uid="{7538F56D-7F3F-4FE7-BF1B-04B6115ACFAE}"/>
    <cellStyle name="Total 9 2 3 2 2" xfId="13504" xr:uid="{E92200FD-3D7D-47B1-9379-ED9A016D5F8E}"/>
    <cellStyle name="Total 9 2 3 2 3" xfId="14510" xr:uid="{F2177A81-A417-4B8E-8F7C-D838C4C5401F}"/>
    <cellStyle name="Total 9 2 3 2 4" xfId="15468" xr:uid="{C8E1F02D-E25C-407C-9CD7-030272A674CE}"/>
    <cellStyle name="Total 9 2 3 2 5" xfId="16394" xr:uid="{7D557BE3-3CC4-4757-BD5A-A1490C7D4007}"/>
    <cellStyle name="Total 9 2 3 2 6" xfId="17265" xr:uid="{98B57B9B-D149-45DE-B009-5C8D8A2CBC32}"/>
    <cellStyle name="Total 9 2 3 2 7" xfId="18112" xr:uid="{126EA4F0-70F1-4E23-9022-378243967E46}"/>
    <cellStyle name="Total 9 2 3 2 8" xfId="18879" xr:uid="{DD4906D8-5505-4E54-A7C6-0F83AFEAAE74}"/>
    <cellStyle name="Total 9 2 3 3" xfId="9706" xr:uid="{E147199D-611E-4439-9A7C-CED31D716C18}"/>
    <cellStyle name="Total 9 2 3 3 2" xfId="14110" xr:uid="{9B240D38-4E45-4C10-8047-7E7AD247EAA9}"/>
    <cellStyle name="Total 9 2 3 3 3" xfId="15070" xr:uid="{082B6EE2-4714-446B-8C8D-7CF630C7C1BE}"/>
    <cellStyle name="Total 9 2 3 3 4" xfId="16022" xr:uid="{9BE0CE33-B4AC-4668-B658-6A112E2D1506}"/>
    <cellStyle name="Total 9 2 3 3 5" xfId="16896" xr:uid="{B8E531AF-ED95-4C7D-A943-5D00DEE5A0AE}"/>
    <cellStyle name="Total 9 2 3 3 6" xfId="17761" xr:uid="{F8791644-488F-4BB7-BB4B-25CC124FBD7F}"/>
    <cellStyle name="Total 9 2 3 3 7" xfId="18537" xr:uid="{F5FABD96-9614-4DA7-A53E-8C5CA02605CB}"/>
    <cellStyle name="Total 9 2 3 3 8" xfId="19294" xr:uid="{3493B042-CC6D-475E-9E9F-97ABAC676CB2}"/>
    <cellStyle name="Total 9 2 3 4" xfId="12475" xr:uid="{9FF3377D-878E-4CBE-8365-B3C6F93CA5DF}"/>
    <cellStyle name="Total 9 2 3 5" xfId="10414" xr:uid="{26660DA8-8623-4FA0-AE47-0720F10CF26F}"/>
    <cellStyle name="Total 9 2 3 6" xfId="11730" xr:uid="{C7DA8BC9-9CB7-4C13-A4F2-76648B3C9E0A}"/>
    <cellStyle name="Total 9 2 3 7" xfId="11066" xr:uid="{FE50BAF1-69AC-4F55-B9A7-D1A00CC1D794}"/>
    <cellStyle name="Total 9 2 3 8" xfId="13099" xr:uid="{D2C8B683-B8E4-4D39-9F3C-9ED302471C00}"/>
    <cellStyle name="Total 9 2 3 9" xfId="9929" xr:uid="{B1E21165-1054-4062-8564-9CA9737A6E83}"/>
    <cellStyle name="Total 9 2 4" xfId="8048" xr:uid="{09CAA836-6CE5-4EDD-B365-C22F9D60433E}"/>
    <cellStyle name="Total 9 2 4 2" xfId="13015" xr:uid="{898E9878-E94C-4D8F-8D94-64D0184B41CC}"/>
    <cellStyle name="Total 9 2 4 3" xfId="9987" xr:uid="{5ACF1590-6B19-4D83-890B-62408FD7E8F4}"/>
    <cellStyle name="Total 9 2 4 4" xfId="11829" xr:uid="{FB334BA3-5DD6-4B73-99E4-AF974D93B9C3}"/>
    <cellStyle name="Total 9 2 4 5" xfId="10986" xr:uid="{D6769071-C8DF-443C-959F-A7ED4469FC29}"/>
    <cellStyle name="Total 9 2 4 6" xfId="11467" xr:uid="{A99F3424-1ADA-4B02-B991-F2D8E0806A00}"/>
    <cellStyle name="Total 9 2 4 7" xfId="11272" xr:uid="{A3CC243C-877D-4CBC-AC71-BB44F847685C}"/>
    <cellStyle name="Total 9 2 4 8" xfId="13559" xr:uid="{5E0962CD-560A-4B4E-8423-DF65A5154067}"/>
    <cellStyle name="Total 9 2 5" xfId="9478" xr:uid="{FF1CA4DE-7EA5-4B63-BF4D-56D217826E8F}"/>
    <cellStyle name="Total 9 2 5 2" xfId="13882" xr:uid="{AB559550-B56A-444E-9941-3417B0C6EA52}"/>
    <cellStyle name="Total 9 2 5 3" xfId="14842" xr:uid="{1C47502A-D478-4FA4-AA4B-A478D850B33C}"/>
    <cellStyle name="Total 9 2 5 4" xfId="15794" xr:uid="{75C10CF1-90B2-433A-B61A-78CC529B364A}"/>
    <cellStyle name="Total 9 2 5 5" xfId="16668" xr:uid="{994D57F4-CAA1-4A41-9D46-1A321D3B5C1A}"/>
    <cellStyle name="Total 9 2 5 6" xfId="17533" xr:uid="{9955A5FF-447A-4416-A819-CB9C9E88F29A}"/>
    <cellStyle name="Total 9 2 5 7" xfId="18309" xr:uid="{92F6E783-1B31-4371-B3D6-A54846E692E6}"/>
    <cellStyle name="Total 9 2 5 8" xfId="19066" xr:uid="{870755FF-5F88-4DA0-8FB3-2D0F4AEDE5C4}"/>
    <cellStyle name="Total 9 2 6" xfId="11942" xr:uid="{2237A276-D29A-483E-88FA-7FB902A5954A}"/>
    <cellStyle name="Total 9 2 7" xfId="10885" xr:uid="{69B04BF8-9C72-40AE-BB89-40CDF384AD83}"/>
    <cellStyle name="Total 9 2 8" xfId="11549" xr:uid="{35AA42C1-04D2-4420-B938-C3FAC10261EA}"/>
    <cellStyle name="Total 9 2 9" xfId="11200" xr:uid="{CFC8E45C-7D99-4932-AAA0-04124F2E51CC}"/>
    <cellStyle name="Total 9 3" xfId="6941" xr:uid="{C93DD0AA-7D3D-421E-9C88-7D91B4A95E76}"/>
    <cellStyle name="Total 9 3 10" xfId="10715" xr:uid="{0492E9EC-2FB8-4F4E-A5DD-D30520CD0497}"/>
    <cellStyle name="Total 9 3 11" xfId="12590" xr:uid="{0AB6E0CF-3408-4A3C-A38B-C5E722634BE8}"/>
    <cellStyle name="Total 9 3 2" xfId="7743" xr:uid="{04CE59DC-3021-4F6C-B1F7-998CF8C4E944}"/>
    <cellStyle name="Total 9 3 2 10" xfId="17362" xr:uid="{7B438CEC-FAD1-4451-97FB-384A7260A69F}"/>
    <cellStyle name="Total 9 3 2 2" xfId="9382" xr:uid="{8E0013F9-C3D2-40B4-91EE-FB99888F168D}"/>
    <cellStyle name="Total 9 3 2 2 2" xfId="13803" xr:uid="{720F4594-AEEE-4FE3-BFC1-8DC8D7B9D45B}"/>
    <cellStyle name="Total 9 3 2 2 3" xfId="14765" xr:uid="{F3623AFB-0185-4E62-9BC2-E5D082537244}"/>
    <cellStyle name="Total 9 3 2 2 4" xfId="15717" xr:uid="{92D4F240-629F-4F7B-B944-48CE865AFEE8}"/>
    <cellStyle name="Total 9 3 2 2 5" xfId="16595" xr:uid="{B2031A6A-3C91-476A-885B-84451F3779A3}"/>
    <cellStyle name="Total 9 3 2 2 6" xfId="17460" xr:uid="{FA830403-B178-4C24-A32E-9D74EBAC6C2B}"/>
    <cellStyle name="Total 9 3 2 2 7" xfId="18236" xr:uid="{1D7230A0-DC65-418E-AB76-57141FCAAA45}"/>
    <cellStyle name="Total 9 3 2 2 8" xfId="18993" xr:uid="{D39C6870-59AA-44E9-943B-FA08AD180E50}"/>
    <cellStyle name="Total 9 3 2 3" xfId="9820" xr:uid="{872419DA-FC86-4B83-BCE4-DBEB1929C5ED}"/>
    <cellStyle name="Total 9 3 2 3 2" xfId="14224" xr:uid="{9356D12D-6F60-4F4E-88BD-DC973859A381}"/>
    <cellStyle name="Total 9 3 2 3 3" xfId="15184" xr:uid="{8AE88C36-599F-40F8-85B3-C395F8418A3B}"/>
    <cellStyle name="Total 9 3 2 3 4" xfId="16136" xr:uid="{CE9FD574-6AF6-4662-9418-C2D2728A7A87}"/>
    <cellStyle name="Total 9 3 2 3 5" xfId="17010" xr:uid="{07AB4CD9-3BE2-4912-AE11-6FF5AAC1BCA9}"/>
    <cellStyle name="Total 9 3 2 3 6" xfId="17875" xr:uid="{15862F4C-CE14-455B-8A8D-F22225B49E6E}"/>
    <cellStyle name="Total 9 3 2 3 7" xfId="18651" xr:uid="{B39A0CBF-B474-4175-9C4E-09C36B4A3A59}"/>
    <cellStyle name="Total 9 3 2 3 8" xfId="19408" xr:uid="{AC8DF668-C325-465E-8201-4DFF463DA84A}"/>
    <cellStyle name="Total 9 3 2 4" xfId="12789" xr:uid="{AE8DBB42-48BE-49B8-8EB2-7BB4530986DB}"/>
    <cellStyle name="Total 9 3 2 5" xfId="10208" xr:uid="{7B83168F-F723-4624-B06D-864C8F098C5F}"/>
    <cellStyle name="Total 9 3 2 6" xfId="13689" xr:uid="{13BDBC93-9444-4F38-A832-B1AB5B070C09}"/>
    <cellStyle name="Total 9 3 2 7" xfId="14657" xr:uid="{5F8A3B20-E261-4AEF-BC91-41DE48985D00}"/>
    <cellStyle name="Total 9 3 2 8" xfId="15609" xr:uid="{9E5666B5-077C-454C-9EFA-0E6E0C3A3993}"/>
    <cellStyle name="Total 9 3 2 9" xfId="16494" xr:uid="{35001F8B-9227-4E2F-8591-1964255A8D31}"/>
    <cellStyle name="Total 9 3 3" xfId="8581" xr:uid="{0544E26C-7817-400C-9010-F42B05D3AC9E}"/>
    <cellStyle name="Total 9 3 3 2" xfId="13320" xr:uid="{4B9386D4-3916-484B-9AE6-5B9974B34224}"/>
    <cellStyle name="Total 9 3 3 3" xfId="14340" xr:uid="{4532820D-0D45-480F-94E1-53C631CB94C0}"/>
    <cellStyle name="Total 9 3 3 4" xfId="15300" xr:uid="{F35EB599-7A4A-487D-B2D9-E11005E15544}"/>
    <cellStyle name="Total 9 3 3 5" xfId="16249" xr:uid="{0FC451C6-51FE-449C-A551-3E9B7D8C0CE8}"/>
    <cellStyle name="Total 9 3 3 6" xfId="17122" xr:uid="{C27F55F3-10C7-46CE-8BC5-EF02636D04C3}"/>
    <cellStyle name="Total 9 3 3 7" xfId="17987" xr:uid="{5BA8BADC-18A9-458A-B510-12B75E6ACD30}"/>
    <cellStyle name="Total 9 3 3 8" xfId="18763" xr:uid="{D8AB867E-6762-469B-BCCA-37074B67E4BA}"/>
    <cellStyle name="Total 9 3 4" xfId="9590" xr:uid="{F0C658E3-A76C-4072-9188-F4DEA4D4D476}"/>
    <cellStyle name="Total 9 3 4 2" xfId="13994" xr:uid="{ABA09103-6573-426F-9C49-0CEF4BB9B27E}"/>
    <cellStyle name="Total 9 3 4 3" xfId="14954" xr:uid="{0A3BB576-3B7A-4BFA-A864-94BBE004CF60}"/>
    <cellStyle name="Total 9 3 4 4" xfId="15906" xr:uid="{ED2C3346-A202-46F4-9FA0-D712E29BEB4E}"/>
    <cellStyle name="Total 9 3 4 5" xfId="16780" xr:uid="{E4EBED01-DD8A-434E-A19D-4429B892E02C}"/>
    <cellStyle name="Total 9 3 4 6" xfId="17645" xr:uid="{193FDBE9-830A-484E-A945-2D4DCDCFC988}"/>
    <cellStyle name="Total 9 3 4 7" xfId="18421" xr:uid="{58647126-4458-468A-B335-118DF1DC08CF}"/>
    <cellStyle name="Total 9 3 4 8" xfId="19178" xr:uid="{D1D73C07-C449-43FA-98A9-EBEA2A68EE14}"/>
    <cellStyle name="Total 9 3 5" xfId="12291" xr:uid="{B5F85E6E-540A-45F3-AB85-B21976F4A06C}"/>
    <cellStyle name="Total 9 3 6" xfId="10584" xr:uid="{FA6C3BB8-17E5-4030-9CDB-86073EA1D7E4}"/>
    <cellStyle name="Total 9 3 7" xfId="12922" xr:uid="{4ECDC780-E4B0-4F1B-8679-FA1BAF14DA36}"/>
    <cellStyle name="Total 9 3 8" xfId="10072" xr:uid="{B9340C65-AAE8-44F2-91F5-34D19676249E}"/>
    <cellStyle name="Total 9 3 9" xfId="12154" xr:uid="{7AB03B59-CA05-4EDF-90D2-2AE2CF0B91E5}"/>
    <cellStyle name="Total 9 4" xfId="7205" xr:uid="{0B7009D9-0E04-4C18-BE25-DB136D1294A0}"/>
    <cellStyle name="Total 9 4 10" xfId="15535" xr:uid="{F8FB1346-6A41-4AAD-86E0-AF58663F6217}"/>
    <cellStyle name="Total 9 4 2" xfId="8844" xr:uid="{CAC56D1A-BA33-4F00-81B0-652426808287}"/>
    <cellStyle name="Total 9 4 2 2" xfId="13503" xr:uid="{607C284F-4BD8-4D66-A249-7E897D2D3AFC}"/>
    <cellStyle name="Total 9 4 2 3" xfId="14509" xr:uid="{61A09790-D522-47BA-BDE6-54F1B8683977}"/>
    <cellStyle name="Total 9 4 2 4" xfId="15467" xr:uid="{3E82E80C-EFEB-47CA-8F16-4E923E4C96AE}"/>
    <cellStyle name="Total 9 4 2 5" xfId="16393" xr:uid="{C22BC846-FF0C-41E7-9362-BF1BA33DFFAA}"/>
    <cellStyle name="Total 9 4 2 6" xfId="17264" xr:uid="{AB32B8B7-9240-47F6-9D56-11FE149F032B}"/>
    <cellStyle name="Total 9 4 2 7" xfId="18111" xr:uid="{EC0078AE-696D-43E5-8A49-D4EB9FFC5A01}"/>
    <cellStyle name="Total 9 4 2 8" xfId="18878" xr:uid="{BF84E165-3FF5-49AD-B786-390ED9A6935E}"/>
    <cellStyle name="Total 9 4 3" xfId="9705" xr:uid="{4C0FC9F8-69A4-4D99-809A-977C25BCF114}"/>
    <cellStyle name="Total 9 4 3 2" xfId="14109" xr:uid="{516BAEFA-BD89-49D6-99A5-7A82F03D80E3}"/>
    <cellStyle name="Total 9 4 3 3" xfId="15069" xr:uid="{899F4556-762D-4B29-939B-979031DA6D9C}"/>
    <cellStyle name="Total 9 4 3 4" xfId="16021" xr:uid="{6D60B021-2A09-42E6-B74A-B608A86A8C10}"/>
    <cellStyle name="Total 9 4 3 5" xfId="16895" xr:uid="{F11D6840-A0C2-4661-95FA-6EB626020108}"/>
    <cellStyle name="Total 9 4 3 6" xfId="17760" xr:uid="{E06EA3FE-33DF-4D95-897C-BD84261C0695}"/>
    <cellStyle name="Total 9 4 3 7" xfId="18536" xr:uid="{0E1A2A95-0BFE-4DEC-A74A-696D63BB5A17}"/>
    <cellStyle name="Total 9 4 3 8" xfId="19293" xr:uid="{79835DD6-1A16-47B1-BBCB-A98EC5421B89}"/>
    <cellStyle name="Total 9 4 4" xfId="12474" xr:uid="{6ED3B3F2-2046-4EC6-A60A-F6966B31CCE8}"/>
    <cellStyle name="Total 9 4 5" xfId="10415" xr:uid="{26BEA56A-A838-470D-8AA7-1AF288948610}"/>
    <cellStyle name="Total 9 4 6" xfId="11729" xr:uid="{5B27A3EE-6926-4FBF-9954-000CC5524460}"/>
    <cellStyle name="Total 9 4 7" xfId="11067" xr:uid="{B0D0DDE2-3E9A-4C3F-855A-2F55711D1729}"/>
    <cellStyle name="Total 9 4 8" xfId="13590" xr:uid="{D3F039F6-384A-45E4-AE37-BF5CB8989BE6}"/>
    <cellStyle name="Total 9 4 9" xfId="14578" xr:uid="{42C6CACE-4D2B-45E9-B532-43874BCC14B4}"/>
    <cellStyle name="Total 9 5" xfId="8047" xr:uid="{78DA682F-A887-4CEC-85CE-549E1C0238A1}"/>
    <cellStyle name="Total 9 5 2" xfId="13014" xr:uid="{B43D4FF9-64D8-49AA-86BF-88413317AD67}"/>
    <cellStyle name="Total 9 5 3" xfId="9988" xr:uid="{83AF045D-8914-414A-AB19-FF026A2CA27F}"/>
    <cellStyle name="Total 9 5 4" xfId="11828" xr:uid="{5F591FB3-F8C5-448D-BC32-01E0A30D7B08}"/>
    <cellStyle name="Total 9 5 5" xfId="10987" xr:uid="{53EA4153-3EDA-4E94-B774-1EE87578FE88}"/>
    <cellStyle name="Total 9 5 6" xfId="12886" xr:uid="{185DB8C2-EA0F-4E06-A842-D0ED5DE873B7}"/>
    <cellStyle name="Total 9 5 7" xfId="10104" xr:uid="{E9C97C8B-9714-4F5A-ABAA-C6E72E3ACA4F}"/>
    <cellStyle name="Total 9 5 8" xfId="13701" xr:uid="{90B0F61F-959C-40E8-84E6-C704483B14E2}"/>
    <cellStyle name="Total 9 6" xfId="9477" xr:uid="{72E464EF-628F-40A7-B481-CA79892792C2}"/>
    <cellStyle name="Total 9 6 2" xfId="13881" xr:uid="{BC4A91FC-7242-4A52-B6BC-C0BB1C10D6E9}"/>
    <cellStyle name="Total 9 6 3" xfId="14841" xr:uid="{64C86274-EA0C-47AA-B76E-272115CE9402}"/>
    <cellStyle name="Total 9 6 4" xfId="15793" xr:uid="{7CD1149B-E42D-4A5B-A639-AD62B4958B86}"/>
    <cellStyle name="Total 9 6 5" xfId="16667" xr:uid="{FABE2642-DBCA-4C6D-9DAB-484A5FFBF202}"/>
    <cellStyle name="Total 9 6 6" xfId="17532" xr:uid="{579B2BF0-9160-494B-BF78-BFD18BC93890}"/>
    <cellStyle name="Total 9 6 7" xfId="18308" xr:uid="{B90D9C69-55F0-4810-8758-DBFEC4C10002}"/>
    <cellStyle name="Total 9 6 8" xfId="19065" xr:uid="{1130D6C0-AA8C-449D-85C7-CF8D72654875}"/>
    <cellStyle name="Total 9 7" xfId="11941" xr:uid="{E45E73CF-7D1C-47B6-95AF-606A41C3B0BA}"/>
    <cellStyle name="Total 9 8" xfId="10886" xr:uid="{42C86041-C09D-4858-AAFF-34B0332FB0BA}"/>
    <cellStyle name="Total 9 9" xfId="11548" xr:uid="{654BD31B-5700-4F4B-81A1-F3A3FEBE2407}"/>
    <cellStyle name="V?st." xfId="6829" xr:uid="{AB5880B3-4A21-4F77-8C78-D802AFCD5F0D}"/>
    <cellStyle name="Warning Text 10" xfId="6320" xr:uid="{E3E4B2E2-1C8E-4EF0-9484-E2A4BE3195B2}"/>
    <cellStyle name="Warning Text 11" xfId="6321" xr:uid="{BFDBC702-6DA4-4D9A-BA3E-60C576A609CE}"/>
    <cellStyle name="Warning Text 12" xfId="6322" xr:uid="{FB7EB7B1-94F0-4777-AF90-FF6AE51D7D89}"/>
    <cellStyle name="Warning Text 13" xfId="6323" xr:uid="{046A1CA8-C631-4127-A57E-FEC0688CB2E6}"/>
    <cellStyle name="Warning Text 14" xfId="6324" xr:uid="{CC282782-4D76-46E6-9D62-3D2AAA0486CE}"/>
    <cellStyle name="Warning Text 15" xfId="6325" xr:uid="{AA3FF03D-BB72-49AE-841F-912AE937F0FE}"/>
    <cellStyle name="Warning Text 16" xfId="6326" xr:uid="{A0EF4C3E-5755-4AFD-96A8-77057C227519}"/>
    <cellStyle name="Warning Text 17" xfId="6327" xr:uid="{CE30E42F-113A-40A2-B1D8-4C7700B7CD86}"/>
    <cellStyle name="Warning Text 18" xfId="6328" xr:uid="{F52DCE87-0439-4B4F-8749-98303D20B04D}"/>
    <cellStyle name="Warning Text 18 2" xfId="6329" xr:uid="{9932ED57-1224-49B0-B748-3B5D18A96EFF}"/>
    <cellStyle name="Warning Text 19" xfId="6330" xr:uid="{FFF5115B-9AAD-45BA-BFE2-39444957BCED}"/>
    <cellStyle name="Warning Text 19 2" xfId="6331" xr:uid="{3A14F8D5-E76E-4655-89B7-AF207D385F8A}"/>
    <cellStyle name="Warning Text 2" xfId="6332" xr:uid="{DDD554BD-DCB4-4F35-B4DF-8266C6DB6C17}"/>
    <cellStyle name="Warning Text 2 2" xfId="6333" xr:uid="{997E170E-9E84-4848-BD75-EF2CD2DECBDD}"/>
    <cellStyle name="Warning Text 3" xfId="6334" xr:uid="{45D9BBBC-B6E3-41C0-8FF6-BFAE24140E72}"/>
    <cellStyle name="Warning Text 4" xfId="6335" xr:uid="{1A38CC3F-07E2-4167-A2D6-4B922770BB53}"/>
    <cellStyle name="Warning Text 5" xfId="6336" xr:uid="{64FD48C7-3385-4DC5-BE82-4B50506FCFBF}"/>
    <cellStyle name="Warning Text 6" xfId="6337" xr:uid="{89133A13-858C-45F1-A1BE-82078749D41A}"/>
    <cellStyle name="Warning Text 7" xfId="6338" xr:uid="{6B4C90B1-7B08-43BC-A9D1-087D90FD5261}"/>
    <cellStyle name="Warning Text 8" xfId="6339" xr:uid="{601A6E55-864C-40C7-84FB-99E8FEAC663E}"/>
    <cellStyle name="Warning Text 9" xfId="6340" xr:uid="{400F8DE6-52EC-426A-9D0A-5BE6A94DBE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5.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4.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externalLink" Target="externalLinks/externalLink7.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iga.citskovska/Documents/2016/Aknu_transp_04.2016/Aknu_transp_kop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VM_Ivita_Lazdina/Downloads/Finansu%20aprekins%20Narko%201406_labots%20NVD.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VM_Ivita_Lazdina/Downloads/Finansu%20aprekins%20Narko%201406_labots%20NVD%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
      <sheetName val="1.4."/>
      <sheetName val="2.1."/>
      <sheetName val="2.2."/>
      <sheetName val="2.3."/>
      <sheetName val="2.4."/>
      <sheetName val="2.5."/>
      <sheetName val="2.7."/>
      <sheetName val="2.8."/>
      <sheetName val="3.1."/>
      <sheetName val="3.2."/>
      <sheetName val="3.3."/>
      <sheetName val="5.5."/>
      <sheetName val="Kopsavilku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D7" t="str">
            <v>Izstrādāta un īstenota naloksona programma personām ar opioīdu atkarību (t.sk. personām pēc atbrīvošanas no ieslodzījuma, probācijas klientiem) un to tuviniekiem</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
      <sheetName val="1.4."/>
      <sheetName val="2.1."/>
      <sheetName val="2.2."/>
      <sheetName val="2.3."/>
      <sheetName val="2.4."/>
      <sheetName val="2.5."/>
      <sheetName val="2.7."/>
      <sheetName val="2.8."/>
      <sheetName val="3.1."/>
      <sheetName val="3.2."/>
      <sheetName val="3.3."/>
      <sheetName val="5.5."/>
      <sheetName val="Kopsavilku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7">
          <cell r="C17" t="str">
            <v>Personām ar atkarību izraisošo vielu lietošanas traucējumiem nodrošināts multiprofesionāls veselības aprūpes pakalpojums</v>
          </cell>
        </row>
        <row r="39">
          <cell r="D39" t="str">
            <v>Pārskatīti narkologa pakalpojuma tarifi</v>
          </cell>
        </row>
        <row r="48">
          <cell r="D48" t="str">
            <v xml:space="preserve">Noteikts multiprofesionālās komandas sastāvs, sniedzamo veselības aprūpes pakalpojumu apjoms (precizētas manipulācijas), noteikti pacientu atlases kritēriji šīs multiprofesionālās komandas pakalpojumu saņemšanai, izstrādāti vienoti kvalitātes kritēriji pakalpojuma ieviešanai stacionāros RPNC, Strenču psihoneiroloģiskajā slimnīcā, slimnīcā “Ģintermuiža”, Daugavpils slimnīcā un Liepājas slimnīcā.  </v>
          </cell>
        </row>
        <row r="56">
          <cell r="D56" t="str">
            <v>Izstrādāti  un ieviesti vienoti kritēriji ārstniecības iestādēm, kas sniedz pakalpojumu stacionāri</v>
          </cell>
        </row>
        <row r="60">
          <cell r="C60" t="str">
            <v>Izvērtēta slimnīcā "Ģintermuiža" sniegtā stacionārā rehabilitācijas pakalpojuma  nepilngadīgām personām ar vielu lietošanas traucējumiem programma un izvērtētas iespējas to paplašināt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vra.lv/" TargetMode="External"/><Relationship Id="rId1" Type="http://schemas.openxmlformats.org/officeDocument/2006/relationships/hyperlink" Target="http://www.ainazuslimnica.lv/"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www.vmnvd.gov.lv/lv/media/16568/downloa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501F0-E128-42FF-A426-5D1DDBD52963}">
  <dimension ref="A2:Q112"/>
  <sheetViews>
    <sheetView tabSelected="1" zoomScale="55" zoomScaleNormal="55" workbookViewId="0">
      <pane ySplit="4" topLeftCell="A5" activePane="bottomLeft" state="frozen"/>
      <selection pane="bottomLeft" activeCell="D92" sqref="D92"/>
    </sheetView>
  </sheetViews>
  <sheetFormatPr defaultColWidth="9.1796875" defaultRowHeight="15.5"/>
  <cols>
    <col min="1" max="1" width="9.1796875" style="1"/>
    <col min="2" max="2" width="38" style="1" customWidth="1"/>
    <col min="3" max="3" width="28.7265625" style="1" customWidth="1"/>
    <col min="4" max="4" width="32.453125" style="1" customWidth="1"/>
    <col min="5" max="5" width="42.26953125" style="1" customWidth="1"/>
    <col min="6" max="6" width="16.1796875" style="1" customWidth="1"/>
    <col min="7" max="7" width="17.1796875" style="1" customWidth="1"/>
    <col min="8" max="9" width="15" style="1" customWidth="1"/>
    <col min="10" max="11" width="17.54296875" style="1" customWidth="1"/>
    <col min="12" max="12" width="15.7265625" style="1" customWidth="1"/>
    <col min="13" max="13" width="15.26953125" style="1" customWidth="1"/>
    <col min="14" max="14" width="17.7265625" style="1" customWidth="1"/>
    <col min="15" max="15" width="13.81640625" style="1" customWidth="1"/>
    <col min="16" max="16" width="18.54296875" style="1" customWidth="1"/>
    <col min="17" max="17" width="18.26953125" style="1" customWidth="1"/>
    <col min="18" max="16384" width="9.1796875" style="1"/>
  </cols>
  <sheetData>
    <row r="2" spans="1:17">
      <c r="I2" s="359"/>
      <c r="J2" s="359"/>
      <c r="K2" s="359"/>
      <c r="L2" s="359"/>
      <c r="M2" s="359"/>
    </row>
    <row r="3" spans="1:17" ht="65.25" customHeight="1">
      <c r="A3" s="412" t="s">
        <v>2</v>
      </c>
      <c r="B3" s="412" t="s">
        <v>3</v>
      </c>
      <c r="C3" s="412" t="s">
        <v>4</v>
      </c>
      <c r="D3" s="412" t="s">
        <v>5</v>
      </c>
      <c r="E3" s="412" t="s">
        <v>362</v>
      </c>
      <c r="F3" s="412" t="s">
        <v>366</v>
      </c>
      <c r="G3" s="412"/>
      <c r="H3" s="412"/>
      <c r="I3" s="412" t="s">
        <v>370</v>
      </c>
      <c r="J3" s="412"/>
      <c r="K3" s="412"/>
      <c r="L3" s="412"/>
      <c r="M3" s="412"/>
      <c r="N3" s="412" t="s">
        <v>6</v>
      </c>
      <c r="O3" s="412" t="s">
        <v>7</v>
      </c>
      <c r="P3" s="412" t="s">
        <v>8</v>
      </c>
      <c r="Q3" s="412" t="s">
        <v>9</v>
      </c>
    </row>
    <row r="4" spans="1:17" ht="105">
      <c r="A4" s="412"/>
      <c r="B4" s="412"/>
      <c r="C4" s="412"/>
      <c r="D4" s="412"/>
      <c r="E4" s="412"/>
      <c r="F4" s="70" t="s">
        <v>363</v>
      </c>
      <c r="G4" s="70" t="s">
        <v>364</v>
      </c>
      <c r="H4" s="70" t="s">
        <v>365</v>
      </c>
      <c r="I4" s="70" t="s">
        <v>364</v>
      </c>
      <c r="J4" s="70" t="s">
        <v>365</v>
      </c>
      <c r="K4" s="70" t="s">
        <v>367</v>
      </c>
      <c r="L4" s="70" t="s">
        <v>368</v>
      </c>
      <c r="M4" s="70" t="s">
        <v>369</v>
      </c>
      <c r="N4" s="412"/>
      <c r="O4" s="412"/>
      <c r="P4" s="412"/>
      <c r="Q4" s="412"/>
    </row>
    <row r="5" spans="1:17" ht="39.75" customHeight="1">
      <c r="A5" s="427" t="s">
        <v>659</v>
      </c>
      <c r="B5" s="428"/>
      <c r="C5" s="428"/>
      <c r="D5" s="428"/>
      <c r="E5" s="428"/>
      <c r="F5" s="428"/>
      <c r="G5" s="428"/>
      <c r="H5" s="428"/>
      <c r="I5" s="428"/>
      <c r="J5" s="428"/>
      <c r="K5" s="428"/>
      <c r="L5" s="428"/>
      <c r="M5" s="428"/>
      <c r="N5" s="428"/>
      <c r="O5" s="428"/>
      <c r="P5" s="428"/>
      <c r="Q5" s="429"/>
    </row>
    <row r="6" spans="1:17" ht="39.75" customHeight="1">
      <c r="A6" s="424"/>
      <c r="B6" s="425"/>
      <c r="C6" s="425"/>
      <c r="D6" s="425"/>
      <c r="E6" s="426"/>
      <c r="F6" s="246">
        <f>SUM(F24:F43)+SUM(F47:F73)+SUM(F76:F87)+SUM(F90:F99)+SUM(F101:F112)</f>
        <v>4761724</v>
      </c>
      <c r="G6" s="246">
        <f t="shared" ref="G6:K6" si="0">SUM(G24:G43)+SUM(G47:G73)+SUM(G76:G87)+SUM(G90:G99)+SUM(G101:G112)</f>
        <v>4761724</v>
      </c>
      <c r="H6" s="246">
        <f t="shared" si="0"/>
        <v>4761724</v>
      </c>
      <c r="I6" s="246">
        <f t="shared" si="0"/>
        <v>1499671</v>
      </c>
      <c r="J6" s="246">
        <f t="shared" si="0"/>
        <v>5101448</v>
      </c>
      <c r="K6" s="246">
        <f t="shared" si="0"/>
        <v>4569833</v>
      </c>
      <c r="L6" s="246"/>
      <c r="M6" s="246">
        <f>SUM(M24:M43)+SUM(M47:M73)+SUM(M76:M87)+SUM(M90:M99)+SUM(M101:M112)</f>
        <v>4561700</v>
      </c>
      <c r="N6" s="240"/>
      <c r="O6" s="240"/>
      <c r="P6" s="240"/>
      <c r="Q6" s="240"/>
    </row>
    <row r="7" spans="1:17" ht="39.75" customHeight="1">
      <c r="A7" s="424"/>
      <c r="B7" s="425"/>
      <c r="C7" s="425"/>
      <c r="D7" s="425"/>
      <c r="E7" s="426"/>
      <c r="F7" s="246">
        <f>F8+F17+F20</f>
        <v>4761724</v>
      </c>
      <c r="G7" s="246">
        <f t="shared" ref="G7:M7" si="1">G8+G17+G20</f>
        <v>4761724</v>
      </c>
      <c r="H7" s="246">
        <f t="shared" si="1"/>
        <v>4761724</v>
      </c>
      <c r="I7" s="246">
        <f t="shared" si="1"/>
        <v>1499671</v>
      </c>
      <c r="J7" s="246">
        <f t="shared" si="1"/>
        <v>5101448</v>
      </c>
      <c r="K7" s="246">
        <f t="shared" si="1"/>
        <v>4569833</v>
      </c>
      <c r="L7" s="246"/>
      <c r="M7" s="246">
        <f t="shared" si="1"/>
        <v>4561700</v>
      </c>
      <c r="N7" s="244"/>
      <c r="O7" s="244"/>
      <c r="P7" s="244"/>
      <c r="Q7" s="245"/>
    </row>
    <row r="8" spans="1:17" ht="39.75" customHeight="1">
      <c r="A8" s="208"/>
      <c r="B8" s="209"/>
      <c r="C8" s="210"/>
      <c r="D8" s="210" t="s">
        <v>542</v>
      </c>
      <c r="E8" s="210"/>
      <c r="F8" s="241">
        <f>F11+F12+F13+F14+F15+F16</f>
        <v>4674992</v>
      </c>
      <c r="G8" s="241">
        <f t="shared" ref="G8:K8" si="2">G11+G12+G13+G14+G15+G16</f>
        <v>4674992</v>
      </c>
      <c r="H8" s="241">
        <f t="shared" si="2"/>
        <v>4674992</v>
      </c>
      <c r="I8" s="241">
        <f t="shared" si="2"/>
        <v>1491013</v>
      </c>
      <c r="J8" s="241">
        <f t="shared" si="2"/>
        <v>4811638</v>
      </c>
      <c r="K8" s="241">
        <f t="shared" si="2"/>
        <v>4280023</v>
      </c>
      <c r="L8" s="241"/>
      <c r="M8" s="241">
        <f>M11+M12+M13+M14+M15+M16</f>
        <v>4271890</v>
      </c>
      <c r="N8" s="212"/>
      <c r="O8" s="212"/>
      <c r="P8" s="212"/>
      <c r="Q8" s="204"/>
    </row>
    <row r="9" spans="1:17" ht="39.75" customHeight="1">
      <c r="A9" s="208"/>
      <c r="B9" s="209"/>
      <c r="C9" s="210"/>
      <c r="D9" s="224" t="s">
        <v>574</v>
      </c>
      <c r="E9" s="72"/>
      <c r="F9" s="158">
        <f>F11+F12+F13+F14+F15</f>
        <v>4674992</v>
      </c>
      <c r="G9" s="158">
        <f t="shared" ref="G9:M9" si="3">G11+G12+G13+G14+G15</f>
        <v>4674992</v>
      </c>
      <c r="H9" s="158">
        <f t="shared" si="3"/>
        <v>4674992</v>
      </c>
      <c r="I9" s="158">
        <f t="shared" si="3"/>
        <v>1491013</v>
      </c>
      <c r="J9" s="158">
        <f t="shared" si="3"/>
        <v>3871638</v>
      </c>
      <c r="K9" s="158">
        <f t="shared" si="3"/>
        <v>4280023</v>
      </c>
      <c r="L9" s="158">
        <f t="shared" si="3"/>
        <v>0</v>
      </c>
      <c r="M9" s="158">
        <f t="shared" si="3"/>
        <v>4271890</v>
      </c>
      <c r="N9" s="212"/>
      <c r="O9" s="212"/>
      <c r="P9" s="212"/>
      <c r="Q9" s="204"/>
    </row>
    <row r="10" spans="1:17" ht="39.75" customHeight="1">
      <c r="A10" s="208"/>
      <c r="B10" s="209"/>
      <c r="C10" s="210"/>
      <c r="D10" s="224" t="s">
        <v>313</v>
      </c>
      <c r="E10" s="72"/>
      <c r="F10" s="158">
        <f>F16</f>
        <v>0</v>
      </c>
      <c r="G10" s="158">
        <f t="shared" ref="G10:M10" si="4">G16</f>
        <v>0</v>
      </c>
      <c r="H10" s="158">
        <f t="shared" si="4"/>
        <v>0</v>
      </c>
      <c r="I10" s="158">
        <f t="shared" si="4"/>
        <v>0</v>
      </c>
      <c r="J10" s="158">
        <f t="shared" si="4"/>
        <v>940000</v>
      </c>
      <c r="K10" s="158">
        <f t="shared" si="4"/>
        <v>0</v>
      </c>
      <c r="L10" s="158">
        <f t="shared" si="4"/>
        <v>0</v>
      </c>
      <c r="M10" s="158">
        <f t="shared" si="4"/>
        <v>0</v>
      </c>
      <c r="N10" s="212"/>
      <c r="O10" s="212"/>
      <c r="P10" s="212"/>
      <c r="Q10" s="204"/>
    </row>
    <row r="11" spans="1:17" ht="39.75" customHeight="1">
      <c r="A11" s="208"/>
      <c r="B11" s="209"/>
      <c r="C11" s="210"/>
      <c r="D11" s="210"/>
      <c r="E11" s="216" t="s">
        <v>497</v>
      </c>
      <c r="F11" s="224">
        <f>F71+F72</f>
        <v>0</v>
      </c>
      <c r="G11" s="224">
        <f t="shared" ref="G11:M11" si="5">G71+G72</f>
        <v>0</v>
      </c>
      <c r="H11" s="224">
        <f t="shared" si="5"/>
        <v>0</v>
      </c>
      <c r="I11" s="224">
        <f t="shared" si="5"/>
        <v>33250</v>
      </c>
      <c r="J11" s="224">
        <f t="shared" si="5"/>
        <v>506000</v>
      </c>
      <c r="K11" s="224">
        <f t="shared" si="5"/>
        <v>6000</v>
      </c>
      <c r="L11" s="224"/>
      <c r="M11" s="224">
        <f t="shared" si="5"/>
        <v>6000</v>
      </c>
      <c r="N11" s="212"/>
      <c r="O11" s="212"/>
      <c r="P11" s="212"/>
      <c r="Q11" s="204"/>
    </row>
    <row r="12" spans="1:17" ht="39.75" customHeight="1">
      <c r="A12" s="208"/>
      <c r="B12" s="209"/>
      <c r="C12" s="210"/>
      <c r="D12" s="210"/>
      <c r="E12" s="216" t="s">
        <v>543</v>
      </c>
      <c r="F12" s="158">
        <f>F49+F51+F52+F53+F56+F58+F59+F60+F62+F66+F69+F77</f>
        <v>1806739</v>
      </c>
      <c r="G12" s="158">
        <f t="shared" ref="G12:M12" si="6">G49+G51+G52+G53+G56+G58+G59+G60+G62+G66+G69+G77</f>
        <v>1806739</v>
      </c>
      <c r="H12" s="158">
        <f t="shared" si="6"/>
        <v>1806739</v>
      </c>
      <c r="I12" s="158">
        <f t="shared" si="6"/>
        <v>906227</v>
      </c>
      <c r="J12" s="158">
        <f t="shared" si="6"/>
        <v>1858247</v>
      </c>
      <c r="K12" s="158">
        <f t="shared" si="6"/>
        <v>2739145</v>
      </c>
      <c r="L12" s="158"/>
      <c r="M12" s="158">
        <f t="shared" si="6"/>
        <v>2731012</v>
      </c>
      <c r="N12" s="212"/>
      <c r="O12" s="212"/>
      <c r="P12" s="212"/>
      <c r="Q12" s="204"/>
    </row>
    <row r="13" spans="1:17" ht="39.75" customHeight="1">
      <c r="A13" s="208"/>
      <c r="B13" s="209"/>
      <c r="C13" s="210"/>
      <c r="D13" s="210"/>
      <c r="E13" s="216" t="s">
        <v>430</v>
      </c>
      <c r="F13" s="158">
        <f>F63+F73+F79+F83+F84</f>
        <v>2043630</v>
      </c>
      <c r="G13" s="158">
        <f t="shared" ref="G13:M13" si="7">G63+G73+G79+G83+G84</f>
        <v>2043630</v>
      </c>
      <c r="H13" s="158">
        <f t="shared" si="7"/>
        <v>2043630</v>
      </c>
      <c r="I13" s="158">
        <f t="shared" si="7"/>
        <v>171892</v>
      </c>
      <c r="J13" s="158">
        <f t="shared" si="7"/>
        <v>227084</v>
      </c>
      <c r="K13" s="158">
        <f t="shared" si="7"/>
        <v>218952</v>
      </c>
      <c r="L13" s="158"/>
      <c r="M13" s="158">
        <f t="shared" si="7"/>
        <v>218952</v>
      </c>
      <c r="N13" s="212"/>
      <c r="O13" s="212"/>
      <c r="P13" s="212"/>
      <c r="Q13" s="204"/>
    </row>
    <row r="14" spans="1:17" ht="39.75" customHeight="1">
      <c r="A14" s="208"/>
      <c r="B14" s="209"/>
      <c r="C14" s="210"/>
      <c r="D14" s="210"/>
      <c r="E14" s="216" t="s">
        <v>429</v>
      </c>
      <c r="F14" s="158">
        <f>F64+F67+F78+F82</f>
        <v>793578</v>
      </c>
      <c r="G14" s="158">
        <f t="shared" ref="G14:M14" si="8">G64+G67+G78+G82</f>
        <v>793578</v>
      </c>
      <c r="H14" s="158">
        <f t="shared" si="8"/>
        <v>793578</v>
      </c>
      <c r="I14" s="158">
        <f t="shared" si="8"/>
        <v>322038</v>
      </c>
      <c r="J14" s="158">
        <f t="shared" si="8"/>
        <v>1222701</v>
      </c>
      <c r="K14" s="158">
        <f t="shared" si="8"/>
        <v>1258320</v>
      </c>
      <c r="L14" s="158"/>
      <c r="M14" s="158">
        <f t="shared" si="8"/>
        <v>1258320</v>
      </c>
      <c r="N14" s="212"/>
      <c r="O14" s="212"/>
      <c r="P14" s="212"/>
      <c r="Q14" s="204"/>
    </row>
    <row r="15" spans="1:17" ht="39.75" customHeight="1">
      <c r="A15" s="208"/>
      <c r="B15" s="209"/>
      <c r="C15" s="210"/>
      <c r="D15" s="210"/>
      <c r="E15" s="215" t="s">
        <v>455</v>
      </c>
      <c r="F15" s="158">
        <f>F28+F30+F35</f>
        <v>31045</v>
      </c>
      <c r="G15" s="158">
        <f t="shared" ref="G15:M15" si="9">G28+G30+G35</f>
        <v>31045</v>
      </c>
      <c r="H15" s="158">
        <f t="shared" si="9"/>
        <v>31045</v>
      </c>
      <c r="I15" s="158">
        <f t="shared" si="9"/>
        <v>57606</v>
      </c>
      <c r="J15" s="158">
        <f t="shared" si="9"/>
        <v>57606</v>
      </c>
      <c r="K15" s="158">
        <f t="shared" si="9"/>
        <v>57606</v>
      </c>
      <c r="L15" s="158"/>
      <c r="M15" s="158">
        <f t="shared" si="9"/>
        <v>57606</v>
      </c>
      <c r="N15" s="212"/>
      <c r="O15" s="212"/>
      <c r="P15" s="212"/>
      <c r="Q15" s="204"/>
    </row>
    <row r="16" spans="1:17" ht="39.75" customHeight="1">
      <c r="A16" s="208"/>
      <c r="B16" s="209"/>
      <c r="C16" s="210"/>
      <c r="D16" s="210"/>
      <c r="E16" s="247" t="s">
        <v>545</v>
      </c>
      <c r="F16" s="224">
        <f t="shared" ref="F16:K16" si="10">F24+F26+F32+F37+F38+F39+F107+F112</f>
        <v>0</v>
      </c>
      <c r="G16" s="224">
        <f t="shared" si="10"/>
        <v>0</v>
      </c>
      <c r="H16" s="224">
        <f t="shared" si="10"/>
        <v>0</v>
      </c>
      <c r="I16" s="224">
        <f t="shared" si="10"/>
        <v>0</v>
      </c>
      <c r="J16" s="158">
        <f t="shared" si="10"/>
        <v>940000</v>
      </c>
      <c r="K16" s="224">
        <f t="shared" si="10"/>
        <v>0</v>
      </c>
      <c r="L16" s="224"/>
      <c r="M16" s="224">
        <f>M24+M26+M32+M37+M38+M39+M107+M112</f>
        <v>0</v>
      </c>
      <c r="N16" s="212"/>
      <c r="O16" s="212"/>
      <c r="P16" s="212"/>
      <c r="Q16" s="204"/>
    </row>
    <row r="17" spans="1:17" ht="39.75" customHeight="1">
      <c r="A17" s="208"/>
      <c r="B17" s="209"/>
      <c r="C17" s="211"/>
      <c r="D17" s="210" t="s">
        <v>544</v>
      </c>
      <c r="E17" s="217"/>
      <c r="F17" s="243">
        <f>F18+F19</f>
        <v>86732</v>
      </c>
      <c r="G17" s="243">
        <f t="shared" ref="G17:M17" si="11">G18+G19</f>
        <v>86732</v>
      </c>
      <c r="H17" s="243">
        <f t="shared" si="11"/>
        <v>86732</v>
      </c>
      <c r="I17" s="243">
        <f t="shared" si="11"/>
        <v>8658</v>
      </c>
      <c r="J17" s="243">
        <f t="shared" si="11"/>
        <v>60654</v>
      </c>
      <c r="K17" s="243">
        <f t="shared" si="11"/>
        <v>60654</v>
      </c>
      <c r="L17" s="243"/>
      <c r="M17" s="243">
        <f t="shared" si="11"/>
        <v>60654</v>
      </c>
      <c r="N17" s="212"/>
      <c r="O17" s="212"/>
      <c r="P17" s="212"/>
      <c r="Q17" s="204"/>
    </row>
    <row r="18" spans="1:17" ht="39.75" customHeight="1">
      <c r="A18" s="208"/>
      <c r="B18" s="209"/>
      <c r="C18" s="211"/>
      <c r="D18" s="210"/>
      <c r="E18" s="217" t="s">
        <v>449</v>
      </c>
      <c r="F18" s="242">
        <f>F109+F31</f>
        <v>86732</v>
      </c>
      <c r="G18" s="242">
        <f t="shared" ref="G18:M18" si="12">G109+G31</f>
        <v>86732</v>
      </c>
      <c r="H18" s="242">
        <f t="shared" si="12"/>
        <v>86732</v>
      </c>
      <c r="I18" s="242">
        <f t="shared" si="12"/>
        <v>1658</v>
      </c>
      <c r="J18" s="242">
        <f t="shared" si="12"/>
        <v>53654</v>
      </c>
      <c r="K18" s="242">
        <f t="shared" si="12"/>
        <v>53654</v>
      </c>
      <c r="L18" s="242"/>
      <c r="M18" s="242">
        <f t="shared" si="12"/>
        <v>53654</v>
      </c>
      <c r="N18" s="212"/>
      <c r="O18" s="212"/>
      <c r="P18" s="212"/>
      <c r="Q18" s="204"/>
    </row>
    <row r="19" spans="1:17" ht="39.75" customHeight="1">
      <c r="A19" s="208"/>
      <c r="B19" s="209"/>
      <c r="C19" s="211"/>
      <c r="D19" s="210"/>
      <c r="E19" s="217" t="s">
        <v>654</v>
      </c>
      <c r="F19" s="242">
        <f>F111</f>
        <v>0</v>
      </c>
      <c r="G19" s="242">
        <f t="shared" ref="G19:M19" si="13">G111</f>
        <v>0</v>
      </c>
      <c r="H19" s="242">
        <f t="shared" si="13"/>
        <v>0</v>
      </c>
      <c r="I19" s="242">
        <f t="shared" si="13"/>
        <v>7000</v>
      </c>
      <c r="J19" s="242">
        <f t="shared" si="13"/>
        <v>7000</v>
      </c>
      <c r="K19" s="242">
        <f t="shared" si="13"/>
        <v>7000</v>
      </c>
      <c r="L19" s="242"/>
      <c r="M19" s="242">
        <f t="shared" si="13"/>
        <v>7000</v>
      </c>
      <c r="N19" s="212"/>
      <c r="O19" s="212"/>
      <c r="P19" s="212"/>
      <c r="Q19" s="204"/>
    </row>
    <row r="20" spans="1:17" ht="39.75" customHeight="1">
      <c r="A20" s="208"/>
      <c r="B20" s="209"/>
      <c r="C20" s="211"/>
      <c r="D20" s="210" t="s">
        <v>631</v>
      </c>
      <c r="E20" s="217"/>
      <c r="F20" s="243">
        <f>F21+F22</f>
        <v>0</v>
      </c>
      <c r="G20" s="243">
        <f t="shared" ref="G20:M20" si="14">G21+G22</f>
        <v>0</v>
      </c>
      <c r="H20" s="243">
        <f t="shared" si="14"/>
        <v>0</v>
      </c>
      <c r="I20" s="243">
        <f t="shared" si="14"/>
        <v>0</v>
      </c>
      <c r="J20" s="243">
        <f t="shared" si="14"/>
        <v>229156</v>
      </c>
      <c r="K20" s="243">
        <f t="shared" si="14"/>
        <v>229156</v>
      </c>
      <c r="L20" s="243"/>
      <c r="M20" s="243">
        <f t="shared" si="14"/>
        <v>229156</v>
      </c>
      <c r="N20" s="212"/>
      <c r="O20" s="212"/>
      <c r="P20" s="212"/>
      <c r="Q20" s="204"/>
    </row>
    <row r="21" spans="1:17" ht="39.75" customHeight="1">
      <c r="A21" s="208"/>
      <c r="B21" s="209"/>
      <c r="C21" s="211"/>
      <c r="D21" s="355"/>
      <c r="E21" s="217" t="s">
        <v>632</v>
      </c>
      <c r="F21" s="242">
        <f>F97</f>
        <v>0</v>
      </c>
      <c r="G21" s="242">
        <f t="shared" ref="G21:M21" si="15">G97</f>
        <v>0</v>
      </c>
      <c r="H21" s="242">
        <f t="shared" si="15"/>
        <v>0</v>
      </c>
      <c r="I21" s="242">
        <f t="shared" si="15"/>
        <v>0</v>
      </c>
      <c r="J21" s="242">
        <f t="shared" si="15"/>
        <v>89496</v>
      </c>
      <c r="K21" s="242">
        <f t="shared" si="15"/>
        <v>89496</v>
      </c>
      <c r="L21" s="242"/>
      <c r="M21" s="242">
        <f t="shared" si="15"/>
        <v>89496</v>
      </c>
      <c r="N21" s="212"/>
      <c r="O21" s="212"/>
      <c r="P21" s="212"/>
      <c r="Q21" s="204"/>
    </row>
    <row r="22" spans="1:17" ht="39.75" customHeight="1">
      <c r="A22" s="208"/>
      <c r="B22" s="209"/>
      <c r="C22" s="211"/>
      <c r="D22" s="210"/>
      <c r="E22" s="217" t="s">
        <v>633</v>
      </c>
      <c r="F22" s="242">
        <f>F94+F95</f>
        <v>0</v>
      </c>
      <c r="G22" s="242">
        <f t="shared" ref="G22:M22" si="16">G94+G95</f>
        <v>0</v>
      </c>
      <c r="H22" s="242">
        <f t="shared" si="16"/>
        <v>0</v>
      </c>
      <c r="I22" s="242">
        <f t="shared" si="16"/>
        <v>0</v>
      </c>
      <c r="J22" s="242">
        <f t="shared" si="16"/>
        <v>139660</v>
      </c>
      <c r="K22" s="242">
        <f t="shared" si="16"/>
        <v>139660</v>
      </c>
      <c r="L22" s="242"/>
      <c r="M22" s="242">
        <f t="shared" si="16"/>
        <v>139660</v>
      </c>
      <c r="N22" s="212"/>
      <c r="O22" s="212"/>
      <c r="P22" s="212"/>
      <c r="Q22" s="204"/>
    </row>
    <row r="23" spans="1:17" ht="39.75" customHeight="1">
      <c r="A23" s="424" t="s">
        <v>225</v>
      </c>
      <c r="B23" s="426"/>
      <c r="C23" s="427" t="s">
        <v>658</v>
      </c>
      <c r="D23" s="428"/>
      <c r="E23" s="428"/>
      <c r="F23" s="428"/>
      <c r="G23" s="428"/>
      <c r="H23" s="428"/>
      <c r="I23" s="428"/>
      <c r="J23" s="428"/>
      <c r="K23" s="428"/>
      <c r="L23" s="428"/>
      <c r="M23" s="428"/>
      <c r="N23" s="428"/>
      <c r="O23" s="428"/>
      <c r="P23" s="428"/>
      <c r="Q23" s="429"/>
    </row>
    <row r="24" spans="1:17" ht="42" customHeight="1">
      <c r="A24" s="370" t="s">
        <v>226</v>
      </c>
      <c r="B24" s="375" t="s">
        <v>227</v>
      </c>
      <c r="C24" s="391" t="s">
        <v>228</v>
      </c>
      <c r="D24" s="67" t="s">
        <v>229</v>
      </c>
      <c r="E24" s="410" t="s">
        <v>545</v>
      </c>
      <c r="F24" s="363"/>
      <c r="G24" s="363"/>
      <c r="H24" s="363"/>
      <c r="I24" s="363"/>
      <c r="J24" s="367">
        <v>100000</v>
      </c>
      <c r="K24" s="363"/>
      <c r="L24" s="363"/>
      <c r="M24" s="363"/>
      <c r="N24" s="384" t="s">
        <v>231</v>
      </c>
      <c r="O24" s="384" t="s">
        <v>232</v>
      </c>
      <c r="P24" s="384" t="s">
        <v>18</v>
      </c>
      <c r="Q24" s="387" t="s">
        <v>664</v>
      </c>
    </row>
    <row r="25" spans="1:17" ht="54.75" customHeight="1">
      <c r="A25" s="370"/>
      <c r="B25" s="375"/>
      <c r="C25" s="392"/>
      <c r="D25" s="67" t="s">
        <v>230</v>
      </c>
      <c r="E25" s="411"/>
      <c r="F25" s="364"/>
      <c r="G25" s="364"/>
      <c r="H25" s="364"/>
      <c r="I25" s="364"/>
      <c r="J25" s="368"/>
      <c r="K25" s="364"/>
      <c r="L25" s="364"/>
      <c r="M25" s="364"/>
      <c r="N25" s="393"/>
      <c r="O25" s="393"/>
      <c r="P25" s="393"/>
      <c r="Q25" s="388"/>
    </row>
    <row r="26" spans="1:17" ht="33" customHeight="1">
      <c r="A26" s="370" t="s">
        <v>233</v>
      </c>
      <c r="B26" s="375" t="s">
        <v>234</v>
      </c>
      <c r="C26" s="375" t="s">
        <v>235</v>
      </c>
      <c r="D26" s="67" t="s">
        <v>236</v>
      </c>
      <c r="E26" s="410" t="s">
        <v>545</v>
      </c>
      <c r="F26" s="363"/>
      <c r="G26" s="363"/>
      <c r="H26" s="363"/>
      <c r="I26" s="363"/>
      <c r="J26" s="367">
        <v>80000</v>
      </c>
      <c r="K26" s="363"/>
      <c r="L26" s="363"/>
      <c r="M26" s="363"/>
      <c r="N26" s="374" t="s">
        <v>231</v>
      </c>
      <c r="O26" s="390" t="s">
        <v>238</v>
      </c>
      <c r="P26" s="374" t="s">
        <v>24</v>
      </c>
      <c r="Q26" s="389" t="s">
        <v>664</v>
      </c>
    </row>
    <row r="27" spans="1:17" ht="77.5">
      <c r="A27" s="370"/>
      <c r="B27" s="375"/>
      <c r="C27" s="375"/>
      <c r="D27" s="67" t="s">
        <v>237</v>
      </c>
      <c r="E27" s="411"/>
      <c r="F27" s="364"/>
      <c r="G27" s="364"/>
      <c r="H27" s="364"/>
      <c r="I27" s="364"/>
      <c r="J27" s="368"/>
      <c r="K27" s="364"/>
      <c r="L27" s="364"/>
      <c r="M27" s="364"/>
      <c r="N27" s="374"/>
      <c r="O27" s="390"/>
      <c r="P27" s="374"/>
      <c r="Q27" s="389"/>
    </row>
    <row r="28" spans="1:17" ht="57.65" customHeight="1">
      <c r="A28" s="370" t="s">
        <v>239</v>
      </c>
      <c r="B28" s="371" t="s">
        <v>673</v>
      </c>
      <c r="C28" s="371" t="s">
        <v>240</v>
      </c>
      <c r="D28" s="67" t="s">
        <v>241</v>
      </c>
      <c r="E28" s="377" t="s">
        <v>455</v>
      </c>
      <c r="F28" s="369">
        <v>4772</v>
      </c>
      <c r="G28" s="369">
        <v>4772</v>
      </c>
      <c r="H28" s="369">
        <v>4772</v>
      </c>
      <c r="I28" s="421"/>
      <c r="J28" s="421"/>
      <c r="K28" s="421"/>
      <c r="L28" s="363"/>
      <c r="M28" s="421"/>
      <c r="N28" s="374" t="s">
        <v>243</v>
      </c>
      <c r="O28" s="385" t="s">
        <v>358</v>
      </c>
      <c r="P28" s="374" t="s">
        <v>37</v>
      </c>
      <c r="Q28" s="374" t="s">
        <v>269</v>
      </c>
    </row>
    <row r="29" spans="1:17" ht="71.5" customHeight="1">
      <c r="A29" s="369"/>
      <c r="B29" s="372"/>
      <c r="C29" s="372"/>
      <c r="D29" s="80" t="s">
        <v>242</v>
      </c>
      <c r="E29" s="378"/>
      <c r="F29" s="368"/>
      <c r="G29" s="368"/>
      <c r="H29" s="368"/>
      <c r="I29" s="422"/>
      <c r="J29" s="422"/>
      <c r="K29" s="422"/>
      <c r="L29" s="364"/>
      <c r="M29" s="422"/>
      <c r="N29" s="384"/>
      <c r="O29" s="386"/>
      <c r="P29" s="384"/>
      <c r="Q29" s="384"/>
    </row>
    <row r="30" spans="1:17" ht="93">
      <c r="A30" s="62" t="s">
        <v>244</v>
      </c>
      <c r="B30" s="79" t="s">
        <v>245</v>
      </c>
      <c r="C30" s="67" t="s">
        <v>246</v>
      </c>
      <c r="D30" s="67" t="s">
        <v>247</v>
      </c>
      <c r="E30" s="130" t="s">
        <v>455</v>
      </c>
      <c r="F30" s="158">
        <v>23887</v>
      </c>
      <c r="G30" s="158">
        <v>23887</v>
      </c>
      <c r="H30" s="158">
        <v>23887</v>
      </c>
      <c r="I30" s="158">
        <v>57606</v>
      </c>
      <c r="J30" s="158">
        <v>57606</v>
      </c>
      <c r="K30" s="158">
        <v>57606</v>
      </c>
      <c r="L30" s="157"/>
      <c r="M30" s="158">
        <v>57606</v>
      </c>
      <c r="N30" s="63" t="s">
        <v>243</v>
      </c>
      <c r="O30" s="63" t="s">
        <v>36</v>
      </c>
      <c r="P30" s="63" t="s">
        <v>57</v>
      </c>
      <c r="Q30" s="63" t="s">
        <v>574</v>
      </c>
    </row>
    <row r="31" spans="1:17" ht="61.5" customHeight="1">
      <c r="A31" s="62" t="s">
        <v>248</v>
      </c>
      <c r="B31" s="67" t="s">
        <v>249</v>
      </c>
      <c r="C31" s="67" t="s">
        <v>250</v>
      </c>
      <c r="D31" s="67" t="s">
        <v>251</v>
      </c>
      <c r="E31" s="256" t="s">
        <v>449</v>
      </c>
      <c r="F31" s="157"/>
      <c r="G31" s="157"/>
      <c r="H31" s="157"/>
      <c r="I31" s="158">
        <v>1658</v>
      </c>
      <c r="J31" s="158">
        <v>1658</v>
      </c>
      <c r="K31" s="158">
        <v>1658</v>
      </c>
      <c r="L31" s="224"/>
      <c r="M31" s="158">
        <v>1658</v>
      </c>
      <c r="N31" s="63" t="s">
        <v>252</v>
      </c>
      <c r="O31" s="63" t="s">
        <v>243</v>
      </c>
      <c r="P31" s="63" t="s">
        <v>57</v>
      </c>
      <c r="Q31" s="63" t="s">
        <v>574</v>
      </c>
    </row>
    <row r="32" spans="1:17" ht="83.25" customHeight="1">
      <c r="A32" s="370" t="s">
        <v>253</v>
      </c>
      <c r="B32" s="375" t="s">
        <v>254</v>
      </c>
      <c r="C32" s="375" t="s">
        <v>255</v>
      </c>
      <c r="D32" s="67" t="s">
        <v>256</v>
      </c>
      <c r="E32" s="365" t="s">
        <v>545</v>
      </c>
      <c r="F32" s="363"/>
      <c r="G32" s="363"/>
      <c r="H32" s="363"/>
      <c r="I32" s="363"/>
      <c r="J32" s="367">
        <v>30000</v>
      </c>
      <c r="K32" s="363"/>
      <c r="L32" s="363"/>
      <c r="M32" s="363"/>
      <c r="N32" s="374" t="s">
        <v>259</v>
      </c>
      <c r="O32" s="374" t="s">
        <v>260</v>
      </c>
      <c r="P32" s="374" t="s">
        <v>261</v>
      </c>
      <c r="Q32" s="389" t="s">
        <v>664</v>
      </c>
    </row>
    <row r="33" spans="1:17" ht="93">
      <c r="A33" s="370"/>
      <c r="B33" s="375"/>
      <c r="C33" s="375"/>
      <c r="D33" s="67" t="s">
        <v>257</v>
      </c>
      <c r="E33" s="394"/>
      <c r="F33" s="395"/>
      <c r="G33" s="395"/>
      <c r="H33" s="395"/>
      <c r="I33" s="395"/>
      <c r="J33" s="396"/>
      <c r="K33" s="395"/>
      <c r="L33" s="395"/>
      <c r="M33" s="395"/>
      <c r="N33" s="374"/>
      <c r="O33" s="374"/>
      <c r="P33" s="374"/>
      <c r="Q33" s="389"/>
    </row>
    <row r="34" spans="1:17" ht="46.5">
      <c r="A34" s="370"/>
      <c r="B34" s="375"/>
      <c r="C34" s="375"/>
      <c r="D34" s="63" t="s">
        <v>258</v>
      </c>
      <c r="E34" s="366"/>
      <c r="F34" s="364"/>
      <c r="G34" s="364"/>
      <c r="H34" s="364"/>
      <c r="I34" s="364"/>
      <c r="J34" s="368"/>
      <c r="K34" s="364"/>
      <c r="L34" s="364"/>
      <c r="M34" s="364"/>
      <c r="N34" s="374"/>
      <c r="O34" s="374"/>
      <c r="P34" s="374"/>
      <c r="Q34" s="389"/>
    </row>
    <row r="35" spans="1:17" ht="141.65" customHeight="1">
      <c r="A35" s="370" t="s">
        <v>262</v>
      </c>
      <c r="B35" s="374" t="s">
        <v>263</v>
      </c>
      <c r="C35" s="63" t="s">
        <v>264</v>
      </c>
      <c r="D35" s="63" t="s">
        <v>356</v>
      </c>
      <c r="E35" s="130" t="s">
        <v>455</v>
      </c>
      <c r="F35" s="62">
        <v>2386</v>
      </c>
      <c r="G35" s="62">
        <v>2386</v>
      </c>
      <c r="H35" s="62">
        <v>2386</v>
      </c>
      <c r="I35" s="63"/>
      <c r="J35" s="63"/>
      <c r="K35" s="63"/>
      <c r="L35" s="63"/>
      <c r="M35" s="63"/>
      <c r="N35" s="374" t="s">
        <v>259</v>
      </c>
      <c r="O35" s="374" t="s">
        <v>267</v>
      </c>
      <c r="P35" s="374" t="s">
        <v>268</v>
      </c>
      <c r="Q35" s="86" t="s">
        <v>269</v>
      </c>
    </row>
    <row r="36" spans="1:17" ht="93.65" customHeight="1">
      <c r="A36" s="370"/>
      <c r="B36" s="374"/>
      <c r="C36" s="63" t="s">
        <v>265</v>
      </c>
      <c r="D36" s="63" t="s">
        <v>266</v>
      </c>
      <c r="E36" s="65"/>
      <c r="F36" s="63"/>
      <c r="G36" s="63"/>
      <c r="H36" s="63"/>
      <c r="I36" s="63"/>
      <c r="J36" s="63"/>
      <c r="K36" s="63"/>
      <c r="L36" s="63"/>
      <c r="M36" s="63"/>
      <c r="N36" s="374"/>
      <c r="O36" s="374"/>
      <c r="P36" s="374"/>
      <c r="Q36" s="86" t="s">
        <v>404</v>
      </c>
    </row>
    <row r="37" spans="1:17" ht="124">
      <c r="A37" s="62" t="s">
        <v>270</v>
      </c>
      <c r="B37" s="63" t="s">
        <v>271</v>
      </c>
      <c r="C37" s="63" t="s">
        <v>272</v>
      </c>
      <c r="D37" s="63" t="s">
        <v>273</v>
      </c>
      <c r="E37" s="63" t="s">
        <v>545</v>
      </c>
      <c r="F37" s="63"/>
      <c r="G37" s="63"/>
      <c r="H37" s="63"/>
      <c r="I37" s="63"/>
      <c r="J37" s="69">
        <v>200000</v>
      </c>
      <c r="K37" s="63"/>
      <c r="L37" s="63"/>
      <c r="M37" s="63"/>
      <c r="N37" s="63" t="s">
        <v>231</v>
      </c>
      <c r="O37" s="63" t="s">
        <v>274</v>
      </c>
      <c r="P37" s="63" t="s">
        <v>18</v>
      </c>
      <c r="Q37" s="361" t="s">
        <v>664</v>
      </c>
    </row>
    <row r="38" spans="1:17" ht="108.5">
      <c r="A38" s="62" t="s">
        <v>275</v>
      </c>
      <c r="B38" s="63" t="s">
        <v>276</v>
      </c>
      <c r="C38" s="63" t="s">
        <v>277</v>
      </c>
      <c r="D38" s="63" t="s">
        <v>278</v>
      </c>
      <c r="E38" s="63" t="s">
        <v>545</v>
      </c>
      <c r="F38" s="63"/>
      <c r="G38" s="63"/>
      <c r="H38" s="63"/>
      <c r="I38" s="63"/>
      <c r="J38" s="69">
        <v>40000</v>
      </c>
      <c r="K38" s="63"/>
      <c r="L38" s="63"/>
      <c r="M38" s="63"/>
      <c r="N38" s="63" t="s">
        <v>23</v>
      </c>
      <c r="O38" s="63" t="s">
        <v>279</v>
      </c>
      <c r="P38" s="63" t="s">
        <v>18</v>
      </c>
      <c r="Q38" s="361" t="s">
        <v>664</v>
      </c>
    </row>
    <row r="39" spans="1:17" ht="69" customHeight="1">
      <c r="A39" s="370" t="s">
        <v>280</v>
      </c>
      <c r="B39" s="371" t="s">
        <v>281</v>
      </c>
      <c r="C39" s="63" t="s">
        <v>282</v>
      </c>
      <c r="D39" s="205" t="s">
        <v>284</v>
      </c>
      <c r="E39" s="401" t="s">
        <v>545</v>
      </c>
      <c r="F39" s="390"/>
      <c r="G39" s="390"/>
      <c r="H39" s="390"/>
      <c r="I39" s="390"/>
      <c r="J39" s="420">
        <v>200000</v>
      </c>
      <c r="K39" s="390"/>
      <c r="L39" s="390"/>
      <c r="M39" s="390"/>
      <c r="N39" s="401" t="s">
        <v>231</v>
      </c>
      <c r="O39" s="390" t="s">
        <v>286</v>
      </c>
      <c r="P39" s="401" t="s">
        <v>18</v>
      </c>
      <c r="Q39" s="430" t="s">
        <v>664</v>
      </c>
    </row>
    <row r="40" spans="1:17" ht="65.150000000000006" customHeight="1">
      <c r="A40" s="370"/>
      <c r="B40" s="371"/>
      <c r="C40" s="423" t="s">
        <v>283</v>
      </c>
      <c r="D40" s="206" t="s">
        <v>534</v>
      </c>
      <c r="E40" s="401"/>
      <c r="F40" s="390"/>
      <c r="G40" s="390"/>
      <c r="H40" s="390"/>
      <c r="I40" s="390"/>
      <c r="J40" s="373"/>
      <c r="K40" s="390"/>
      <c r="L40" s="390"/>
      <c r="M40" s="390"/>
      <c r="N40" s="401"/>
      <c r="O40" s="390"/>
      <c r="P40" s="401"/>
      <c r="Q40" s="430"/>
    </row>
    <row r="41" spans="1:17" ht="64" customHeight="1">
      <c r="A41" s="370"/>
      <c r="B41" s="371"/>
      <c r="C41" s="423"/>
      <c r="D41" s="63" t="s">
        <v>535</v>
      </c>
      <c r="E41" s="401"/>
      <c r="F41" s="390"/>
      <c r="G41" s="390"/>
      <c r="H41" s="390"/>
      <c r="I41" s="390"/>
      <c r="J41" s="373"/>
      <c r="K41" s="390"/>
      <c r="L41" s="390"/>
      <c r="M41" s="390"/>
      <c r="N41" s="401"/>
      <c r="O41" s="390"/>
      <c r="P41" s="401"/>
      <c r="Q41" s="430"/>
    </row>
    <row r="42" spans="1:17" ht="78.650000000000006" customHeight="1">
      <c r="A42" s="370"/>
      <c r="B42" s="371"/>
      <c r="C42" s="423"/>
      <c r="D42" s="63" t="s">
        <v>285</v>
      </c>
      <c r="E42" s="401"/>
      <c r="F42" s="390"/>
      <c r="G42" s="390"/>
      <c r="H42" s="390"/>
      <c r="I42" s="390"/>
      <c r="J42" s="373"/>
      <c r="K42" s="390"/>
      <c r="L42" s="390"/>
      <c r="M42" s="390"/>
      <c r="N42" s="401"/>
      <c r="O42" s="390"/>
      <c r="P42" s="401"/>
      <c r="Q42" s="430"/>
    </row>
    <row r="43" spans="1:17" ht="76.5" customHeight="1">
      <c r="A43" s="370"/>
      <c r="B43" s="371"/>
      <c r="C43" s="423"/>
      <c r="D43" s="63" t="s">
        <v>536</v>
      </c>
      <c r="E43" s="401"/>
      <c r="F43" s="390"/>
      <c r="G43" s="390"/>
      <c r="H43" s="390"/>
      <c r="I43" s="390"/>
      <c r="J43" s="373"/>
      <c r="K43" s="390"/>
      <c r="L43" s="390"/>
      <c r="M43" s="390"/>
      <c r="N43" s="401"/>
      <c r="O43" s="390"/>
      <c r="P43" s="401"/>
      <c r="Q43" s="430"/>
    </row>
    <row r="44" spans="1:17">
      <c r="A44" s="397"/>
      <c r="B44" s="398"/>
      <c r="C44" s="399" t="s">
        <v>1</v>
      </c>
      <c r="D44" s="382"/>
      <c r="E44" s="382"/>
      <c r="F44" s="382"/>
      <c r="G44" s="382"/>
      <c r="H44" s="382"/>
      <c r="I44" s="382"/>
      <c r="J44" s="382"/>
      <c r="K44" s="382"/>
      <c r="L44" s="382"/>
      <c r="M44" s="382"/>
      <c r="N44" s="382"/>
      <c r="O44" s="382"/>
      <c r="P44" s="382"/>
      <c r="Q44" s="400"/>
    </row>
    <row r="45" spans="1:17" ht="15.75" customHeight="1">
      <c r="A45" s="397" t="s">
        <v>0</v>
      </c>
      <c r="B45" s="398"/>
      <c r="C45" s="399"/>
      <c r="D45" s="382"/>
      <c r="E45" s="382"/>
      <c r="F45" s="382"/>
      <c r="G45" s="382"/>
      <c r="H45" s="382"/>
      <c r="I45" s="382"/>
      <c r="J45" s="382"/>
      <c r="K45" s="382"/>
      <c r="L45" s="382"/>
      <c r="M45" s="382"/>
      <c r="N45" s="382"/>
      <c r="O45" s="382"/>
      <c r="P45" s="382"/>
      <c r="Q45" s="400"/>
    </row>
    <row r="46" spans="1:17">
      <c r="A46" s="397"/>
      <c r="B46" s="398"/>
      <c r="C46" s="399"/>
      <c r="D46" s="382"/>
      <c r="E46" s="382"/>
      <c r="F46" s="382"/>
      <c r="G46" s="382"/>
      <c r="H46" s="382"/>
      <c r="I46" s="382"/>
      <c r="J46" s="382"/>
      <c r="K46" s="382"/>
      <c r="L46" s="382"/>
      <c r="M46" s="382"/>
      <c r="N46" s="382"/>
      <c r="O46" s="382"/>
      <c r="P46" s="382"/>
      <c r="Q46" s="400"/>
    </row>
    <row r="47" spans="1:17" ht="30">
      <c r="A47" s="3" t="s">
        <v>2</v>
      </c>
      <c r="B47" s="3" t="s">
        <v>3</v>
      </c>
      <c r="C47" s="3" t="s">
        <v>4</v>
      </c>
      <c r="D47" s="3" t="s">
        <v>5</v>
      </c>
      <c r="E47" s="3"/>
      <c r="F47" s="3"/>
      <c r="G47" s="3"/>
      <c r="H47" s="3"/>
      <c r="I47" s="3"/>
      <c r="J47" s="3"/>
      <c r="K47" s="3"/>
      <c r="L47" s="3"/>
      <c r="M47" s="3"/>
      <c r="N47" s="3" t="s">
        <v>6</v>
      </c>
      <c r="O47" s="3" t="s">
        <v>7</v>
      </c>
      <c r="P47" s="3" t="s">
        <v>8</v>
      </c>
      <c r="Q47" s="3" t="s">
        <v>9</v>
      </c>
    </row>
    <row r="48" spans="1:17" ht="79.5" customHeight="1">
      <c r="A48" s="373" t="s">
        <v>10</v>
      </c>
      <c r="B48" s="401" t="s">
        <v>11</v>
      </c>
      <c r="C48" s="401" t="s">
        <v>12</v>
      </c>
      <c r="D48" s="63" t="s">
        <v>13</v>
      </c>
      <c r="E48" s="63"/>
      <c r="F48" s="63"/>
      <c r="G48" s="63"/>
      <c r="H48" s="63"/>
      <c r="I48" s="63"/>
      <c r="J48" s="63"/>
      <c r="K48" s="63"/>
      <c r="L48" s="63"/>
      <c r="M48" s="63"/>
      <c r="N48" s="401" t="s">
        <v>16</v>
      </c>
      <c r="O48" s="401" t="s">
        <v>17</v>
      </c>
      <c r="P48" s="401" t="s">
        <v>18</v>
      </c>
      <c r="Q48" s="86" t="s">
        <v>404</v>
      </c>
    </row>
    <row r="49" spans="1:17" ht="91.5" customHeight="1">
      <c r="A49" s="373"/>
      <c r="B49" s="401"/>
      <c r="C49" s="401"/>
      <c r="D49" s="63" t="s">
        <v>14</v>
      </c>
      <c r="E49" s="71" t="s">
        <v>68</v>
      </c>
      <c r="F49" s="158">
        <v>238344</v>
      </c>
      <c r="G49" s="158">
        <v>238344</v>
      </c>
      <c r="H49" s="158">
        <v>238344</v>
      </c>
      <c r="I49" s="158">
        <v>462097</v>
      </c>
      <c r="J49" s="158">
        <v>924194</v>
      </c>
      <c r="K49" s="158">
        <v>924194</v>
      </c>
      <c r="L49" s="158"/>
      <c r="M49" s="158">
        <v>924194</v>
      </c>
      <c r="N49" s="401"/>
      <c r="O49" s="401"/>
      <c r="P49" s="401"/>
      <c r="Q49" s="86" t="s">
        <v>574</v>
      </c>
    </row>
    <row r="50" spans="1:17" ht="108.5">
      <c r="A50" s="373"/>
      <c r="B50" s="401"/>
      <c r="C50" s="401"/>
      <c r="D50" s="63" t="s">
        <v>15</v>
      </c>
      <c r="E50" s="63"/>
      <c r="F50" s="63"/>
      <c r="G50" s="63"/>
      <c r="H50" s="63"/>
      <c r="I50" s="63"/>
      <c r="J50" s="63"/>
      <c r="K50" s="63"/>
      <c r="L50" s="63"/>
      <c r="M50" s="63"/>
      <c r="N50" s="401"/>
      <c r="O50" s="401"/>
      <c r="P50" s="401"/>
      <c r="Q50" s="86" t="s">
        <v>404</v>
      </c>
    </row>
    <row r="51" spans="1:17" ht="31">
      <c r="A51" s="373" t="s">
        <v>19</v>
      </c>
      <c r="B51" s="374" t="s">
        <v>287</v>
      </c>
      <c r="C51" s="374" t="s">
        <v>20</v>
      </c>
      <c r="D51" s="63" t="s">
        <v>288</v>
      </c>
      <c r="E51" s="71" t="s">
        <v>68</v>
      </c>
      <c r="F51" s="69">
        <v>499604</v>
      </c>
      <c r="G51" s="69">
        <v>499604</v>
      </c>
      <c r="H51" s="69">
        <v>499604</v>
      </c>
      <c r="I51" s="63"/>
      <c r="J51" s="63"/>
      <c r="K51" s="158">
        <v>79643</v>
      </c>
      <c r="L51" s="224"/>
      <c r="M51" s="158">
        <v>79643</v>
      </c>
      <c r="N51" s="390" t="s">
        <v>22</v>
      </c>
      <c r="O51" s="363" t="s">
        <v>359</v>
      </c>
      <c r="P51" s="374" t="s">
        <v>24</v>
      </c>
      <c r="Q51" s="374" t="s">
        <v>574</v>
      </c>
    </row>
    <row r="52" spans="1:17" ht="31">
      <c r="A52" s="373"/>
      <c r="B52" s="374"/>
      <c r="C52" s="374"/>
      <c r="D52" s="63" t="s">
        <v>21</v>
      </c>
      <c r="E52" s="71" t="s">
        <v>68</v>
      </c>
      <c r="F52" s="63"/>
      <c r="G52" s="63"/>
      <c r="H52" s="63"/>
      <c r="I52" s="63"/>
      <c r="J52" s="63"/>
      <c r="K52" s="158">
        <v>208997</v>
      </c>
      <c r="L52" s="224"/>
      <c r="M52" s="158">
        <v>208997</v>
      </c>
      <c r="N52" s="390"/>
      <c r="O52" s="364"/>
      <c r="P52" s="374"/>
      <c r="Q52" s="374"/>
    </row>
    <row r="53" spans="1:17" ht="248.5" customHeight="1">
      <c r="A53" s="376" t="s">
        <v>25</v>
      </c>
      <c r="B53" s="375" t="s">
        <v>26</v>
      </c>
      <c r="C53" s="375" t="s">
        <v>27</v>
      </c>
      <c r="D53" s="63" t="s">
        <v>563</v>
      </c>
      <c r="E53" s="87" t="s">
        <v>68</v>
      </c>
      <c r="F53" s="86"/>
      <c r="G53" s="86"/>
      <c r="H53" s="86"/>
      <c r="I53" s="225">
        <v>123660</v>
      </c>
      <c r="J53" s="225">
        <v>247320</v>
      </c>
      <c r="K53" s="225">
        <v>370978</v>
      </c>
      <c r="L53" s="225"/>
      <c r="M53" s="225">
        <v>370978</v>
      </c>
      <c r="N53" s="390" t="s">
        <v>30</v>
      </c>
      <c r="O53" s="374" t="s">
        <v>31</v>
      </c>
      <c r="P53" s="374" t="s">
        <v>32</v>
      </c>
      <c r="Q53" s="86" t="s">
        <v>574</v>
      </c>
    </row>
    <row r="54" spans="1:17" ht="44.5" customHeight="1">
      <c r="A54" s="376"/>
      <c r="B54" s="375"/>
      <c r="C54" s="375"/>
      <c r="D54" s="63" t="s">
        <v>28</v>
      </c>
      <c r="E54" s="2"/>
      <c r="F54" s="86"/>
      <c r="G54" s="86"/>
      <c r="H54" s="86"/>
      <c r="I54" s="226"/>
      <c r="J54" s="226"/>
      <c r="K54" s="226"/>
      <c r="L54" s="226"/>
      <c r="M54" s="226"/>
      <c r="N54" s="390"/>
      <c r="O54" s="374"/>
      <c r="P54" s="374"/>
      <c r="Q54" s="86" t="s">
        <v>404</v>
      </c>
    </row>
    <row r="55" spans="1:17" ht="49" customHeight="1">
      <c r="A55" s="376"/>
      <c r="B55" s="375"/>
      <c r="C55" s="375"/>
      <c r="D55" s="63" t="s">
        <v>29</v>
      </c>
      <c r="E55" s="2"/>
      <c r="F55" s="86"/>
      <c r="G55" s="86"/>
      <c r="H55" s="86"/>
      <c r="I55" s="226"/>
      <c r="J55" s="226"/>
      <c r="K55" s="226"/>
      <c r="L55" s="226"/>
      <c r="M55" s="226"/>
      <c r="N55" s="390"/>
      <c r="O55" s="374"/>
      <c r="P55" s="374"/>
      <c r="Q55" s="86" t="s">
        <v>404</v>
      </c>
    </row>
    <row r="56" spans="1:17" ht="69" customHeight="1">
      <c r="A56" s="373" t="s">
        <v>33</v>
      </c>
      <c r="B56" s="374" t="s">
        <v>637</v>
      </c>
      <c r="C56" s="374" t="s">
        <v>638</v>
      </c>
      <c r="D56" s="63" t="s">
        <v>639</v>
      </c>
      <c r="E56" s="87" t="s">
        <v>68</v>
      </c>
      <c r="F56" s="63"/>
      <c r="G56" s="63"/>
      <c r="H56" s="63"/>
      <c r="I56" s="158">
        <f>191203-I58-I59</f>
        <v>35704</v>
      </c>
      <c r="J56" s="158"/>
      <c r="K56" s="158"/>
      <c r="L56" s="158"/>
      <c r="M56" s="158"/>
      <c r="N56" s="390" t="s">
        <v>35</v>
      </c>
      <c r="O56" s="374" t="s">
        <v>36</v>
      </c>
      <c r="P56" s="401" t="s">
        <v>37</v>
      </c>
      <c r="Q56" s="86" t="s">
        <v>574</v>
      </c>
    </row>
    <row r="57" spans="1:17" ht="101.15" customHeight="1">
      <c r="A57" s="373"/>
      <c r="B57" s="374"/>
      <c r="C57" s="374"/>
      <c r="D57" s="157" t="s">
        <v>34</v>
      </c>
      <c r="E57" s="63"/>
      <c r="F57" s="63"/>
      <c r="G57" s="63"/>
      <c r="H57" s="64"/>
      <c r="I57" s="63"/>
      <c r="J57" s="63"/>
      <c r="K57" s="63"/>
      <c r="L57" s="63"/>
      <c r="M57" s="63"/>
      <c r="N57" s="390"/>
      <c r="O57" s="374"/>
      <c r="P57" s="401"/>
      <c r="Q57" s="86" t="s">
        <v>404</v>
      </c>
    </row>
    <row r="58" spans="1:17" ht="65.5" customHeight="1">
      <c r="A58" s="373"/>
      <c r="B58" s="374"/>
      <c r="C58" s="374"/>
      <c r="D58" s="157" t="s">
        <v>640</v>
      </c>
      <c r="E58" s="87" t="s">
        <v>68</v>
      </c>
      <c r="F58" s="63"/>
      <c r="G58" s="63"/>
      <c r="H58" s="63"/>
      <c r="I58" s="69">
        <v>18951</v>
      </c>
      <c r="J58" s="63"/>
      <c r="K58" s="63"/>
      <c r="L58" s="63"/>
      <c r="M58" s="63"/>
      <c r="N58" s="390"/>
      <c r="O58" s="374"/>
      <c r="P58" s="401"/>
      <c r="Q58" s="86" t="s">
        <v>574</v>
      </c>
    </row>
    <row r="59" spans="1:17" ht="89.5" customHeight="1">
      <c r="A59" s="373"/>
      <c r="B59" s="374"/>
      <c r="C59" s="374"/>
      <c r="D59" s="157" t="s">
        <v>641</v>
      </c>
      <c r="E59" s="87" t="s">
        <v>68</v>
      </c>
      <c r="F59" s="63"/>
      <c r="G59" s="63"/>
      <c r="H59" s="63"/>
      <c r="I59" s="69">
        <v>136548</v>
      </c>
      <c r="J59" s="69">
        <v>273095</v>
      </c>
      <c r="K59" s="69">
        <v>273095</v>
      </c>
      <c r="L59" s="63"/>
      <c r="M59" s="69">
        <v>273095</v>
      </c>
      <c r="N59" s="390"/>
      <c r="O59" s="374"/>
      <c r="P59" s="401"/>
      <c r="Q59" s="86" t="s">
        <v>574</v>
      </c>
    </row>
    <row r="60" spans="1:17" ht="111.65" customHeight="1">
      <c r="A60" s="373"/>
      <c r="B60" s="374"/>
      <c r="C60" s="374"/>
      <c r="D60" s="157" t="s">
        <v>642</v>
      </c>
      <c r="E60" s="87" t="s">
        <v>68</v>
      </c>
      <c r="F60" s="63"/>
      <c r="G60" s="63"/>
      <c r="H60" s="63"/>
      <c r="I60" s="63"/>
      <c r="J60" s="69"/>
      <c r="K60" s="69">
        <v>8133</v>
      </c>
      <c r="L60" s="63"/>
      <c r="M60" s="63"/>
      <c r="N60" s="390"/>
      <c r="O60" s="374"/>
      <c r="P60" s="401"/>
      <c r="Q60" s="86" t="s">
        <v>574</v>
      </c>
    </row>
    <row r="61" spans="1:17" ht="112" customHeight="1">
      <c r="A61" s="373" t="s">
        <v>38</v>
      </c>
      <c r="B61" s="375" t="s">
        <v>289</v>
      </c>
      <c r="C61" s="375" t="s">
        <v>39</v>
      </c>
      <c r="D61" s="66" t="s">
        <v>40</v>
      </c>
      <c r="E61" s="66"/>
      <c r="F61" s="66"/>
      <c r="G61" s="66"/>
      <c r="H61" s="66"/>
      <c r="I61" s="66"/>
      <c r="J61" s="66"/>
      <c r="K61" s="66"/>
      <c r="L61" s="66"/>
      <c r="M61" s="66"/>
      <c r="N61" s="390" t="s">
        <v>36</v>
      </c>
      <c r="O61" s="374" t="s">
        <v>42</v>
      </c>
      <c r="P61" s="401" t="s">
        <v>37</v>
      </c>
      <c r="Q61" s="86" t="s">
        <v>404</v>
      </c>
    </row>
    <row r="62" spans="1:17" ht="31">
      <c r="A62" s="373"/>
      <c r="B62" s="375"/>
      <c r="C62" s="375"/>
      <c r="D62" s="372" t="s">
        <v>41</v>
      </c>
      <c r="E62" s="72" t="s">
        <v>68</v>
      </c>
      <c r="F62" s="72"/>
      <c r="G62" s="72"/>
      <c r="H62" s="72"/>
      <c r="I62" s="227">
        <v>119920</v>
      </c>
      <c r="J62" s="228">
        <v>239840</v>
      </c>
      <c r="K62" s="228">
        <v>239840</v>
      </c>
      <c r="L62" s="72"/>
      <c r="M62" s="228">
        <v>239840</v>
      </c>
      <c r="N62" s="390"/>
      <c r="O62" s="374"/>
      <c r="P62" s="401"/>
      <c r="Q62" s="86" t="s">
        <v>574</v>
      </c>
    </row>
    <row r="63" spans="1:17" ht="57.65" customHeight="1">
      <c r="A63" s="373"/>
      <c r="B63" s="375"/>
      <c r="C63" s="375"/>
      <c r="D63" s="405"/>
      <c r="E63" s="229" t="s">
        <v>146</v>
      </c>
      <c r="F63" s="72"/>
      <c r="G63" s="72"/>
      <c r="H63" s="72"/>
      <c r="I63" s="228">
        <v>77882</v>
      </c>
      <c r="J63" s="228">
        <v>155763</v>
      </c>
      <c r="K63" s="228">
        <v>155763</v>
      </c>
      <c r="L63" s="72"/>
      <c r="M63" s="228">
        <v>155763</v>
      </c>
      <c r="N63" s="390"/>
      <c r="O63" s="374"/>
      <c r="P63" s="401"/>
      <c r="Q63" s="86" t="s">
        <v>574</v>
      </c>
    </row>
    <row r="64" spans="1:17" ht="31">
      <c r="A64" s="373"/>
      <c r="B64" s="375"/>
      <c r="C64" s="375"/>
      <c r="D64" s="405"/>
      <c r="E64" s="72" t="s">
        <v>147</v>
      </c>
      <c r="F64" s="72"/>
      <c r="G64" s="72"/>
      <c r="H64" s="72"/>
      <c r="I64" s="228">
        <v>19578</v>
      </c>
      <c r="J64" s="228">
        <v>39156</v>
      </c>
      <c r="K64" s="228">
        <v>39156</v>
      </c>
      <c r="L64" s="72"/>
      <c r="M64" s="228">
        <v>39156</v>
      </c>
      <c r="N64" s="390"/>
      <c r="O64" s="374"/>
      <c r="P64" s="401"/>
      <c r="Q64" s="86" t="s">
        <v>574</v>
      </c>
    </row>
    <row r="65" spans="1:17" ht="107.5" customHeight="1">
      <c r="A65" s="62" t="s">
        <v>290</v>
      </c>
      <c r="B65" s="67" t="s">
        <v>291</v>
      </c>
      <c r="C65" s="78" t="s">
        <v>292</v>
      </c>
      <c r="D65" s="78" t="s">
        <v>293</v>
      </c>
      <c r="E65" s="66"/>
      <c r="F65" s="66"/>
      <c r="G65" s="66"/>
      <c r="H65" s="66"/>
      <c r="I65" s="66"/>
      <c r="J65" s="66"/>
      <c r="K65" s="66"/>
      <c r="L65" s="66"/>
      <c r="M65" s="66"/>
      <c r="N65" s="64" t="s">
        <v>36</v>
      </c>
      <c r="O65" s="63" t="s">
        <v>42</v>
      </c>
      <c r="P65" s="66" t="s">
        <v>18</v>
      </c>
      <c r="Q65" s="86" t="s">
        <v>404</v>
      </c>
    </row>
    <row r="66" spans="1:17" ht="31">
      <c r="A66" s="402" t="s">
        <v>43</v>
      </c>
      <c r="B66" s="372" t="s">
        <v>294</v>
      </c>
      <c r="C66" s="372" t="s">
        <v>295</v>
      </c>
      <c r="D66" s="372" t="s">
        <v>296</v>
      </c>
      <c r="E66" s="72" t="s">
        <v>68</v>
      </c>
      <c r="F66" s="158">
        <v>925303</v>
      </c>
      <c r="G66" s="158">
        <v>925303</v>
      </c>
      <c r="H66" s="158">
        <v>925303</v>
      </c>
      <c r="I66" s="72"/>
      <c r="J66" s="158">
        <v>173798</v>
      </c>
      <c r="K66" s="158">
        <v>347596</v>
      </c>
      <c r="L66" s="224"/>
      <c r="M66" s="158">
        <v>347596</v>
      </c>
      <c r="N66" s="363" t="s">
        <v>30</v>
      </c>
      <c r="O66" s="363" t="s">
        <v>45</v>
      </c>
      <c r="P66" s="363" t="s">
        <v>46</v>
      </c>
      <c r="Q66" s="401" t="s">
        <v>574</v>
      </c>
    </row>
    <row r="67" spans="1:17" ht="33.75" customHeight="1">
      <c r="A67" s="403"/>
      <c r="B67" s="405"/>
      <c r="C67" s="405"/>
      <c r="D67" s="406"/>
      <c r="E67" s="72" t="s">
        <v>147</v>
      </c>
      <c r="F67" s="72"/>
      <c r="G67" s="72"/>
      <c r="H67" s="72"/>
      <c r="I67" s="72"/>
      <c r="J67" s="158">
        <v>35618</v>
      </c>
      <c r="K67" s="158">
        <v>71237</v>
      </c>
      <c r="L67" s="224"/>
      <c r="M67" s="158">
        <v>71237</v>
      </c>
      <c r="N67" s="395"/>
      <c r="O67" s="395"/>
      <c r="P67" s="395"/>
      <c r="Q67" s="401"/>
    </row>
    <row r="68" spans="1:17" ht="34.5" customHeight="1">
      <c r="A68" s="404"/>
      <c r="B68" s="406"/>
      <c r="C68" s="406"/>
      <c r="D68" s="78" t="s">
        <v>44</v>
      </c>
      <c r="E68" s="66"/>
      <c r="F68" s="66"/>
      <c r="G68" s="66"/>
      <c r="H68" s="66"/>
      <c r="I68" s="66"/>
      <c r="J68" s="62"/>
      <c r="K68" s="62"/>
      <c r="L68" s="62"/>
      <c r="M68" s="62"/>
      <c r="N68" s="364"/>
      <c r="O68" s="364"/>
      <c r="P68" s="364"/>
      <c r="Q68" s="362" t="s">
        <v>404</v>
      </c>
    </row>
    <row r="69" spans="1:17" ht="100" customHeight="1">
      <c r="A69" s="373" t="s">
        <v>47</v>
      </c>
      <c r="B69" s="375" t="s">
        <v>48</v>
      </c>
      <c r="C69" s="375" t="s">
        <v>49</v>
      </c>
      <c r="D69" s="67" t="s">
        <v>50</v>
      </c>
      <c r="E69" s="72" t="s">
        <v>68</v>
      </c>
      <c r="F69" s="158">
        <v>143488</v>
      </c>
      <c r="G69" s="158">
        <v>143488</v>
      </c>
      <c r="H69" s="158">
        <v>143488</v>
      </c>
      <c r="I69" s="157"/>
      <c r="J69" s="224"/>
      <c r="K69" s="158">
        <v>286669</v>
      </c>
      <c r="L69" s="224"/>
      <c r="M69" s="158">
        <v>286669</v>
      </c>
      <c r="N69" s="390" t="s">
        <v>52</v>
      </c>
      <c r="O69" s="374" t="s">
        <v>53</v>
      </c>
      <c r="P69" s="401" t="s">
        <v>24</v>
      </c>
      <c r="Q69" s="86" t="s">
        <v>574</v>
      </c>
    </row>
    <row r="70" spans="1:17" ht="83.5" customHeight="1">
      <c r="A70" s="373"/>
      <c r="B70" s="375"/>
      <c r="C70" s="375"/>
      <c r="D70" s="67" t="s">
        <v>51</v>
      </c>
      <c r="E70" s="63"/>
      <c r="F70" s="63"/>
      <c r="G70" s="63"/>
      <c r="H70" s="63"/>
      <c r="I70" s="63"/>
      <c r="J70" s="62"/>
      <c r="K70" s="62"/>
      <c r="L70" s="62"/>
      <c r="M70" s="62"/>
      <c r="N70" s="390"/>
      <c r="O70" s="374"/>
      <c r="P70" s="401"/>
      <c r="Q70" s="66" t="s">
        <v>404</v>
      </c>
    </row>
    <row r="71" spans="1:17" ht="87.65" customHeight="1">
      <c r="A71" s="224" t="s">
        <v>450</v>
      </c>
      <c r="B71" s="67" t="s">
        <v>451</v>
      </c>
      <c r="C71" s="157" t="s">
        <v>548</v>
      </c>
      <c r="D71" s="157" t="s">
        <v>551</v>
      </c>
      <c r="E71" s="63" t="s">
        <v>497</v>
      </c>
      <c r="F71" s="63"/>
      <c r="G71" s="63"/>
      <c r="H71" s="63"/>
      <c r="I71" s="69"/>
      <c r="J71" s="69">
        <v>504000</v>
      </c>
      <c r="K71" s="69">
        <v>4000</v>
      </c>
      <c r="L71" s="62"/>
      <c r="M71" s="62">
        <v>4000</v>
      </c>
      <c r="N71" s="64" t="s">
        <v>52</v>
      </c>
      <c r="O71" s="63" t="s">
        <v>36</v>
      </c>
      <c r="P71" s="66" t="s">
        <v>24</v>
      </c>
      <c r="Q71" s="86" t="s">
        <v>574</v>
      </c>
    </row>
    <row r="72" spans="1:17" ht="77.5">
      <c r="A72" s="224" t="s">
        <v>546</v>
      </c>
      <c r="B72" s="67" t="s">
        <v>451</v>
      </c>
      <c r="C72" s="157" t="s">
        <v>549</v>
      </c>
      <c r="D72" s="157" t="s">
        <v>551</v>
      </c>
      <c r="E72" s="157" t="s">
        <v>497</v>
      </c>
      <c r="F72" s="63"/>
      <c r="G72" s="63"/>
      <c r="H72" s="63"/>
      <c r="I72" s="69">
        <v>33250</v>
      </c>
      <c r="J72" s="69">
        <v>2000</v>
      </c>
      <c r="K72" s="69">
        <v>2000</v>
      </c>
      <c r="L72" s="62"/>
      <c r="M72" s="69">
        <v>2000</v>
      </c>
      <c r="N72" s="64" t="s">
        <v>52</v>
      </c>
      <c r="O72" s="63" t="s">
        <v>36</v>
      </c>
      <c r="P72" s="66" t="s">
        <v>24</v>
      </c>
      <c r="Q72" s="86" t="s">
        <v>574</v>
      </c>
    </row>
    <row r="73" spans="1:17" ht="59.15" customHeight="1">
      <c r="A73" s="224" t="s">
        <v>547</v>
      </c>
      <c r="B73" s="78" t="s">
        <v>660</v>
      </c>
      <c r="C73" s="157" t="s">
        <v>550</v>
      </c>
      <c r="D73" s="157" t="s">
        <v>551</v>
      </c>
      <c r="E73" s="63" t="s">
        <v>146</v>
      </c>
      <c r="F73" s="63"/>
      <c r="G73" s="63"/>
      <c r="H73" s="63"/>
      <c r="I73" s="69">
        <v>63189</v>
      </c>
      <c r="J73" s="69">
        <v>63189</v>
      </c>
      <c r="K73" s="69">
        <v>63189</v>
      </c>
      <c r="L73" s="69"/>
      <c r="M73" s="69">
        <v>63189</v>
      </c>
      <c r="N73" s="64" t="s">
        <v>52</v>
      </c>
      <c r="O73" s="63" t="s">
        <v>36</v>
      </c>
      <c r="P73" s="66" t="s">
        <v>24</v>
      </c>
      <c r="Q73" s="86" t="s">
        <v>574</v>
      </c>
    </row>
    <row r="74" spans="1:17" ht="15.75" customHeight="1">
      <c r="A74" s="379" t="s">
        <v>54</v>
      </c>
      <c r="B74" s="380"/>
      <c r="C74" s="381" t="s">
        <v>55</v>
      </c>
      <c r="D74" s="382"/>
      <c r="E74" s="382"/>
      <c r="F74" s="382"/>
      <c r="G74" s="382"/>
      <c r="H74" s="382"/>
      <c r="I74" s="382"/>
      <c r="J74" s="382"/>
      <c r="K74" s="382"/>
      <c r="L74" s="382"/>
      <c r="M74" s="382"/>
      <c r="N74" s="382"/>
      <c r="O74" s="382"/>
      <c r="P74" s="382"/>
      <c r="Q74" s="383"/>
    </row>
    <row r="75" spans="1:17">
      <c r="A75" s="379"/>
      <c r="B75" s="380"/>
      <c r="C75" s="381"/>
      <c r="D75" s="382"/>
      <c r="E75" s="382"/>
      <c r="F75" s="382"/>
      <c r="G75" s="382"/>
      <c r="H75" s="382"/>
      <c r="I75" s="382"/>
      <c r="J75" s="382"/>
      <c r="K75" s="382"/>
      <c r="L75" s="382"/>
      <c r="M75" s="382"/>
      <c r="N75" s="382"/>
      <c r="O75" s="382"/>
      <c r="P75" s="382"/>
      <c r="Q75" s="383"/>
    </row>
    <row r="76" spans="1:17" ht="30">
      <c r="A76" s="3" t="s">
        <v>2</v>
      </c>
      <c r="B76" s="3" t="s">
        <v>3</v>
      </c>
      <c r="C76" s="3" t="s">
        <v>4</v>
      </c>
      <c r="D76" s="3" t="s">
        <v>5</v>
      </c>
      <c r="E76" s="3"/>
      <c r="F76" s="3"/>
      <c r="G76" s="3"/>
      <c r="H76" s="3"/>
      <c r="I76" s="3"/>
      <c r="J76" s="3"/>
      <c r="K76" s="3"/>
      <c r="L76" s="3"/>
      <c r="M76" s="3"/>
      <c r="N76" s="3" t="s">
        <v>6</v>
      </c>
      <c r="O76" s="3" t="s">
        <v>7</v>
      </c>
      <c r="P76" s="3" t="s">
        <v>8</v>
      </c>
      <c r="Q76" s="3" t="s">
        <v>9</v>
      </c>
    </row>
    <row r="77" spans="1:17" ht="49.5" customHeight="1">
      <c r="A77" s="407" t="s">
        <v>56</v>
      </c>
      <c r="B77" s="365" t="s">
        <v>297</v>
      </c>
      <c r="C77" s="365" t="s">
        <v>58</v>
      </c>
      <c r="D77" s="365" t="s">
        <v>298</v>
      </c>
      <c r="E77" s="63" t="s">
        <v>68</v>
      </c>
      <c r="F77" s="157"/>
      <c r="G77" s="157"/>
      <c r="H77" s="157"/>
      <c r="I77" s="225">
        <v>9347</v>
      </c>
      <c r="J77" s="226"/>
      <c r="K77" s="226"/>
      <c r="L77" s="226"/>
      <c r="M77" s="226"/>
      <c r="N77" s="82"/>
      <c r="O77" s="63"/>
      <c r="P77" s="82"/>
      <c r="Q77" s="86" t="s">
        <v>574</v>
      </c>
    </row>
    <row r="78" spans="1:17" ht="65.25" customHeight="1">
      <c r="A78" s="408"/>
      <c r="B78" s="394"/>
      <c r="C78" s="394"/>
      <c r="D78" s="394"/>
      <c r="E78" s="63" t="s">
        <v>429</v>
      </c>
      <c r="F78" s="158">
        <v>282869</v>
      </c>
      <c r="G78" s="158">
        <v>282869</v>
      </c>
      <c r="H78" s="158">
        <v>282869</v>
      </c>
      <c r="I78" s="225">
        <v>302460</v>
      </c>
      <c r="J78" s="225">
        <v>979718</v>
      </c>
      <c r="K78" s="225">
        <v>979718</v>
      </c>
      <c r="L78" s="226"/>
      <c r="M78" s="225">
        <f>K78</f>
        <v>979718</v>
      </c>
      <c r="N78" s="363" t="s">
        <v>360</v>
      </c>
      <c r="O78" s="374" t="s">
        <v>60</v>
      </c>
      <c r="P78" s="363" t="s">
        <v>299</v>
      </c>
      <c r="Q78" s="86" t="s">
        <v>574</v>
      </c>
    </row>
    <row r="79" spans="1:17" ht="102.65" customHeight="1">
      <c r="A79" s="408"/>
      <c r="B79" s="394"/>
      <c r="C79" s="394"/>
      <c r="D79" s="366"/>
      <c r="E79" s="72" t="s">
        <v>430</v>
      </c>
      <c r="F79" s="69">
        <f>2024658</f>
        <v>2024658</v>
      </c>
      <c r="G79" s="69">
        <f t="shared" ref="G79:H79" si="17">2024658</f>
        <v>2024658</v>
      </c>
      <c r="H79" s="69">
        <f t="shared" si="17"/>
        <v>2024658</v>
      </c>
      <c r="I79" s="86"/>
      <c r="J79" s="86"/>
      <c r="K79" s="86"/>
      <c r="L79" s="86"/>
      <c r="M79" s="86"/>
      <c r="N79" s="395"/>
      <c r="O79" s="374"/>
      <c r="P79" s="364"/>
      <c r="Q79" s="86" t="s">
        <v>663</v>
      </c>
    </row>
    <row r="80" spans="1:17" ht="28.5" customHeight="1">
      <c r="A80" s="408"/>
      <c r="B80" s="394"/>
      <c r="C80" s="394"/>
      <c r="D80" s="63" t="s">
        <v>28</v>
      </c>
      <c r="E80" s="4"/>
      <c r="F80" s="4"/>
      <c r="G80" s="4"/>
      <c r="H80" s="4"/>
      <c r="I80" s="262"/>
      <c r="J80" s="262"/>
      <c r="K80" s="262"/>
      <c r="L80" s="262"/>
      <c r="M80" s="262"/>
      <c r="N80" s="395"/>
      <c r="O80" s="374"/>
      <c r="P80" s="363" t="s">
        <v>300</v>
      </c>
      <c r="Q80" s="362" t="s">
        <v>404</v>
      </c>
    </row>
    <row r="81" spans="1:17" ht="69" customHeight="1">
      <c r="A81" s="409"/>
      <c r="B81" s="366"/>
      <c r="C81" s="366"/>
      <c r="D81" s="63" t="s">
        <v>59</v>
      </c>
      <c r="E81" s="65"/>
      <c r="F81" s="65"/>
      <c r="G81" s="65"/>
      <c r="H81" s="65"/>
      <c r="I81" s="263"/>
      <c r="J81" s="263"/>
      <c r="K81" s="263"/>
      <c r="L81" s="263"/>
      <c r="M81" s="263"/>
      <c r="N81" s="364"/>
      <c r="O81" s="374"/>
      <c r="P81" s="364"/>
      <c r="Q81" s="362" t="s">
        <v>404</v>
      </c>
    </row>
    <row r="82" spans="1:17" ht="58.5" customHeight="1">
      <c r="A82" s="373" t="s">
        <v>595</v>
      </c>
      <c r="B82" s="374" t="s">
        <v>62</v>
      </c>
      <c r="C82" s="374" t="s">
        <v>63</v>
      </c>
      <c r="D82" s="63" t="s">
        <v>64</v>
      </c>
      <c r="E82" s="68" t="s">
        <v>429</v>
      </c>
      <c r="F82" s="69">
        <v>510709</v>
      </c>
      <c r="G82" s="69">
        <v>510709</v>
      </c>
      <c r="H82" s="69">
        <v>510709</v>
      </c>
      <c r="I82" s="86"/>
      <c r="J82" s="225">
        <v>168209</v>
      </c>
      <c r="K82" s="225">
        <v>168209</v>
      </c>
      <c r="L82" s="226"/>
      <c r="M82" s="225">
        <f>K82</f>
        <v>168209</v>
      </c>
      <c r="N82" s="390" t="s">
        <v>22</v>
      </c>
      <c r="O82" s="374" t="s">
        <v>66</v>
      </c>
      <c r="P82" s="374" t="s">
        <v>57</v>
      </c>
      <c r="Q82" s="401" t="s">
        <v>574</v>
      </c>
    </row>
    <row r="83" spans="1:17" ht="46.5">
      <c r="A83" s="373"/>
      <c r="B83" s="374"/>
      <c r="C83" s="374"/>
      <c r="D83" s="63" t="s">
        <v>65</v>
      </c>
      <c r="E83" s="72" t="s">
        <v>430</v>
      </c>
      <c r="F83" s="63"/>
      <c r="G83" s="63"/>
      <c r="H83" s="63"/>
      <c r="I83" s="86"/>
      <c r="J83" s="225">
        <v>8132</v>
      </c>
      <c r="K83" s="226"/>
      <c r="L83" s="226"/>
      <c r="M83" s="226"/>
      <c r="N83" s="390"/>
      <c r="O83" s="374"/>
      <c r="P83" s="374"/>
      <c r="Q83" s="401"/>
    </row>
    <row r="84" spans="1:17" ht="119" customHeight="1">
      <c r="A84" s="373" t="s">
        <v>61</v>
      </c>
      <c r="B84" s="375" t="s">
        <v>357</v>
      </c>
      <c r="C84" s="375" t="s">
        <v>301</v>
      </c>
      <c r="D84" s="365" t="s">
        <v>302</v>
      </c>
      <c r="E84" s="410" t="s">
        <v>430</v>
      </c>
      <c r="F84" s="367">
        <v>18972</v>
      </c>
      <c r="G84" s="367">
        <v>18972</v>
      </c>
      <c r="H84" s="367">
        <v>18972</v>
      </c>
      <c r="I84" s="432">
        <v>30821</v>
      </c>
      <c r="J84" s="434"/>
      <c r="K84" s="434"/>
      <c r="L84" s="434"/>
      <c r="M84" s="434"/>
      <c r="N84" s="374" t="s">
        <v>305</v>
      </c>
      <c r="O84" s="389" t="s">
        <v>306</v>
      </c>
      <c r="P84" s="374" t="s">
        <v>24</v>
      </c>
      <c r="Q84" s="410" t="s">
        <v>574</v>
      </c>
    </row>
    <row r="85" spans="1:17" ht="9.75" customHeight="1">
      <c r="A85" s="373"/>
      <c r="B85" s="375"/>
      <c r="C85" s="375"/>
      <c r="D85" s="366"/>
      <c r="E85" s="411"/>
      <c r="F85" s="431"/>
      <c r="G85" s="431"/>
      <c r="H85" s="431"/>
      <c r="I85" s="433"/>
      <c r="J85" s="435"/>
      <c r="K85" s="435"/>
      <c r="L85" s="435"/>
      <c r="M85" s="435"/>
      <c r="N85" s="374"/>
      <c r="O85" s="389"/>
      <c r="P85" s="374"/>
      <c r="Q85" s="411"/>
    </row>
    <row r="86" spans="1:17" ht="93.5" customHeight="1">
      <c r="A86" s="373"/>
      <c r="B86" s="375"/>
      <c r="C86" s="375"/>
      <c r="D86" s="63" t="s">
        <v>303</v>
      </c>
      <c r="E86" s="63"/>
      <c r="F86" s="63"/>
      <c r="G86" s="63"/>
      <c r="H86" s="63"/>
      <c r="I86" s="86"/>
      <c r="J86" s="86"/>
      <c r="K86" s="86"/>
      <c r="L86" s="86"/>
      <c r="M86" s="86"/>
      <c r="N86" s="374"/>
      <c r="O86" s="389"/>
      <c r="P86" s="374"/>
      <c r="Q86" s="362" t="s">
        <v>404</v>
      </c>
    </row>
    <row r="87" spans="1:17" ht="46.5">
      <c r="A87" s="373"/>
      <c r="B87" s="375"/>
      <c r="C87" s="375"/>
      <c r="D87" s="63" t="s">
        <v>304</v>
      </c>
      <c r="E87" s="63"/>
      <c r="F87" s="63"/>
      <c r="G87" s="63"/>
      <c r="H87" s="63"/>
      <c r="I87" s="86"/>
      <c r="J87" s="86"/>
      <c r="K87" s="86"/>
      <c r="L87" s="86"/>
      <c r="M87" s="86"/>
      <c r="N87" s="374"/>
      <c r="O87" s="389"/>
      <c r="P87" s="374"/>
      <c r="Q87" s="362" t="s">
        <v>404</v>
      </c>
    </row>
    <row r="88" spans="1:17" ht="31.5" customHeight="1">
      <c r="A88" s="415" t="s">
        <v>307</v>
      </c>
      <c r="B88" s="416"/>
      <c r="C88" s="419" t="s">
        <v>308</v>
      </c>
      <c r="D88" s="419"/>
      <c r="E88" s="419"/>
      <c r="F88" s="419"/>
      <c r="G88" s="419"/>
      <c r="H88" s="419"/>
      <c r="I88" s="419"/>
      <c r="J88" s="419"/>
      <c r="K88" s="419"/>
      <c r="L88" s="419"/>
      <c r="M88" s="419"/>
      <c r="N88" s="419"/>
      <c r="O88" s="419"/>
      <c r="P88" s="419"/>
      <c r="Q88" s="419"/>
    </row>
    <row r="89" spans="1:17">
      <c r="A89" s="417"/>
      <c r="B89" s="418"/>
      <c r="C89" s="419"/>
      <c r="D89" s="419"/>
      <c r="E89" s="419"/>
      <c r="F89" s="419"/>
      <c r="G89" s="419"/>
      <c r="H89" s="419"/>
      <c r="I89" s="419"/>
      <c r="J89" s="419"/>
      <c r="K89" s="419"/>
      <c r="L89" s="419"/>
      <c r="M89" s="419"/>
      <c r="N89" s="419"/>
      <c r="O89" s="419"/>
      <c r="P89" s="419"/>
      <c r="Q89" s="419"/>
    </row>
    <row r="90" spans="1:17" ht="30">
      <c r="A90" s="3" t="s">
        <v>309</v>
      </c>
      <c r="B90" s="3" t="s">
        <v>3</v>
      </c>
      <c r="C90" s="3" t="s">
        <v>4</v>
      </c>
      <c r="D90" s="3" t="s">
        <v>5</v>
      </c>
      <c r="E90" s="3"/>
      <c r="F90" s="3"/>
      <c r="G90" s="3"/>
      <c r="H90" s="3"/>
      <c r="I90" s="3"/>
      <c r="J90" s="3"/>
      <c r="K90" s="3"/>
      <c r="L90" s="3"/>
      <c r="M90" s="3"/>
      <c r="N90" s="3" t="s">
        <v>6</v>
      </c>
      <c r="O90" s="3" t="s">
        <v>7</v>
      </c>
      <c r="P90" s="3" t="s">
        <v>8</v>
      </c>
      <c r="Q90" s="3" t="s">
        <v>9</v>
      </c>
    </row>
    <row r="91" spans="1:17" ht="107.5" customHeight="1">
      <c r="A91" s="370" t="s">
        <v>310</v>
      </c>
      <c r="B91" s="374" t="s">
        <v>675</v>
      </c>
      <c r="C91" s="401" t="s">
        <v>674</v>
      </c>
      <c r="D91" s="63" t="s">
        <v>676</v>
      </c>
      <c r="E91" s="63"/>
      <c r="F91" s="63"/>
      <c r="G91" s="63"/>
      <c r="H91" s="63"/>
      <c r="I91" s="63"/>
      <c r="J91" s="63"/>
      <c r="K91" s="63"/>
      <c r="L91" s="63"/>
      <c r="M91" s="63"/>
      <c r="N91" s="390" t="s">
        <v>311</v>
      </c>
      <c r="O91" s="374" t="s">
        <v>312</v>
      </c>
      <c r="P91" s="374" t="s">
        <v>18</v>
      </c>
      <c r="Q91" s="410" t="s">
        <v>672</v>
      </c>
    </row>
    <row r="92" spans="1:17" ht="106" customHeight="1">
      <c r="A92" s="370"/>
      <c r="B92" s="374"/>
      <c r="C92" s="401"/>
      <c r="D92" s="63" t="s">
        <v>677</v>
      </c>
      <c r="E92" s="63"/>
      <c r="F92" s="63"/>
      <c r="G92" s="63"/>
      <c r="H92" s="63"/>
      <c r="I92" s="63"/>
      <c r="J92" s="63"/>
      <c r="K92" s="63"/>
      <c r="L92" s="63"/>
      <c r="M92" s="63"/>
      <c r="N92" s="390"/>
      <c r="O92" s="374"/>
      <c r="P92" s="374"/>
      <c r="Q92" s="411"/>
    </row>
    <row r="93" spans="1:17" ht="135.65" customHeight="1">
      <c r="A93" s="370" t="s">
        <v>314</v>
      </c>
      <c r="B93" s="371" t="s">
        <v>643</v>
      </c>
      <c r="C93" s="375" t="s">
        <v>644</v>
      </c>
      <c r="D93" s="63" t="s">
        <v>628</v>
      </c>
      <c r="E93" s="63"/>
      <c r="F93" s="63"/>
      <c r="G93" s="63"/>
      <c r="H93" s="63"/>
      <c r="I93" s="63"/>
      <c r="J93" s="63"/>
      <c r="K93" s="63"/>
      <c r="L93" s="63"/>
      <c r="M93" s="63"/>
      <c r="N93" s="390" t="s">
        <v>311</v>
      </c>
      <c r="O93" s="401" t="s">
        <v>316</v>
      </c>
      <c r="P93" s="401" t="s">
        <v>46</v>
      </c>
      <c r="Q93" s="401" t="s">
        <v>574</v>
      </c>
    </row>
    <row r="94" spans="1:17" ht="112" customHeight="1">
      <c r="A94" s="370"/>
      <c r="B94" s="371"/>
      <c r="C94" s="375"/>
      <c r="D94" s="63" t="s">
        <v>315</v>
      </c>
      <c r="E94" s="157" t="s">
        <v>633</v>
      </c>
      <c r="F94" s="63"/>
      <c r="G94" s="63"/>
      <c r="H94" s="63"/>
      <c r="I94" s="63"/>
      <c r="J94" s="69">
        <v>17500</v>
      </c>
      <c r="K94" s="69">
        <v>17500</v>
      </c>
      <c r="L94" s="69"/>
      <c r="M94" s="69">
        <v>17500</v>
      </c>
      <c r="N94" s="390"/>
      <c r="O94" s="401"/>
      <c r="P94" s="401"/>
      <c r="Q94" s="401"/>
    </row>
    <row r="95" spans="1:17" ht="84.65" customHeight="1">
      <c r="A95" s="370"/>
      <c r="B95" s="371"/>
      <c r="C95" s="375"/>
      <c r="D95" s="63" t="s">
        <v>646</v>
      </c>
      <c r="E95" s="157" t="s">
        <v>633</v>
      </c>
      <c r="F95" s="63"/>
      <c r="G95" s="63"/>
      <c r="H95" s="63"/>
      <c r="I95" s="63"/>
      <c r="J95" s="69">
        <v>122160</v>
      </c>
      <c r="K95" s="69">
        <v>122160</v>
      </c>
      <c r="L95" s="69"/>
      <c r="M95" s="69">
        <v>122160</v>
      </c>
      <c r="N95" s="390"/>
      <c r="O95" s="401"/>
      <c r="P95" s="401"/>
      <c r="Q95" s="401"/>
    </row>
    <row r="96" spans="1:17" ht="186" customHeight="1">
      <c r="A96" s="62" t="s">
        <v>317</v>
      </c>
      <c r="B96" s="63" t="s">
        <v>647</v>
      </c>
      <c r="C96" s="63" t="s">
        <v>629</v>
      </c>
      <c r="D96" s="63" t="s">
        <v>648</v>
      </c>
      <c r="E96" s="63"/>
      <c r="F96" s="63"/>
      <c r="G96" s="63"/>
      <c r="H96" s="63"/>
      <c r="I96" s="63"/>
      <c r="J96" s="63"/>
      <c r="K96" s="63"/>
      <c r="L96" s="63"/>
      <c r="M96" s="63"/>
      <c r="N96" s="64" t="s">
        <v>311</v>
      </c>
      <c r="O96" s="66" t="s">
        <v>318</v>
      </c>
      <c r="P96" s="66" t="s">
        <v>37</v>
      </c>
      <c r="Q96" s="72" t="s">
        <v>672</v>
      </c>
    </row>
    <row r="97" spans="1:17" ht="193.5" customHeight="1">
      <c r="A97" s="62" t="s">
        <v>319</v>
      </c>
      <c r="B97" s="63" t="s">
        <v>320</v>
      </c>
      <c r="C97" s="63" t="s">
        <v>321</v>
      </c>
      <c r="D97" s="78" t="s">
        <v>645</v>
      </c>
      <c r="E97" s="157" t="s">
        <v>632</v>
      </c>
      <c r="F97" s="157"/>
      <c r="G97" s="157"/>
      <c r="H97" s="157"/>
      <c r="I97" s="63"/>
      <c r="J97" s="69">
        <v>89496</v>
      </c>
      <c r="K97" s="69">
        <v>89496</v>
      </c>
      <c r="L97" s="69"/>
      <c r="M97" s="69">
        <v>89496</v>
      </c>
      <c r="N97" s="64" t="s">
        <v>311</v>
      </c>
      <c r="O97" s="63" t="s">
        <v>322</v>
      </c>
      <c r="P97" s="350" t="s">
        <v>630</v>
      </c>
      <c r="Q97" s="157" t="s">
        <v>574</v>
      </c>
    </row>
    <row r="98" spans="1:17" ht="105" customHeight="1">
      <c r="A98" s="370" t="s">
        <v>323</v>
      </c>
      <c r="B98" s="374" t="s">
        <v>324</v>
      </c>
      <c r="C98" s="374" t="s">
        <v>325</v>
      </c>
      <c r="D98" s="63" t="s">
        <v>326</v>
      </c>
      <c r="E98" s="63"/>
      <c r="F98" s="63"/>
      <c r="G98" s="63"/>
      <c r="H98" s="63"/>
      <c r="I98" s="63"/>
      <c r="J98" s="63"/>
      <c r="K98" s="63"/>
      <c r="L98" s="63"/>
      <c r="M98" s="63"/>
      <c r="N98" s="390" t="s">
        <v>311</v>
      </c>
      <c r="O98" s="374" t="s">
        <v>322</v>
      </c>
      <c r="P98" s="374" t="s">
        <v>46</v>
      </c>
      <c r="Q98" s="413" t="s">
        <v>671</v>
      </c>
    </row>
    <row r="99" spans="1:17" ht="46.5">
      <c r="A99" s="370"/>
      <c r="B99" s="374"/>
      <c r="C99" s="374"/>
      <c r="D99" s="63" t="s">
        <v>327</v>
      </c>
      <c r="E99" s="63"/>
      <c r="F99" s="63"/>
      <c r="G99" s="63"/>
      <c r="H99" s="63"/>
      <c r="I99" s="63"/>
      <c r="J99" s="63"/>
      <c r="K99" s="63"/>
      <c r="L99" s="63"/>
      <c r="M99" s="63"/>
      <c r="N99" s="390"/>
      <c r="O99" s="374"/>
      <c r="P99" s="374"/>
      <c r="Q99" s="413"/>
    </row>
    <row r="100" spans="1:17" ht="42.75" customHeight="1">
      <c r="A100" s="414" t="s">
        <v>328</v>
      </c>
      <c r="B100" s="414"/>
      <c r="C100" s="414" t="s">
        <v>329</v>
      </c>
      <c r="D100" s="414"/>
      <c r="E100" s="414"/>
      <c r="F100" s="414"/>
      <c r="G100" s="414"/>
      <c r="H100" s="414"/>
      <c r="I100" s="414"/>
      <c r="J100" s="414"/>
      <c r="K100" s="414"/>
      <c r="L100" s="414"/>
      <c r="M100" s="414"/>
      <c r="N100" s="414"/>
      <c r="O100" s="414"/>
      <c r="P100" s="414"/>
      <c r="Q100" s="414"/>
    </row>
    <row r="101" spans="1:17" ht="30">
      <c r="A101" s="3" t="s">
        <v>2</v>
      </c>
      <c r="B101" s="3" t="s">
        <v>3</v>
      </c>
      <c r="C101" s="3" t="s">
        <v>4</v>
      </c>
      <c r="D101" s="3" t="s">
        <v>5</v>
      </c>
      <c r="E101" s="3"/>
      <c r="F101" s="3"/>
      <c r="G101" s="3"/>
      <c r="H101" s="3"/>
      <c r="I101" s="3"/>
      <c r="J101" s="3"/>
      <c r="K101" s="3"/>
      <c r="L101" s="3"/>
      <c r="M101" s="3"/>
      <c r="N101" s="3" t="s">
        <v>6</v>
      </c>
      <c r="O101" s="3" t="s">
        <v>7</v>
      </c>
      <c r="P101" s="3" t="s">
        <v>8</v>
      </c>
      <c r="Q101" s="3" t="s">
        <v>9</v>
      </c>
    </row>
    <row r="102" spans="1:17" ht="85.5" customHeight="1">
      <c r="A102" s="370" t="s">
        <v>330</v>
      </c>
      <c r="B102" s="374" t="s">
        <v>331</v>
      </c>
      <c r="C102" s="374" t="s">
        <v>332</v>
      </c>
      <c r="D102" s="63" t="s">
        <v>333</v>
      </c>
      <c r="E102" s="63"/>
      <c r="F102" s="63"/>
      <c r="G102" s="63"/>
      <c r="H102" s="63"/>
      <c r="I102" s="63"/>
      <c r="J102" s="63"/>
      <c r="K102" s="63"/>
      <c r="L102" s="63"/>
      <c r="M102" s="63"/>
      <c r="N102" s="390" t="s">
        <v>36</v>
      </c>
      <c r="O102" s="374" t="s">
        <v>335</v>
      </c>
      <c r="P102" s="374" t="s">
        <v>24</v>
      </c>
      <c r="Q102" s="413" t="s">
        <v>269</v>
      </c>
    </row>
    <row r="103" spans="1:17" ht="91" customHeight="1">
      <c r="A103" s="370"/>
      <c r="B103" s="374"/>
      <c r="C103" s="374"/>
      <c r="D103" s="63" t="s">
        <v>334</v>
      </c>
      <c r="E103" s="63"/>
      <c r="F103" s="63"/>
      <c r="G103" s="63"/>
      <c r="H103" s="63"/>
      <c r="I103" s="63"/>
      <c r="J103" s="63"/>
      <c r="K103" s="63"/>
      <c r="L103" s="63"/>
      <c r="M103" s="63"/>
      <c r="N103" s="390"/>
      <c r="O103" s="374"/>
      <c r="P103" s="374"/>
      <c r="Q103" s="413"/>
    </row>
    <row r="104" spans="1:17" ht="97.5" customHeight="1">
      <c r="A104" s="370" t="s">
        <v>336</v>
      </c>
      <c r="B104" s="372" t="s">
        <v>668</v>
      </c>
      <c r="C104" s="375" t="s">
        <v>669</v>
      </c>
      <c r="D104" s="67" t="s">
        <v>678</v>
      </c>
      <c r="E104" s="67"/>
      <c r="F104" s="67"/>
      <c r="G104" s="67"/>
      <c r="H104" s="67"/>
      <c r="I104" s="67"/>
      <c r="J104" s="67"/>
      <c r="K104" s="67"/>
      <c r="L104" s="67"/>
      <c r="M104" s="67"/>
      <c r="N104" s="374" t="s">
        <v>337</v>
      </c>
      <c r="O104" s="374" t="s">
        <v>670</v>
      </c>
      <c r="P104" s="374" t="s">
        <v>18</v>
      </c>
      <c r="Q104" s="374" t="s">
        <v>269</v>
      </c>
    </row>
    <row r="105" spans="1:17" ht="108.5" customHeight="1">
      <c r="A105" s="370"/>
      <c r="B105" s="405"/>
      <c r="C105" s="375"/>
      <c r="D105" s="365" t="s">
        <v>679</v>
      </c>
      <c r="E105" s="363"/>
      <c r="F105" s="363"/>
      <c r="G105" s="363"/>
      <c r="H105" s="363"/>
      <c r="I105" s="363"/>
      <c r="J105" s="363"/>
      <c r="K105" s="363"/>
      <c r="L105" s="363"/>
      <c r="M105" s="363"/>
      <c r="N105" s="374"/>
      <c r="O105" s="374"/>
      <c r="P105" s="374"/>
      <c r="Q105" s="374"/>
    </row>
    <row r="106" spans="1:17" ht="7" hidden="1" customHeight="1">
      <c r="A106" s="370"/>
      <c r="B106" s="406"/>
      <c r="C106" s="375"/>
      <c r="D106" s="366"/>
      <c r="E106" s="364"/>
      <c r="F106" s="364"/>
      <c r="G106" s="364"/>
      <c r="H106" s="364"/>
      <c r="I106" s="364"/>
      <c r="J106" s="364"/>
      <c r="K106" s="364"/>
      <c r="L106" s="364"/>
      <c r="M106" s="364"/>
      <c r="N106" s="374"/>
      <c r="O106" s="374"/>
      <c r="P106" s="374"/>
      <c r="Q106" s="374"/>
    </row>
    <row r="107" spans="1:17" ht="164" customHeight="1">
      <c r="A107" s="62" t="s">
        <v>338</v>
      </c>
      <c r="B107" s="67" t="s">
        <v>339</v>
      </c>
      <c r="C107" s="67" t="s">
        <v>340</v>
      </c>
      <c r="D107" s="67" t="s">
        <v>341</v>
      </c>
      <c r="E107" s="67" t="s">
        <v>545</v>
      </c>
      <c r="F107" s="159"/>
      <c r="G107" s="159"/>
      <c r="H107" s="159"/>
      <c r="I107" s="159"/>
      <c r="J107" s="69">
        <v>90000</v>
      </c>
      <c r="K107" s="159"/>
      <c r="L107" s="159"/>
      <c r="M107" s="159"/>
      <c r="N107" s="64" t="s">
        <v>36</v>
      </c>
      <c r="O107" s="63" t="s">
        <v>342</v>
      </c>
      <c r="P107" s="63" t="s">
        <v>18</v>
      </c>
      <c r="Q107" s="361" t="s">
        <v>664</v>
      </c>
    </row>
    <row r="108" spans="1:17" ht="85" customHeight="1">
      <c r="A108" s="62" t="s">
        <v>343</v>
      </c>
      <c r="B108" s="63" t="s">
        <v>344</v>
      </c>
      <c r="C108" s="63" t="s">
        <v>345</v>
      </c>
      <c r="D108" s="63" t="s">
        <v>361</v>
      </c>
      <c r="E108" s="63"/>
      <c r="F108" s="62"/>
      <c r="G108" s="62"/>
      <c r="H108" s="62"/>
      <c r="I108" s="62"/>
      <c r="J108" s="62"/>
      <c r="K108" s="62"/>
      <c r="L108" s="62"/>
      <c r="M108" s="62"/>
      <c r="N108" s="64" t="s">
        <v>36</v>
      </c>
      <c r="O108" s="63" t="s">
        <v>346</v>
      </c>
      <c r="P108" s="63" t="s">
        <v>18</v>
      </c>
      <c r="Q108" s="63" t="s">
        <v>665</v>
      </c>
    </row>
    <row r="109" spans="1:17" ht="31.5" customHeight="1">
      <c r="A109" s="373" t="s">
        <v>347</v>
      </c>
      <c r="B109" s="413" t="s">
        <v>564</v>
      </c>
      <c r="C109" s="413" t="s">
        <v>656</v>
      </c>
      <c r="D109" s="410" t="s">
        <v>348</v>
      </c>
      <c r="E109" s="410" t="s">
        <v>449</v>
      </c>
      <c r="F109" s="367">
        <v>86732</v>
      </c>
      <c r="G109" s="367">
        <v>86732</v>
      </c>
      <c r="H109" s="367">
        <v>86732</v>
      </c>
      <c r="I109" s="367"/>
      <c r="J109" s="367">
        <v>51996</v>
      </c>
      <c r="K109" s="367">
        <v>51996</v>
      </c>
      <c r="L109" s="369"/>
      <c r="M109" s="367">
        <v>51996</v>
      </c>
      <c r="N109" s="390" t="s">
        <v>349</v>
      </c>
      <c r="O109" s="374" t="s">
        <v>350</v>
      </c>
      <c r="P109" s="374" t="s">
        <v>46</v>
      </c>
      <c r="Q109" s="384" t="s">
        <v>574</v>
      </c>
    </row>
    <row r="110" spans="1:17" ht="46.5" customHeight="1">
      <c r="A110" s="373"/>
      <c r="B110" s="413"/>
      <c r="C110" s="413"/>
      <c r="D110" s="411"/>
      <c r="E110" s="411"/>
      <c r="F110" s="368"/>
      <c r="G110" s="368"/>
      <c r="H110" s="368"/>
      <c r="I110" s="368"/>
      <c r="J110" s="368"/>
      <c r="K110" s="368"/>
      <c r="L110" s="368"/>
      <c r="M110" s="368"/>
      <c r="N110" s="390"/>
      <c r="O110" s="374"/>
      <c r="P110" s="374"/>
      <c r="Q110" s="393"/>
    </row>
    <row r="111" spans="1:17" ht="111.75" customHeight="1">
      <c r="A111" s="224" t="s">
        <v>351</v>
      </c>
      <c r="B111" s="157" t="s">
        <v>564</v>
      </c>
      <c r="C111" s="157" t="s">
        <v>655</v>
      </c>
      <c r="D111" s="256" t="s">
        <v>565</v>
      </c>
      <c r="E111" s="256" t="s">
        <v>654</v>
      </c>
      <c r="F111" s="202"/>
      <c r="G111" s="202"/>
      <c r="H111" s="202"/>
      <c r="I111" s="207">
        <v>7000</v>
      </c>
      <c r="J111" s="207">
        <v>7000</v>
      </c>
      <c r="K111" s="207">
        <v>7000</v>
      </c>
      <c r="L111" s="202"/>
      <c r="M111" s="207">
        <v>7000</v>
      </c>
      <c r="N111" s="64" t="s">
        <v>349</v>
      </c>
      <c r="O111" s="63" t="s">
        <v>350</v>
      </c>
      <c r="P111" s="63" t="s">
        <v>46</v>
      </c>
      <c r="Q111" s="157" t="s">
        <v>574</v>
      </c>
    </row>
    <row r="112" spans="1:17" ht="118.5" customHeight="1">
      <c r="A112" s="62" t="s">
        <v>572</v>
      </c>
      <c r="B112" s="63" t="s">
        <v>352</v>
      </c>
      <c r="C112" s="67" t="s">
        <v>353</v>
      </c>
      <c r="D112" s="67" t="s">
        <v>354</v>
      </c>
      <c r="E112" s="67" t="s">
        <v>545</v>
      </c>
      <c r="F112" s="67"/>
      <c r="G112" s="67"/>
      <c r="H112" s="67"/>
      <c r="I112" s="67"/>
      <c r="J112" s="69">
        <v>200000</v>
      </c>
      <c r="K112" s="67"/>
      <c r="L112" s="67"/>
      <c r="M112" s="67"/>
      <c r="N112" s="64" t="s">
        <v>36</v>
      </c>
      <c r="O112" s="63" t="s">
        <v>355</v>
      </c>
      <c r="P112" s="63" t="s">
        <v>18</v>
      </c>
      <c r="Q112" s="361" t="s">
        <v>664</v>
      </c>
    </row>
  </sheetData>
  <mergeCells count="251">
    <mergeCell ref="A6:E6"/>
    <mergeCell ref="A7:E7"/>
    <mergeCell ref="A23:B23"/>
    <mergeCell ref="C23:Q23"/>
    <mergeCell ref="A5:Q5"/>
    <mergeCell ref="Q39:Q43"/>
    <mergeCell ref="E84:E85"/>
    <mergeCell ref="F84:F85"/>
    <mergeCell ref="G84:G85"/>
    <mergeCell ref="H84:H85"/>
    <mergeCell ref="I84:I85"/>
    <mergeCell ref="J84:J85"/>
    <mergeCell ref="K84:K85"/>
    <mergeCell ref="L84:L85"/>
    <mergeCell ref="M84:M85"/>
    <mergeCell ref="Q84:Q85"/>
    <mergeCell ref="K39:K43"/>
    <mergeCell ref="L39:L43"/>
    <mergeCell ref="M39:M43"/>
    <mergeCell ref="Q66:Q67"/>
    <mergeCell ref="Q82:Q83"/>
    <mergeCell ref="N53:N55"/>
    <mergeCell ref="O53:O55"/>
    <mergeCell ref="P53:P55"/>
    <mergeCell ref="P66:P68"/>
    <mergeCell ref="N61:N64"/>
    <mergeCell ref="O61:O64"/>
    <mergeCell ref="M26:M27"/>
    <mergeCell ref="C40:C43"/>
    <mergeCell ref="B39:B43"/>
    <mergeCell ref="K28:K29"/>
    <mergeCell ref="L28:L29"/>
    <mergeCell ref="M28:M29"/>
    <mergeCell ref="P61:P64"/>
    <mergeCell ref="D62:D64"/>
    <mergeCell ref="P56:P60"/>
    <mergeCell ref="N51:N52"/>
    <mergeCell ref="P51:P52"/>
    <mergeCell ref="N39:N43"/>
    <mergeCell ref="O39:O43"/>
    <mergeCell ref="P39:P43"/>
    <mergeCell ref="M32:M34"/>
    <mergeCell ref="N28:N29"/>
    <mergeCell ref="P28:P29"/>
    <mergeCell ref="A39:A43"/>
    <mergeCell ref="E39:E43"/>
    <mergeCell ref="F39:F43"/>
    <mergeCell ref="G39:G43"/>
    <mergeCell ref="H39:H43"/>
    <mergeCell ref="I39:I43"/>
    <mergeCell ref="J39:J43"/>
    <mergeCell ref="H28:H29"/>
    <mergeCell ref="I28:I29"/>
    <mergeCell ref="J28:J29"/>
    <mergeCell ref="E24:E25"/>
    <mergeCell ref="E26:E27"/>
    <mergeCell ref="F26:F27"/>
    <mergeCell ref="G26:G27"/>
    <mergeCell ref="H26:H27"/>
    <mergeCell ref="I26:I27"/>
    <mergeCell ref="J26:J27"/>
    <mergeCell ref="K26:K27"/>
    <mergeCell ref="L26:L27"/>
    <mergeCell ref="Q109:Q110"/>
    <mergeCell ref="A109:A110"/>
    <mergeCell ref="B109:B110"/>
    <mergeCell ref="C109:C110"/>
    <mergeCell ref="N109:N110"/>
    <mergeCell ref="O109:O110"/>
    <mergeCell ref="P109:P110"/>
    <mergeCell ref="Q102:Q103"/>
    <mergeCell ref="A104:A106"/>
    <mergeCell ref="C104:C106"/>
    <mergeCell ref="N104:N106"/>
    <mergeCell ref="O104:O106"/>
    <mergeCell ref="P104:P106"/>
    <mergeCell ref="Q104:Q106"/>
    <mergeCell ref="B104:B106"/>
    <mergeCell ref="A102:A103"/>
    <mergeCell ref="B102:B103"/>
    <mergeCell ref="C102:C103"/>
    <mergeCell ref="N102:N103"/>
    <mergeCell ref="O102:O103"/>
    <mergeCell ref="P102:P103"/>
    <mergeCell ref="M109:M110"/>
    <mergeCell ref="D109:D110"/>
    <mergeCell ref="E109:E110"/>
    <mergeCell ref="F3:H3"/>
    <mergeCell ref="I3:M3"/>
    <mergeCell ref="A3:A4"/>
    <mergeCell ref="B3:B4"/>
    <mergeCell ref="C3:C4"/>
    <mergeCell ref="D3:D4"/>
    <mergeCell ref="E3:E4"/>
    <mergeCell ref="N3:N4"/>
    <mergeCell ref="O3:O4"/>
    <mergeCell ref="P3:P4"/>
    <mergeCell ref="Q3:Q4"/>
    <mergeCell ref="Q98:Q99"/>
    <mergeCell ref="A100:B100"/>
    <mergeCell ref="C100:Q100"/>
    <mergeCell ref="A98:A99"/>
    <mergeCell ref="B98:B99"/>
    <mergeCell ref="C98:C99"/>
    <mergeCell ref="N98:N99"/>
    <mergeCell ref="O98:O99"/>
    <mergeCell ref="P98:P99"/>
    <mergeCell ref="Q93:Q95"/>
    <mergeCell ref="A93:A95"/>
    <mergeCell ref="B93:B95"/>
    <mergeCell ref="C93:C95"/>
    <mergeCell ref="N93:N95"/>
    <mergeCell ref="O93:O95"/>
    <mergeCell ref="P93:P95"/>
    <mergeCell ref="A88:B89"/>
    <mergeCell ref="C88:Q89"/>
    <mergeCell ref="A91:A92"/>
    <mergeCell ref="B91:B92"/>
    <mergeCell ref="C91:C92"/>
    <mergeCell ref="N91:N92"/>
    <mergeCell ref="O91:O92"/>
    <mergeCell ref="P91:P92"/>
    <mergeCell ref="Q91:Q92"/>
    <mergeCell ref="A84:A87"/>
    <mergeCell ref="B84:B87"/>
    <mergeCell ref="C84:C87"/>
    <mergeCell ref="N84:N87"/>
    <mergeCell ref="O84:O87"/>
    <mergeCell ref="P84:P87"/>
    <mergeCell ref="A82:A83"/>
    <mergeCell ref="B82:B83"/>
    <mergeCell ref="C82:C83"/>
    <mergeCell ref="N82:N83"/>
    <mergeCell ref="O82:O83"/>
    <mergeCell ref="P82:P83"/>
    <mergeCell ref="D84:D85"/>
    <mergeCell ref="O78:O81"/>
    <mergeCell ref="N78:N81"/>
    <mergeCell ref="P80:P81"/>
    <mergeCell ref="A69:A70"/>
    <mergeCell ref="B69:B70"/>
    <mergeCell ref="C69:C70"/>
    <mergeCell ref="N69:N70"/>
    <mergeCell ref="O69:O70"/>
    <mergeCell ref="P69:P70"/>
    <mergeCell ref="P78:P79"/>
    <mergeCell ref="A77:A81"/>
    <mergeCell ref="B77:B81"/>
    <mergeCell ref="C77:C81"/>
    <mergeCell ref="D77:D79"/>
    <mergeCell ref="A66:A68"/>
    <mergeCell ref="B66:B68"/>
    <mergeCell ref="C66:C68"/>
    <mergeCell ref="D66:D67"/>
    <mergeCell ref="A56:A60"/>
    <mergeCell ref="B56:B60"/>
    <mergeCell ref="C56:C60"/>
    <mergeCell ref="N56:N60"/>
    <mergeCell ref="O56:O60"/>
    <mergeCell ref="N66:N68"/>
    <mergeCell ref="O66:O68"/>
    <mergeCell ref="Q51:Q52"/>
    <mergeCell ref="O51:O52"/>
    <mergeCell ref="A44:B44"/>
    <mergeCell ref="A45:B45"/>
    <mergeCell ref="A46:B46"/>
    <mergeCell ref="C44:Q46"/>
    <mergeCell ref="A48:A50"/>
    <mergeCell ref="B48:B50"/>
    <mergeCell ref="C48:C50"/>
    <mergeCell ref="N48:N50"/>
    <mergeCell ref="O48:O50"/>
    <mergeCell ref="P48:P50"/>
    <mergeCell ref="Q32:Q34"/>
    <mergeCell ref="A35:A36"/>
    <mergeCell ref="B35:B36"/>
    <mergeCell ref="N35:N36"/>
    <mergeCell ref="O35:O36"/>
    <mergeCell ref="P35:P36"/>
    <mergeCell ref="A32:A34"/>
    <mergeCell ref="B32:B34"/>
    <mergeCell ref="C32:C34"/>
    <mergeCell ref="N32:N34"/>
    <mergeCell ref="O32:O34"/>
    <mergeCell ref="P32:P34"/>
    <mergeCell ref="E32:E34"/>
    <mergeCell ref="F32:F34"/>
    <mergeCell ref="G32:G34"/>
    <mergeCell ref="H32:H34"/>
    <mergeCell ref="I32:I34"/>
    <mergeCell ref="J32:J34"/>
    <mergeCell ref="K32:K34"/>
    <mergeCell ref="L32:L34"/>
    <mergeCell ref="Q28:Q29"/>
    <mergeCell ref="O28:O29"/>
    <mergeCell ref="Q24:Q25"/>
    <mergeCell ref="A26:A27"/>
    <mergeCell ref="B26:B27"/>
    <mergeCell ref="C26:C27"/>
    <mergeCell ref="N26:N27"/>
    <mergeCell ref="P26:P27"/>
    <mergeCell ref="Q26:Q27"/>
    <mergeCell ref="O26:O27"/>
    <mergeCell ref="A24:A25"/>
    <mergeCell ref="B24:B25"/>
    <mergeCell ref="C24:C25"/>
    <mergeCell ref="N24:N25"/>
    <mergeCell ref="O24:O25"/>
    <mergeCell ref="P24:P25"/>
    <mergeCell ref="F24:F25"/>
    <mergeCell ref="G24:G25"/>
    <mergeCell ref="H24:H25"/>
    <mergeCell ref="I24:I25"/>
    <mergeCell ref="J24:J25"/>
    <mergeCell ref="K24:K25"/>
    <mergeCell ref="L24:L25"/>
    <mergeCell ref="M24:M25"/>
    <mergeCell ref="F109:F110"/>
    <mergeCell ref="G109:G110"/>
    <mergeCell ref="H109:H110"/>
    <mergeCell ref="I109:I110"/>
    <mergeCell ref="J109:J110"/>
    <mergeCell ref="K109:K110"/>
    <mergeCell ref="L109:L110"/>
    <mergeCell ref="A28:A29"/>
    <mergeCell ref="B28:B29"/>
    <mergeCell ref="C28:C29"/>
    <mergeCell ref="A51:A52"/>
    <mergeCell ref="B51:B52"/>
    <mergeCell ref="C51:C52"/>
    <mergeCell ref="A61:A64"/>
    <mergeCell ref="B61:B64"/>
    <mergeCell ref="C61:C64"/>
    <mergeCell ref="A53:A55"/>
    <mergeCell ref="B53:B55"/>
    <mergeCell ref="C53:C55"/>
    <mergeCell ref="E28:E29"/>
    <mergeCell ref="F28:F29"/>
    <mergeCell ref="G28:G29"/>
    <mergeCell ref="A74:B75"/>
    <mergeCell ref="C74:Q75"/>
    <mergeCell ref="M105:M106"/>
    <mergeCell ref="D105:D106"/>
    <mergeCell ref="E105:E106"/>
    <mergeCell ref="F105:F106"/>
    <mergeCell ref="G105:G106"/>
    <mergeCell ref="H105:H106"/>
    <mergeCell ref="I105:I106"/>
    <mergeCell ref="J105:J106"/>
    <mergeCell ref="K105:K106"/>
    <mergeCell ref="L105:L106"/>
  </mergeCells>
  <phoneticPr fontId="100" type="noConversion"/>
  <hyperlinks>
    <hyperlink ref="Q26" location="_ftn2" display="_ftn2" xr:uid="{06CDDF90-475C-41E5-987A-B536BD670AD0}"/>
    <hyperlink ref="B30" location="_ftn3" display="_ftn3" xr:uid="{E35A494D-824D-489F-A587-F6822A4994B7}"/>
    <hyperlink ref="Q32" location="_ftn4" display="_ftn4" xr:uid="{30D45BE2-17A2-4B66-8694-338AF7AE8BB0}"/>
    <hyperlink ref="Q37" location="_ftn7" display="_ftn7" xr:uid="{F6CFD0A6-683C-4456-AE43-A4964F5AC46A}"/>
    <hyperlink ref="Q38" location="_ftn8" display="_ftn8" xr:uid="{B113AAF1-04E2-43EE-99CC-5E5C1908D9CD}"/>
    <hyperlink ref="Q39" location="_ftn9" display="_ftn9" xr:uid="{689FAF1F-FD6C-4123-884E-982606C364EC}"/>
    <hyperlink ref="O84" r:id="rId1" display="http://www.ainazuslimnica.lv/" xr:uid="{ACF6163F-73B3-4985-8E00-BA1FF069448F}"/>
    <hyperlink ref="Q107" location="_ftn10" display="_ftn10" xr:uid="{FB5EDC7B-E7B3-4A54-9418-6051BB11CE07}"/>
    <hyperlink ref="Q112" location="_ftn11" display="_ftn11" xr:uid="{0022A7CE-AE4C-4F69-A02E-A44644C806F2}"/>
    <hyperlink ref="O28" r:id="rId2" display="https://www.lvra.lv/" xr:uid="{E48A0D2F-3846-4230-AB19-C4FA34887086}"/>
    <hyperlink ref="Q24" location="_ftn1" display="_ftn1" xr:uid="{3B1E9BAA-9EED-46A4-9541-EF859A5E2AFC}"/>
  </hyperlinks>
  <pageMargins left="0.7" right="0.7" top="0.75" bottom="0.75" header="0.3" footer="0.3"/>
  <pageSetup paperSize="9" orientation="portrait" verticalDpi="9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142B0-7FA7-4A8E-97A9-A50DB7236C1A}">
  <sheetPr>
    <tabColor theme="0" tint="-4.9989318521683403E-2"/>
  </sheetPr>
  <dimension ref="A7:F11"/>
  <sheetViews>
    <sheetView topLeftCell="A7" workbookViewId="0">
      <selection activeCell="A11" sqref="A11:E11"/>
    </sheetView>
  </sheetViews>
  <sheetFormatPr defaultColWidth="9.1796875" defaultRowHeight="13"/>
  <cols>
    <col min="1" max="1" width="41.453125" style="9" customWidth="1"/>
    <col min="2" max="2" width="17.1796875" style="9" customWidth="1"/>
    <col min="3" max="3" width="16.7265625" style="9" customWidth="1"/>
    <col min="4" max="4" width="13.54296875" style="9" customWidth="1"/>
    <col min="5" max="16384" width="9.1796875" style="9"/>
  </cols>
  <sheetData>
    <row r="7" spans="1:6">
      <c r="E7" s="437" t="s">
        <v>522</v>
      </c>
      <c r="F7" s="437"/>
    </row>
    <row r="8" spans="1:6">
      <c r="A8" s="438" t="s">
        <v>229</v>
      </c>
      <c r="B8" s="438"/>
      <c r="C8" s="438"/>
      <c r="D8" s="438"/>
      <c r="E8" s="438"/>
      <c r="F8" s="438"/>
    </row>
    <row r="9" spans="1:6" ht="26">
      <c r="A9" s="214" t="s">
        <v>3</v>
      </c>
      <c r="B9" s="119" t="s">
        <v>520</v>
      </c>
    </row>
    <row r="10" spans="1:6" ht="92" customHeight="1">
      <c r="A10" s="213" t="s">
        <v>518</v>
      </c>
      <c r="B10" s="31" t="s">
        <v>519</v>
      </c>
    </row>
    <row r="11" spans="1:6" ht="106" customHeight="1">
      <c r="A11" s="436" t="s">
        <v>666</v>
      </c>
      <c r="B11" s="436"/>
      <c r="C11" s="436"/>
      <c r="D11" s="436"/>
      <c r="E11" s="436"/>
    </row>
  </sheetData>
  <mergeCells count="3">
    <mergeCell ref="A11:E11"/>
    <mergeCell ref="E7:F7"/>
    <mergeCell ref="A8:F8"/>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37886-3BE3-4B5E-9365-42FE4C52114B}">
  <sheetPr>
    <tabColor theme="0" tint="-4.9989318521683403E-2"/>
  </sheetPr>
  <dimension ref="A1:F5"/>
  <sheetViews>
    <sheetView workbookViewId="0">
      <selection activeCell="A7" sqref="A7"/>
    </sheetView>
  </sheetViews>
  <sheetFormatPr defaultColWidth="9.1796875" defaultRowHeight="13"/>
  <cols>
    <col min="1" max="1" width="41.453125" style="9" customWidth="1"/>
    <col min="2" max="2" width="17.1796875" style="9" customWidth="1"/>
    <col min="3" max="3" width="16.7265625" style="9" customWidth="1"/>
    <col min="4" max="4" width="13.54296875" style="9" customWidth="1"/>
    <col min="5" max="16384" width="9.1796875" style="9"/>
  </cols>
  <sheetData>
    <row r="1" spans="1:6">
      <c r="E1" s="439" t="s">
        <v>523</v>
      </c>
      <c r="F1" s="439"/>
    </row>
    <row r="2" spans="1:6" ht="39" customHeight="1">
      <c r="A2" s="440" t="s">
        <v>592</v>
      </c>
      <c r="B2" s="440"/>
      <c r="C2" s="440"/>
      <c r="D2" s="440"/>
      <c r="E2" s="440"/>
      <c r="F2" s="440"/>
    </row>
    <row r="3" spans="1:6" ht="26">
      <c r="A3" s="214" t="s">
        <v>3</v>
      </c>
      <c r="B3" s="119" t="s">
        <v>520</v>
      </c>
    </row>
    <row r="4" spans="1:6" ht="78.75" customHeight="1">
      <c r="A4" s="213" t="s">
        <v>525</v>
      </c>
      <c r="B4" s="31" t="s">
        <v>524</v>
      </c>
    </row>
    <row r="5" spans="1:6" ht="63" customHeight="1">
      <c r="A5" s="436" t="s">
        <v>666</v>
      </c>
      <c r="B5" s="436"/>
      <c r="C5" s="436"/>
      <c r="D5" s="436"/>
      <c r="E5" s="436"/>
    </row>
  </sheetData>
  <mergeCells count="3">
    <mergeCell ref="E1:F1"/>
    <mergeCell ref="A5:E5"/>
    <mergeCell ref="A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1FCCE-EA5D-48F4-B348-3F82C2789E93}">
  <sheetPr>
    <tabColor theme="9" tint="0.79998168889431442"/>
  </sheetPr>
  <dimension ref="A1:J16"/>
  <sheetViews>
    <sheetView zoomScale="80" zoomScaleNormal="80" workbookViewId="0">
      <selection activeCell="H16" sqref="H16"/>
    </sheetView>
  </sheetViews>
  <sheetFormatPr defaultColWidth="9.1796875" defaultRowHeight="13"/>
  <cols>
    <col min="1" max="1" width="44.1796875" style="9" customWidth="1"/>
    <col min="2" max="2" width="7.26953125" style="9" customWidth="1"/>
    <col min="3" max="3" width="11.54296875" style="9" customWidth="1"/>
    <col min="4" max="4" width="7.81640625" style="9" customWidth="1"/>
    <col min="5" max="5" width="9.81640625" style="9" customWidth="1"/>
    <col min="6" max="6" width="8.81640625" style="9" customWidth="1"/>
    <col min="7" max="7" width="8.7265625" style="9" customWidth="1"/>
    <col min="8" max="8" width="12" style="9" customWidth="1"/>
    <col min="9" max="9" width="4.26953125" style="132" bestFit="1" customWidth="1"/>
    <col min="10" max="16384" width="9.1796875" style="9"/>
  </cols>
  <sheetData>
    <row r="1" spans="1:10">
      <c r="G1" s="437" t="s">
        <v>511</v>
      </c>
      <c r="H1" s="437"/>
    </row>
    <row r="2" spans="1:10">
      <c r="A2" s="44" t="s">
        <v>512</v>
      </c>
    </row>
    <row r="3" spans="1:10" ht="52">
      <c r="A3" s="214" t="s">
        <v>136</v>
      </c>
      <c r="B3" s="214" t="s">
        <v>476</v>
      </c>
      <c r="C3" s="119" t="s">
        <v>507</v>
      </c>
      <c r="D3" s="119" t="s">
        <v>498</v>
      </c>
      <c r="E3" s="119" t="s">
        <v>499</v>
      </c>
      <c r="F3" s="119" t="s">
        <v>113</v>
      </c>
      <c r="G3" s="119" t="s">
        <v>517</v>
      </c>
      <c r="H3" s="119" t="s">
        <v>589</v>
      </c>
    </row>
    <row r="4" spans="1:10">
      <c r="A4" s="10" t="s">
        <v>500</v>
      </c>
      <c r="B4" s="133">
        <v>1</v>
      </c>
      <c r="C4" s="134">
        <v>9</v>
      </c>
      <c r="D4" s="134">
        <v>22</v>
      </c>
      <c r="E4" s="134">
        <f>C4*D4</f>
        <v>198</v>
      </c>
      <c r="F4" s="135">
        <v>12</v>
      </c>
      <c r="G4" s="136">
        <f>E4*F4</f>
        <v>2376</v>
      </c>
      <c r="H4" s="136">
        <f>G4*12</f>
        <v>28512</v>
      </c>
      <c r="I4" s="137"/>
    </row>
    <row r="5" spans="1:10">
      <c r="A5" s="10" t="s">
        <v>501</v>
      </c>
      <c r="B5" s="138"/>
      <c r="C5" s="134">
        <v>0.5</v>
      </c>
      <c r="D5" s="134">
        <v>22</v>
      </c>
      <c r="E5" s="134">
        <f>C5*D5</f>
        <v>11</v>
      </c>
      <c r="F5" s="135">
        <v>10</v>
      </c>
      <c r="G5" s="136">
        <f>E5*F5</f>
        <v>110</v>
      </c>
      <c r="H5" s="136">
        <f t="shared" ref="H5" si="0">G5*12</f>
        <v>1320</v>
      </c>
      <c r="I5" s="137"/>
    </row>
    <row r="6" spans="1:10">
      <c r="A6" s="10" t="s">
        <v>513</v>
      </c>
      <c r="B6" s="138"/>
      <c r="C6" s="136"/>
      <c r="D6" s="136"/>
      <c r="E6" s="139"/>
      <c r="F6" s="136"/>
      <c r="G6" s="136">
        <f>SUM(G4:G5)*0.2359</f>
        <v>586.44740000000002</v>
      </c>
      <c r="H6" s="136">
        <f>SUM(H4:H5)*0.2359</f>
        <v>7037.3688000000002</v>
      </c>
      <c r="I6" s="137"/>
    </row>
    <row r="7" spans="1:10" ht="39">
      <c r="A7" s="140" t="s">
        <v>508</v>
      </c>
      <c r="B7" s="141"/>
      <c r="C7" s="142"/>
      <c r="D7" s="142"/>
      <c r="E7" s="143" t="s">
        <v>502</v>
      </c>
      <c r="F7" s="144" t="s">
        <v>509</v>
      </c>
      <c r="G7" s="145"/>
      <c r="H7" s="145"/>
      <c r="I7" s="146"/>
      <c r="J7" s="147"/>
    </row>
    <row r="8" spans="1:10">
      <c r="A8" s="10" t="s">
        <v>503</v>
      </c>
      <c r="B8" s="10"/>
      <c r="C8" s="81"/>
      <c r="D8" s="134"/>
      <c r="E8" s="134">
        <f>B4</f>
        <v>1</v>
      </c>
      <c r="F8" s="135">
        <f>600/12/5</f>
        <v>10</v>
      </c>
      <c r="G8" s="136">
        <f t="shared" ref="G8:G10" si="1">E8*F8</f>
        <v>10</v>
      </c>
      <c r="H8" s="136">
        <f t="shared" ref="H8:H11" si="2">G8*12</f>
        <v>120</v>
      </c>
      <c r="I8" s="137"/>
    </row>
    <row r="9" spans="1:10">
      <c r="A9" s="10" t="s">
        <v>504</v>
      </c>
      <c r="B9" s="10"/>
      <c r="C9" s="81"/>
      <c r="D9" s="134"/>
      <c r="E9" s="134">
        <f>B4</f>
        <v>1</v>
      </c>
      <c r="F9" s="135">
        <f>250/12</f>
        <v>20.833333333333332</v>
      </c>
      <c r="G9" s="136">
        <f t="shared" si="1"/>
        <v>20.833333333333332</v>
      </c>
      <c r="H9" s="136">
        <f t="shared" si="2"/>
        <v>250</v>
      </c>
      <c r="I9" s="137"/>
    </row>
    <row r="10" spans="1:10">
      <c r="A10" s="10" t="s">
        <v>505</v>
      </c>
      <c r="B10" s="10"/>
      <c r="C10" s="81"/>
      <c r="D10" s="134"/>
      <c r="E10" s="134">
        <f>B4</f>
        <v>1</v>
      </c>
      <c r="F10" s="135">
        <v>12</v>
      </c>
      <c r="G10" s="136">
        <f t="shared" si="1"/>
        <v>12</v>
      </c>
      <c r="H10" s="136">
        <f t="shared" si="2"/>
        <v>144</v>
      </c>
      <c r="I10" s="137"/>
    </row>
    <row r="11" spans="1:10">
      <c r="A11" s="12" t="s">
        <v>510</v>
      </c>
      <c r="B11" s="10"/>
      <c r="C11" s="81"/>
      <c r="D11" s="134"/>
      <c r="E11" s="134">
        <f>B4</f>
        <v>1</v>
      </c>
      <c r="F11" s="135">
        <f>15*16</f>
        <v>240</v>
      </c>
      <c r="G11" s="136">
        <f t="shared" ref="G11" si="3">E11*F11</f>
        <v>240</v>
      </c>
      <c r="H11" s="136">
        <f t="shared" si="2"/>
        <v>2880</v>
      </c>
      <c r="I11" s="137"/>
    </row>
    <row r="12" spans="1:10">
      <c r="A12" s="148" t="s">
        <v>148</v>
      </c>
      <c r="B12" s="148"/>
      <c r="C12" s="148"/>
      <c r="D12" s="148"/>
      <c r="E12" s="149"/>
      <c r="F12" s="150"/>
      <c r="G12" s="151">
        <f>SUM(G4:G11)</f>
        <v>3355.2807333333335</v>
      </c>
      <c r="H12" s="151">
        <f>SUM(H4:H11)</f>
        <v>40263.368799999997</v>
      </c>
    </row>
    <row r="13" spans="1:10">
      <c r="A13" s="12" t="s">
        <v>506</v>
      </c>
      <c r="B13" s="12"/>
      <c r="C13" s="12"/>
      <c r="D13" s="12"/>
      <c r="E13" s="152">
        <v>0.15</v>
      </c>
      <c r="F13" s="12"/>
      <c r="G13" s="153">
        <f>G12*E13</f>
        <v>503.29210999999998</v>
      </c>
      <c r="H13" s="153">
        <f>H12*E13</f>
        <v>6039.5053199999993</v>
      </c>
    </row>
    <row r="14" spans="1:10">
      <c r="A14" s="148" t="s">
        <v>514</v>
      </c>
      <c r="B14" s="148"/>
      <c r="C14" s="148"/>
      <c r="D14" s="148"/>
      <c r="E14" s="149"/>
      <c r="F14" s="148"/>
      <c r="G14" s="151">
        <f>G12+G13</f>
        <v>3858.5728433333334</v>
      </c>
      <c r="H14" s="151">
        <f>H12+H13</f>
        <v>46302.874119999993</v>
      </c>
    </row>
    <row r="15" spans="1:10">
      <c r="A15" s="12" t="s">
        <v>515</v>
      </c>
      <c r="B15" s="12"/>
      <c r="C15" s="12"/>
      <c r="D15" s="12"/>
      <c r="E15" s="12"/>
      <c r="F15" s="12"/>
      <c r="G15" s="154">
        <v>941.93</v>
      </c>
      <c r="H15" s="154">
        <f>G15*12</f>
        <v>11303.16</v>
      </c>
    </row>
    <row r="16" spans="1:10" ht="13.5">
      <c r="A16" s="155" t="s">
        <v>516</v>
      </c>
      <c r="B16" s="12"/>
      <c r="C16" s="12"/>
      <c r="D16" s="12"/>
      <c r="E16" s="12"/>
      <c r="F16" s="12"/>
      <c r="G16" s="156">
        <f>G14+G15</f>
        <v>4800.5028433333337</v>
      </c>
      <c r="H16" s="277">
        <f>H14+H15</f>
        <v>57606.034119999997</v>
      </c>
    </row>
  </sheetData>
  <mergeCells count="1">
    <mergeCell ref="G1:H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3DD97-DE58-4521-AF20-DEBE235F7019}">
  <sheetPr>
    <tabColor theme="8" tint="0.79998168889431442"/>
  </sheetPr>
  <dimension ref="A1:K6"/>
  <sheetViews>
    <sheetView workbookViewId="0">
      <selection activeCell="A3" sqref="A3:XFD3"/>
    </sheetView>
  </sheetViews>
  <sheetFormatPr defaultColWidth="9.1796875" defaultRowHeight="13"/>
  <cols>
    <col min="1" max="1" width="25.81640625" style="9" customWidth="1"/>
    <col min="2" max="2" width="21.54296875" style="9" customWidth="1"/>
    <col min="3" max="3" width="11.1796875" style="9" customWidth="1"/>
    <col min="4" max="4" width="11.453125" style="9" customWidth="1"/>
    <col min="5" max="5" width="10.54296875" style="9" customWidth="1"/>
    <col min="6" max="6" width="11.453125" style="9" customWidth="1"/>
    <col min="7" max="7" width="12.81640625" style="9" customWidth="1"/>
    <col min="8" max="9" width="12.453125" style="9" customWidth="1"/>
    <col min="10" max="10" width="21" style="9" customWidth="1"/>
    <col min="11" max="11" width="21.26953125" style="9" customWidth="1"/>
    <col min="12" max="16384" width="9.1796875" style="9"/>
  </cols>
  <sheetData>
    <row r="1" spans="1:11">
      <c r="J1" s="437" t="s">
        <v>582</v>
      </c>
      <c r="K1" s="437"/>
    </row>
    <row r="2" spans="1:11">
      <c r="A2" s="438" t="s">
        <v>251</v>
      </c>
      <c r="B2" s="438"/>
      <c r="C2" s="438"/>
      <c r="D2" s="438"/>
      <c r="E2" s="438"/>
      <c r="F2" s="438"/>
      <c r="G2" s="438"/>
      <c r="H2" s="438"/>
      <c r="I2" s="438"/>
    </row>
    <row r="3" spans="1:11" ht="65">
      <c r="A3" s="254" t="s">
        <v>590</v>
      </c>
      <c r="B3" s="254" t="s">
        <v>583</v>
      </c>
      <c r="C3" s="255" t="s">
        <v>584</v>
      </c>
      <c r="D3" s="255" t="s">
        <v>585</v>
      </c>
      <c r="E3" s="255" t="s">
        <v>575</v>
      </c>
      <c r="F3" s="255" t="s">
        <v>586</v>
      </c>
      <c r="G3" s="255" t="s">
        <v>576</v>
      </c>
      <c r="H3" s="255" t="s">
        <v>587</v>
      </c>
      <c r="I3" s="119" t="s">
        <v>577</v>
      </c>
      <c r="J3" s="119" t="s">
        <v>581</v>
      </c>
      <c r="K3" s="119" t="s">
        <v>591</v>
      </c>
    </row>
    <row r="4" spans="1:11">
      <c r="A4" s="253" t="s">
        <v>578</v>
      </c>
      <c r="B4" s="248" t="s">
        <v>579</v>
      </c>
      <c r="C4" s="249">
        <v>1299</v>
      </c>
      <c r="D4" s="250">
        <v>78</v>
      </c>
      <c r="E4" s="250">
        <f>0.3*C4</f>
        <v>389.7</v>
      </c>
      <c r="F4" s="251">
        <f>C4+D4+E4</f>
        <v>1766.7</v>
      </c>
      <c r="G4" s="251">
        <f>((C4+D4)*12+E4)*0.2359</f>
        <v>3989.9418300000002</v>
      </c>
      <c r="H4" s="252">
        <f>((C4+D4)*12+E4)*1.2359</f>
        <v>20903.64183</v>
      </c>
      <c r="I4" s="28">
        <f>H4/2018</f>
        <v>10.3585935728444</v>
      </c>
      <c r="J4" s="12">
        <v>80</v>
      </c>
      <c r="K4" s="28">
        <f>I4*J4</f>
        <v>828.687485827552</v>
      </c>
    </row>
    <row r="5" spans="1:11">
      <c r="A5" s="253" t="s">
        <v>578</v>
      </c>
      <c r="B5" s="248" t="s">
        <v>579</v>
      </c>
      <c r="C5" s="249">
        <v>1299</v>
      </c>
      <c r="D5" s="250">
        <v>78</v>
      </c>
      <c r="E5" s="250">
        <f>0.3*C5</f>
        <v>389.7</v>
      </c>
      <c r="F5" s="251">
        <f>C5+D5+E5</f>
        <v>1766.7</v>
      </c>
      <c r="G5" s="251">
        <f>((C5+D5)*12+E5)*0.2359</f>
        <v>3989.9418300000002</v>
      </c>
      <c r="H5" s="252">
        <f>((C5+D5)*12+E5)*1.2359</f>
        <v>20903.64183</v>
      </c>
      <c r="I5" s="28">
        <f>H5/2018</f>
        <v>10.3585935728444</v>
      </c>
      <c r="J5" s="12">
        <v>80</v>
      </c>
      <c r="K5" s="28">
        <f>I5*J5</f>
        <v>828.687485827552</v>
      </c>
    </row>
    <row r="6" spans="1:11">
      <c r="A6" s="441" t="s">
        <v>580</v>
      </c>
      <c r="B6" s="441"/>
      <c r="C6" s="441"/>
      <c r="D6" s="441"/>
      <c r="E6" s="441"/>
      <c r="F6" s="441"/>
      <c r="G6" s="441"/>
      <c r="H6" s="441"/>
      <c r="I6" s="441"/>
      <c r="J6" s="441"/>
      <c r="K6" s="278">
        <f>ROUNDUP(SUM(K4:K5),0)</f>
        <v>1658</v>
      </c>
    </row>
  </sheetData>
  <mergeCells count="3">
    <mergeCell ref="A6:J6"/>
    <mergeCell ref="J1:K1"/>
    <mergeCell ref="A2:I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2DD00-5E9E-43D2-B2DF-11C836DD1DBF}">
  <sheetPr>
    <tabColor theme="0" tint="-4.9989318521683403E-2"/>
  </sheetPr>
  <dimension ref="A1:F5"/>
  <sheetViews>
    <sheetView topLeftCell="A2" workbookViewId="0">
      <selection activeCell="A5" sqref="A5:E5"/>
    </sheetView>
  </sheetViews>
  <sheetFormatPr defaultColWidth="9.1796875" defaultRowHeight="13"/>
  <cols>
    <col min="1" max="1" width="53.81640625" style="9" customWidth="1"/>
    <col min="2" max="2" width="17.1796875" style="9" customWidth="1"/>
    <col min="3" max="3" width="16.7265625" style="9" customWidth="1"/>
    <col min="4" max="4" width="13.54296875" style="9" customWidth="1"/>
    <col min="5" max="16384" width="9.1796875" style="9"/>
  </cols>
  <sheetData>
    <row r="1" spans="1:6">
      <c r="E1" s="439" t="s">
        <v>526</v>
      </c>
      <c r="F1" s="439"/>
    </row>
    <row r="2" spans="1:6" ht="84.75" customHeight="1">
      <c r="A2" s="440" t="s">
        <v>593</v>
      </c>
      <c r="B2" s="440"/>
      <c r="C2" s="440"/>
      <c r="D2" s="440"/>
      <c r="E2" s="440"/>
      <c r="F2" s="440"/>
    </row>
    <row r="3" spans="1:6" ht="26">
      <c r="A3" s="214" t="s">
        <v>3</v>
      </c>
      <c r="B3" s="119" t="s">
        <v>520</v>
      </c>
    </row>
    <row r="4" spans="1:6" ht="154.5" customHeight="1">
      <c r="A4" s="213" t="s">
        <v>528</v>
      </c>
      <c r="B4" s="31" t="s">
        <v>527</v>
      </c>
    </row>
    <row r="5" spans="1:6" ht="62.5" customHeight="1">
      <c r="A5" s="436" t="s">
        <v>666</v>
      </c>
      <c r="B5" s="436"/>
      <c r="C5" s="436"/>
      <c r="D5" s="436"/>
      <c r="E5" s="436"/>
    </row>
  </sheetData>
  <mergeCells count="3">
    <mergeCell ref="E1:F1"/>
    <mergeCell ref="A5:E5"/>
    <mergeCell ref="A2:F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9611A-B200-42B8-9237-46EFAE6E1DCC}">
  <sheetPr>
    <tabColor theme="0" tint="-4.9989318521683403E-2"/>
  </sheetPr>
  <dimension ref="A1:F5"/>
  <sheetViews>
    <sheetView workbookViewId="0">
      <selection activeCell="A5" sqref="A5:E5"/>
    </sheetView>
  </sheetViews>
  <sheetFormatPr defaultColWidth="9.1796875" defaultRowHeight="13"/>
  <cols>
    <col min="1" max="1" width="53.81640625" style="9" customWidth="1"/>
    <col min="2" max="2" width="17.1796875" style="9" customWidth="1"/>
    <col min="3" max="3" width="16.7265625" style="9" customWidth="1"/>
    <col min="4" max="4" width="13.54296875" style="9" customWidth="1"/>
    <col min="5" max="16384" width="9.1796875" style="9"/>
  </cols>
  <sheetData>
    <row r="1" spans="1:6">
      <c r="E1" s="439" t="s">
        <v>530</v>
      </c>
      <c r="F1" s="439"/>
    </row>
    <row r="2" spans="1:6" ht="39" customHeight="1">
      <c r="A2" s="440" t="s">
        <v>273</v>
      </c>
      <c r="B2" s="440"/>
      <c r="C2" s="440"/>
      <c r="D2" s="440"/>
      <c r="E2" s="440"/>
      <c r="F2" s="440"/>
    </row>
    <row r="3" spans="1:6" ht="26">
      <c r="A3" s="214" t="s">
        <v>3</v>
      </c>
      <c r="B3" s="119" t="s">
        <v>520</v>
      </c>
    </row>
    <row r="4" spans="1:6" ht="39" customHeight="1">
      <c r="A4" s="213" t="s">
        <v>273</v>
      </c>
      <c r="B4" s="31" t="s">
        <v>529</v>
      </c>
    </row>
    <row r="5" spans="1:6" ht="61" customHeight="1">
      <c r="A5" s="436" t="s">
        <v>666</v>
      </c>
      <c r="B5" s="436"/>
      <c r="C5" s="436"/>
      <c r="D5" s="436"/>
      <c r="E5" s="436"/>
    </row>
  </sheetData>
  <mergeCells count="3">
    <mergeCell ref="E1:F1"/>
    <mergeCell ref="A5:E5"/>
    <mergeCell ref="A2:F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D26F8-ACF5-454D-BE8A-822A1DC508AC}">
  <sheetPr>
    <tabColor theme="0" tint="-4.9989318521683403E-2"/>
  </sheetPr>
  <dimension ref="A1:F5"/>
  <sheetViews>
    <sheetView workbookViewId="0">
      <selection activeCell="A5" sqref="A5:E5"/>
    </sheetView>
  </sheetViews>
  <sheetFormatPr defaultColWidth="9.1796875" defaultRowHeight="13"/>
  <cols>
    <col min="1" max="1" width="53.81640625" style="9" customWidth="1"/>
    <col min="2" max="2" width="17.1796875" style="9" customWidth="1"/>
    <col min="3" max="3" width="16.7265625" style="9" customWidth="1"/>
    <col min="4" max="4" width="13.54296875" style="9" customWidth="1"/>
    <col min="5" max="16384" width="9.1796875" style="9"/>
  </cols>
  <sheetData>
    <row r="1" spans="1:6">
      <c r="E1" s="439" t="s">
        <v>531</v>
      </c>
      <c r="F1" s="439"/>
    </row>
    <row r="2" spans="1:6" ht="33.75" customHeight="1">
      <c r="A2" s="440" t="s">
        <v>278</v>
      </c>
      <c r="B2" s="440"/>
      <c r="C2" s="440"/>
      <c r="D2" s="440"/>
      <c r="E2" s="440"/>
      <c r="F2" s="440"/>
    </row>
    <row r="3" spans="1:6" ht="26">
      <c r="A3" s="214" t="s">
        <v>3</v>
      </c>
      <c r="B3" s="119" t="s">
        <v>520</v>
      </c>
    </row>
    <row r="4" spans="1:6" ht="59.25" customHeight="1">
      <c r="A4" s="213" t="s">
        <v>533</v>
      </c>
      <c r="B4" s="31" t="s">
        <v>532</v>
      </c>
    </row>
    <row r="5" spans="1:6" ht="60.5" customHeight="1">
      <c r="A5" s="436" t="s">
        <v>666</v>
      </c>
      <c r="B5" s="436"/>
      <c r="C5" s="436"/>
      <c r="D5" s="436"/>
      <c r="E5" s="436"/>
    </row>
  </sheetData>
  <mergeCells count="3">
    <mergeCell ref="E1:F1"/>
    <mergeCell ref="A5:E5"/>
    <mergeCell ref="A2:F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9ECC9-D266-4636-B6C0-875C29FDE117}">
  <sheetPr>
    <tabColor theme="0" tint="-4.9989318521683403E-2"/>
  </sheetPr>
  <dimension ref="A1:F5"/>
  <sheetViews>
    <sheetView workbookViewId="0">
      <selection activeCell="A5" sqref="A5:E5"/>
    </sheetView>
  </sheetViews>
  <sheetFormatPr defaultColWidth="9.1796875" defaultRowHeight="13"/>
  <cols>
    <col min="1" max="1" width="53.81640625" style="9" customWidth="1"/>
    <col min="2" max="2" width="17.1796875" style="9" customWidth="1"/>
    <col min="3" max="3" width="16.7265625" style="9" customWidth="1"/>
    <col min="4" max="4" width="13.54296875" style="9" customWidth="1"/>
    <col min="5" max="16384" width="9.1796875" style="9"/>
  </cols>
  <sheetData>
    <row r="1" spans="1:6">
      <c r="E1" s="439" t="s">
        <v>537</v>
      </c>
      <c r="F1" s="439"/>
    </row>
    <row r="2" spans="1:6" ht="43.5" customHeight="1">
      <c r="A2" s="442" t="s">
        <v>594</v>
      </c>
      <c r="B2" s="442"/>
      <c r="C2" s="442"/>
      <c r="D2" s="442"/>
      <c r="E2" s="442"/>
      <c r="F2" s="442"/>
    </row>
    <row r="3" spans="1:6" ht="26">
      <c r="A3" s="214" t="s">
        <v>3</v>
      </c>
      <c r="B3" s="119" t="s">
        <v>520</v>
      </c>
    </row>
    <row r="4" spans="1:6" ht="91.5" customHeight="1">
      <c r="A4" s="213" t="s">
        <v>538</v>
      </c>
      <c r="B4" s="31" t="s">
        <v>529</v>
      </c>
    </row>
    <row r="5" spans="1:6" ht="55" customHeight="1">
      <c r="A5" s="436" t="s">
        <v>666</v>
      </c>
      <c r="B5" s="436"/>
      <c r="C5" s="436"/>
      <c r="D5" s="436"/>
      <c r="E5" s="436"/>
    </row>
  </sheetData>
  <mergeCells count="3">
    <mergeCell ref="E1:F1"/>
    <mergeCell ref="A5:E5"/>
    <mergeCell ref="A2:F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71BB9-2039-4648-97F9-839DDD3272B0}">
  <sheetPr>
    <tabColor theme="9" tint="0.79998168889431442"/>
  </sheetPr>
  <dimension ref="A1:AM18"/>
  <sheetViews>
    <sheetView zoomScale="71" zoomScaleNormal="71" workbookViewId="0">
      <selection activeCell="B12" sqref="B12:I12"/>
    </sheetView>
  </sheetViews>
  <sheetFormatPr defaultColWidth="9.1796875" defaultRowHeight="13"/>
  <cols>
    <col min="1" max="1" width="9.1796875" style="9"/>
    <col min="2" max="2" width="16.26953125" style="9" customWidth="1"/>
    <col min="3" max="3" width="16.1796875" style="9" customWidth="1"/>
    <col min="4" max="4" width="14.1796875" style="9" customWidth="1"/>
    <col min="5" max="6" width="15.81640625" style="9" customWidth="1"/>
    <col min="7" max="8" width="21" style="9" customWidth="1"/>
    <col min="9" max="9" width="15.26953125" style="9" customWidth="1"/>
    <col min="10" max="16384" width="9.1796875" style="9"/>
  </cols>
  <sheetData>
    <row r="1" spans="1:39" s="35" customFormat="1">
      <c r="H1" s="443" t="s">
        <v>371</v>
      </c>
      <c r="I1" s="443"/>
      <c r="L1" s="6"/>
      <c r="M1" s="6"/>
    </row>
    <row r="2" spans="1:39" s="29" customFormat="1" ht="33" customHeight="1">
      <c r="A2" s="445" t="str">
        <f>[7]Kopsavilkums!D7</f>
        <v>Izstrādāta un īstenota naloksona programma personām ar opioīdu atkarību (t.sk. personām pēc atbrīvošanas no ieslodzījuma, probācijas klientiem) un to tuviniekiem</v>
      </c>
      <c r="B2" s="445"/>
      <c r="C2" s="445"/>
      <c r="D2" s="445"/>
      <c r="E2" s="445"/>
      <c r="F2" s="445"/>
      <c r="G2" s="445"/>
      <c r="H2" s="445"/>
      <c r="I2" s="445"/>
      <c r="J2" s="445"/>
      <c r="K2" s="445"/>
      <c r="L2" s="30"/>
      <c r="M2" s="30"/>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39" s="35" customFormat="1" ht="83.25" customHeight="1">
      <c r="B3" s="446" t="s">
        <v>67</v>
      </c>
      <c r="C3" s="447"/>
      <c r="D3" s="119" t="s">
        <v>372</v>
      </c>
      <c r="E3" s="119" t="s">
        <v>373</v>
      </c>
      <c r="F3" s="119" t="s">
        <v>374</v>
      </c>
      <c r="G3" s="119" t="s">
        <v>375</v>
      </c>
      <c r="H3" s="5"/>
      <c r="I3" s="5"/>
      <c r="J3" s="6"/>
      <c r="K3" s="6"/>
      <c r="L3" s="6"/>
      <c r="M3" s="6"/>
      <c r="N3" s="33"/>
      <c r="O3" s="33"/>
      <c r="P3" s="33"/>
      <c r="Q3" s="33"/>
      <c r="R3" s="33"/>
      <c r="S3" s="33"/>
      <c r="T3" s="33"/>
      <c r="U3" s="33"/>
      <c r="V3" s="33"/>
      <c r="W3" s="33"/>
      <c r="X3" s="33"/>
      <c r="Y3" s="33"/>
      <c r="Z3" s="33"/>
      <c r="AA3" s="33"/>
      <c r="AB3" s="33"/>
      <c r="AC3" s="33"/>
      <c r="AD3" s="33"/>
      <c r="AE3" s="33"/>
      <c r="AF3" s="33"/>
      <c r="AG3" s="33"/>
      <c r="AH3" s="33"/>
      <c r="AI3" s="33"/>
      <c r="AJ3" s="33"/>
      <c r="AK3" s="33"/>
      <c r="AL3" s="33"/>
      <c r="AM3" s="33"/>
    </row>
    <row r="4" spans="1:39" s="35" customFormat="1" ht="22.5" customHeight="1">
      <c r="B4" s="448" t="s">
        <v>68</v>
      </c>
      <c r="C4" s="449"/>
      <c r="D4" s="21">
        <f>I12/2+G17/2</f>
        <v>462097</v>
      </c>
      <c r="E4" s="21">
        <f>I12+G17</f>
        <v>924194</v>
      </c>
      <c r="F4" s="21">
        <f>I12+G17</f>
        <v>924194</v>
      </c>
      <c r="G4" s="21">
        <f>I12+G17</f>
        <v>924194</v>
      </c>
      <c r="H4" s="6"/>
      <c r="I4" s="6"/>
      <c r="J4" s="6"/>
      <c r="K4" s="6"/>
      <c r="L4" s="6"/>
      <c r="M4" s="33"/>
      <c r="N4" s="33"/>
      <c r="O4" s="33"/>
      <c r="P4" s="33"/>
      <c r="Q4" s="33"/>
      <c r="R4" s="33"/>
      <c r="S4" s="33"/>
      <c r="T4" s="33"/>
      <c r="U4" s="33"/>
      <c r="V4" s="33"/>
      <c r="W4" s="33"/>
      <c r="X4" s="33"/>
      <c r="Y4" s="33"/>
      <c r="Z4" s="33"/>
      <c r="AA4" s="33"/>
      <c r="AB4" s="33"/>
      <c r="AC4" s="33"/>
      <c r="AD4" s="33"/>
      <c r="AE4" s="33"/>
      <c r="AF4" s="33"/>
      <c r="AG4" s="33"/>
      <c r="AH4" s="33"/>
      <c r="AI4" s="33"/>
      <c r="AJ4" s="33"/>
      <c r="AK4" s="33"/>
      <c r="AL4" s="33"/>
    </row>
    <row r="7" spans="1:39" ht="65.25" customHeight="1">
      <c r="B7" s="279" t="s">
        <v>120</v>
      </c>
      <c r="C7" s="279" t="s">
        <v>213</v>
      </c>
      <c r="D7" s="279" t="s">
        <v>214</v>
      </c>
      <c r="E7" s="279" t="s">
        <v>460</v>
      </c>
      <c r="F7" s="279" t="s">
        <v>461</v>
      </c>
      <c r="G7" s="279" t="s">
        <v>462</v>
      </c>
      <c r="H7" s="279" t="s">
        <v>463</v>
      </c>
      <c r="I7" s="279" t="s">
        <v>464</v>
      </c>
    </row>
    <row r="8" spans="1:39">
      <c r="B8" s="15" t="s">
        <v>85</v>
      </c>
      <c r="C8" s="10">
        <v>1</v>
      </c>
      <c r="D8" s="10">
        <v>1.75</v>
      </c>
      <c r="E8" s="13">
        <v>48399</v>
      </c>
      <c r="F8" s="13">
        <v>11418</v>
      </c>
      <c r="G8" s="18">
        <f>3416*2.75</f>
        <v>9394</v>
      </c>
      <c r="H8" s="18">
        <f>450*2.75*12</f>
        <v>14850</v>
      </c>
      <c r="I8" s="18">
        <f>(G8+F8+E8+H8)</f>
        <v>84061</v>
      </c>
    </row>
    <row r="9" spans="1:39">
      <c r="B9" s="15" t="s">
        <v>86</v>
      </c>
      <c r="C9" s="10">
        <v>1</v>
      </c>
      <c r="D9" s="10">
        <v>1.75</v>
      </c>
      <c r="E9" s="13">
        <v>48399</v>
      </c>
      <c r="F9" s="13">
        <v>11418</v>
      </c>
      <c r="G9" s="18">
        <v>9394</v>
      </c>
      <c r="H9" s="18">
        <f>450*2.75*12</f>
        <v>14850</v>
      </c>
      <c r="I9" s="18">
        <f>(G9+F9+E9)</f>
        <v>69211</v>
      </c>
    </row>
    <row r="10" spans="1:39">
      <c r="B10" s="15" t="s">
        <v>87</v>
      </c>
      <c r="C10" s="10">
        <v>1</v>
      </c>
      <c r="D10" s="10">
        <v>1.75</v>
      </c>
      <c r="E10" s="13">
        <v>48399</v>
      </c>
      <c r="F10" s="13">
        <v>11418</v>
      </c>
      <c r="G10" s="18">
        <v>9394</v>
      </c>
      <c r="H10" s="18">
        <f>450*2.75*12</f>
        <v>14850</v>
      </c>
      <c r="I10" s="18">
        <f>(G10+F10+E10)</f>
        <v>69211</v>
      </c>
    </row>
    <row r="11" spans="1:39">
      <c r="B11" s="15" t="s">
        <v>88</v>
      </c>
      <c r="C11" s="10">
        <v>1</v>
      </c>
      <c r="D11" s="10">
        <v>1.75</v>
      </c>
      <c r="E11" s="13">
        <v>48399</v>
      </c>
      <c r="F11" s="13">
        <v>11418</v>
      </c>
      <c r="G11" s="18">
        <v>9394</v>
      </c>
      <c r="H11" s="18">
        <f>450*2.75*12</f>
        <v>14850</v>
      </c>
      <c r="I11" s="18">
        <f>(G11+F11+E11)</f>
        <v>69211</v>
      </c>
    </row>
    <row r="12" spans="1:39">
      <c r="B12" s="281" t="s">
        <v>69</v>
      </c>
      <c r="C12" s="282">
        <f>SUM(C8:C11)</f>
        <v>4</v>
      </c>
      <c r="D12" s="282">
        <f t="shared" ref="D12:H12" si="0">SUM(D8:D11)</f>
        <v>7</v>
      </c>
      <c r="E12" s="282">
        <f t="shared" si="0"/>
        <v>193596</v>
      </c>
      <c r="F12" s="282">
        <f t="shared" si="0"/>
        <v>45672</v>
      </c>
      <c r="G12" s="282">
        <f t="shared" si="0"/>
        <v>37576</v>
      </c>
      <c r="H12" s="282">
        <f t="shared" si="0"/>
        <v>59400</v>
      </c>
      <c r="I12" s="283">
        <f>SUM(I8:I11)</f>
        <v>291694</v>
      </c>
    </row>
    <row r="13" spans="1:39">
      <c r="B13" s="25" t="s">
        <v>121</v>
      </c>
    </row>
    <row r="14" spans="1:39">
      <c r="B14" s="25" t="s">
        <v>145</v>
      </c>
    </row>
    <row r="15" spans="1:39">
      <c r="B15" s="25" t="s">
        <v>456</v>
      </c>
    </row>
    <row r="17" spans="2:8">
      <c r="B17" s="31" t="s">
        <v>457</v>
      </c>
      <c r="C17" s="450" t="s">
        <v>458</v>
      </c>
      <c r="D17" s="450"/>
      <c r="E17" s="31">
        <v>25</v>
      </c>
      <c r="F17" s="31">
        <v>2300</v>
      </c>
      <c r="G17" s="83">
        <f>E17*F17*(C12+D12)</f>
        <v>632500</v>
      </c>
      <c r="H17" s="84"/>
    </row>
    <row r="18" spans="2:8">
      <c r="E18" s="444" t="s">
        <v>459</v>
      </c>
      <c r="F18" s="444"/>
      <c r="G18" s="444"/>
      <c r="H18" s="85"/>
    </row>
  </sheetData>
  <mergeCells count="6">
    <mergeCell ref="H1:I1"/>
    <mergeCell ref="E18:G18"/>
    <mergeCell ref="A2:K2"/>
    <mergeCell ref="B3:C3"/>
    <mergeCell ref="B4:C4"/>
    <mergeCell ref="C17:D17"/>
  </mergeCells>
  <pageMargins left="0.7" right="0.7" top="0.75" bottom="0.75" header="0.3" footer="0.3"/>
  <pageSetup orientation="portrait" horizontalDpi="90" verticalDpi="9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1EA35-D218-4E45-8560-29D4BC0456C4}">
  <sheetPr>
    <tabColor theme="9" tint="0.79998168889431442"/>
  </sheetPr>
  <dimension ref="A1:AN49"/>
  <sheetViews>
    <sheetView zoomScale="84" zoomScaleNormal="84" workbookViewId="0">
      <selection activeCell="L31" sqref="L31"/>
    </sheetView>
  </sheetViews>
  <sheetFormatPr defaultColWidth="9.1796875" defaultRowHeight="13"/>
  <cols>
    <col min="1" max="1" width="9.1796875" style="9"/>
    <col min="2" max="2" width="25" style="9" customWidth="1"/>
    <col min="3" max="3" width="16.1796875" style="9" customWidth="1"/>
    <col min="4" max="4" width="17.81640625" style="9" customWidth="1"/>
    <col min="5" max="5" width="18.26953125" style="9" customWidth="1"/>
    <col min="6" max="7" width="15.81640625" style="9" customWidth="1"/>
    <col min="8" max="8" width="16.1796875" style="9" customWidth="1"/>
    <col min="9" max="9" width="15.26953125" style="9" customWidth="1"/>
    <col min="10" max="10" width="22.1796875" style="9" customWidth="1"/>
    <col min="11" max="11" width="15" style="9" customWidth="1"/>
    <col min="12" max="12" width="15.54296875" style="9" customWidth="1"/>
    <col min="13" max="16384" width="9.1796875" style="9"/>
  </cols>
  <sheetData>
    <row r="1" spans="1:40" s="35" customFormat="1">
      <c r="H1" s="451" t="s">
        <v>376</v>
      </c>
      <c r="I1" s="451"/>
      <c r="M1" s="6"/>
      <c r="N1" s="6"/>
    </row>
    <row r="2" spans="1:40" s="35" customFormat="1" ht="15" customHeight="1">
      <c r="A2" s="454"/>
      <c r="B2" s="454"/>
      <c r="C2" s="454"/>
      <c r="D2" s="454"/>
      <c r="E2" s="454"/>
      <c r="F2" s="454"/>
      <c r="G2" s="454"/>
      <c r="H2" s="454"/>
      <c r="I2" s="454"/>
      <c r="J2" s="454"/>
      <c r="K2" s="454"/>
      <c r="L2" s="454"/>
      <c r="M2" s="6"/>
      <c r="N2" s="6"/>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1:40" s="35" customFormat="1">
      <c r="A3" s="457" t="s">
        <v>288</v>
      </c>
      <c r="B3" s="457"/>
      <c r="C3" s="457"/>
      <c r="D3" s="457"/>
      <c r="E3" s="457"/>
      <c r="F3" s="457"/>
      <c r="G3" s="457"/>
      <c r="H3" s="457"/>
      <c r="I3" s="457"/>
      <c r="J3" s="6"/>
      <c r="K3" s="6"/>
      <c r="L3" s="6"/>
      <c r="M3" s="6"/>
      <c r="N3" s="6"/>
      <c r="O3" s="33"/>
      <c r="P3" s="33"/>
      <c r="Q3" s="33"/>
      <c r="R3" s="33"/>
      <c r="S3" s="33"/>
      <c r="T3" s="33"/>
      <c r="U3" s="33"/>
      <c r="V3" s="33"/>
      <c r="W3" s="33"/>
      <c r="X3" s="33"/>
      <c r="Y3" s="33"/>
      <c r="Z3" s="33"/>
      <c r="AA3" s="33"/>
      <c r="AB3" s="33"/>
      <c r="AC3" s="33"/>
      <c r="AD3" s="33"/>
      <c r="AE3" s="33"/>
      <c r="AF3" s="33"/>
      <c r="AG3" s="33"/>
      <c r="AH3" s="33"/>
      <c r="AI3" s="33"/>
      <c r="AJ3" s="33"/>
      <c r="AK3" s="33"/>
      <c r="AL3" s="33"/>
      <c r="AM3" s="33"/>
      <c r="AN3" s="33"/>
    </row>
    <row r="4" spans="1:40" s="35" customFormat="1" ht="81.75" customHeight="1">
      <c r="B4" s="446" t="s">
        <v>67</v>
      </c>
      <c r="C4" s="447"/>
      <c r="D4" s="119" t="s">
        <v>377</v>
      </c>
      <c r="E4" s="119" t="s">
        <v>378</v>
      </c>
      <c r="F4" s="119" t="s">
        <v>379</v>
      </c>
      <c r="G4" s="119" t="s">
        <v>380</v>
      </c>
      <c r="H4" s="5"/>
      <c r="I4" s="5"/>
      <c r="J4" s="6"/>
      <c r="K4" s="6"/>
      <c r="L4" s="6"/>
      <c r="M4" s="6"/>
      <c r="N4" s="6"/>
      <c r="O4" s="33"/>
      <c r="P4" s="33"/>
      <c r="Q4" s="33"/>
      <c r="R4" s="33"/>
      <c r="S4" s="33"/>
      <c r="T4" s="33"/>
      <c r="U4" s="33"/>
      <c r="V4" s="33"/>
      <c r="W4" s="33"/>
      <c r="X4" s="33"/>
      <c r="Y4" s="33"/>
      <c r="Z4" s="33"/>
      <c r="AA4" s="33"/>
      <c r="AB4" s="33"/>
      <c r="AC4" s="33"/>
      <c r="AD4" s="33"/>
      <c r="AE4" s="33"/>
      <c r="AF4" s="33"/>
      <c r="AG4" s="33"/>
      <c r="AH4" s="33"/>
      <c r="AI4" s="33"/>
      <c r="AJ4" s="33"/>
      <c r="AK4" s="33"/>
      <c r="AL4" s="33"/>
      <c r="AM4" s="33"/>
      <c r="AN4" s="33"/>
    </row>
    <row r="5" spans="1:40" s="35" customFormat="1" ht="30.75" customHeight="1">
      <c r="B5" s="455" t="s">
        <v>68</v>
      </c>
      <c r="C5" s="456"/>
      <c r="D5" s="21">
        <f>D28/2</f>
        <v>0</v>
      </c>
      <c r="E5" s="21">
        <f>D28</f>
        <v>0</v>
      </c>
      <c r="F5" s="21">
        <f>(I13+K16)*3</f>
        <v>79643.28779220779</v>
      </c>
      <c r="G5" s="21">
        <f>I13*3+K16*3</f>
        <v>79643.28779220779</v>
      </c>
      <c r="H5" s="8"/>
      <c r="I5" s="8"/>
      <c r="J5" s="6"/>
      <c r="K5" s="6"/>
      <c r="L5" s="6"/>
      <c r="M5" s="6"/>
      <c r="N5" s="6"/>
      <c r="O5" s="33"/>
      <c r="P5" s="33"/>
      <c r="Q5" s="33"/>
      <c r="R5" s="33"/>
      <c r="S5" s="33"/>
      <c r="T5" s="33"/>
      <c r="U5" s="33"/>
      <c r="V5" s="33"/>
      <c r="W5" s="33"/>
      <c r="X5" s="33"/>
      <c r="Y5" s="33"/>
      <c r="Z5" s="33"/>
      <c r="AA5" s="33"/>
      <c r="AB5" s="33"/>
      <c r="AC5" s="33"/>
      <c r="AD5" s="33"/>
      <c r="AE5" s="33"/>
      <c r="AF5" s="33"/>
      <c r="AG5" s="33"/>
      <c r="AH5" s="33"/>
      <c r="AI5" s="33"/>
      <c r="AJ5" s="33"/>
      <c r="AK5" s="33"/>
      <c r="AL5" s="33"/>
      <c r="AM5" s="33"/>
      <c r="AN5" s="33"/>
    </row>
    <row r="8" spans="1:40" ht="52">
      <c r="B8" s="279" t="s">
        <v>119</v>
      </c>
      <c r="C8" s="279" t="s">
        <v>89</v>
      </c>
      <c r="D8" s="279" t="s">
        <v>90</v>
      </c>
      <c r="E8" s="279" t="s">
        <v>381</v>
      </c>
      <c r="F8" s="279" t="s">
        <v>382</v>
      </c>
      <c r="G8" s="279" t="s">
        <v>383</v>
      </c>
      <c r="H8" s="279" t="s">
        <v>465</v>
      </c>
      <c r="I8" s="279" t="s">
        <v>384</v>
      </c>
      <c r="J8" s="119"/>
      <c r="K8" s="279" t="s">
        <v>218</v>
      </c>
    </row>
    <row r="9" spans="1:40">
      <c r="B9" s="15" t="s">
        <v>85</v>
      </c>
      <c r="C9" s="10">
        <v>1.75</v>
      </c>
      <c r="D9" s="10">
        <v>2.5</v>
      </c>
      <c r="E9" s="13">
        <v>76713</v>
      </c>
      <c r="F9" s="13">
        <v>18099</v>
      </c>
      <c r="G9" s="18">
        <v>14518</v>
      </c>
      <c r="H9" s="12">
        <v>4</v>
      </c>
      <c r="I9" s="18">
        <f>(G9+F9+E9)/H9</f>
        <v>27332.5</v>
      </c>
      <c r="J9" s="12"/>
      <c r="K9" s="12">
        <v>13294</v>
      </c>
    </row>
    <row r="10" spans="1:40">
      <c r="B10" s="15" t="s">
        <v>86</v>
      </c>
      <c r="C10" s="10">
        <v>0.5</v>
      </c>
      <c r="D10" s="10">
        <v>1</v>
      </c>
      <c r="E10" s="13">
        <v>25974</v>
      </c>
      <c r="F10" s="13">
        <v>6130</v>
      </c>
      <c r="G10" s="18">
        <v>5124</v>
      </c>
      <c r="H10" s="12">
        <v>4</v>
      </c>
      <c r="I10" s="18">
        <f>(G10+F10+E10)/H10</f>
        <v>9307</v>
      </c>
      <c r="J10" s="12"/>
      <c r="K10" s="12">
        <v>1363</v>
      </c>
    </row>
    <row r="11" spans="1:40">
      <c r="B11" s="15" t="s">
        <v>87</v>
      </c>
      <c r="C11" s="10">
        <v>2.5</v>
      </c>
      <c r="D11" s="10">
        <v>9.75</v>
      </c>
      <c r="E11" s="13">
        <v>197301</v>
      </c>
      <c r="F11" s="13">
        <v>46548</v>
      </c>
      <c r="G11" s="18">
        <v>39986</v>
      </c>
      <c r="H11" s="12">
        <v>11</v>
      </c>
      <c r="I11" s="18">
        <f>(G11+F11+E11)/H11</f>
        <v>25803.18181818182</v>
      </c>
      <c r="J11" s="12"/>
      <c r="K11" s="12">
        <v>26321</v>
      </c>
    </row>
    <row r="12" spans="1:40">
      <c r="B12" s="15" t="s">
        <v>88</v>
      </c>
      <c r="C12" s="10">
        <v>1</v>
      </c>
      <c r="D12" s="10">
        <v>1.75</v>
      </c>
      <c r="E12" s="13">
        <v>48399</v>
      </c>
      <c r="F12" s="13">
        <v>11418</v>
      </c>
      <c r="G12" s="18">
        <v>9394</v>
      </c>
      <c r="H12" s="12">
        <v>2</v>
      </c>
      <c r="I12" s="18">
        <f>(G12+F12+E12)/H12</f>
        <v>34605.5</v>
      </c>
      <c r="J12" s="12"/>
      <c r="K12" s="12">
        <v>5624</v>
      </c>
    </row>
    <row r="13" spans="1:40">
      <c r="B13" s="281" t="s">
        <v>69</v>
      </c>
      <c r="C13" s="282">
        <v>5.75</v>
      </c>
      <c r="D13" s="282">
        <v>15</v>
      </c>
      <c r="E13" s="284">
        <v>348387</v>
      </c>
      <c r="F13" s="284">
        <v>82195</v>
      </c>
      <c r="G13" s="284">
        <f>SUM(G9:G12)</f>
        <v>69022</v>
      </c>
      <c r="H13" s="282">
        <v>21</v>
      </c>
      <c r="I13" s="285">
        <f>AVERAGE(I9:I12)</f>
        <v>24262.045454545456</v>
      </c>
      <c r="J13" s="12"/>
      <c r="K13" s="282">
        <v>46602</v>
      </c>
    </row>
    <row r="14" spans="1:40">
      <c r="J14" s="286" t="s">
        <v>215</v>
      </c>
      <c r="K14" s="26">
        <f>K13/H13</f>
        <v>2219.1428571428573</v>
      </c>
    </row>
    <row r="15" spans="1:40">
      <c r="J15" s="287" t="s">
        <v>216</v>
      </c>
      <c r="K15" s="9">
        <v>1.03</v>
      </c>
    </row>
    <row r="16" spans="1:40">
      <c r="J16" s="287" t="s">
        <v>217</v>
      </c>
      <c r="K16" s="288">
        <f>K15*K14</f>
        <v>2285.7171428571432</v>
      </c>
    </row>
    <row r="17" spans="1:12">
      <c r="J17" s="9" t="s">
        <v>219</v>
      </c>
      <c r="K17" s="23"/>
    </row>
    <row r="18" spans="1:12">
      <c r="K18" s="23"/>
    </row>
    <row r="19" spans="1:12" s="32" customFormat="1">
      <c r="A19" s="454"/>
      <c r="B19" s="454"/>
      <c r="C19" s="454"/>
      <c r="D19" s="454"/>
      <c r="E19" s="454"/>
      <c r="F19" s="454"/>
      <c r="G19" s="454"/>
      <c r="H19" s="454"/>
      <c r="I19" s="454"/>
      <c r="J19" s="454"/>
      <c r="K19" s="454"/>
      <c r="L19" s="454"/>
    </row>
    <row r="20" spans="1:12">
      <c r="A20" s="438" t="s">
        <v>21</v>
      </c>
      <c r="B20" s="438"/>
      <c r="C20" s="438"/>
      <c r="D20" s="438"/>
      <c r="E20" s="438"/>
      <c r="F20" s="438"/>
      <c r="G20" s="438"/>
      <c r="H20" s="438"/>
      <c r="I20" s="438"/>
      <c r="J20" s="438"/>
      <c r="K20" s="438"/>
      <c r="L20" s="438"/>
    </row>
    <row r="21" spans="1:12" ht="65">
      <c r="B21" s="446" t="s">
        <v>67</v>
      </c>
      <c r="C21" s="447"/>
      <c r="D21" s="119" t="s">
        <v>377</v>
      </c>
      <c r="E21" s="119" t="s">
        <v>378</v>
      </c>
      <c r="F21" s="119" t="s">
        <v>374</v>
      </c>
      <c r="G21" s="119" t="s">
        <v>375</v>
      </c>
    </row>
    <row r="22" spans="1:12" ht="27" customHeight="1">
      <c r="B22" s="448" t="s">
        <v>68</v>
      </c>
      <c r="C22" s="449"/>
      <c r="D22" s="21">
        <v>0</v>
      </c>
      <c r="E22" s="21">
        <v>0</v>
      </c>
      <c r="F22" s="21">
        <f>C29</f>
        <v>208997</v>
      </c>
      <c r="G22" s="21">
        <f>C29</f>
        <v>208997</v>
      </c>
    </row>
    <row r="27" spans="1:12" ht="48" customHeight="1">
      <c r="B27" s="73" t="s">
        <v>385</v>
      </c>
      <c r="C27" s="17">
        <f>(E35+E39)*F45</f>
        <v>172550.39999999999</v>
      </c>
      <c r="D27" s="289"/>
      <c r="E27" s="289"/>
      <c r="F27" s="289"/>
      <c r="G27" s="289"/>
      <c r="H27" s="24"/>
    </row>
    <row r="28" spans="1:12" ht="35.25" customHeight="1">
      <c r="B28" s="290" t="s">
        <v>386</v>
      </c>
      <c r="C28" s="19">
        <f>H49</f>
        <v>36446.354166666664</v>
      </c>
      <c r="D28" s="289"/>
      <c r="E28" s="289"/>
      <c r="F28" s="289"/>
      <c r="G28" s="289"/>
      <c r="H28" s="24"/>
    </row>
    <row r="29" spans="1:12">
      <c r="B29" s="291" t="s">
        <v>387</v>
      </c>
      <c r="C29" s="292">
        <f>ROUND(C27+C28,0)</f>
        <v>208997</v>
      </c>
      <c r="D29" s="289"/>
      <c r="E29" s="289"/>
      <c r="F29" s="289"/>
      <c r="G29" s="289"/>
      <c r="H29" s="24"/>
    </row>
    <row r="30" spans="1:12">
      <c r="B30" s="289"/>
      <c r="C30" s="37"/>
      <c r="D30" s="7"/>
      <c r="E30" s="7"/>
      <c r="F30" s="7"/>
      <c r="G30" s="7"/>
      <c r="H30" s="7"/>
    </row>
    <row r="31" spans="1:12">
      <c r="B31" s="452" t="s">
        <v>91</v>
      </c>
      <c r="C31" s="452"/>
      <c r="G31" s="37"/>
      <c r="H31" s="7"/>
    </row>
    <row r="32" spans="1:12" ht="26">
      <c r="B32" s="293" t="s">
        <v>92</v>
      </c>
      <c r="C32" s="119" t="s">
        <v>93</v>
      </c>
      <c r="D32" s="119" t="s">
        <v>94</v>
      </c>
      <c r="E32" s="119" t="s">
        <v>95</v>
      </c>
      <c r="G32" s="37"/>
      <c r="H32" s="7"/>
    </row>
    <row r="33" spans="2:8">
      <c r="B33" s="12" t="s">
        <v>96</v>
      </c>
      <c r="C33" s="28">
        <v>1000</v>
      </c>
      <c r="D33" s="18">
        <v>40000</v>
      </c>
      <c r="E33" s="28">
        <f>C33/D33</f>
        <v>2.5000000000000001E-2</v>
      </c>
      <c r="G33" s="37"/>
      <c r="H33" s="7"/>
    </row>
    <row r="34" spans="2:8" ht="26">
      <c r="B34" s="10" t="s">
        <v>97</v>
      </c>
      <c r="C34" s="28">
        <v>1500</v>
      </c>
      <c r="D34" s="18">
        <v>40000</v>
      </c>
      <c r="E34" s="28">
        <f>C34/D34</f>
        <v>3.7499999999999999E-2</v>
      </c>
      <c r="G34" s="37"/>
      <c r="H34" s="7"/>
    </row>
    <row r="35" spans="2:8">
      <c r="E35" s="294">
        <f>SUM(E33:E34)</f>
        <v>6.25E-2</v>
      </c>
      <c r="G35" s="37"/>
      <c r="H35" s="7"/>
    </row>
    <row r="36" spans="2:8">
      <c r="B36" s="132"/>
      <c r="G36" s="37"/>
      <c r="H36" s="7"/>
    </row>
    <row r="37" spans="2:8" ht="26">
      <c r="B37" s="293" t="s">
        <v>98</v>
      </c>
      <c r="C37" s="119" t="s">
        <v>99</v>
      </c>
      <c r="D37" s="119" t="s">
        <v>100</v>
      </c>
      <c r="E37" s="119" t="s">
        <v>101</v>
      </c>
      <c r="G37" s="37"/>
      <c r="H37" s="7"/>
    </row>
    <row r="38" spans="2:8">
      <c r="B38" s="12"/>
      <c r="C38" s="28">
        <v>7</v>
      </c>
      <c r="D38" s="36">
        <v>1.81</v>
      </c>
      <c r="E38" s="28">
        <f>C38/100*D38</f>
        <v>0.12670000000000001</v>
      </c>
      <c r="G38" s="37"/>
      <c r="H38" s="7"/>
    </row>
    <row r="39" spans="2:8">
      <c r="E39" s="294">
        <f>SUM(E38)</f>
        <v>0.12670000000000001</v>
      </c>
      <c r="G39" s="37"/>
      <c r="H39" s="7"/>
    </row>
    <row r="40" spans="2:8">
      <c r="B40" s="9" t="s">
        <v>118</v>
      </c>
      <c r="G40" s="37"/>
      <c r="H40" s="7"/>
    </row>
    <row r="41" spans="2:8" ht="26">
      <c r="B41" s="295" t="s">
        <v>102</v>
      </c>
      <c r="C41" s="119" t="s">
        <v>103</v>
      </c>
      <c r="D41" s="119" t="s">
        <v>104</v>
      </c>
      <c r="E41" s="119" t="s">
        <v>105</v>
      </c>
      <c r="F41" s="119" t="s">
        <v>106</v>
      </c>
      <c r="G41" s="119" t="s">
        <v>107</v>
      </c>
      <c r="H41" s="7"/>
    </row>
    <row r="42" spans="2:8">
      <c r="B42" s="12" t="s">
        <v>108</v>
      </c>
      <c r="C42" s="38">
        <v>100</v>
      </c>
      <c r="D42" s="18">
        <v>10</v>
      </c>
      <c r="E42" s="18">
        <v>6</v>
      </c>
      <c r="F42" s="18">
        <f>D42*2*C42*E42</f>
        <v>12000</v>
      </c>
      <c r="G42" s="18">
        <f>C42*E42</f>
        <v>600</v>
      </c>
      <c r="H42" s="7"/>
    </row>
    <row r="43" spans="2:8">
      <c r="B43" s="12" t="s">
        <v>109</v>
      </c>
      <c r="C43" s="38">
        <v>300</v>
      </c>
      <c r="D43" s="18">
        <v>50</v>
      </c>
      <c r="E43" s="18">
        <v>6</v>
      </c>
      <c r="F43" s="18">
        <f>D43*2*C43*E43</f>
        <v>180000</v>
      </c>
      <c r="G43" s="18">
        <f>C43*E43</f>
        <v>1800</v>
      </c>
      <c r="H43" s="7"/>
    </row>
    <row r="44" spans="2:8">
      <c r="B44" s="12" t="s">
        <v>110</v>
      </c>
      <c r="C44" s="38">
        <v>300</v>
      </c>
      <c r="D44" s="18">
        <v>200</v>
      </c>
      <c r="E44" s="18">
        <v>6</v>
      </c>
      <c r="F44" s="18">
        <f>D44*2*C44*E44</f>
        <v>720000</v>
      </c>
      <c r="G44" s="18">
        <f>C44*E44</f>
        <v>1800</v>
      </c>
      <c r="H44" s="7"/>
    </row>
    <row r="45" spans="2:8">
      <c r="B45" s="9" t="s">
        <v>117</v>
      </c>
      <c r="F45" s="296">
        <f>SUM(F42:F44)</f>
        <v>912000</v>
      </c>
      <c r="G45" s="37"/>
      <c r="H45" s="7"/>
    </row>
    <row r="46" spans="2:8">
      <c r="G46" s="37"/>
      <c r="H46" s="7"/>
    </row>
    <row r="47" spans="2:8" ht="26">
      <c r="B47" s="453" t="s">
        <v>111</v>
      </c>
      <c r="C47" s="34" t="s">
        <v>112</v>
      </c>
      <c r="D47" s="34" t="s">
        <v>113</v>
      </c>
      <c r="E47" s="34" t="s">
        <v>114</v>
      </c>
      <c r="F47" s="34" t="s">
        <v>115</v>
      </c>
      <c r="G47" s="34" t="s">
        <v>116</v>
      </c>
      <c r="H47" s="34" t="s">
        <v>388</v>
      </c>
    </row>
    <row r="48" spans="2:8">
      <c r="B48" s="453"/>
      <c r="C48" s="22">
        <v>920.75</v>
      </c>
      <c r="D48" s="14">
        <f>C48/21/8</f>
        <v>5.4806547619047619</v>
      </c>
      <c r="E48" s="22">
        <v>95</v>
      </c>
      <c r="F48" s="22">
        <f>E48*(G42+G43+G44)</f>
        <v>399000</v>
      </c>
      <c r="G48" s="22">
        <f>F48/60</f>
        <v>6650</v>
      </c>
      <c r="H48" s="22">
        <f>G48*D48</f>
        <v>36446.354166666664</v>
      </c>
    </row>
    <row r="49" spans="2:8">
      <c r="B49" s="37"/>
      <c r="C49" s="37"/>
      <c r="D49" s="37"/>
      <c r="E49" s="37"/>
      <c r="F49" s="37"/>
      <c r="G49" s="37"/>
      <c r="H49" s="11">
        <f>H48</f>
        <v>36446.354166666664</v>
      </c>
    </row>
  </sheetData>
  <mergeCells count="11">
    <mergeCell ref="H1:I1"/>
    <mergeCell ref="B31:C31"/>
    <mergeCell ref="B47:B48"/>
    <mergeCell ref="B21:C21"/>
    <mergeCell ref="B22:C22"/>
    <mergeCell ref="A2:L2"/>
    <mergeCell ref="B4:C4"/>
    <mergeCell ref="B5:C5"/>
    <mergeCell ref="A19:L19"/>
    <mergeCell ref="A3:I3"/>
    <mergeCell ref="A20:L20"/>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A58C5-972A-4803-ABA5-25A3AD1396D7}">
  <sheetPr>
    <tabColor theme="9" tint="0.79998168889431442"/>
  </sheetPr>
  <dimension ref="A1:AN59"/>
  <sheetViews>
    <sheetView zoomScale="75" zoomScaleNormal="75" workbookViewId="0">
      <selection activeCell="O11" sqref="O11"/>
    </sheetView>
  </sheetViews>
  <sheetFormatPr defaultRowHeight="13"/>
  <cols>
    <col min="1" max="1" width="3.7265625" style="35" customWidth="1"/>
    <col min="2" max="2" width="27.7265625" style="35" customWidth="1"/>
    <col min="3" max="3" width="14.81640625" style="35" customWidth="1"/>
    <col min="4" max="4" width="15.453125" style="35" customWidth="1"/>
    <col min="5" max="5" width="15.81640625" style="35" customWidth="1"/>
    <col min="6" max="6" width="15.54296875" style="35" customWidth="1"/>
    <col min="7" max="7" width="13.7265625" style="35" customWidth="1"/>
    <col min="8" max="8" width="16.1796875" style="35" customWidth="1"/>
    <col min="9" max="9" width="26" style="35" customWidth="1"/>
    <col min="10" max="10" width="13.26953125" style="35" customWidth="1"/>
    <col min="11" max="11" width="15.7265625" style="35" customWidth="1"/>
    <col min="12" max="12" width="13.54296875" style="35" customWidth="1"/>
    <col min="13" max="13" width="14.1796875" style="6" customWidth="1"/>
    <col min="14" max="14" width="9.1796875" style="6"/>
    <col min="15" max="15" width="11" style="35" customWidth="1"/>
    <col min="16" max="16" width="11.81640625" style="35" customWidth="1"/>
    <col min="17" max="17" width="12" style="35" customWidth="1"/>
    <col min="18" max="18" width="11.7265625" style="35" customWidth="1"/>
    <col min="19" max="257" width="9.1796875" style="35"/>
    <col min="258" max="259" width="41" style="35" customWidth="1"/>
    <col min="260" max="260" width="23.453125" style="35" customWidth="1"/>
    <col min="261" max="261" width="25" style="35" customWidth="1"/>
    <col min="262" max="262" width="43.1796875" style="35" customWidth="1"/>
    <col min="263" max="263" width="14.54296875" style="35" customWidth="1"/>
    <col min="264" max="270" width="9.1796875" style="35"/>
    <col min="271" max="271" width="5.54296875" style="35" customWidth="1"/>
    <col min="272" max="272" width="13.1796875" style="35" customWidth="1"/>
    <col min="273" max="273" width="51.453125" style="35" customWidth="1"/>
    <col min="274" max="274" width="11.7265625" style="35" customWidth="1"/>
    <col min="275" max="513" width="9.1796875" style="35"/>
    <col min="514" max="515" width="41" style="35" customWidth="1"/>
    <col min="516" max="516" width="23.453125" style="35" customWidth="1"/>
    <col min="517" max="517" width="25" style="35" customWidth="1"/>
    <col min="518" max="518" width="43.1796875" style="35" customWidth="1"/>
    <col min="519" max="519" width="14.54296875" style="35" customWidth="1"/>
    <col min="520" max="526" width="9.1796875" style="35"/>
    <col min="527" max="527" width="5.54296875" style="35" customWidth="1"/>
    <col min="528" max="528" width="13.1796875" style="35" customWidth="1"/>
    <col min="529" max="529" width="51.453125" style="35" customWidth="1"/>
    <col min="530" max="530" width="11.7265625" style="35" customWidth="1"/>
    <col min="531" max="769" width="9.1796875" style="35"/>
    <col min="770" max="771" width="41" style="35" customWidth="1"/>
    <col min="772" max="772" width="23.453125" style="35" customWidth="1"/>
    <col min="773" max="773" width="25" style="35" customWidth="1"/>
    <col min="774" max="774" width="43.1796875" style="35" customWidth="1"/>
    <col min="775" max="775" width="14.54296875" style="35" customWidth="1"/>
    <col min="776" max="782" width="9.1796875" style="35"/>
    <col min="783" max="783" width="5.54296875" style="35" customWidth="1"/>
    <col min="784" max="784" width="13.1796875" style="35" customWidth="1"/>
    <col min="785" max="785" width="51.453125" style="35" customWidth="1"/>
    <col min="786" max="786" width="11.7265625" style="35" customWidth="1"/>
    <col min="787" max="1025" width="9.1796875" style="35"/>
    <col min="1026" max="1027" width="41" style="35" customWidth="1"/>
    <col min="1028" max="1028" width="23.453125" style="35" customWidth="1"/>
    <col min="1029" max="1029" width="25" style="35" customWidth="1"/>
    <col min="1030" max="1030" width="43.1796875" style="35" customWidth="1"/>
    <col min="1031" max="1031" width="14.54296875" style="35" customWidth="1"/>
    <col min="1032" max="1038" width="9.1796875" style="35"/>
    <col min="1039" max="1039" width="5.54296875" style="35" customWidth="1"/>
    <col min="1040" max="1040" width="13.1796875" style="35" customWidth="1"/>
    <col min="1041" max="1041" width="51.453125" style="35" customWidth="1"/>
    <col min="1042" max="1042" width="11.7265625" style="35" customWidth="1"/>
    <col min="1043" max="1281" width="9.1796875" style="35"/>
    <col min="1282" max="1283" width="41" style="35" customWidth="1"/>
    <col min="1284" max="1284" width="23.453125" style="35" customWidth="1"/>
    <col min="1285" max="1285" width="25" style="35" customWidth="1"/>
    <col min="1286" max="1286" width="43.1796875" style="35" customWidth="1"/>
    <col min="1287" max="1287" width="14.54296875" style="35" customWidth="1"/>
    <col min="1288" max="1294" width="9.1796875" style="35"/>
    <col min="1295" max="1295" width="5.54296875" style="35" customWidth="1"/>
    <col min="1296" max="1296" width="13.1796875" style="35" customWidth="1"/>
    <col min="1297" max="1297" width="51.453125" style="35" customWidth="1"/>
    <col min="1298" max="1298" width="11.7265625" style="35" customWidth="1"/>
    <col min="1299" max="1537" width="9.1796875" style="35"/>
    <col min="1538" max="1539" width="41" style="35" customWidth="1"/>
    <col min="1540" max="1540" width="23.453125" style="35" customWidth="1"/>
    <col min="1541" max="1541" width="25" style="35" customWidth="1"/>
    <col min="1542" max="1542" width="43.1796875" style="35" customWidth="1"/>
    <col min="1543" max="1543" width="14.54296875" style="35" customWidth="1"/>
    <col min="1544" max="1550" width="9.1796875" style="35"/>
    <col min="1551" max="1551" width="5.54296875" style="35" customWidth="1"/>
    <col min="1552" max="1552" width="13.1796875" style="35" customWidth="1"/>
    <col min="1553" max="1553" width="51.453125" style="35" customWidth="1"/>
    <col min="1554" max="1554" width="11.7265625" style="35" customWidth="1"/>
    <col min="1555" max="1793" width="9.1796875" style="35"/>
    <col min="1794" max="1795" width="41" style="35" customWidth="1"/>
    <col min="1796" max="1796" width="23.453125" style="35" customWidth="1"/>
    <col min="1797" max="1797" width="25" style="35" customWidth="1"/>
    <col min="1798" max="1798" width="43.1796875" style="35" customWidth="1"/>
    <col min="1799" max="1799" width="14.54296875" style="35" customWidth="1"/>
    <col min="1800" max="1806" width="9.1796875" style="35"/>
    <col min="1807" max="1807" width="5.54296875" style="35" customWidth="1"/>
    <col min="1808" max="1808" width="13.1796875" style="35" customWidth="1"/>
    <col min="1809" max="1809" width="51.453125" style="35" customWidth="1"/>
    <col min="1810" max="1810" width="11.7265625" style="35" customWidth="1"/>
    <col min="1811" max="2049" width="9.1796875" style="35"/>
    <col min="2050" max="2051" width="41" style="35" customWidth="1"/>
    <col min="2052" max="2052" width="23.453125" style="35" customWidth="1"/>
    <col min="2053" max="2053" width="25" style="35" customWidth="1"/>
    <col min="2054" max="2054" width="43.1796875" style="35" customWidth="1"/>
    <col min="2055" max="2055" width="14.54296875" style="35" customWidth="1"/>
    <col min="2056" max="2062" width="9.1796875" style="35"/>
    <col min="2063" max="2063" width="5.54296875" style="35" customWidth="1"/>
    <col min="2064" max="2064" width="13.1796875" style="35" customWidth="1"/>
    <col min="2065" max="2065" width="51.453125" style="35" customWidth="1"/>
    <col min="2066" max="2066" width="11.7265625" style="35" customWidth="1"/>
    <col min="2067" max="2305" width="9.1796875" style="35"/>
    <col min="2306" max="2307" width="41" style="35" customWidth="1"/>
    <col min="2308" max="2308" width="23.453125" style="35" customWidth="1"/>
    <col min="2309" max="2309" width="25" style="35" customWidth="1"/>
    <col min="2310" max="2310" width="43.1796875" style="35" customWidth="1"/>
    <col min="2311" max="2311" width="14.54296875" style="35" customWidth="1"/>
    <col min="2312" max="2318" width="9.1796875" style="35"/>
    <col min="2319" max="2319" width="5.54296875" style="35" customWidth="1"/>
    <col min="2320" max="2320" width="13.1796875" style="35" customWidth="1"/>
    <col min="2321" max="2321" width="51.453125" style="35" customWidth="1"/>
    <col min="2322" max="2322" width="11.7265625" style="35" customWidth="1"/>
    <col min="2323" max="2561" width="9.1796875" style="35"/>
    <col min="2562" max="2563" width="41" style="35" customWidth="1"/>
    <col min="2564" max="2564" width="23.453125" style="35" customWidth="1"/>
    <col min="2565" max="2565" width="25" style="35" customWidth="1"/>
    <col min="2566" max="2566" width="43.1796875" style="35" customWidth="1"/>
    <col min="2567" max="2567" width="14.54296875" style="35" customWidth="1"/>
    <col min="2568" max="2574" width="9.1796875" style="35"/>
    <col min="2575" max="2575" width="5.54296875" style="35" customWidth="1"/>
    <col min="2576" max="2576" width="13.1796875" style="35" customWidth="1"/>
    <col min="2577" max="2577" width="51.453125" style="35" customWidth="1"/>
    <col min="2578" max="2578" width="11.7265625" style="35" customWidth="1"/>
    <col min="2579" max="2817" width="9.1796875" style="35"/>
    <col min="2818" max="2819" width="41" style="35" customWidth="1"/>
    <col min="2820" max="2820" width="23.453125" style="35" customWidth="1"/>
    <col min="2821" max="2821" width="25" style="35" customWidth="1"/>
    <col min="2822" max="2822" width="43.1796875" style="35" customWidth="1"/>
    <col min="2823" max="2823" width="14.54296875" style="35" customWidth="1"/>
    <col min="2824" max="2830" width="9.1796875" style="35"/>
    <col min="2831" max="2831" width="5.54296875" style="35" customWidth="1"/>
    <col min="2832" max="2832" width="13.1796875" style="35" customWidth="1"/>
    <col min="2833" max="2833" width="51.453125" style="35" customWidth="1"/>
    <col min="2834" max="2834" width="11.7265625" style="35" customWidth="1"/>
    <col min="2835" max="3073" width="9.1796875" style="35"/>
    <col min="3074" max="3075" width="41" style="35" customWidth="1"/>
    <col min="3076" max="3076" width="23.453125" style="35" customWidth="1"/>
    <col min="3077" max="3077" width="25" style="35" customWidth="1"/>
    <col min="3078" max="3078" width="43.1796875" style="35" customWidth="1"/>
    <col min="3079" max="3079" width="14.54296875" style="35" customWidth="1"/>
    <col min="3080" max="3086" width="9.1796875" style="35"/>
    <col min="3087" max="3087" width="5.54296875" style="35" customWidth="1"/>
    <col min="3088" max="3088" width="13.1796875" style="35" customWidth="1"/>
    <col min="3089" max="3089" width="51.453125" style="35" customWidth="1"/>
    <col min="3090" max="3090" width="11.7265625" style="35" customWidth="1"/>
    <col min="3091" max="3329" width="9.1796875" style="35"/>
    <col min="3330" max="3331" width="41" style="35" customWidth="1"/>
    <col min="3332" max="3332" width="23.453125" style="35" customWidth="1"/>
    <col min="3333" max="3333" width="25" style="35" customWidth="1"/>
    <col min="3334" max="3334" width="43.1796875" style="35" customWidth="1"/>
    <col min="3335" max="3335" width="14.54296875" style="35" customWidth="1"/>
    <col min="3336" max="3342" width="9.1796875" style="35"/>
    <col min="3343" max="3343" width="5.54296875" style="35" customWidth="1"/>
    <col min="3344" max="3344" width="13.1796875" style="35" customWidth="1"/>
    <col min="3345" max="3345" width="51.453125" style="35" customWidth="1"/>
    <col min="3346" max="3346" width="11.7265625" style="35" customWidth="1"/>
    <col min="3347" max="3585" width="9.1796875" style="35"/>
    <col min="3586" max="3587" width="41" style="35" customWidth="1"/>
    <col min="3588" max="3588" width="23.453125" style="35" customWidth="1"/>
    <col min="3589" max="3589" width="25" style="35" customWidth="1"/>
    <col min="3590" max="3590" width="43.1796875" style="35" customWidth="1"/>
    <col min="3591" max="3591" width="14.54296875" style="35" customWidth="1"/>
    <col min="3592" max="3598" width="9.1796875" style="35"/>
    <col min="3599" max="3599" width="5.54296875" style="35" customWidth="1"/>
    <col min="3600" max="3600" width="13.1796875" style="35" customWidth="1"/>
    <col min="3601" max="3601" width="51.453125" style="35" customWidth="1"/>
    <col min="3602" max="3602" width="11.7265625" style="35" customWidth="1"/>
    <col min="3603" max="3841" width="9.1796875" style="35"/>
    <col min="3842" max="3843" width="41" style="35" customWidth="1"/>
    <col min="3844" max="3844" width="23.453125" style="35" customWidth="1"/>
    <col min="3845" max="3845" width="25" style="35" customWidth="1"/>
    <col min="3846" max="3846" width="43.1796875" style="35" customWidth="1"/>
    <col min="3847" max="3847" width="14.54296875" style="35" customWidth="1"/>
    <col min="3848" max="3854" width="9.1796875" style="35"/>
    <col min="3855" max="3855" width="5.54296875" style="35" customWidth="1"/>
    <col min="3856" max="3856" width="13.1796875" style="35" customWidth="1"/>
    <col min="3857" max="3857" width="51.453125" style="35" customWidth="1"/>
    <col min="3858" max="3858" width="11.7265625" style="35" customWidth="1"/>
    <col min="3859" max="4097" width="9.1796875" style="35"/>
    <col min="4098" max="4099" width="41" style="35" customWidth="1"/>
    <col min="4100" max="4100" width="23.453125" style="35" customWidth="1"/>
    <col min="4101" max="4101" width="25" style="35" customWidth="1"/>
    <col min="4102" max="4102" width="43.1796875" style="35" customWidth="1"/>
    <col min="4103" max="4103" width="14.54296875" style="35" customWidth="1"/>
    <col min="4104" max="4110" width="9.1796875" style="35"/>
    <col min="4111" max="4111" width="5.54296875" style="35" customWidth="1"/>
    <col min="4112" max="4112" width="13.1796875" style="35" customWidth="1"/>
    <col min="4113" max="4113" width="51.453125" style="35" customWidth="1"/>
    <col min="4114" max="4114" width="11.7265625" style="35" customWidth="1"/>
    <col min="4115" max="4353" width="9.1796875" style="35"/>
    <col min="4354" max="4355" width="41" style="35" customWidth="1"/>
    <col min="4356" max="4356" width="23.453125" style="35" customWidth="1"/>
    <col min="4357" max="4357" width="25" style="35" customWidth="1"/>
    <col min="4358" max="4358" width="43.1796875" style="35" customWidth="1"/>
    <col min="4359" max="4359" width="14.54296875" style="35" customWidth="1"/>
    <col min="4360" max="4366" width="9.1796875" style="35"/>
    <col min="4367" max="4367" width="5.54296875" style="35" customWidth="1"/>
    <col min="4368" max="4368" width="13.1796875" style="35" customWidth="1"/>
    <col min="4369" max="4369" width="51.453125" style="35" customWidth="1"/>
    <col min="4370" max="4370" width="11.7265625" style="35" customWidth="1"/>
    <col min="4371" max="4609" width="9.1796875" style="35"/>
    <col min="4610" max="4611" width="41" style="35" customWidth="1"/>
    <col min="4612" max="4612" width="23.453125" style="35" customWidth="1"/>
    <col min="4613" max="4613" width="25" style="35" customWidth="1"/>
    <col min="4614" max="4614" width="43.1796875" style="35" customWidth="1"/>
    <col min="4615" max="4615" width="14.54296875" style="35" customWidth="1"/>
    <col min="4616" max="4622" width="9.1796875" style="35"/>
    <col min="4623" max="4623" width="5.54296875" style="35" customWidth="1"/>
    <col min="4624" max="4624" width="13.1796875" style="35" customWidth="1"/>
    <col min="4625" max="4625" width="51.453125" style="35" customWidth="1"/>
    <col min="4626" max="4626" width="11.7265625" style="35" customWidth="1"/>
    <col min="4627" max="4865" width="9.1796875" style="35"/>
    <col min="4866" max="4867" width="41" style="35" customWidth="1"/>
    <col min="4868" max="4868" width="23.453125" style="35" customWidth="1"/>
    <col min="4869" max="4869" width="25" style="35" customWidth="1"/>
    <col min="4870" max="4870" width="43.1796875" style="35" customWidth="1"/>
    <col min="4871" max="4871" width="14.54296875" style="35" customWidth="1"/>
    <col min="4872" max="4878" width="9.1796875" style="35"/>
    <col min="4879" max="4879" width="5.54296875" style="35" customWidth="1"/>
    <col min="4880" max="4880" width="13.1796875" style="35" customWidth="1"/>
    <col min="4881" max="4881" width="51.453125" style="35" customWidth="1"/>
    <col min="4882" max="4882" width="11.7265625" style="35" customWidth="1"/>
    <col min="4883" max="5121" width="9.1796875" style="35"/>
    <col min="5122" max="5123" width="41" style="35" customWidth="1"/>
    <col min="5124" max="5124" width="23.453125" style="35" customWidth="1"/>
    <col min="5125" max="5125" width="25" style="35" customWidth="1"/>
    <col min="5126" max="5126" width="43.1796875" style="35" customWidth="1"/>
    <col min="5127" max="5127" width="14.54296875" style="35" customWidth="1"/>
    <col min="5128" max="5134" width="9.1796875" style="35"/>
    <col min="5135" max="5135" width="5.54296875" style="35" customWidth="1"/>
    <col min="5136" max="5136" width="13.1796875" style="35" customWidth="1"/>
    <col min="5137" max="5137" width="51.453125" style="35" customWidth="1"/>
    <col min="5138" max="5138" width="11.7265625" style="35" customWidth="1"/>
    <col min="5139" max="5377" width="9.1796875" style="35"/>
    <col min="5378" max="5379" width="41" style="35" customWidth="1"/>
    <col min="5380" max="5380" width="23.453125" style="35" customWidth="1"/>
    <col min="5381" max="5381" width="25" style="35" customWidth="1"/>
    <col min="5382" max="5382" width="43.1796875" style="35" customWidth="1"/>
    <col min="5383" max="5383" width="14.54296875" style="35" customWidth="1"/>
    <col min="5384" max="5390" width="9.1796875" style="35"/>
    <col min="5391" max="5391" width="5.54296875" style="35" customWidth="1"/>
    <col min="5392" max="5392" width="13.1796875" style="35" customWidth="1"/>
    <col min="5393" max="5393" width="51.453125" style="35" customWidth="1"/>
    <col min="5394" max="5394" width="11.7265625" style="35" customWidth="1"/>
    <col min="5395" max="5633" width="9.1796875" style="35"/>
    <col min="5634" max="5635" width="41" style="35" customWidth="1"/>
    <col min="5636" max="5636" width="23.453125" style="35" customWidth="1"/>
    <col min="5637" max="5637" width="25" style="35" customWidth="1"/>
    <col min="5638" max="5638" width="43.1796875" style="35" customWidth="1"/>
    <col min="5639" max="5639" width="14.54296875" style="35" customWidth="1"/>
    <col min="5640" max="5646" width="9.1796875" style="35"/>
    <col min="5647" max="5647" width="5.54296875" style="35" customWidth="1"/>
    <col min="5648" max="5648" width="13.1796875" style="35" customWidth="1"/>
    <col min="5649" max="5649" width="51.453125" style="35" customWidth="1"/>
    <col min="5650" max="5650" width="11.7265625" style="35" customWidth="1"/>
    <col min="5651" max="5889" width="9.1796875" style="35"/>
    <col min="5890" max="5891" width="41" style="35" customWidth="1"/>
    <col min="5892" max="5892" width="23.453125" style="35" customWidth="1"/>
    <col min="5893" max="5893" width="25" style="35" customWidth="1"/>
    <col min="5894" max="5894" width="43.1796875" style="35" customWidth="1"/>
    <col min="5895" max="5895" width="14.54296875" style="35" customWidth="1"/>
    <col min="5896" max="5902" width="9.1796875" style="35"/>
    <col min="5903" max="5903" width="5.54296875" style="35" customWidth="1"/>
    <col min="5904" max="5904" width="13.1796875" style="35" customWidth="1"/>
    <col min="5905" max="5905" width="51.453125" style="35" customWidth="1"/>
    <col min="5906" max="5906" width="11.7265625" style="35" customWidth="1"/>
    <col min="5907" max="6145" width="9.1796875" style="35"/>
    <col min="6146" max="6147" width="41" style="35" customWidth="1"/>
    <col min="6148" max="6148" width="23.453125" style="35" customWidth="1"/>
    <col min="6149" max="6149" width="25" style="35" customWidth="1"/>
    <col min="6150" max="6150" width="43.1796875" style="35" customWidth="1"/>
    <col min="6151" max="6151" width="14.54296875" style="35" customWidth="1"/>
    <col min="6152" max="6158" width="9.1796875" style="35"/>
    <col min="6159" max="6159" width="5.54296875" style="35" customWidth="1"/>
    <col min="6160" max="6160" width="13.1796875" style="35" customWidth="1"/>
    <col min="6161" max="6161" width="51.453125" style="35" customWidth="1"/>
    <col min="6162" max="6162" width="11.7265625" style="35" customWidth="1"/>
    <col min="6163" max="6401" width="9.1796875" style="35"/>
    <col min="6402" max="6403" width="41" style="35" customWidth="1"/>
    <col min="6404" max="6404" width="23.453125" style="35" customWidth="1"/>
    <col min="6405" max="6405" width="25" style="35" customWidth="1"/>
    <col min="6406" max="6406" width="43.1796875" style="35" customWidth="1"/>
    <col min="6407" max="6407" width="14.54296875" style="35" customWidth="1"/>
    <col min="6408" max="6414" width="9.1796875" style="35"/>
    <col min="6415" max="6415" width="5.54296875" style="35" customWidth="1"/>
    <col min="6416" max="6416" width="13.1796875" style="35" customWidth="1"/>
    <col min="6417" max="6417" width="51.453125" style="35" customWidth="1"/>
    <col min="6418" max="6418" width="11.7265625" style="35" customWidth="1"/>
    <col min="6419" max="6657" width="9.1796875" style="35"/>
    <col min="6658" max="6659" width="41" style="35" customWidth="1"/>
    <col min="6660" max="6660" width="23.453125" style="35" customWidth="1"/>
    <col min="6661" max="6661" width="25" style="35" customWidth="1"/>
    <col min="6662" max="6662" width="43.1796875" style="35" customWidth="1"/>
    <col min="6663" max="6663" width="14.54296875" style="35" customWidth="1"/>
    <col min="6664" max="6670" width="9.1796875" style="35"/>
    <col min="6671" max="6671" width="5.54296875" style="35" customWidth="1"/>
    <col min="6672" max="6672" width="13.1796875" style="35" customWidth="1"/>
    <col min="6673" max="6673" width="51.453125" style="35" customWidth="1"/>
    <col min="6674" max="6674" width="11.7265625" style="35" customWidth="1"/>
    <col min="6675" max="6913" width="9.1796875" style="35"/>
    <col min="6914" max="6915" width="41" style="35" customWidth="1"/>
    <col min="6916" max="6916" width="23.453125" style="35" customWidth="1"/>
    <col min="6917" max="6917" width="25" style="35" customWidth="1"/>
    <col min="6918" max="6918" width="43.1796875" style="35" customWidth="1"/>
    <col min="6919" max="6919" width="14.54296875" style="35" customWidth="1"/>
    <col min="6920" max="6926" width="9.1796875" style="35"/>
    <col min="6927" max="6927" width="5.54296875" style="35" customWidth="1"/>
    <col min="6928" max="6928" width="13.1796875" style="35" customWidth="1"/>
    <col min="6929" max="6929" width="51.453125" style="35" customWidth="1"/>
    <col min="6930" max="6930" width="11.7265625" style="35" customWidth="1"/>
    <col min="6931" max="7169" width="9.1796875" style="35"/>
    <col min="7170" max="7171" width="41" style="35" customWidth="1"/>
    <col min="7172" max="7172" width="23.453125" style="35" customWidth="1"/>
    <col min="7173" max="7173" width="25" style="35" customWidth="1"/>
    <col min="7174" max="7174" width="43.1796875" style="35" customWidth="1"/>
    <col min="7175" max="7175" width="14.54296875" style="35" customWidth="1"/>
    <col min="7176" max="7182" width="9.1796875" style="35"/>
    <col min="7183" max="7183" width="5.54296875" style="35" customWidth="1"/>
    <col min="7184" max="7184" width="13.1796875" style="35" customWidth="1"/>
    <col min="7185" max="7185" width="51.453125" style="35" customWidth="1"/>
    <col min="7186" max="7186" width="11.7265625" style="35" customWidth="1"/>
    <col min="7187" max="7425" width="9.1796875" style="35"/>
    <col min="7426" max="7427" width="41" style="35" customWidth="1"/>
    <col min="7428" max="7428" width="23.453125" style="35" customWidth="1"/>
    <col min="7429" max="7429" width="25" style="35" customWidth="1"/>
    <col min="7430" max="7430" width="43.1796875" style="35" customWidth="1"/>
    <col min="7431" max="7431" width="14.54296875" style="35" customWidth="1"/>
    <col min="7432" max="7438" width="9.1796875" style="35"/>
    <col min="7439" max="7439" width="5.54296875" style="35" customWidth="1"/>
    <col min="7440" max="7440" width="13.1796875" style="35" customWidth="1"/>
    <col min="7441" max="7441" width="51.453125" style="35" customWidth="1"/>
    <col min="7442" max="7442" width="11.7265625" style="35" customWidth="1"/>
    <col min="7443" max="7681" width="9.1796875" style="35"/>
    <col min="7682" max="7683" width="41" style="35" customWidth="1"/>
    <col min="7684" max="7684" width="23.453125" style="35" customWidth="1"/>
    <col min="7685" max="7685" width="25" style="35" customWidth="1"/>
    <col min="7686" max="7686" width="43.1796875" style="35" customWidth="1"/>
    <col min="7687" max="7687" width="14.54296875" style="35" customWidth="1"/>
    <col min="7688" max="7694" width="9.1796875" style="35"/>
    <col min="7695" max="7695" width="5.54296875" style="35" customWidth="1"/>
    <col min="7696" max="7696" width="13.1796875" style="35" customWidth="1"/>
    <col min="7697" max="7697" width="51.453125" style="35" customWidth="1"/>
    <col min="7698" max="7698" width="11.7265625" style="35" customWidth="1"/>
    <col min="7699" max="7937" width="9.1796875" style="35"/>
    <col min="7938" max="7939" width="41" style="35" customWidth="1"/>
    <col min="7940" max="7940" width="23.453125" style="35" customWidth="1"/>
    <col min="7941" max="7941" width="25" style="35" customWidth="1"/>
    <col min="7942" max="7942" width="43.1796875" style="35" customWidth="1"/>
    <col min="7943" max="7943" width="14.54296875" style="35" customWidth="1"/>
    <col min="7944" max="7950" width="9.1796875" style="35"/>
    <col min="7951" max="7951" width="5.54296875" style="35" customWidth="1"/>
    <col min="7952" max="7952" width="13.1796875" style="35" customWidth="1"/>
    <col min="7953" max="7953" width="51.453125" style="35" customWidth="1"/>
    <col min="7954" max="7954" width="11.7265625" style="35" customWidth="1"/>
    <col min="7955" max="8193" width="9.1796875" style="35"/>
    <col min="8194" max="8195" width="41" style="35" customWidth="1"/>
    <col min="8196" max="8196" width="23.453125" style="35" customWidth="1"/>
    <col min="8197" max="8197" width="25" style="35" customWidth="1"/>
    <col min="8198" max="8198" width="43.1796875" style="35" customWidth="1"/>
    <col min="8199" max="8199" width="14.54296875" style="35" customWidth="1"/>
    <col min="8200" max="8206" width="9.1796875" style="35"/>
    <col min="8207" max="8207" width="5.54296875" style="35" customWidth="1"/>
    <col min="8208" max="8208" width="13.1796875" style="35" customWidth="1"/>
    <col min="8209" max="8209" width="51.453125" style="35" customWidth="1"/>
    <col min="8210" max="8210" width="11.7265625" style="35" customWidth="1"/>
    <col min="8211" max="8449" width="9.1796875" style="35"/>
    <col min="8450" max="8451" width="41" style="35" customWidth="1"/>
    <col min="8452" max="8452" width="23.453125" style="35" customWidth="1"/>
    <col min="8453" max="8453" width="25" style="35" customWidth="1"/>
    <col min="8454" max="8454" width="43.1796875" style="35" customWidth="1"/>
    <col min="8455" max="8455" width="14.54296875" style="35" customWidth="1"/>
    <col min="8456" max="8462" width="9.1796875" style="35"/>
    <col min="8463" max="8463" width="5.54296875" style="35" customWidth="1"/>
    <col min="8464" max="8464" width="13.1796875" style="35" customWidth="1"/>
    <col min="8465" max="8465" width="51.453125" style="35" customWidth="1"/>
    <col min="8466" max="8466" width="11.7265625" style="35" customWidth="1"/>
    <col min="8467" max="8705" width="9.1796875" style="35"/>
    <col min="8706" max="8707" width="41" style="35" customWidth="1"/>
    <col min="8708" max="8708" width="23.453125" style="35" customWidth="1"/>
    <col min="8709" max="8709" width="25" style="35" customWidth="1"/>
    <col min="8710" max="8710" width="43.1796875" style="35" customWidth="1"/>
    <col min="8711" max="8711" width="14.54296875" style="35" customWidth="1"/>
    <col min="8712" max="8718" width="9.1796875" style="35"/>
    <col min="8719" max="8719" width="5.54296875" style="35" customWidth="1"/>
    <col min="8720" max="8720" width="13.1796875" style="35" customWidth="1"/>
    <col min="8721" max="8721" width="51.453125" style="35" customWidth="1"/>
    <col min="8722" max="8722" width="11.7265625" style="35" customWidth="1"/>
    <col min="8723" max="8961" width="9.1796875" style="35"/>
    <col min="8962" max="8963" width="41" style="35" customWidth="1"/>
    <col min="8964" max="8964" width="23.453125" style="35" customWidth="1"/>
    <col min="8965" max="8965" width="25" style="35" customWidth="1"/>
    <col min="8966" max="8966" width="43.1796875" style="35" customWidth="1"/>
    <col min="8967" max="8967" width="14.54296875" style="35" customWidth="1"/>
    <col min="8968" max="8974" width="9.1796875" style="35"/>
    <col min="8975" max="8975" width="5.54296875" style="35" customWidth="1"/>
    <col min="8976" max="8976" width="13.1796875" style="35" customWidth="1"/>
    <col min="8977" max="8977" width="51.453125" style="35" customWidth="1"/>
    <col min="8978" max="8978" width="11.7265625" style="35" customWidth="1"/>
    <col min="8979" max="9217" width="9.1796875" style="35"/>
    <col min="9218" max="9219" width="41" style="35" customWidth="1"/>
    <col min="9220" max="9220" width="23.453125" style="35" customWidth="1"/>
    <col min="9221" max="9221" width="25" style="35" customWidth="1"/>
    <col min="9222" max="9222" width="43.1796875" style="35" customWidth="1"/>
    <col min="9223" max="9223" width="14.54296875" style="35" customWidth="1"/>
    <col min="9224" max="9230" width="9.1796875" style="35"/>
    <col min="9231" max="9231" width="5.54296875" style="35" customWidth="1"/>
    <col min="9232" max="9232" width="13.1796875" style="35" customWidth="1"/>
    <col min="9233" max="9233" width="51.453125" style="35" customWidth="1"/>
    <col min="9234" max="9234" width="11.7265625" style="35" customWidth="1"/>
    <col min="9235" max="9473" width="9.1796875" style="35"/>
    <col min="9474" max="9475" width="41" style="35" customWidth="1"/>
    <col min="9476" max="9476" width="23.453125" style="35" customWidth="1"/>
    <col min="9477" max="9477" width="25" style="35" customWidth="1"/>
    <col min="9478" max="9478" width="43.1796875" style="35" customWidth="1"/>
    <col min="9479" max="9479" width="14.54296875" style="35" customWidth="1"/>
    <col min="9480" max="9486" width="9.1796875" style="35"/>
    <col min="9487" max="9487" width="5.54296875" style="35" customWidth="1"/>
    <col min="9488" max="9488" width="13.1796875" style="35" customWidth="1"/>
    <col min="9489" max="9489" width="51.453125" style="35" customWidth="1"/>
    <col min="9490" max="9490" width="11.7265625" style="35" customWidth="1"/>
    <col min="9491" max="9729" width="9.1796875" style="35"/>
    <col min="9730" max="9731" width="41" style="35" customWidth="1"/>
    <col min="9732" max="9732" width="23.453125" style="35" customWidth="1"/>
    <col min="9733" max="9733" width="25" style="35" customWidth="1"/>
    <col min="9734" max="9734" width="43.1796875" style="35" customWidth="1"/>
    <col min="9735" max="9735" width="14.54296875" style="35" customWidth="1"/>
    <col min="9736" max="9742" width="9.1796875" style="35"/>
    <col min="9743" max="9743" width="5.54296875" style="35" customWidth="1"/>
    <col min="9744" max="9744" width="13.1796875" style="35" customWidth="1"/>
    <col min="9745" max="9745" width="51.453125" style="35" customWidth="1"/>
    <col min="9746" max="9746" width="11.7265625" style="35" customWidth="1"/>
    <col min="9747" max="9985" width="9.1796875" style="35"/>
    <col min="9986" max="9987" width="41" style="35" customWidth="1"/>
    <col min="9988" max="9988" width="23.453125" style="35" customWidth="1"/>
    <col min="9989" max="9989" width="25" style="35" customWidth="1"/>
    <col min="9990" max="9990" width="43.1796875" style="35" customWidth="1"/>
    <col min="9991" max="9991" width="14.54296875" style="35" customWidth="1"/>
    <col min="9992" max="9998" width="9.1796875" style="35"/>
    <col min="9999" max="9999" width="5.54296875" style="35" customWidth="1"/>
    <col min="10000" max="10000" width="13.1796875" style="35" customWidth="1"/>
    <col min="10001" max="10001" width="51.453125" style="35" customWidth="1"/>
    <col min="10002" max="10002" width="11.7265625" style="35" customWidth="1"/>
    <col min="10003" max="10241" width="9.1796875" style="35"/>
    <col min="10242" max="10243" width="41" style="35" customWidth="1"/>
    <col min="10244" max="10244" width="23.453125" style="35" customWidth="1"/>
    <col min="10245" max="10245" width="25" style="35" customWidth="1"/>
    <col min="10246" max="10246" width="43.1796875" style="35" customWidth="1"/>
    <col min="10247" max="10247" width="14.54296875" style="35" customWidth="1"/>
    <col min="10248" max="10254" width="9.1796875" style="35"/>
    <col min="10255" max="10255" width="5.54296875" style="35" customWidth="1"/>
    <col min="10256" max="10256" width="13.1796875" style="35" customWidth="1"/>
    <col min="10257" max="10257" width="51.453125" style="35" customWidth="1"/>
    <col min="10258" max="10258" width="11.7265625" style="35" customWidth="1"/>
    <col min="10259" max="10497" width="9.1796875" style="35"/>
    <col min="10498" max="10499" width="41" style="35" customWidth="1"/>
    <col min="10500" max="10500" width="23.453125" style="35" customWidth="1"/>
    <col min="10501" max="10501" width="25" style="35" customWidth="1"/>
    <col min="10502" max="10502" width="43.1796875" style="35" customWidth="1"/>
    <col min="10503" max="10503" width="14.54296875" style="35" customWidth="1"/>
    <col min="10504" max="10510" width="9.1796875" style="35"/>
    <col min="10511" max="10511" width="5.54296875" style="35" customWidth="1"/>
    <col min="10512" max="10512" width="13.1796875" style="35" customWidth="1"/>
    <col min="10513" max="10513" width="51.453125" style="35" customWidth="1"/>
    <col min="10514" max="10514" width="11.7265625" style="35" customWidth="1"/>
    <col min="10515" max="10753" width="9.1796875" style="35"/>
    <col min="10754" max="10755" width="41" style="35" customWidth="1"/>
    <col min="10756" max="10756" width="23.453125" style="35" customWidth="1"/>
    <col min="10757" max="10757" width="25" style="35" customWidth="1"/>
    <col min="10758" max="10758" width="43.1796875" style="35" customWidth="1"/>
    <col min="10759" max="10759" width="14.54296875" style="35" customWidth="1"/>
    <col min="10760" max="10766" width="9.1796875" style="35"/>
    <col min="10767" max="10767" width="5.54296875" style="35" customWidth="1"/>
    <col min="10768" max="10768" width="13.1796875" style="35" customWidth="1"/>
    <col min="10769" max="10769" width="51.453125" style="35" customWidth="1"/>
    <col min="10770" max="10770" width="11.7265625" style="35" customWidth="1"/>
    <col min="10771" max="11009" width="9.1796875" style="35"/>
    <col min="11010" max="11011" width="41" style="35" customWidth="1"/>
    <col min="11012" max="11012" width="23.453125" style="35" customWidth="1"/>
    <col min="11013" max="11013" width="25" style="35" customWidth="1"/>
    <col min="11014" max="11014" width="43.1796875" style="35" customWidth="1"/>
    <col min="11015" max="11015" width="14.54296875" style="35" customWidth="1"/>
    <col min="11016" max="11022" width="9.1796875" style="35"/>
    <col min="11023" max="11023" width="5.54296875" style="35" customWidth="1"/>
    <col min="11024" max="11024" width="13.1796875" style="35" customWidth="1"/>
    <col min="11025" max="11025" width="51.453125" style="35" customWidth="1"/>
    <col min="11026" max="11026" width="11.7265625" style="35" customWidth="1"/>
    <col min="11027" max="11265" width="9.1796875" style="35"/>
    <col min="11266" max="11267" width="41" style="35" customWidth="1"/>
    <col min="11268" max="11268" width="23.453125" style="35" customWidth="1"/>
    <col min="11269" max="11269" width="25" style="35" customWidth="1"/>
    <col min="11270" max="11270" width="43.1796875" style="35" customWidth="1"/>
    <col min="11271" max="11271" width="14.54296875" style="35" customWidth="1"/>
    <col min="11272" max="11278" width="9.1796875" style="35"/>
    <col min="11279" max="11279" width="5.54296875" style="35" customWidth="1"/>
    <col min="11280" max="11280" width="13.1796875" style="35" customWidth="1"/>
    <col min="11281" max="11281" width="51.453125" style="35" customWidth="1"/>
    <col min="11282" max="11282" width="11.7265625" style="35" customWidth="1"/>
    <col min="11283" max="11521" width="9.1796875" style="35"/>
    <col min="11522" max="11523" width="41" style="35" customWidth="1"/>
    <col min="11524" max="11524" width="23.453125" style="35" customWidth="1"/>
    <col min="11525" max="11525" width="25" style="35" customWidth="1"/>
    <col min="11526" max="11526" width="43.1796875" style="35" customWidth="1"/>
    <col min="11527" max="11527" width="14.54296875" style="35" customWidth="1"/>
    <col min="11528" max="11534" width="9.1796875" style="35"/>
    <col min="11535" max="11535" width="5.54296875" style="35" customWidth="1"/>
    <col min="11536" max="11536" width="13.1796875" style="35" customWidth="1"/>
    <col min="11537" max="11537" width="51.453125" style="35" customWidth="1"/>
    <col min="11538" max="11538" width="11.7265625" style="35" customWidth="1"/>
    <col min="11539" max="11777" width="9.1796875" style="35"/>
    <col min="11778" max="11779" width="41" style="35" customWidth="1"/>
    <col min="11780" max="11780" width="23.453125" style="35" customWidth="1"/>
    <col min="11781" max="11781" width="25" style="35" customWidth="1"/>
    <col min="11782" max="11782" width="43.1796875" style="35" customWidth="1"/>
    <col min="11783" max="11783" width="14.54296875" style="35" customWidth="1"/>
    <col min="11784" max="11790" width="9.1796875" style="35"/>
    <col min="11791" max="11791" width="5.54296875" style="35" customWidth="1"/>
    <col min="11792" max="11792" width="13.1796875" style="35" customWidth="1"/>
    <col min="11793" max="11793" width="51.453125" style="35" customWidth="1"/>
    <col min="11794" max="11794" width="11.7265625" style="35" customWidth="1"/>
    <col min="11795" max="12033" width="9.1796875" style="35"/>
    <col min="12034" max="12035" width="41" style="35" customWidth="1"/>
    <col min="12036" max="12036" width="23.453125" style="35" customWidth="1"/>
    <col min="12037" max="12037" width="25" style="35" customWidth="1"/>
    <col min="12038" max="12038" width="43.1796875" style="35" customWidth="1"/>
    <col min="12039" max="12039" width="14.54296875" style="35" customWidth="1"/>
    <col min="12040" max="12046" width="9.1796875" style="35"/>
    <col min="12047" max="12047" width="5.54296875" style="35" customWidth="1"/>
    <col min="12048" max="12048" width="13.1796875" style="35" customWidth="1"/>
    <col min="12049" max="12049" width="51.453125" style="35" customWidth="1"/>
    <col min="12050" max="12050" width="11.7265625" style="35" customWidth="1"/>
    <col min="12051" max="12289" width="9.1796875" style="35"/>
    <col min="12290" max="12291" width="41" style="35" customWidth="1"/>
    <col min="12292" max="12292" width="23.453125" style="35" customWidth="1"/>
    <col min="12293" max="12293" width="25" style="35" customWidth="1"/>
    <col min="12294" max="12294" width="43.1796875" style="35" customWidth="1"/>
    <col min="12295" max="12295" width="14.54296875" style="35" customWidth="1"/>
    <col min="12296" max="12302" width="9.1796875" style="35"/>
    <col min="12303" max="12303" width="5.54296875" style="35" customWidth="1"/>
    <col min="12304" max="12304" width="13.1796875" style="35" customWidth="1"/>
    <col min="12305" max="12305" width="51.453125" style="35" customWidth="1"/>
    <col min="12306" max="12306" width="11.7265625" style="35" customWidth="1"/>
    <col min="12307" max="12545" width="9.1796875" style="35"/>
    <col min="12546" max="12547" width="41" style="35" customWidth="1"/>
    <col min="12548" max="12548" width="23.453125" style="35" customWidth="1"/>
    <col min="12549" max="12549" width="25" style="35" customWidth="1"/>
    <col min="12550" max="12550" width="43.1796875" style="35" customWidth="1"/>
    <col min="12551" max="12551" width="14.54296875" style="35" customWidth="1"/>
    <col min="12552" max="12558" width="9.1796875" style="35"/>
    <col min="12559" max="12559" width="5.54296875" style="35" customWidth="1"/>
    <col min="12560" max="12560" width="13.1796875" style="35" customWidth="1"/>
    <col min="12561" max="12561" width="51.453125" style="35" customWidth="1"/>
    <col min="12562" max="12562" width="11.7265625" style="35" customWidth="1"/>
    <col min="12563" max="12801" width="9.1796875" style="35"/>
    <col min="12802" max="12803" width="41" style="35" customWidth="1"/>
    <col min="12804" max="12804" width="23.453125" style="35" customWidth="1"/>
    <col min="12805" max="12805" width="25" style="35" customWidth="1"/>
    <col min="12806" max="12806" width="43.1796875" style="35" customWidth="1"/>
    <col min="12807" max="12807" width="14.54296875" style="35" customWidth="1"/>
    <col min="12808" max="12814" width="9.1796875" style="35"/>
    <col min="12815" max="12815" width="5.54296875" style="35" customWidth="1"/>
    <col min="12816" max="12816" width="13.1796875" style="35" customWidth="1"/>
    <col min="12817" max="12817" width="51.453125" style="35" customWidth="1"/>
    <col min="12818" max="12818" width="11.7265625" style="35" customWidth="1"/>
    <col min="12819" max="13057" width="9.1796875" style="35"/>
    <col min="13058" max="13059" width="41" style="35" customWidth="1"/>
    <col min="13060" max="13060" width="23.453125" style="35" customWidth="1"/>
    <col min="13061" max="13061" width="25" style="35" customWidth="1"/>
    <col min="13062" max="13062" width="43.1796875" style="35" customWidth="1"/>
    <col min="13063" max="13063" width="14.54296875" style="35" customWidth="1"/>
    <col min="13064" max="13070" width="9.1796875" style="35"/>
    <col min="13071" max="13071" width="5.54296875" style="35" customWidth="1"/>
    <col min="13072" max="13072" width="13.1796875" style="35" customWidth="1"/>
    <col min="13073" max="13073" width="51.453125" style="35" customWidth="1"/>
    <col min="13074" max="13074" width="11.7265625" style="35" customWidth="1"/>
    <col min="13075" max="13313" width="9.1796875" style="35"/>
    <col min="13314" max="13315" width="41" style="35" customWidth="1"/>
    <col min="13316" max="13316" width="23.453125" style="35" customWidth="1"/>
    <col min="13317" max="13317" width="25" style="35" customWidth="1"/>
    <col min="13318" max="13318" width="43.1796875" style="35" customWidth="1"/>
    <col min="13319" max="13319" width="14.54296875" style="35" customWidth="1"/>
    <col min="13320" max="13326" width="9.1796875" style="35"/>
    <col min="13327" max="13327" width="5.54296875" style="35" customWidth="1"/>
    <col min="13328" max="13328" width="13.1796875" style="35" customWidth="1"/>
    <col min="13329" max="13329" width="51.453125" style="35" customWidth="1"/>
    <col min="13330" max="13330" width="11.7265625" style="35" customWidth="1"/>
    <col min="13331" max="13569" width="9.1796875" style="35"/>
    <col min="13570" max="13571" width="41" style="35" customWidth="1"/>
    <col min="13572" max="13572" width="23.453125" style="35" customWidth="1"/>
    <col min="13573" max="13573" width="25" style="35" customWidth="1"/>
    <col min="13574" max="13574" width="43.1796875" style="35" customWidth="1"/>
    <col min="13575" max="13575" width="14.54296875" style="35" customWidth="1"/>
    <col min="13576" max="13582" width="9.1796875" style="35"/>
    <col min="13583" max="13583" width="5.54296875" style="35" customWidth="1"/>
    <col min="13584" max="13584" width="13.1796875" style="35" customWidth="1"/>
    <col min="13585" max="13585" width="51.453125" style="35" customWidth="1"/>
    <col min="13586" max="13586" width="11.7265625" style="35" customWidth="1"/>
    <col min="13587" max="13825" width="9.1796875" style="35"/>
    <col min="13826" max="13827" width="41" style="35" customWidth="1"/>
    <col min="13828" max="13828" width="23.453125" style="35" customWidth="1"/>
    <col min="13829" max="13829" width="25" style="35" customWidth="1"/>
    <col min="13830" max="13830" width="43.1796875" style="35" customWidth="1"/>
    <col min="13831" max="13831" width="14.54296875" style="35" customWidth="1"/>
    <col min="13832" max="13838" width="9.1796875" style="35"/>
    <col min="13839" max="13839" width="5.54296875" style="35" customWidth="1"/>
    <col min="13840" max="13840" width="13.1796875" style="35" customWidth="1"/>
    <col min="13841" max="13841" width="51.453125" style="35" customWidth="1"/>
    <col min="13842" max="13842" width="11.7265625" style="35" customWidth="1"/>
    <col min="13843" max="14081" width="9.1796875" style="35"/>
    <col min="14082" max="14083" width="41" style="35" customWidth="1"/>
    <col min="14084" max="14084" width="23.453125" style="35" customWidth="1"/>
    <col min="14085" max="14085" width="25" style="35" customWidth="1"/>
    <col min="14086" max="14086" width="43.1796875" style="35" customWidth="1"/>
    <col min="14087" max="14087" width="14.54296875" style="35" customWidth="1"/>
    <col min="14088" max="14094" width="9.1796875" style="35"/>
    <col min="14095" max="14095" width="5.54296875" style="35" customWidth="1"/>
    <col min="14096" max="14096" width="13.1796875" style="35" customWidth="1"/>
    <col min="14097" max="14097" width="51.453125" style="35" customWidth="1"/>
    <col min="14098" max="14098" width="11.7265625" style="35" customWidth="1"/>
    <col min="14099" max="14337" width="9.1796875" style="35"/>
    <col min="14338" max="14339" width="41" style="35" customWidth="1"/>
    <col min="14340" max="14340" width="23.453125" style="35" customWidth="1"/>
    <col min="14341" max="14341" width="25" style="35" customWidth="1"/>
    <col min="14342" max="14342" width="43.1796875" style="35" customWidth="1"/>
    <col min="14343" max="14343" width="14.54296875" style="35" customWidth="1"/>
    <col min="14344" max="14350" width="9.1796875" style="35"/>
    <col min="14351" max="14351" width="5.54296875" style="35" customWidth="1"/>
    <col min="14352" max="14352" width="13.1796875" style="35" customWidth="1"/>
    <col min="14353" max="14353" width="51.453125" style="35" customWidth="1"/>
    <col min="14354" max="14354" width="11.7265625" style="35" customWidth="1"/>
    <col min="14355" max="14593" width="9.1796875" style="35"/>
    <col min="14594" max="14595" width="41" style="35" customWidth="1"/>
    <col min="14596" max="14596" width="23.453125" style="35" customWidth="1"/>
    <col min="14597" max="14597" width="25" style="35" customWidth="1"/>
    <col min="14598" max="14598" width="43.1796875" style="35" customWidth="1"/>
    <col min="14599" max="14599" width="14.54296875" style="35" customWidth="1"/>
    <col min="14600" max="14606" width="9.1796875" style="35"/>
    <col min="14607" max="14607" width="5.54296875" style="35" customWidth="1"/>
    <col min="14608" max="14608" width="13.1796875" style="35" customWidth="1"/>
    <col min="14609" max="14609" width="51.453125" style="35" customWidth="1"/>
    <col min="14610" max="14610" width="11.7265625" style="35" customWidth="1"/>
    <col min="14611" max="14849" width="9.1796875" style="35"/>
    <col min="14850" max="14851" width="41" style="35" customWidth="1"/>
    <col min="14852" max="14852" width="23.453125" style="35" customWidth="1"/>
    <col min="14853" max="14853" width="25" style="35" customWidth="1"/>
    <col min="14854" max="14854" width="43.1796875" style="35" customWidth="1"/>
    <col min="14855" max="14855" width="14.54296875" style="35" customWidth="1"/>
    <col min="14856" max="14862" width="9.1796875" style="35"/>
    <col min="14863" max="14863" width="5.54296875" style="35" customWidth="1"/>
    <col min="14864" max="14864" width="13.1796875" style="35" customWidth="1"/>
    <col min="14865" max="14865" width="51.453125" style="35" customWidth="1"/>
    <col min="14866" max="14866" width="11.7265625" style="35" customWidth="1"/>
    <col min="14867" max="15105" width="9.1796875" style="35"/>
    <col min="15106" max="15107" width="41" style="35" customWidth="1"/>
    <col min="15108" max="15108" width="23.453125" style="35" customWidth="1"/>
    <col min="15109" max="15109" width="25" style="35" customWidth="1"/>
    <col min="15110" max="15110" width="43.1796875" style="35" customWidth="1"/>
    <col min="15111" max="15111" width="14.54296875" style="35" customWidth="1"/>
    <col min="15112" max="15118" width="9.1796875" style="35"/>
    <col min="15119" max="15119" width="5.54296875" style="35" customWidth="1"/>
    <col min="15120" max="15120" width="13.1796875" style="35" customWidth="1"/>
    <col min="15121" max="15121" width="51.453125" style="35" customWidth="1"/>
    <col min="15122" max="15122" width="11.7265625" style="35" customWidth="1"/>
    <col min="15123" max="15361" width="9.1796875" style="35"/>
    <col min="15362" max="15363" width="41" style="35" customWidth="1"/>
    <col min="15364" max="15364" width="23.453125" style="35" customWidth="1"/>
    <col min="15365" max="15365" width="25" style="35" customWidth="1"/>
    <col min="15366" max="15366" width="43.1796875" style="35" customWidth="1"/>
    <col min="15367" max="15367" width="14.54296875" style="35" customWidth="1"/>
    <col min="15368" max="15374" width="9.1796875" style="35"/>
    <col min="15375" max="15375" width="5.54296875" style="35" customWidth="1"/>
    <col min="15376" max="15376" width="13.1796875" style="35" customWidth="1"/>
    <col min="15377" max="15377" width="51.453125" style="35" customWidth="1"/>
    <col min="15378" max="15378" width="11.7265625" style="35" customWidth="1"/>
    <col min="15379" max="15617" width="9.1796875" style="35"/>
    <col min="15618" max="15619" width="41" style="35" customWidth="1"/>
    <col min="15620" max="15620" width="23.453125" style="35" customWidth="1"/>
    <col min="15621" max="15621" width="25" style="35" customWidth="1"/>
    <col min="15622" max="15622" width="43.1796875" style="35" customWidth="1"/>
    <col min="15623" max="15623" width="14.54296875" style="35" customWidth="1"/>
    <col min="15624" max="15630" width="9.1796875" style="35"/>
    <col min="15631" max="15631" width="5.54296875" style="35" customWidth="1"/>
    <col min="15632" max="15632" width="13.1796875" style="35" customWidth="1"/>
    <col min="15633" max="15633" width="51.453125" style="35" customWidth="1"/>
    <col min="15634" max="15634" width="11.7265625" style="35" customWidth="1"/>
    <col min="15635" max="15873" width="9.1796875" style="35"/>
    <col min="15874" max="15875" width="41" style="35" customWidth="1"/>
    <col min="15876" max="15876" width="23.453125" style="35" customWidth="1"/>
    <col min="15877" max="15877" width="25" style="35" customWidth="1"/>
    <col min="15878" max="15878" width="43.1796875" style="35" customWidth="1"/>
    <col min="15879" max="15879" width="14.54296875" style="35" customWidth="1"/>
    <col min="15880" max="15886" width="9.1796875" style="35"/>
    <col min="15887" max="15887" width="5.54296875" style="35" customWidth="1"/>
    <col min="15888" max="15888" width="13.1796875" style="35" customWidth="1"/>
    <col min="15889" max="15889" width="51.453125" style="35" customWidth="1"/>
    <col min="15890" max="15890" width="11.7265625" style="35" customWidth="1"/>
    <col min="15891" max="16129" width="9.1796875" style="35"/>
    <col min="16130" max="16131" width="41" style="35" customWidth="1"/>
    <col min="16132" max="16132" width="23.453125" style="35" customWidth="1"/>
    <col min="16133" max="16133" width="25" style="35" customWidth="1"/>
    <col min="16134" max="16134" width="43.1796875" style="35" customWidth="1"/>
    <col min="16135" max="16135" width="14.54296875" style="35" customWidth="1"/>
    <col min="16136" max="16142" width="9.1796875" style="35"/>
    <col min="16143" max="16143" width="5.54296875" style="35" customWidth="1"/>
    <col min="16144" max="16144" width="13.1796875" style="35" customWidth="1"/>
    <col min="16145" max="16145" width="51.453125" style="35" customWidth="1"/>
    <col min="16146" max="16146" width="11.7265625" style="35" customWidth="1"/>
    <col min="16147" max="16384" width="9.1796875" style="35"/>
  </cols>
  <sheetData>
    <row r="1" spans="1:40">
      <c r="K1" s="459" t="s">
        <v>469</v>
      </c>
      <c r="L1" s="459"/>
      <c r="M1" s="131"/>
    </row>
    <row r="3" spans="1:40" s="29" customFormat="1" ht="15" customHeight="1">
      <c r="A3" s="445" t="str">
        <f>[8]Kopsavilkums!C17</f>
        <v>Personām ar atkarību izraisošo vielu lietošanas traucējumiem nodrošināts multiprofesionāls veselības aprūpes pakalpojums</v>
      </c>
      <c r="B3" s="445"/>
      <c r="C3" s="445"/>
      <c r="D3" s="445"/>
      <c r="E3" s="445"/>
      <c r="F3" s="445"/>
      <c r="G3" s="445"/>
      <c r="H3" s="445"/>
      <c r="I3" s="445"/>
      <c r="J3" s="445"/>
      <c r="K3" s="445"/>
      <c r="L3" s="445"/>
      <c r="M3" s="30"/>
      <c r="N3" s="30"/>
      <c r="O3" s="20"/>
      <c r="P3" s="20"/>
      <c r="Q3" s="20"/>
      <c r="R3" s="20"/>
      <c r="S3" s="20"/>
      <c r="T3" s="20"/>
      <c r="U3" s="20"/>
      <c r="V3" s="20"/>
      <c r="W3" s="20"/>
      <c r="X3" s="20"/>
      <c r="Y3" s="20"/>
      <c r="Z3" s="20"/>
      <c r="AA3" s="20"/>
      <c r="AB3" s="20"/>
      <c r="AC3" s="20"/>
      <c r="AD3" s="20"/>
      <c r="AE3" s="20"/>
      <c r="AF3" s="20"/>
      <c r="AG3" s="20"/>
      <c r="AH3" s="20"/>
      <c r="AI3" s="20"/>
      <c r="AJ3" s="20"/>
      <c r="AK3" s="20"/>
      <c r="AL3" s="20"/>
      <c r="AM3" s="20"/>
      <c r="AN3" s="20"/>
    </row>
    <row r="4" spans="1:40" ht="9.75" customHeight="1">
      <c r="B4" s="33"/>
      <c r="C4" s="33"/>
      <c r="D4" s="33"/>
      <c r="F4" s="6"/>
      <c r="G4" s="6"/>
      <c r="H4" s="6"/>
      <c r="I4" s="6"/>
      <c r="J4" s="6"/>
      <c r="K4" s="6"/>
      <c r="L4" s="6"/>
      <c r="O4" s="33"/>
      <c r="P4" s="33"/>
      <c r="Q4" s="33"/>
      <c r="R4" s="33"/>
      <c r="S4" s="33"/>
      <c r="T4" s="33"/>
      <c r="U4" s="33"/>
      <c r="V4" s="33"/>
      <c r="W4" s="33"/>
      <c r="X4" s="33"/>
      <c r="Y4" s="33"/>
      <c r="Z4" s="33"/>
      <c r="AA4" s="33"/>
      <c r="AB4" s="33"/>
      <c r="AC4" s="33"/>
      <c r="AD4" s="33"/>
      <c r="AE4" s="33"/>
      <c r="AF4" s="33"/>
      <c r="AG4" s="33"/>
      <c r="AH4" s="33"/>
      <c r="AI4" s="33"/>
      <c r="AJ4" s="33"/>
      <c r="AK4" s="33"/>
      <c r="AL4" s="33"/>
      <c r="AM4" s="33"/>
      <c r="AN4" s="33"/>
    </row>
    <row r="5" spans="1:40" ht="112.5" customHeight="1">
      <c r="B5" s="446" t="s">
        <v>67</v>
      </c>
      <c r="C5" s="447"/>
      <c r="D5" s="119" t="s">
        <v>372</v>
      </c>
      <c r="E5" s="119" t="s">
        <v>373</v>
      </c>
      <c r="F5" s="119" t="s">
        <v>374</v>
      </c>
      <c r="G5" s="119" t="s">
        <v>375</v>
      </c>
      <c r="H5" s="5"/>
      <c r="I5" s="5"/>
      <c r="J5" s="6"/>
      <c r="K5" s="6"/>
      <c r="L5" s="6"/>
      <c r="O5" s="33"/>
      <c r="P5" s="33"/>
      <c r="Q5" s="33"/>
      <c r="R5" s="33"/>
      <c r="S5" s="33"/>
      <c r="T5" s="33"/>
      <c r="U5" s="33"/>
      <c r="V5" s="33"/>
      <c r="W5" s="33"/>
      <c r="X5" s="33"/>
      <c r="Y5" s="33"/>
      <c r="Z5" s="33"/>
      <c r="AA5" s="33"/>
      <c r="AB5" s="33"/>
      <c r="AC5" s="33"/>
      <c r="AD5" s="33"/>
      <c r="AE5" s="33"/>
      <c r="AF5" s="33"/>
      <c r="AG5" s="33"/>
      <c r="AH5" s="33"/>
      <c r="AI5" s="33"/>
      <c r="AJ5" s="33"/>
      <c r="AK5" s="33"/>
      <c r="AL5" s="33"/>
      <c r="AM5" s="33"/>
      <c r="AN5" s="33"/>
    </row>
    <row r="6" spans="1:40" ht="37.5" customHeight="1">
      <c r="B6" s="455" t="s">
        <v>68</v>
      </c>
      <c r="C6" s="456"/>
      <c r="D6" s="21">
        <f>ROUNDUP(M17,0)</f>
        <v>123660</v>
      </c>
      <c r="E6" s="21">
        <f>ROUNDUP(M17,0)*2</f>
        <v>247320</v>
      </c>
      <c r="F6" s="21">
        <f>D26</f>
        <v>370978</v>
      </c>
      <c r="G6" s="21">
        <f>F6</f>
        <v>370978</v>
      </c>
      <c r="H6" s="8"/>
      <c r="I6" s="8"/>
      <c r="J6" s="6"/>
      <c r="K6" s="6"/>
      <c r="L6" s="6"/>
      <c r="O6" s="33"/>
      <c r="P6" s="33"/>
      <c r="Q6" s="33"/>
      <c r="R6" s="33"/>
      <c r="S6" s="33"/>
      <c r="T6" s="33"/>
      <c r="U6" s="33"/>
      <c r="V6" s="33"/>
      <c r="W6" s="33"/>
      <c r="X6" s="33"/>
      <c r="Y6" s="33"/>
      <c r="Z6" s="33"/>
      <c r="AA6" s="33"/>
      <c r="AB6" s="33"/>
      <c r="AC6" s="33"/>
      <c r="AD6" s="33"/>
      <c r="AE6" s="33"/>
      <c r="AF6" s="33"/>
      <c r="AG6" s="33"/>
      <c r="AH6" s="33"/>
      <c r="AI6" s="33"/>
      <c r="AJ6" s="33"/>
      <c r="AK6" s="33"/>
      <c r="AL6" s="33"/>
      <c r="AM6" s="33"/>
      <c r="AN6" s="33"/>
    </row>
    <row r="7" spans="1:40">
      <c r="B7" s="33"/>
      <c r="C7" s="33"/>
      <c r="D7" s="33"/>
      <c r="F7" s="6"/>
      <c r="G7" s="6"/>
      <c r="H7" s="6"/>
      <c r="I7" s="6"/>
      <c r="J7" s="6"/>
      <c r="K7" s="6"/>
      <c r="L7" s="6"/>
      <c r="O7" s="33"/>
      <c r="P7" s="33"/>
      <c r="Q7" s="33"/>
      <c r="R7" s="33"/>
      <c r="S7" s="33"/>
      <c r="T7" s="33"/>
      <c r="U7" s="33"/>
      <c r="V7" s="33"/>
      <c r="W7" s="33"/>
      <c r="X7" s="33"/>
      <c r="Y7" s="33"/>
      <c r="Z7" s="33"/>
      <c r="AA7" s="33"/>
      <c r="AB7" s="33"/>
      <c r="AC7" s="33"/>
      <c r="AD7" s="33"/>
      <c r="AE7" s="33"/>
      <c r="AF7" s="33"/>
      <c r="AG7" s="33"/>
      <c r="AH7" s="33"/>
      <c r="AI7" s="33"/>
      <c r="AJ7" s="33"/>
      <c r="AK7" s="33"/>
      <c r="AL7" s="33"/>
      <c r="AM7" s="33"/>
      <c r="AN7" s="33"/>
    </row>
    <row r="8" spans="1:40">
      <c r="B8" s="33"/>
      <c r="C8" s="33"/>
      <c r="D8" s="33"/>
      <c r="F8" s="6"/>
      <c r="G8" s="6"/>
      <c r="H8" s="6"/>
      <c r="I8" s="6"/>
      <c r="J8" s="6"/>
      <c r="K8" s="6"/>
      <c r="L8" s="6"/>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40" ht="16.5" customHeight="1">
      <c r="H9" s="6"/>
      <c r="I9" s="6"/>
      <c r="J9" s="6"/>
      <c r="K9" s="6"/>
      <c r="L9" s="6"/>
      <c r="O9" s="33"/>
      <c r="P9" s="33"/>
      <c r="Q9" s="33"/>
      <c r="R9" s="33"/>
      <c r="S9" s="33"/>
      <c r="T9" s="33"/>
      <c r="U9" s="33"/>
      <c r="V9" s="33"/>
      <c r="W9" s="33"/>
      <c r="X9" s="33"/>
      <c r="Y9" s="33"/>
      <c r="Z9" s="33"/>
      <c r="AA9" s="33"/>
      <c r="AB9" s="33"/>
      <c r="AC9" s="33"/>
      <c r="AD9" s="33"/>
      <c r="AE9" s="33"/>
      <c r="AF9" s="33"/>
      <c r="AG9" s="33"/>
      <c r="AH9" s="33"/>
      <c r="AI9" s="33"/>
      <c r="AJ9" s="33"/>
      <c r="AK9" s="33"/>
      <c r="AL9" s="33"/>
      <c r="AM9" s="33"/>
      <c r="AN9" s="33"/>
    </row>
    <row r="10" spans="1:40">
      <c r="B10" s="33" t="s">
        <v>70</v>
      </c>
      <c r="C10" s="33"/>
      <c r="D10" s="33"/>
      <c r="E10" s="33"/>
      <c r="F10" s="33"/>
      <c r="G10" s="33"/>
      <c r="H10" s="33"/>
      <c r="I10" s="33"/>
      <c r="J10" s="33"/>
      <c r="K10" s="33"/>
      <c r="L10" s="33"/>
    </row>
    <row r="11" spans="1:40" ht="72" customHeight="1">
      <c r="B11" s="460"/>
      <c r="C11" s="458" t="s">
        <v>71</v>
      </c>
      <c r="D11" s="460" t="s">
        <v>72</v>
      </c>
      <c r="E11" s="460"/>
      <c r="F11" s="461" t="s">
        <v>73</v>
      </c>
      <c r="G11" s="461"/>
      <c r="H11" s="458" t="s">
        <v>393</v>
      </c>
      <c r="I11" s="462" t="s">
        <v>392</v>
      </c>
      <c r="J11" s="458" t="s">
        <v>470</v>
      </c>
      <c r="K11" s="458" t="s">
        <v>390</v>
      </c>
      <c r="L11" s="458" t="s">
        <v>389</v>
      </c>
      <c r="M11" s="458" t="s">
        <v>394</v>
      </c>
      <c r="O11" s="6"/>
    </row>
    <row r="12" spans="1:40" ht="31.5" customHeight="1">
      <c r="B12" s="460"/>
      <c r="C12" s="458"/>
      <c r="D12" s="177" t="s">
        <v>74</v>
      </c>
      <c r="E12" s="258" t="s">
        <v>75</v>
      </c>
      <c r="F12" s="177" t="s">
        <v>74</v>
      </c>
      <c r="G12" s="258" t="s">
        <v>76</v>
      </c>
      <c r="H12" s="458"/>
      <c r="I12" s="463"/>
      <c r="J12" s="458"/>
      <c r="K12" s="458"/>
      <c r="L12" s="458"/>
      <c r="M12" s="458"/>
      <c r="O12" s="6"/>
      <c r="P12" s="6"/>
    </row>
    <row r="13" spans="1:40">
      <c r="B13" s="178" t="s">
        <v>77</v>
      </c>
      <c r="C13" s="179">
        <v>1</v>
      </c>
      <c r="D13" s="179">
        <v>1</v>
      </c>
      <c r="E13" s="180">
        <v>1</v>
      </c>
      <c r="F13" s="179"/>
      <c r="G13" s="180"/>
      <c r="H13" s="181">
        <f>ROUND((E13*1963)*12,2)</f>
        <v>23556</v>
      </c>
      <c r="I13" s="181">
        <f>12*540</f>
        <v>6480</v>
      </c>
      <c r="J13" s="181">
        <f>405*12</f>
        <v>4860</v>
      </c>
      <c r="K13" s="181">
        <f>ROUND((H13+J13+I13)*0.2359,2)</f>
        <v>8231.9699999999993</v>
      </c>
      <c r="L13" s="182">
        <v>3416</v>
      </c>
      <c r="M13" s="301">
        <f>SUM(H13:L13)</f>
        <v>46543.97</v>
      </c>
      <c r="O13" s="6"/>
      <c r="P13" s="6"/>
      <c r="Q13" s="190"/>
    </row>
    <row r="14" spans="1:40">
      <c r="B14" s="184" t="s">
        <v>78</v>
      </c>
      <c r="C14" s="185">
        <v>1</v>
      </c>
      <c r="D14" s="178"/>
      <c r="E14" s="178"/>
      <c r="F14" s="187">
        <v>1</v>
      </c>
      <c r="G14" s="189">
        <v>1</v>
      </c>
      <c r="H14" s="181">
        <f>ROUND((G14*1183)*12,2)</f>
        <v>14196</v>
      </c>
      <c r="I14" s="181">
        <v>0</v>
      </c>
      <c r="J14" s="181">
        <f>12*243</f>
        <v>2916</v>
      </c>
      <c r="K14" s="181">
        <f>ROUND((H14+J14+I14)*0.2359,2)</f>
        <v>4036.72</v>
      </c>
      <c r="L14" s="182">
        <v>3416</v>
      </c>
      <c r="M14" s="301">
        <f>SUM(H14:L14)</f>
        <v>24564.720000000001</v>
      </c>
      <c r="O14" s="6"/>
      <c r="P14" s="6"/>
    </row>
    <row r="15" spans="1:40">
      <c r="B15" s="184" t="s">
        <v>79</v>
      </c>
      <c r="C15" s="186">
        <v>1</v>
      </c>
      <c r="D15" s="187">
        <v>1</v>
      </c>
      <c r="E15" s="297">
        <v>0.5</v>
      </c>
      <c r="F15" s="187"/>
      <c r="G15" s="189"/>
      <c r="H15" s="181">
        <f>ROUND((E15*1963)*12,2)</f>
        <v>11778</v>
      </c>
      <c r="I15" s="181">
        <f>12*540</f>
        <v>6480</v>
      </c>
      <c r="J15" s="181">
        <f>405*12</f>
        <v>4860</v>
      </c>
      <c r="K15" s="181">
        <f>ROUND((H15+J15+I15)*0.2359,2)</f>
        <v>5453.54</v>
      </c>
      <c r="L15" s="182">
        <v>1708</v>
      </c>
      <c r="M15" s="301">
        <f>SUM(H15:L15)</f>
        <v>30279.54</v>
      </c>
      <c r="O15" s="6"/>
      <c r="P15" s="6"/>
    </row>
    <row r="16" spans="1:40">
      <c r="B16" s="184" t="s">
        <v>80</v>
      </c>
      <c r="C16" s="186">
        <v>1</v>
      </c>
      <c r="D16" s="187">
        <v>1</v>
      </c>
      <c r="E16" s="297">
        <v>0.5</v>
      </c>
      <c r="F16" s="187"/>
      <c r="G16" s="189"/>
      <c r="H16" s="181">
        <f>ROUND((E16*1963)*12,2)</f>
        <v>11778</v>
      </c>
      <c r="I16" s="181">
        <v>0</v>
      </c>
      <c r="J16" s="181">
        <f>405*12</f>
        <v>4860</v>
      </c>
      <c r="K16" s="181">
        <f>ROUND((H16+J16+I16)*0.2359,2)</f>
        <v>3924.9</v>
      </c>
      <c r="L16" s="182">
        <v>1708</v>
      </c>
      <c r="M16" s="301">
        <f>SUM(H16:L16)</f>
        <v>22270.9</v>
      </c>
      <c r="O16" s="6"/>
      <c r="P16" s="6"/>
    </row>
    <row r="17" spans="2:16">
      <c r="B17" s="302" t="s">
        <v>69</v>
      </c>
      <c r="C17" s="96">
        <f>C14+C15+C13+C16</f>
        <v>4</v>
      </c>
      <c r="D17" s="96">
        <f t="shared" ref="D17:M17" si="0">D14+D15+D13+D16</f>
        <v>3</v>
      </c>
      <c r="E17" s="96">
        <f t="shared" si="0"/>
        <v>2</v>
      </c>
      <c r="F17" s="96">
        <f t="shared" si="0"/>
        <v>1</v>
      </c>
      <c r="G17" s="96">
        <f t="shared" si="0"/>
        <v>1</v>
      </c>
      <c r="H17" s="199">
        <f t="shared" si="0"/>
        <v>61308</v>
      </c>
      <c r="I17" s="199">
        <f t="shared" si="0"/>
        <v>12960</v>
      </c>
      <c r="J17" s="199">
        <f t="shared" si="0"/>
        <v>17496</v>
      </c>
      <c r="K17" s="199">
        <f t="shared" si="0"/>
        <v>21647.13</v>
      </c>
      <c r="L17" s="199">
        <f t="shared" si="0"/>
        <v>10248</v>
      </c>
      <c r="M17" s="303">
        <f t="shared" si="0"/>
        <v>123659.13</v>
      </c>
      <c r="O17" s="6"/>
      <c r="P17" s="6"/>
    </row>
    <row r="18" spans="2:16">
      <c r="B18" s="191" t="s">
        <v>81</v>
      </c>
      <c r="C18" s="280"/>
      <c r="D18" s="280"/>
      <c r="E18" s="280"/>
      <c r="F18" s="280"/>
      <c r="G18" s="280"/>
      <c r="H18" s="304"/>
      <c r="I18" s="304"/>
      <c r="J18" s="304"/>
      <c r="K18" s="304"/>
      <c r="L18" s="304"/>
      <c r="O18" s="6"/>
    </row>
    <row r="19" spans="2:16">
      <c r="B19" s="35" t="s">
        <v>82</v>
      </c>
      <c r="C19" s="280"/>
      <c r="D19" s="280"/>
      <c r="E19" s="280"/>
      <c r="F19" s="280"/>
      <c r="G19" s="280"/>
      <c r="H19" s="304"/>
      <c r="I19" s="304"/>
      <c r="J19" s="304"/>
      <c r="K19" s="304"/>
      <c r="L19" s="304"/>
      <c r="O19" s="6"/>
    </row>
    <row r="20" spans="2:16">
      <c r="B20" s="35" t="s">
        <v>466</v>
      </c>
      <c r="C20" s="280"/>
      <c r="D20" s="280"/>
      <c r="E20" s="280"/>
      <c r="F20" s="280"/>
      <c r="G20" s="280"/>
      <c r="H20" s="304"/>
      <c r="I20" s="304"/>
      <c r="J20" s="304"/>
      <c r="K20" s="304"/>
      <c r="L20" s="304"/>
      <c r="O20" s="6"/>
    </row>
    <row r="21" spans="2:16" ht="15.75" customHeight="1">
      <c r="B21" s="25" t="s">
        <v>467</v>
      </c>
      <c r="C21" s="280"/>
      <c r="D21" s="280"/>
      <c r="E21" s="280"/>
      <c r="F21" s="280"/>
      <c r="G21" s="280"/>
      <c r="H21" s="304"/>
      <c r="I21" s="304"/>
      <c r="J21" s="304"/>
      <c r="K21" s="304"/>
      <c r="L21" s="304"/>
      <c r="O21" s="6"/>
    </row>
    <row r="22" spans="2:16">
      <c r="C22" s="280"/>
      <c r="D22" s="280"/>
      <c r="E22" s="280"/>
      <c r="F22" s="280"/>
      <c r="G22" s="280"/>
      <c r="H22" s="304"/>
      <c r="I22" s="304"/>
      <c r="J22" s="304"/>
      <c r="K22" s="304"/>
      <c r="L22" s="304"/>
      <c r="O22" s="6"/>
    </row>
    <row r="23" spans="2:16" ht="26.25" customHeight="1">
      <c r="C23" s="280"/>
      <c r="D23" s="280"/>
      <c r="E23" s="280"/>
      <c r="F23" s="280"/>
      <c r="G23" s="280"/>
      <c r="H23" s="304"/>
      <c r="I23" s="304"/>
      <c r="J23" s="304"/>
      <c r="K23" s="304"/>
      <c r="L23" s="304"/>
      <c r="O23" s="6"/>
    </row>
    <row r="24" spans="2:16">
      <c r="B24" s="305" t="s">
        <v>84</v>
      </c>
      <c r="C24" s="33"/>
      <c r="D24" s="33"/>
      <c r="F24" s="280"/>
      <c r="G24" s="6"/>
      <c r="H24" s="6"/>
      <c r="I24" s="304"/>
      <c r="J24" s="304"/>
      <c r="K24" s="304"/>
      <c r="L24" s="304"/>
      <c r="O24" s="6"/>
    </row>
    <row r="25" spans="2:16" ht="60.75" customHeight="1">
      <c r="B25" s="298" t="s">
        <v>468</v>
      </c>
      <c r="C25" s="197" t="s">
        <v>395</v>
      </c>
      <c r="D25" s="198" t="s">
        <v>396</v>
      </c>
      <c r="H25" s="6"/>
      <c r="I25" s="304"/>
      <c r="J25" s="304"/>
      <c r="K25" s="304"/>
      <c r="L25" s="304"/>
      <c r="O25" s="6"/>
    </row>
    <row r="26" spans="2:16">
      <c r="B26" s="299">
        <v>3</v>
      </c>
      <c r="C26" s="300">
        <f>M17</f>
        <v>123659.13</v>
      </c>
      <c r="D26" s="306">
        <f>ROUNDUP(B26*C26,0)</f>
        <v>370978</v>
      </c>
      <c r="H26" s="6"/>
      <c r="I26" s="304"/>
      <c r="J26" s="304"/>
      <c r="K26" s="304"/>
      <c r="L26" s="304"/>
      <c r="O26" s="6"/>
    </row>
    <row r="27" spans="2:16" ht="24" customHeight="1">
      <c r="B27" s="307"/>
      <c r="C27" s="280"/>
      <c r="D27" s="280"/>
      <c r="E27" s="280"/>
      <c r="F27" s="280"/>
      <c r="G27" s="280"/>
      <c r="H27" s="304"/>
      <c r="I27" s="304"/>
      <c r="J27" s="304"/>
      <c r="K27" s="304"/>
      <c r="L27" s="304"/>
      <c r="O27" s="6"/>
    </row>
    <row r="28" spans="2:16">
      <c r="B28" s="6"/>
      <c r="C28" s="6"/>
      <c r="D28" s="6"/>
      <c r="E28" s="6"/>
      <c r="F28" s="6"/>
      <c r="G28" s="6"/>
      <c r="H28" s="6"/>
      <c r="I28" s="6"/>
      <c r="J28" s="6"/>
      <c r="K28" s="6"/>
      <c r="L28" s="6"/>
      <c r="O28" s="6"/>
    </row>
    <row r="29" spans="2:16">
      <c r="B29" s="6"/>
      <c r="C29" s="6"/>
      <c r="D29" s="6"/>
      <c r="E29" s="6"/>
      <c r="F29" s="6"/>
      <c r="G29" s="6"/>
      <c r="H29" s="6"/>
      <c r="I29" s="6"/>
      <c r="J29" s="6"/>
      <c r="K29" s="6"/>
      <c r="L29" s="6"/>
      <c r="O29" s="6"/>
    </row>
    <row r="30" spans="2:16" ht="18.75" customHeight="1">
      <c r="C30" s="6"/>
      <c r="D30" s="6"/>
      <c r="E30" s="6"/>
      <c r="F30" s="6"/>
      <c r="G30" s="6"/>
      <c r="H30" s="39"/>
      <c r="I30" s="6"/>
      <c r="J30" s="6"/>
      <c r="K30" s="6"/>
      <c r="L30" s="6"/>
      <c r="O30" s="6"/>
    </row>
    <row r="31" spans="2:16">
      <c r="O31" s="6"/>
    </row>
    <row r="32" spans="2:16">
      <c r="O32" s="6"/>
    </row>
    <row r="33" spans="2:15" ht="42.75" customHeight="1">
      <c r="B33" s="6"/>
      <c r="C33" s="6"/>
      <c r="D33" s="6"/>
      <c r="E33" s="6"/>
      <c r="F33" s="6"/>
      <c r="G33" s="6"/>
      <c r="O33" s="6"/>
    </row>
    <row r="34" spans="2:15">
      <c r="B34" s="6"/>
      <c r="C34" s="6"/>
      <c r="D34" s="6"/>
      <c r="E34" s="6"/>
      <c r="F34" s="6"/>
      <c r="G34" s="6"/>
      <c r="O34" s="6"/>
    </row>
    <row r="35" spans="2:15">
      <c r="B35" s="6"/>
      <c r="C35" s="6"/>
      <c r="D35" s="6"/>
      <c r="E35" s="6"/>
      <c r="F35" s="6"/>
      <c r="G35" s="6"/>
      <c r="O35" s="6"/>
    </row>
    <row r="36" spans="2:15">
      <c r="B36" s="6"/>
      <c r="C36" s="6"/>
      <c r="D36" s="6"/>
      <c r="E36" s="6"/>
      <c r="F36" s="6"/>
      <c r="G36" s="6"/>
      <c r="O36" s="6"/>
    </row>
    <row r="37" spans="2:15">
      <c r="O37" s="6"/>
    </row>
    <row r="38" spans="2:15">
      <c r="O38" s="6"/>
    </row>
    <row r="39" spans="2:15">
      <c r="O39" s="6"/>
    </row>
    <row r="40" spans="2:15">
      <c r="O40" s="6"/>
    </row>
    <row r="41" spans="2:15">
      <c r="O41" s="6"/>
    </row>
    <row r="42" spans="2:15">
      <c r="O42" s="6"/>
    </row>
    <row r="43" spans="2:15">
      <c r="O43" s="6"/>
    </row>
    <row r="44" spans="2:15">
      <c r="J44" s="190"/>
      <c r="O44" s="6"/>
    </row>
    <row r="46" spans="2:15" ht="30" customHeight="1"/>
    <row r="48" spans="2:15" s="6" customFormat="1"/>
    <row r="49" s="6" customFormat="1"/>
    <row r="50" s="6" customFormat="1"/>
    <row r="51" s="6" customFormat="1"/>
    <row r="52" s="6" customFormat="1"/>
    <row r="53" s="6" customFormat="1"/>
    <row r="54" s="6" customFormat="1"/>
    <row r="55" s="6" customFormat="1"/>
    <row r="56" s="6" customFormat="1"/>
    <row r="57" s="6" customFormat="1"/>
    <row r="58" s="6" customFormat="1"/>
    <row r="59" s="6" customFormat="1"/>
  </sheetData>
  <mergeCells count="15">
    <mergeCell ref="J11:J12"/>
    <mergeCell ref="K11:K12"/>
    <mergeCell ref="L11:L12"/>
    <mergeCell ref="M11:M12"/>
    <mergeCell ref="K1:L1"/>
    <mergeCell ref="A3:J3"/>
    <mergeCell ref="K3:L3"/>
    <mergeCell ref="B5:C5"/>
    <mergeCell ref="B6:C6"/>
    <mergeCell ref="B11:B12"/>
    <mergeCell ref="C11:C12"/>
    <mergeCell ref="D11:E11"/>
    <mergeCell ref="F11:G11"/>
    <mergeCell ref="H11:H12"/>
    <mergeCell ref="I11:I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F6237-29D2-4FF8-B26A-E666787D3419}">
  <sheetPr>
    <tabColor theme="9" tint="0.79998168889431442"/>
  </sheetPr>
  <dimension ref="A1:T52"/>
  <sheetViews>
    <sheetView topLeftCell="A37" zoomScale="82" zoomScaleNormal="82" workbookViewId="0">
      <selection activeCell="B33" sqref="B33"/>
    </sheetView>
  </sheetViews>
  <sheetFormatPr defaultRowHeight="13"/>
  <cols>
    <col min="1" max="1" width="3.54296875" style="35" customWidth="1"/>
    <col min="2" max="2" width="10" style="35" customWidth="1"/>
    <col min="3" max="3" width="28.7265625" style="35" customWidth="1"/>
    <col min="4" max="4" width="25.453125" style="35" customWidth="1"/>
    <col min="5" max="5" width="35" style="35" customWidth="1"/>
    <col min="6" max="6" width="17.26953125" style="35" customWidth="1"/>
    <col min="7" max="7" width="16.26953125" style="35" customWidth="1"/>
    <col min="8" max="8" width="16.453125" style="35" customWidth="1"/>
    <col min="9" max="9" width="18.453125" style="35" customWidth="1"/>
    <col min="10" max="10" width="20.7265625" style="35" customWidth="1"/>
    <col min="11" max="11" width="15.453125" style="35" bestFit="1" customWidth="1"/>
    <col min="12" max="12" width="14.1796875" style="35" bestFit="1" customWidth="1"/>
    <col min="13" max="13" width="16.54296875" style="35" customWidth="1"/>
    <col min="14" max="14" width="13.453125" style="35" bestFit="1" customWidth="1"/>
    <col min="15" max="15" width="13.54296875" style="35" customWidth="1"/>
    <col min="16" max="16" width="14.1796875" style="9" customWidth="1"/>
    <col min="17" max="17" width="9.1796875" style="9"/>
    <col min="18" max="18" width="11" style="35" customWidth="1"/>
    <col min="19" max="19" width="11.81640625" style="35" customWidth="1"/>
    <col min="20" max="20" width="12" style="35" customWidth="1"/>
    <col min="21" max="21" width="11.7265625" style="35" customWidth="1"/>
    <col min="22" max="260" width="9.1796875" style="35"/>
    <col min="261" max="262" width="41" style="35" customWidth="1"/>
    <col min="263" max="263" width="23.453125" style="35" customWidth="1"/>
    <col min="264" max="264" width="25" style="35" customWidth="1"/>
    <col min="265" max="265" width="43.1796875" style="35" customWidth="1"/>
    <col min="266" max="266" width="14.54296875" style="35" customWidth="1"/>
    <col min="267" max="273" width="9.1796875" style="35"/>
    <col min="274" max="274" width="5.54296875" style="35" customWidth="1"/>
    <col min="275" max="275" width="13.1796875" style="35" customWidth="1"/>
    <col min="276" max="276" width="51.453125" style="35" customWidth="1"/>
    <col min="277" max="277" width="11.7265625" style="35" customWidth="1"/>
    <col min="278" max="516" width="9.1796875" style="35"/>
    <col min="517" max="518" width="41" style="35" customWidth="1"/>
    <col min="519" max="519" width="23.453125" style="35" customWidth="1"/>
    <col min="520" max="520" width="25" style="35" customWidth="1"/>
    <col min="521" max="521" width="43.1796875" style="35" customWidth="1"/>
    <col min="522" max="522" width="14.54296875" style="35" customWidth="1"/>
    <col min="523" max="529" width="9.1796875" style="35"/>
    <col min="530" max="530" width="5.54296875" style="35" customWidth="1"/>
    <col min="531" max="531" width="13.1796875" style="35" customWidth="1"/>
    <col min="532" max="532" width="51.453125" style="35" customWidth="1"/>
    <col min="533" max="533" width="11.7265625" style="35" customWidth="1"/>
    <col min="534" max="772" width="9.1796875" style="35"/>
    <col min="773" max="774" width="41" style="35" customWidth="1"/>
    <col min="775" max="775" width="23.453125" style="35" customWidth="1"/>
    <col min="776" max="776" width="25" style="35" customWidth="1"/>
    <col min="777" max="777" width="43.1796875" style="35" customWidth="1"/>
    <col min="778" max="778" width="14.54296875" style="35" customWidth="1"/>
    <col min="779" max="785" width="9.1796875" style="35"/>
    <col min="786" max="786" width="5.54296875" style="35" customWidth="1"/>
    <col min="787" max="787" width="13.1796875" style="35" customWidth="1"/>
    <col min="788" max="788" width="51.453125" style="35" customWidth="1"/>
    <col min="789" max="789" width="11.7265625" style="35" customWidth="1"/>
    <col min="790" max="1028" width="9.1796875" style="35"/>
    <col min="1029" max="1030" width="41" style="35" customWidth="1"/>
    <col min="1031" max="1031" width="23.453125" style="35" customWidth="1"/>
    <col min="1032" max="1032" width="25" style="35" customWidth="1"/>
    <col min="1033" max="1033" width="43.1796875" style="35" customWidth="1"/>
    <col min="1034" max="1034" width="14.54296875" style="35" customWidth="1"/>
    <col min="1035" max="1041" width="9.1796875" style="35"/>
    <col min="1042" max="1042" width="5.54296875" style="35" customWidth="1"/>
    <col min="1043" max="1043" width="13.1796875" style="35" customWidth="1"/>
    <col min="1044" max="1044" width="51.453125" style="35" customWidth="1"/>
    <col min="1045" max="1045" width="11.7265625" style="35" customWidth="1"/>
    <col min="1046" max="1284" width="9.1796875" style="35"/>
    <col min="1285" max="1286" width="41" style="35" customWidth="1"/>
    <col min="1287" max="1287" width="23.453125" style="35" customWidth="1"/>
    <col min="1288" max="1288" width="25" style="35" customWidth="1"/>
    <col min="1289" max="1289" width="43.1796875" style="35" customWidth="1"/>
    <col min="1290" max="1290" width="14.54296875" style="35" customWidth="1"/>
    <col min="1291" max="1297" width="9.1796875" style="35"/>
    <col min="1298" max="1298" width="5.54296875" style="35" customWidth="1"/>
    <col min="1299" max="1299" width="13.1796875" style="35" customWidth="1"/>
    <col min="1300" max="1300" width="51.453125" style="35" customWidth="1"/>
    <col min="1301" max="1301" width="11.7265625" style="35" customWidth="1"/>
    <col min="1302" max="1540" width="9.1796875" style="35"/>
    <col min="1541" max="1542" width="41" style="35" customWidth="1"/>
    <col min="1543" max="1543" width="23.453125" style="35" customWidth="1"/>
    <col min="1544" max="1544" width="25" style="35" customWidth="1"/>
    <col min="1545" max="1545" width="43.1796875" style="35" customWidth="1"/>
    <col min="1546" max="1546" width="14.54296875" style="35" customWidth="1"/>
    <col min="1547" max="1553" width="9.1796875" style="35"/>
    <col min="1554" max="1554" width="5.54296875" style="35" customWidth="1"/>
    <col min="1555" max="1555" width="13.1796875" style="35" customWidth="1"/>
    <col min="1556" max="1556" width="51.453125" style="35" customWidth="1"/>
    <col min="1557" max="1557" width="11.7265625" style="35" customWidth="1"/>
    <col min="1558" max="1796" width="9.1796875" style="35"/>
    <col min="1797" max="1798" width="41" style="35" customWidth="1"/>
    <col min="1799" max="1799" width="23.453125" style="35" customWidth="1"/>
    <col min="1800" max="1800" width="25" style="35" customWidth="1"/>
    <col min="1801" max="1801" width="43.1796875" style="35" customWidth="1"/>
    <col min="1802" max="1802" width="14.54296875" style="35" customWidth="1"/>
    <col min="1803" max="1809" width="9.1796875" style="35"/>
    <col min="1810" max="1810" width="5.54296875" style="35" customWidth="1"/>
    <col min="1811" max="1811" width="13.1796875" style="35" customWidth="1"/>
    <col min="1812" max="1812" width="51.453125" style="35" customWidth="1"/>
    <col min="1813" max="1813" width="11.7265625" style="35" customWidth="1"/>
    <col min="1814" max="2052" width="9.1796875" style="35"/>
    <col min="2053" max="2054" width="41" style="35" customWidth="1"/>
    <col min="2055" max="2055" width="23.453125" style="35" customWidth="1"/>
    <col min="2056" max="2056" width="25" style="35" customWidth="1"/>
    <col min="2057" max="2057" width="43.1796875" style="35" customWidth="1"/>
    <col min="2058" max="2058" width="14.54296875" style="35" customWidth="1"/>
    <col min="2059" max="2065" width="9.1796875" style="35"/>
    <col min="2066" max="2066" width="5.54296875" style="35" customWidth="1"/>
    <col min="2067" max="2067" width="13.1796875" style="35" customWidth="1"/>
    <col min="2068" max="2068" width="51.453125" style="35" customWidth="1"/>
    <col min="2069" max="2069" width="11.7265625" style="35" customWidth="1"/>
    <col min="2070" max="2308" width="9.1796875" style="35"/>
    <col min="2309" max="2310" width="41" style="35" customWidth="1"/>
    <col min="2311" max="2311" width="23.453125" style="35" customWidth="1"/>
    <col min="2312" max="2312" width="25" style="35" customWidth="1"/>
    <col min="2313" max="2313" width="43.1796875" style="35" customWidth="1"/>
    <col min="2314" max="2314" width="14.54296875" style="35" customWidth="1"/>
    <col min="2315" max="2321" width="9.1796875" style="35"/>
    <col min="2322" max="2322" width="5.54296875" style="35" customWidth="1"/>
    <col min="2323" max="2323" width="13.1796875" style="35" customWidth="1"/>
    <col min="2324" max="2324" width="51.453125" style="35" customWidth="1"/>
    <col min="2325" max="2325" width="11.7265625" style="35" customWidth="1"/>
    <col min="2326" max="2564" width="9.1796875" style="35"/>
    <col min="2565" max="2566" width="41" style="35" customWidth="1"/>
    <col min="2567" max="2567" width="23.453125" style="35" customWidth="1"/>
    <col min="2568" max="2568" width="25" style="35" customWidth="1"/>
    <col min="2569" max="2569" width="43.1796875" style="35" customWidth="1"/>
    <col min="2570" max="2570" width="14.54296875" style="35" customWidth="1"/>
    <col min="2571" max="2577" width="9.1796875" style="35"/>
    <col min="2578" max="2578" width="5.54296875" style="35" customWidth="1"/>
    <col min="2579" max="2579" width="13.1796875" style="35" customWidth="1"/>
    <col min="2580" max="2580" width="51.453125" style="35" customWidth="1"/>
    <col min="2581" max="2581" width="11.7265625" style="35" customWidth="1"/>
    <col min="2582" max="2820" width="9.1796875" style="35"/>
    <col min="2821" max="2822" width="41" style="35" customWidth="1"/>
    <col min="2823" max="2823" width="23.453125" style="35" customWidth="1"/>
    <col min="2824" max="2824" width="25" style="35" customWidth="1"/>
    <col min="2825" max="2825" width="43.1796875" style="35" customWidth="1"/>
    <col min="2826" max="2826" width="14.54296875" style="35" customWidth="1"/>
    <col min="2827" max="2833" width="9.1796875" style="35"/>
    <col min="2834" max="2834" width="5.54296875" style="35" customWidth="1"/>
    <col min="2835" max="2835" width="13.1796875" style="35" customWidth="1"/>
    <col min="2836" max="2836" width="51.453125" style="35" customWidth="1"/>
    <col min="2837" max="2837" width="11.7265625" style="35" customWidth="1"/>
    <col min="2838" max="3076" width="9.1796875" style="35"/>
    <col min="3077" max="3078" width="41" style="35" customWidth="1"/>
    <col min="3079" max="3079" width="23.453125" style="35" customWidth="1"/>
    <col min="3080" max="3080" width="25" style="35" customWidth="1"/>
    <col min="3081" max="3081" width="43.1796875" style="35" customWidth="1"/>
    <col min="3082" max="3082" width="14.54296875" style="35" customWidth="1"/>
    <col min="3083" max="3089" width="9.1796875" style="35"/>
    <col min="3090" max="3090" width="5.54296875" style="35" customWidth="1"/>
    <col min="3091" max="3091" width="13.1796875" style="35" customWidth="1"/>
    <col min="3092" max="3092" width="51.453125" style="35" customWidth="1"/>
    <col min="3093" max="3093" width="11.7265625" style="35" customWidth="1"/>
    <col min="3094" max="3332" width="9.1796875" style="35"/>
    <col min="3333" max="3334" width="41" style="35" customWidth="1"/>
    <col min="3335" max="3335" width="23.453125" style="35" customWidth="1"/>
    <col min="3336" max="3336" width="25" style="35" customWidth="1"/>
    <col min="3337" max="3337" width="43.1796875" style="35" customWidth="1"/>
    <col min="3338" max="3338" width="14.54296875" style="35" customWidth="1"/>
    <col min="3339" max="3345" width="9.1796875" style="35"/>
    <col min="3346" max="3346" width="5.54296875" style="35" customWidth="1"/>
    <col min="3347" max="3347" width="13.1796875" style="35" customWidth="1"/>
    <col min="3348" max="3348" width="51.453125" style="35" customWidth="1"/>
    <col min="3349" max="3349" width="11.7265625" style="35" customWidth="1"/>
    <col min="3350" max="3588" width="9.1796875" style="35"/>
    <col min="3589" max="3590" width="41" style="35" customWidth="1"/>
    <col min="3591" max="3591" width="23.453125" style="35" customWidth="1"/>
    <col min="3592" max="3592" width="25" style="35" customWidth="1"/>
    <col min="3593" max="3593" width="43.1796875" style="35" customWidth="1"/>
    <col min="3594" max="3594" width="14.54296875" style="35" customWidth="1"/>
    <col min="3595" max="3601" width="9.1796875" style="35"/>
    <col min="3602" max="3602" width="5.54296875" style="35" customWidth="1"/>
    <col min="3603" max="3603" width="13.1796875" style="35" customWidth="1"/>
    <col min="3604" max="3604" width="51.453125" style="35" customWidth="1"/>
    <col min="3605" max="3605" width="11.7265625" style="35" customWidth="1"/>
    <col min="3606" max="3844" width="9.1796875" style="35"/>
    <col min="3845" max="3846" width="41" style="35" customWidth="1"/>
    <col min="3847" max="3847" width="23.453125" style="35" customWidth="1"/>
    <col min="3848" max="3848" width="25" style="35" customWidth="1"/>
    <col min="3849" max="3849" width="43.1796875" style="35" customWidth="1"/>
    <col min="3850" max="3850" width="14.54296875" style="35" customWidth="1"/>
    <col min="3851" max="3857" width="9.1796875" style="35"/>
    <col min="3858" max="3858" width="5.54296875" style="35" customWidth="1"/>
    <col min="3859" max="3859" width="13.1796875" style="35" customWidth="1"/>
    <col min="3860" max="3860" width="51.453125" style="35" customWidth="1"/>
    <col min="3861" max="3861" width="11.7265625" style="35" customWidth="1"/>
    <col min="3862" max="4100" width="9.1796875" style="35"/>
    <col min="4101" max="4102" width="41" style="35" customWidth="1"/>
    <col min="4103" max="4103" width="23.453125" style="35" customWidth="1"/>
    <col min="4104" max="4104" width="25" style="35" customWidth="1"/>
    <col min="4105" max="4105" width="43.1796875" style="35" customWidth="1"/>
    <col min="4106" max="4106" width="14.54296875" style="35" customWidth="1"/>
    <col min="4107" max="4113" width="9.1796875" style="35"/>
    <col min="4114" max="4114" width="5.54296875" style="35" customWidth="1"/>
    <col min="4115" max="4115" width="13.1796875" style="35" customWidth="1"/>
    <col min="4116" max="4116" width="51.453125" style="35" customWidth="1"/>
    <col min="4117" max="4117" width="11.7265625" style="35" customWidth="1"/>
    <col min="4118" max="4356" width="9.1796875" style="35"/>
    <col min="4357" max="4358" width="41" style="35" customWidth="1"/>
    <col min="4359" max="4359" width="23.453125" style="35" customWidth="1"/>
    <col min="4360" max="4360" width="25" style="35" customWidth="1"/>
    <col min="4361" max="4361" width="43.1796875" style="35" customWidth="1"/>
    <col min="4362" max="4362" width="14.54296875" style="35" customWidth="1"/>
    <col min="4363" max="4369" width="9.1796875" style="35"/>
    <col min="4370" max="4370" width="5.54296875" style="35" customWidth="1"/>
    <col min="4371" max="4371" width="13.1796875" style="35" customWidth="1"/>
    <col min="4372" max="4372" width="51.453125" style="35" customWidth="1"/>
    <col min="4373" max="4373" width="11.7265625" style="35" customWidth="1"/>
    <col min="4374" max="4612" width="9.1796875" style="35"/>
    <col min="4613" max="4614" width="41" style="35" customWidth="1"/>
    <col min="4615" max="4615" width="23.453125" style="35" customWidth="1"/>
    <col min="4616" max="4616" width="25" style="35" customWidth="1"/>
    <col min="4617" max="4617" width="43.1796875" style="35" customWidth="1"/>
    <col min="4618" max="4618" width="14.54296875" style="35" customWidth="1"/>
    <col min="4619" max="4625" width="9.1796875" style="35"/>
    <col min="4626" max="4626" width="5.54296875" style="35" customWidth="1"/>
    <col min="4627" max="4627" width="13.1796875" style="35" customWidth="1"/>
    <col min="4628" max="4628" width="51.453125" style="35" customWidth="1"/>
    <col min="4629" max="4629" width="11.7265625" style="35" customWidth="1"/>
    <col min="4630" max="4868" width="9.1796875" style="35"/>
    <col min="4869" max="4870" width="41" style="35" customWidth="1"/>
    <col min="4871" max="4871" width="23.453125" style="35" customWidth="1"/>
    <col min="4872" max="4872" width="25" style="35" customWidth="1"/>
    <col min="4873" max="4873" width="43.1796875" style="35" customWidth="1"/>
    <col min="4874" max="4874" width="14.54296875" style="35" customWidth="1"/>
    <col min="4875" max="4881" width="9.1796875" style="35"/>
    <col min="4882" max="4882" width="5.54296875" style="35" customWidth="1"/>
    <col min="4883" max="4883" width="13.1796875" style="35" customWidth="1"/>
    <col min="4884" max="4884" width="51.453125" style="35" customWidth="1"/>
    <col min="4885" max="4885" width="11.7265625" style="35" customWidth="1"/>
    <col min="4886" max="5124" width="9.1796875" style="35"/>
    <col min="5125" max="5126" width="41" style="35" customWidth="1"/>
    <col min="5127" max="5127" width="23.453125" style="35" customWidth="1"/>
    <col min="5128" max="5128" width="25" style="35" customWidth="1"/>
    <col min="5129" max="5129" width="43.1796875" style="35" customWidth="1"/>
    <col min="5130" max="5130" width="14.54296875" style="35" customWidth="1"/>
    <col min="5131" max="5137" width="9.1796875" style="35"/>
    <col min="5138" max="5138" width="5.54296875" style="35" customWidth="1"/>
    <col min="5139" max="5139" width="13.1796875" style="35" customWidth="1"/>
    <col min="5140" max="5140" width="51.453125" style="35" customWidth="1"/>
    <col min="5141" max="5141" width="11.7265625" style="35" customWidth="1"/>
    <col min="5142" max="5380" width="9.1796875" style="35"/>
    <col min="5381" max="5382" width="41" style="35" customWidth="1"/>
    <col min="5383" max="5383" width="23.453125" style="35" customWidth="1"/>
    <col min="5384" max="5384" width="25" style="35" customWidth="1"/>
    <col min="5385" max="5385" width="43.1796875" style="35" customWidth="1"/>
    <col min="5386" max="5386" width="14.54296875" style="35" customWidth="1"/>
    <col min="5387" max="5393" width="9.1796875" style="35"/>
    <col min="5394" max="5394" width="5.54296875" style="35" customWidth="1"/>
    <col min="5395" max="5395" width="13.1796875" style="35" customWidth="1"/>
    <col min="5396" max="5396" width="51.453125" style="35" customWidth="1"/>
    <col min="5397" max="5397" width="11.7265625" style="35" customWidth="1"/>
    <col min="5398" max="5636" width="9.1796875" style="35"/>
    <col min="5637" max="5638" width="41" style="35" customWidth="1"/>
    <col min="5639" max="5639" width="23.453125" style="35" customWidth="1"/>
    <col min="5640" max="5640" width="25" style="35" customWidth="1"/>
    <col min="5641" max="5641" width="43.1796875" style="35" customWidth="1"/>
    <col min="5642" max="5642" width="14.54296875" style="35" customWidth="1"/>
    <col min="5643" max="5649" width="9.1796875" style="35"/>
    <col min="5650" max="5650" width="5.54296875" style="35" customWidth="1"/>
    <col min="5651" max="5651" width="13.1796875" style="35" customWidth="1"/>
    <col min="5652" max="5652" width="51.453125" style="35" customWidth="1"/>
    <col min="5653" max="5653" width="11.7265625" style="35" customWidth="1"/>
    <col min="5654" max="5892" width="9.1796875" style="35"/>
    <col min="5893" max="5894" width="41" style="35" customWidth="1"/>
    <col min="5895" max="5895" width="23.453125" style="35" customWidth="1"/>
    <col min="5896" max="5896" width="25" style="35" customWidth="1"/>
    <col min="5897" max="5897" width="43.1796875" style="35" customWidth="1"/>
    <col min="5898" max="5898" width="14.54296875" style="35" customWidth="1"/>
    <col min="5899" max="5905" width="9.1796875" style="35"/>
    <col min="5906" max="5906" width="5.54296875" style="35" customWidth="1"/>
    <col min="5907" max="5907" width="13.1796875" style="35" customWidth="1"/>
    <col min="5908" max="5908" width="51.453125" style="35" customWidth="1"/>
    <col min="5909" max="5909" width="11.7265625" style="35" customWidth="1"/>
    <col min="5910" max="6148" width="9.1796875" style="35"/>
    <col min="6149" max="6150" width="41" style="35" customWidth="1"/>
    <col min="6151" max="6151" width="23.453125" style="35" customWidth="1"/>
    <col min="6152" max="6152" width="25" style="35" customWidth="1"/>
    <col min="6153" max="6153" width="43.1796875" style="35" customWidth="1"/>
    <col min="6154" max="6154" width="14.54296875" style="35" customWidth="1"/>
    <col min="6155" max="6161" width="9.1796875" style="35"/>
    <col min="6162" max="6162" width="5.54296875" style="35" customWidth="1"/>
    <col min="6163" max="6163" width="13.1796875" style="35" customWidth="1"/>
    <col min="6164" max="6164" width="51.453125" style="35" customWidth="1"/>
    <col min="6165" max="6165" width="11.7265625" style="35" customWidth="1"/>
    <col min="6166" max="6404" width="9.1796875" style="35"/>
    <col min="6405" max="6406" width="41" style="35" customWidth="1"/>
    <col min="6407" max="6407" width="23.453125" style="35" customWidth="1"/>
    <col min="6408" max="6408" width="25" style="35" customWidth="1"/>
    <col min="6409" max="6409" width="43.1796875" style="35" customWidth="1"/>
    <col min="6410" max="6410" width="14.54296875" style="35" customWidth="1"/>
    <col min="6411" max="6417" width="9.1796875" style="35"/>
    <col min="6418" max="6418" width="5.54296875" style="35" customWidth="1"/>
    <col min="6419" max="6419" width="13.1796875" style="35" customWidth="1"/>
    <col min="6420" max="6420" width="51.453125" style="35" customWidth="1"/>
    <col min="6421" max="6421" width="11.7265625" style="35" customWidth="1"/>
    <col min="6422" max="6660" width="9.1796875" style="35"/>
    <col min="6661" max="6662" width="41" style="35" customWidth="1"/>
    <col min="6663" max="6663" width="23.453125" style="35" customWidth="1"/>
    <col min="6664" max="6664" width="25" style="35" customWidth="1"/>
    <col min="6665" max="6665" width="43.1796875" style="35" customWidth="1"/>
    <col min="6666" max="6666" width="14.54296875" style="35" customWidth="1"/>
    <col min="6667" max="6673" width="9.1796875" style="35"/>
    <col min="6674" max="6674" width="5.54296875" style="35" customWidth="1"/>
    <col min="6675" max="6675" width="13.1796875" style="35" customWidth="1"/>
    <col min="6676" max="6676" width="51.453125" style="35" customWidth="1"/>
    <col min="6677" max="6677" width="11.7265625" style="35" customWidth="1"/>
    <col min="6678" max="6916" width="9.1796875" style="35"/>
    <col min="6917" max="6918" width="41" style="35" customWidth="1"/>
    <col min="6919" max="6919" width="23.453125" style="35" customWidth="1"/>
    <col min="6920" max="6920" width="25" style="35" customWidth="1"/>
    <col min="6921" max="6921" width="43.1796875" style="35" customWidth="1"/>
    <col min="6922" max="6922" width="14.54296875" style="35" customWidth="1"/>
    <col min="6923" max="6929" width="9.1796875" style="35"/>
    <col min="6930" max="6930" width="5.54296875" style="35" customWidth="1"/>
    <col min="6931" max="6931" width="13.1796875" style="35" customWidth="1"/>
    <col min="6932" max="6932" width="51.453125" style="35" customWidth="1"/>
    <col min="6933" max="6933" width="11.7265625" style="35" customWidth="1"/>
    <col min="6934" max="7172" width="9.1796875" style="35"/>
    <col min="7173" max="7174" width="41" style="35" customWidth="1"/>
    <col min="7175" max="7175" width="23.453125" style="35" customWidth="1"/>
    <col min="7176" max="7176" width="25" style="35" customWidth="1"/>
    <col min="7177" max="7177" width="43.1796875" style="35" customWidth="1"/>
    <col min="7178" max="7178" width="14.54296875" style="35" customWidth="1"/>
    <col min="7179" max="7185" width="9.1796875" style="35"/>
    <col min="7186" max="7186" width="5.54296875" style="35" customWidth="1"/>
    <col min="7187" max="7187" width="13.1796875" style="35" customWidth="1"/>
    <col min="7188" max="7188" width="51.453125" style="35" customWidth="1"/>
    <col min="7189" max="7189" width="11.7265625" style="35" customWidth="1"/>
    <col min="7190" max="7428" width="9.1796875" style="35"/>
    <col min="7429" max="7430" width="41" style="35" customWidth="1"/>
    <col min="7431" max="7431" width="23.453125" style="35" customWidth="1"/>
    <col min="7432" max="7432" width="25" style="35" customWidth="1"/>
    <col min="7433" max="7433" width="43.1796875" style="35" customWidth="1"/>
    <col min="7434" max="7434" width="14.54296875" style="35" customWidth="1"/>
    <col min="7435" max="7441" width="9.1796875" style="35"/>
    <col min="7442" max="7442" width="5.54296875" style="35" customWidth="1"/>
    <col min="7443" max="7443" width="13.1796875" style="35" customWidth="1"/>
    <col min="7444" max="7444" width="51.453125" style="35" customWidth="1"/>
    <col min="7445" max="7445" width="11.7265625" style="35" customWidth="1"/>
    <col min="7446" max="7684" width="9.1796875" style="35"/>
    <col min="7685" max="7686" width="41" style="35" customWidth="1"/>
    <col min="7687" max="7687" width="23.453125" style="35" customWidth="1"/>
    <col min="7688" max="7688" width="25" style="35" customWidth="1"/>
    <col min="7689" max="7689" width="43.1796875" style="35" customWidth="1"/>
    <col min="7690" max="7690" width="14.54296875" style="35" customWidth="1"/>
    <col min="7691" max="7697" width="9.1796875" style="35"/>
    <col min="7698" max="7698" width="5.54296875" style="35" customWidth="1"/>
    <col min="7699" max="7699" width="13.1796875" style="35" customWidth="1"/>
    <col min="7700" max="7700" width="51.453125" style="35" customWidth="1"/>
    <col min="7701" max="7701" width="11.7265625" style="35" customWidth="1"/>
    <col min="7702" max="7940" width="9.1796875" style="35"/>
    <col min="7941" max="7942" width="41" style="35" customWidth="1"/>
    <col min="7943" max="7943" width="23.453125" style="35" customWidth="1"/>
    <col min="7944" max="7944" width="25" style="35" customWidth="1"/>
    <col min="7945" max="7945" width="43.1796875" style="35" customWidth="1"/>
    <col min="7946" max="7946" width="14.54296875" style="35" customWidth="1"/>
    <col min="7947" max="7953" width="9.1796875" style="35"/>
    <col min="7954" max="7954" width="5.54296875" style="35" customWidth="1"/>
    <col min="7955" max="7955" width="13.1796875" style="35" customWidth="1"/>
    <col min="7956" max="7956" width="51.453125" style="35" customWidth="1"/>
    <col min="7957" max="7957" width="11.7265625" style="35" customWidth="1"/>
    <col min="7958" max="8196" width="9.1796875" style="35"/>
    <col min="8197" max="8198" width="41" style="35" customWidth="1"/>
    <col min="8199" max="8199" width="23.453125" style="35" customWidth="1"/>
    <col min="8200" max="8200" width="25" style="35" customWidth="1"/>
    <col min="8201" max="8201" width="43.1796875" style="35" customWidth="1"/>
    <col min="8202" max="8202" width="14.54296875" style="35" customWidth="1"/>
    <col min="8203" max="8209" width="9.1796875" style="35"/>
    <col min="8210" max="8210" width="5.54296875" style="35" customWidth="1"/>
    <col min="8211" max="8211" width="13.1796875" style="35" customWidth="1"/>
    <col min="8212" max="8212" width="51.453125" style="35" customWidth="1"/>
    <col min="8213" max="8213" width="11.7265625" style="35" customWidth="1"/>
    <col min="8214" max="8452" width="9.1796875" style="35"/>
    <col min="8453" max="8454" width="41" style="35" customWidth="1"/>
    <col min="8455" max="8455" width="23.453125" style="35" customWidth="1"/>
    <col min="8456" max="8456" width="25" style="35" customWidth="1"/>
    <col min="8457" max="8457" width="43.1796875" style="35" customWidth="1"/>
    <col min="8458" max="8458" width="14.54296875" style="35" customWidth="1"/>
    <col min="8459" max="8465" width="9.1796875" style="35"/>
    <col min="8466" max="8466" width="5.54296875" style="35" customWidth="1"/>
    <col min="8467" max="8467" width="13.1796875" style="35" customWidth="1"/>
    <col min="8468" max="8468" width="51.453125" style="35" customWidth="1"/>
    <col min="8469" max="8469" width="11.7265625" style="35" customWidth="1"/>
    <col min="8470" max="8708" width="9.1796875" style="35"/>
    <col min="8709" max="8710" width="41" style="35" customWidth="1"/>
    <col min="8711" max="8711" width="23.453125" style="35" customWidth="1"/>
    <col min="8712" max="8712" width="25" style="35" customWidth="1"/>
    <col min="8713" max="8713" width="43.1796875" style="35" customWidth="1"/>
    <col min="8714" max="8714" width="14.54296875" style="35" customWidth="1"/>
    <col min="8715" max="8721" width="9.1796875" style="35"/>
    <col min="8722" max="8722" width="5.54296875" style="35" customWidth="1"/>
    <col min="8723" max="8723" width="13.1796875" style="35" customWidth="1"/>
    <col min="8724" max="8724" width="51.453125" style="35" customWidth="1"/>
    <col min="8725" max="8725" width="11.7265625" style="35" customWidth="1"/>
    <col min="8726" max="8964" width="9.1796875" style="35"/>
    <col min="8965" max="8966" width="41" style="35" customWidth="1"/>
    <col min="8967" max="8967" width="23.453125" style="35" customWidth="1"/>
    <col min="8968" max="8968" width="25" style="35" customWidth="1"/>
    <col min="8969" max="8969" width="43.1796875" style="35" customWidth="1"/>
    <col min="8970" max="8970" width="14.54296875" style="35" customWidth="1"/>
    <col min="8971" max="8977" width="9.1796875" style="35"/>
    <col min="8978" max="8978" width="5.54296875" style="35" customWidth="1"/>
    <col min="8979" max="8979" width="13.1796875" style="35" customWidth="1"/>
    <col min="8980" max="8980" width="51.453125" style="35" customWidth="1"/>
    <col min="8981" max="8981" width="11.7265625" style="35" customWidth="1"/>
    <col min="8982" max="9220" width="9.1796875" style="35"/>
    <col min="9221" max="9222" width="41" style="35" customWidth="1"/>
    <col min="9223" max="9223" width="23.453125" style="35" customWidth="1"/>
    <col min="9224" max="9224" width="25" style="35" customWidth="1"/>
    <col min="9225" max="9225" width="43.1796875" style="35" customWidth="1"/>
    <col min="9226" max="9226" width="14.54296875" style="35" customWidth="1"/>
    <col min="9227" max="9233" width="9.1796875" style="35"/>
    <col min="9234" max="9234" width="5.54296875" style="35" customWidth="1"/>
    <col min="9235" max="9235" width="13.1796875" style="35" customWidth="1"/>
    <col min="9236" max="9236" width="51.453125" style="35" customWidth="1"/>
    <col min="9237" max="9237" width="11.7265625" style="35" customWidth="1"/>
    <col min="9238" max="9476" width="9.1796875" style="35"/>
    <col min="9477" max="9478" width="41" style="35" customWidth="1"/>
    <col min="9479" max="9479" width="23.453125" style="35" customWidth="1"/>
    <col min="9480" max="9480" width="25" style="35" customWidth="1"/>
    <col min="9481" max="9481" width="43.1796875" style="35" customWidth="1"/>
    <col min="9482" max="9482" width="14.54296875" style="35" customWidth="1"/>
    <col min="9483" max="9489" width="9.1796875" style="35"/>
    <col min="9490" max="9490" width="5.54296875" style="35" customWidth="1"/>
    <col min="9491" max="9491" width="13.1796875" style="35" customWidth="1"/>
    <col min="9492" max="9492" width="51.453125" style="35" customWidth="1"/>
    <col min="9493" max="9493" width="11.7265625" style="35" customWidth="1"/>
    <col min="9494" max="9732" width="9.1796875" style="35"/>
    <col min="9733" max="9734" width="41" style="35" customWidth="1"/>
    <col min="9735" max="9735" width="23.453125" style="35" customWidth="1"/>
    <col min="9736" max="9736" width="25" style="35" customWidth="1"/>
    <col min="9737" max="9737" width="43.1796875" style="35" customWidth="1"/>
    <col min="9738" max="9738" width="14.54296875" style="35" customWidth="1"/>
    <col min="9739" max="9745" width="9.1796875" style="35"/>
    <col min="9746" max="9746" width="5.54296875" style="35" customWidth="1"/>
    <col min="9747" max="9747" width="13.1796875" style="35" customWidth="1"/>
    <col min="9748" max="9748" width="51.453125" style="35" customWidth="1"/>
    <col min="9749" max="9749" width="11.7265625" style="35" customWidth="1"/>
    <col min="9750" max="9988" width="9.1796875" style="35"/>
    <col min="9989" max="9990" width="41" style="35" customWidth="1"/>
    <col min="9991" max="9991" width="23.453125" style="35" customWidth="1"/>
    <col min="9992" max="9992" width="25" style="35" customWidth="1"/>
    <col min="9993" max="9993" width="43.1796875" style="35" customWidth="1"/>
    <col min="9994" max="9994" width="14.54296875" style="35" customWidth="1"/>
    <col min="9995" max="10001" width="9.1796875" style="35"/>
    <col min="10002" max="10002" width="5.54296875" style="35" customWidth="1"/>
    <col min="10003" max="10003" width="13.1796875" style="35" customWidth="1"/>
    <col min="10004" max="10004" width="51.453125" style="35" customWidth="1"/>
    <col min="10005" max="10005" width="11.7265625" style="35" customWidth="1"/>
    <col min="10006" max="10244" width="9.1796875" style="35"/>
    <col min="10245" max="10246" width="41" style="35" customWidth="1"/>
    <col min="10247" max="10247" width="23.453125" style="35" customWidth="1"/>
    <col min="10248" max="10248" width="25" style="35" customWidth="1"/>
    <col min="10249" max="10249" width="43.1796875" style="35" customWidth="1"/>
    <col min="10250" max="10250" width="14.54296875" style="35" customWidth="1"/>
    <col min="10251" max="10257" width="9.1796875" style="35"/>
    <col min="10258" max="10258" width="5.54296875" style="35" customWidth="1"/>
    <col min="10259" max="10259" width="13.1796875" style="35" customWidth="1"/>
    <col min="10260" max="10260" width="51.453125" style="35" customWidth="1"/>
    <col min="10261" max="10261" width="11.7265625" style="35" customWidth="1"/>
    <col min="10262" max="10500" width="9.1796875" style="35"/>
    <col min="10501" max="10502" width="41" style="35" customWidth="1"/>
    <col min="10503" max="10503" width="23.453125" style="35" customWidth="1"/>
    <col min="10504" max="10504" width="25" style="35" customWidth="1"/>
    <col min="10505" max="10505" width="43.1796875" style="35" customWidth="1"/>
    <col min="10506" max="10506" width="14.54296875" style="35" customWidth="1"/>
    <col min="10507" max="10513" width="9.1796875" style="35"/>
    <col min="10514" max="10514" width="5.54296875" style="35" customWidth="1"/>
    <col min="10515" max="10515" width="13.1796875" style="35" customWidth="1"/>
    <col min="10516" max="10516" width="51.453125" style="35" customWidth="1"/>
    <col min="10517" max="10517" width="11.7265625" style="35" customWidth="1"/>
    <col min="10518" max="10756" width="9.1796875" style="35"/>
    <col min="10757" max="10758" width="41" style="35" customWidth="1"/>
    <col min="10759" max="10759" width="23.453125" style="35" customWidth="1"/>
    <col min="10760" max="10760" width="25" style="35" customWidth="1"/>
    <col min="10761" max="10761" width="43.1796875" style="35" customWidth="1"/>
    <col min="10762" max="10762" width="14.54296875" style="35" customWidth="1"/>
    <col min="10763" max="10769" width="9.1796875" style="35"/>
    <col min="10770" max="10770" width="5.54296875" style="35" customWidth="1"/>
    <col min="10771" max="10771" width="13.1796875" style="35" customWidth="1"/>
    <col min="10772" max="10772" width="51.453125" style="35" customWidth="1"/>
    <col min="10773" max="10773" width="11.7265625" style="35" customWidth="1"/>
    <col min="10774" max="11012" width="9.1796875" style="35"/>
    <col min="11013" max="11014" width="41" style="35" customWidth="1"/>
    <col min="11015" max="11015" width="23.453125" style="35" customWidth="1"/>
    <col min="11016" max="11016" width="25" style="35" customWidth="1"/>
    <col min="11017" max="11017" width="43.1796875" style="35" customWidth="1"/>
    <col min="11018" max="11018" width="14.54296875" style="35" customWidth="1"/>
    <col min="11019" max="11025" width="9.1796875" style="35"/>
    <col min="11026" max="11026" width="5.54296875" style="35" customWidth="1"/>
    <col min="11027" max="11027" width="13.1796875" style="35" customWidth="1"/>
    <col min="11028" max="11028" width="51.453125" style="35" customWidth="1"/>
    <col min="11029" max="11029" width="11.7265625" style="35" customWidth="1"/>
    <col min="11030" max="11268" width="9.1796875" style="35"/>
    <col min="11269" max="11270" width="41" style="35" customWidth="1"/>
    <col min="11271" max="11271" width="23.453125" style="35" customWidth="1"/>
    <col min="11272" max="11272" width="25" style="35" customWidth="1"/>
    <col min="11273" max="11273" width="43.1796875" style="35" customWidth="1"/>
    <col min="11274" max="11274" width="14.54296875" style="35" customWidth="1"/>
    <col min="11275" max="11281" width="9.1796875" style="35"/>
    <col min="11282" max="11282" width="5.54296875" style="35" customWidth="1"/>
    <col min="11283" max="11283" width="13.1796875" style="35" customWidth="1"/>
    <col min="11284" max="11284" width="51.453125" style="35" customWidth="1"/>
    <col min="11285" max="11285" width="11.7265625" style="35" customWidth="1"/>
    <col min="11286" max="11524" width="9.1796875" style="35"/>
    <col min="11525" max="11526" width="41" style="35" customWidth="1"/>
    <col min="11527" max="11527" width="23.453125" style="35" customWidth="1"/>
    <col min="11528" max="11528" width="25" style="35" customWidth="1"/>
    <col min="11529" max="11529" width="43.1796875" style="35" customWidth="1"/>
    <col min="11530" max="11530" width="14.54296875" style="35" customWidth="1"/>
    <col min="11531" max="11537" width="9.1796875" style="35"/>
    <col min="11538" max="11538" width="5.54296875" style="35" customWidth="1"/>
    <col min="11539" max="11539" width="13.1796875" style="35" customWidth="1"/>
    <col min="11540" max="11540" width="51.453125" style="35" customWidth="1"/>
    <col min="11541" max="11541" width="11.7265625" style="35" customWidth="1"/>
    <col min="11542" max="11780" width="9.1796875" style="35"/>
    <col min="11781" max="11782" width="41" style="35" customWidth="1"/>
    <col min="11783" max="11783" width="23.453125" style="35" customWidth="1"/>
    <col min="11784" max="11784" width="25" style="35" customWidth="1"/>
    <col min="11785" max="11785" width="43.1796875" style="35" customWidth="1"/>
    <col min="11786" max="11786" width="14.54296875" style="35" customWidth="1"/>
    <col min="11787" max="11793" width="9.1796875" style="35"/>
    <col min="11794" max="11794" width="5.54296875" style="35" customWidth="1"/>
    <col min="11795" max="11795" width="13.1796875" style="35" customWidth="1"/>
    <col min="11796" max="11796" width="51.453125" style="35" customWidth="1"/>
    <col min="11797" max="11797" width="11.7265625" style="35" customWidth="1"/>
    <col min="11798" max="12036" width="9.1796875" style="35"/>
    <col min="12037" max="12038" width="41" style="35" customWidth="1"/>
    <col min="12039" max="12039" width="23.453125" style="35" customWidth="1"/>
    <col min="12040" max="12040" width="25" style="35" customWidth="1"/>
    <col min="12041" max="12041" width="43.1796875" style="35" customWidth="1"/>
    <col min="12042" max="12042" width="14.54296875" style="35" customWidth="1"/>
    <col min="12043" max="12049" width="9.1796875" style="35"/>
    <col min="12050" max="12050" width="5.54296875" style="35" customWidth="1"/>
    <col min="12051" max="12051" width="13.1796875" style="35" customWidth="1"/>
    <col min="12052" max="12052" width="51.453125" style="35" customWidth="1"/>
    <col min="12053" max="12053" width="11.7265625" style="35" customWidth="1"/>
    <col min="12054" max="12292" width="9.1796875" style="35"/>
    <col min="12293" max="12294" width="41" style="35" customWidth="1"/>
    <col min="12295" max="12295" width="23.453125" style="35" customWidth="1"/>
    <col min="12296" max="12296" width="25" style="35" customWidth="1"/>
    <col min="12297" max="12297" width="43.1796875" style="35" customWidth="1"/>
    <col min="12298" max="12298" width="14.54296875" style="35" customWidth="1"/>
    <col min="12299" max="12305" width="9.1796875" style="35"/>
    <col min="12306" max="12306" width="5.54296875" style="35" customWidth="1"/>
    <col min="12307" max="12307" width="13.1796875" style="35" customWidth="1"/>
    <col min="12308" max="12308" width="51.453125" style="35" customWidth="1"/>
    <col min="12309" max="12309" width="11.7265625" style="35" customWidth="1"/>
    <col min="12310" max="12548" width="9.1796875" style="35"/>
    <col min="12549" max="12550" width="41" style="35" customWidth="1"/>
    <col min="12551" max="12551" width="23.453125" style="35" customWidth="1"/>
    <col min="12552" max="12552" width="25" style="35" customWidth="1"/>
    <col min="12553" max="12553" width="43.1796875" style="35" customWidth="1"/>
    <col min="12554" max="12554" width="14.54296875" style="35" customWidth="1"/>
    <col min="12555" max="12561" width="9.1796875" style="35"/>
    <col min="12562" max="12562" width="5.54296875" style="35" customWidth="1"/>
    <col min="12563" max="12563" width="13.1796875" style="35" customWidth="1"/>
    <col min="12564" max="12564" width="51.453125" style="35" customWidth="1"/>
    <col min="12565" max="12565" width="11.7265625" style="35" customWidth="1"/>
    <col min="12566" max="12804" width="9.1796875" style="35"/>
    <col min="12805" max="12806" width="41" style="35" customWidth="1"/>
    <col min="12807" max="12807" width="23.453125" style="35" customWidth="1"/>
    <col min="12808" max="12808" width="25" style="35" customWidth="1"/>
    <col min="12809" max="12809" width="43.1796875" style="35" customWidth="1"/>
    <col min="12810" max="12810" width="14.54296875" style="35" customWidth="1"/>
    <col min="12811" max="12817" width="9.1796875" style="35"/>
    <col min="12818" max="12818" width="5.54296875" style="35" customWidth="1"/>
    <col min="12819" max="12819" width="13.1796875" style="35" customWidth="1"/>
    <col min="12820" max="12820" width="51.453125" style="35" customWidth="1"/>
    <col min="12821" max="12821" width="11.7265625" style="35" customWidth="1"/>
    <col min="12822" max="13060" width="9.1796875" style="35"/>
    <col min="13061" max="13062" width="41" style="35" customWidth="1"/>
    <col min="13063" max="13063" width="23.453125" style="35" customWidth="1"/>
    <col min="13064" max="13064" width="25" style="35" customWidth="1"/>
    <col min="13065" max="13065" width="43.1796875" style="35" customWidth="1"/>
    <col min="13066" max="13066" width="14.54296875" style="35" customWidth="1"/>
    <col min="13067" max="13073" width="9.1796875" style="35"/>
    <col min="13074" max="13074" width="5.54296875" style="35" customWidth="1"/>
    <col min="13075" max="13075" width="13.1796875" style="35" customWidth="1"/>
    <col min="13076" max="13076" width="51.453125" style="35" customWidth="1"/>
    <col min="13077" max="13077" width="11.7265625" style="35" customWidth="1"/>
    <col min="13078" max="13316" width="9.1796875" style="35"/>
    <col min="13317" max="13318" width="41" style="35" customWidth="1"/>
    <col min="13319" max="13319" width="23.453125" style="35" customWidth="1"/>
    <col min="13320" max="13320" width="25" style="35" customWidth="1"/>
    <col min="13321" max="13321" width="43.1796875" style="35" customWidth="1"/>
    <col min="13322" max="13322" width="14.54296875" style="35" customWidth="1"/>
    <col min="13323" max="13329" width="9.1796875" style="35"/>
    <col min="13330" max="13330" width="5.54296875" style="35" customWidth="1"/>
    <col min="13331" max="13331" width="13.1796875" style="35" customWidth="1"/>
    <col min="13332" max="13332" width="51.453125" style="35" customWidth="1"/>
    <col min="13333" max="13333" width="11.7265625" style="35" customWidth="1"/>
    <col min="13334" max="13572" width="9.1796875" style="35"/>
    <col min="13573" max="13574" width="41" style="35" customWidth="1"/>
    <col min="13575" max="13575" width="23.453125" style="35" customWidth="1"/>
    <col min="13576" max="13576" width="25" style="35" customWidth="1"/>
    <col min="13577" max="13577" width="43.1796875" style="35" customWidth="1"/>
    <col min="13578" max="13578" width="14.54296875" style="35" customWidth="1"/>
    <col min="13579" max="13585" width="9.1796875" style="35"/>
    <col min="13586" max="13586" width="5.54296875" style="35" customWidth="1"/>
    <col min="13587" max="13587" width="13.1796875" style="35" customWidth="1"/>
    <col min="13588" max="13588" width="51.453125" style="35" customWidth="1"/>
    <col min="13589" max="13589" width="11.7265625" style="35" customWidth="1"/>
    <col min="13590" max="13828" width="9.1796875" style="35"/>
    <col min="13829" max="13830" width="41" style="35" customWidth="1"/>
    <col min="13831" max="13831" width="23.453125" style="35" customWidth="1"/>
    <col min="13832" max="13832" width="25" style="35" customWidth="1"/>
    <col min="13833" max="13833" width="43.1796875" style="35" customWidth="1"/>
    <col min="13834" max="13834" width="14.54296875" style="35" customWidth="1"/>
    <col min="13835" max="13841" width="9.1796875" style="35"/>
    <col min="13842" max="13842" width="5.54296875" style="35" customWidth="1"/>
    <col min="13843" max="13843" width="13.1796875" style="35" customWidth="1"/>
    <col min="13844" max="13844" width="51.453125" style="35" customWidth="1"/>
    <col min="13845" max="13845" width="11.7265625" style="35" customWidth="1"/>
    <col min="13846" max="14084" width="9.1796875" style="35"/>
    <col min="14085" max="14086" width="41" style="35" customWidth="1"/>
    <col min="14087" max="14087" width="23.453125" style="35" customWidth="1"/>
    <col min="14088" max="14088" width="25" style="35" customWidth="1"/>
    <col min="14089" max="14089" width="43.1796875" style="35" customWidth="1"/>
    <col min="14090" max="14090" width="14.54296875" style="35" customWidth="1"/>
    <col min="14091" max="14097" width="9.1796875" style="35"/>
    <col min="14098" max="14098" width="5.54296875" style="35" customWidth="1"/>
    <col min="14099" max="14099" width="13.1796875" style="35" customWidth="1"/>
    <col min="14100" max="14100" width="51.453125" style="35" customWidth="1"/>
    <col min="14101" max="14101" width="11.7265625" style="35" customWidth="1"/>
    <col min="14102" max="14340" width="9.1796875" style="35"/>
    <col min="14341" max="14342" width="41" style="35" customWidth="1"/>
    <col min="14343" max="14343" width="23.453125" style="35" customWidth="1"/>
    <col min="14344" max="14344" width="25" style="35" customWidth="1"/>
    <col min="14345" max="14345" width="43.1796875" style="35" customWidth="1"/>
    <col min="14346" max="14346" width="14.54296875" style="35" customWidth="1"/>
    <col min="14347" max="14353" width="9.1796875" style="35"/>
    <col min="14354" max="14354" width="5.54296875" style="35" customWidth="1"/>
    <col min="14355" max="14355" width="13.1796875" style="35" customWidth="1"/>
    <col min="14356" max="14356" width="51.453125" style="35" customWidth="1"/>
    <col min="14357" max="14357" width="11.7265625" style="35" customWidth="1"/>
    <col min="14358" max="14596" width="9.1796875" style="35"/>
    <col min="14597" max="14598" width="41" style="35" customWidth="1"/>
    <col min="14599" max="14599" width="23.453125" style="35" customWidth="1"/>
    <col min="14600" max="14600" width="25" style="35" customWidth="1"/>
    <col min="14601" max="14601" width="43.1796875" style="35" customWidth="1"/>
    <col min="14602" max="14602" width="14.54296875" style="35" customWidth="1"/>
    <col min="14603" max="14609" width="9.1796875" style="35"/>
    <col min="14610" max="14610" width="5.54296875" style="35" customWidth="1"/>
    <col min="14611" max="14611" width="13.1796875" style="35" customWidth="1"/>
    <col min="14612" max="14612" width="51.453125" style="35" customWidth="1"/>
    <col min="14613" max="14613" width="11.7265625" style="35" customWidth="1"/>
    <col min="14614" max="14852" width="9.1796875" style="35"/>
    <col min="14853" max="14854" width="41" style="35" customWidth="1"/>
    <col min="14855" max="14855" width="23.453125" style="35" customWidth="1"/>
    <col min="14856" max="14856" width="25" style="35" customWidth="1"/>
    <col min="14857" max="14857" width="43.1796875" style="35" customWidth="1"/>
    <col min="14858" max="14858" width="14.54296875" style="35" customWidth="1"/>
    <col min="14859" max="14865" width="9.1796875" style="35"/>
    <col min="14866" max="14866" width="5.54296875" style="35" customWidth="1"/>
    <col min="14867" max="14867" width="13.1796875" style="35" customWidth="1"/>
    <col min="14868" max="14868" width="51.453125" style="35" customWidth="1"/>
    <col min="14869" max="14869" width="11.7265625" style="35" customWidth="1"/>
    <col min="14870" max="15108" width="9.1796875" style="35"/>
    <col min="15109" max="15110" width="41" style="35" customWidth="1"/>
    <col min="15111" max="15111" width="23.453125" style="35" customWidth="1"/>
    <col min="15112" max="15112" width="25" style="35" customWidth="1"/>
    <col min="15113" max="15113" width="43.1796875" style="35" customWidth="1"/>
    <col min="15114" max="15114" width="14.54296875" style="35" customWidth="1"/>
    <col min="15115" max="15121" width="9.1796875" style="35"/>
    <col min="15122" max="15122" width="5.54296875" style="35" customWidth="1"/>
    <col min="15123" max="15123" width="13.1796875" style="35" customWidth="1"/>
    <col min="15124" max="15124" width="51.453125" style="35" customWidth="1"/>
    <col min="15125" max="15125" width="11.7265625" style="35" customWidth="1"/>
    <col min="15126" max="15364" width="9.1796875" style="35"/>
    <col min="15365" max="15366" width="41" style="35" customWidth="1"/>
    <col min="15367" max="15367" width="23.453125" style="35" customWidth="1"/>
    <col min="15368" max="15368" width="25" style="35" customWidth="1"/>
    <col min="15369" max="15369" width="43.1796875" style="35" customWidth="1"/>
    <col min="15370" max="15370" width="14.54296875" style="35" customWidth="1"/>
    <col min="15371" max="15377" width="9.1796875" style="35"/>
    <col min="15378" max="15378" width="5.54296875" style="35" customWidth="1"/>
    <col min="15379" max="15379" width="13.1796875" style="35" customWidth="1"/>
    <col min="15380" max="15380" width="51.453125" style="35" customWidth="1"/>
    <col min="15381" max="15381" width="11.7265625" style="35" customWidth="1"/>
    <col min="15382" max="15620" width="9.1796875" style="35"/>
    <col min="15621" max="15622" width="41" style="35" customWidth="1"/>
    <col min="15623" max="15623" width="23.453125" style="35" customWidth="1"/>
    <col min="15624" max="15624" width="25" style="35" customWidth="1"/>
    <col min="15625" max="15625" width="43.1796875" style="35" customWidth="1"/>
    <col min="15626" max="15626" width="14.54296875" style="35" customWidth="1"/>
    <col min="15627" max="15633" width="9.1796875" style="35"/>
    <col min="15634" max="15634" width="5.54296875" style="35" customWidth="1"/>
    <col min="15635" max="15635" width="13.1796875" style="35" customWidth="1"/>
    <col min="15636" max="15636" width="51.453125" style="35" customWidth="1"/>
    <col min="15637" max="15637" width="11.7265625" style="35" customWidth="1"/>
    <col min="15638" max="15876" width="9.1796875" style="35"/>
    <col min="15877" max="15878" width="41" style="35" customWidth="1"/>
    <col min="15879" max="15879" width="23.453125" style="35" customWidth="1"/>
    <col min="15880" max="15880" width="25" style="35" customWidth="1"/>
    <col min="15881" max="15881" width="43.1796875" style="35" customWidth="1"/>
    <col min="15882" max="15882" width="14.54296875" style="35" customWidth="1"/>
    <col min="15883" max="15889" width="9.1796875" style="35"/>
    <col min="15890" max="15890" width="5.54296875" style="35" customWidth="1"/>
    <col min="15891" max="15891" width="13.1796875" style="35" customWidth="1"/>
    <col min="15892" max="15892" width="51.453125" style="35" customWidth="1"/>
    <col min="15893" max="15893" width="11.7265625" style="35" customWidth="1"/>
    <col min="15894" max="16132" width="9.1796875" style="35"/>
    <col min="16133" max="16134" width="41" style="35" customWidth="1"/>
    <col min="16135" max="16135" width="23.453125" style="35" customWidth="1"/>
    <col min="16136" max="16136" width="25" style="35" customWidth="1"/>
    <col min="16137" max="16137" width="43.1796875" style="35" customWidth="1"/>
    <col min="16138" max="16138" width="14.54296875" style="35" customWidth="1"/>
    <col min="16139" max="16145" width="9.1796875" style="35"/>
    <col min="16146" max="16146" width="5.54296875" style="35" customWidth="1"/>
    <col min="16147" max="16147" width="13.1796875" style="35" customWidth="1"/>
    <col min="16148" max="16148" width="51.453125" style="35" customWidth="1"/>
    <col min="16149" max="16149" width="11.7265625" style="35" customWidth="1"/>
    <col min="16150" max="16384" width="9.1796875" style="35"/>
  </cols>
  <sheetData>
    <row r="1" spans="1:20">
      <c r="G1" s="443" t="s">
        <v>472</v>
      </c>
      <c r="H1" s="443"/>
      <c r="N1" s="131"/>
    </row>
    <row r="3" spans="1:20" s="29" customFormat="1" ht="15.65" customHeight="1">
      <c r="A3" s="464" t="s">
        <v>652</v>
      </c>
      <c r="B3" s="464"/>
      <c r="C3" s="464"/>
      <c r="D3" s="464"/>
      <c r="E3" s="464"/>
      <c r="F3" s="464"/>
      <c r="G3" s="464"/>
      <c r="H3" s="160"/>
      <c r="I3" s="160"/>
      <c r="J3" s="160"/>
      <c r="K3" s="160"/>
      <c r="L3" s="160"/>
      <c r="M3" s="160"/>
      <c r="N3" s="160"/>
      <c r="P3" s="32"/>
      <c r="Q3" s="32"/>
    </row>
    <row r="4" spans="1:20" ht="65">
      <c r="B4" s="446" t="s">
        <v>67</v>
      </c>
      <c r="C4" s="447"/>
      <c r="D4" s="119" t="s">
        <v>398</v>
      </c>
      <c r="E4" s="119" t="s">
        <v>399</v>
      </c>
      <c r="F4" s="119" t="s">
        <v>374</v>
      </c>
      <c r="G4" s="119" t="s">
        <v>375</v>
      </c>
      <c r="H4" s="29"/>
      <c r="I4" s="29"/>
      <c r="J4" s="29"/>
      <c r="K4" s="29"/>
      <c r="L4" s="29"/>
      <c r="M4" s="29"/>
      <c r="N4" s="29"/>
      <c r="O4" s="29"/>
      <c r="P4" s="32"/>
      <c r="Q4" s="32"/>
      <c r="R4" s="29"/>
      <c r="S4" s="29"/>
      <c r="T4" s="29"/>
    </row>
    <row r="5" spans="1:20">
      <c r="B5" s="448" t="s">
        <v>68</v>
      </c>
      <c r="C5" s="449"/>
      <c r="D5" s="88">
        <f>F9+F22+E46/2</f>
        <v>191202.76579400001</v>
      </c>
      <c r="E5" s="88">
        <f>E46</f>
        <v>273095.43000000005</v>
      </c>
      <c r="F5" s="88">
        <f>E46+K52</f>
        <v>281228.43000000005</v>
      </c>
      <c r="G5" s="88">
        <f>E46</f>
        <v>273095.43000000005</v>
      </c>
    </row>
    <row r="7" spans="1:20">
      <c r="B7" s="40" t="s">
        <v>649</v>
      </c>
    </row>
    <row r="8" spans="1:20" s="9" customFormat="1">
      <c r="B8" s="161" t="s">
        <v>122</v>
      </c>
      <c r="C8" s="161" t="s">
        <v>123</v>
      </c>
      <c r="D8" s="467" t="s">
        <v>124</v>
      </c>
      <c r="E8" s="468"/>
      <c r="F8" s="161" t="s">
        <v>125</v>
      </c>
    </row>
    <row r="9" spans="1:20" s="9" customFormat="1">
      <c r="B9" s="162"/>
      <c r="C9" s="162" t="s">
        <v>126</v>
      </c>
      <c r="D9" s="467" t="s">
        <v>69</v>
      </c>
      <c r="E9" s="468"/>
      <c r="F9" s="308">
        <f>F10</f>
        <v>35703.699999999997</v>
      </c>
    </row>
    <row r="10" spans="1:20" s="9" customFormat="1">
      <c r="B10" s="163"/>
      <c r="C10" s="163" t="s">
        <v>127</v>
      </c>
      <c r="D10" s="469"/>
      <c r="E10" s="470"/>
      <c r="F10" s="164">
        <f>F11</f>
        <v>35703.699999999997</v>
      </c>
    </row>
    <row r="11" spans="1:20" s="9" customFormat="1">
      <c r="B11" s="165">
        <v>2000</v>
      </c>
      <c r="C11" s="163" t="s">
        <v>128</v>
      </c>
      <c r="D11" s="469"/>
      <c r="E11" s="470"/>
      <c r="F11" s="164">
        <f>SUM(F12:F18)</f>
        <v>35703.699999999997</v>
      </c>
    </row>
    <row r="12" spans="1:20" s="9" customFormat="1" ht="24.75" customHeight="1">
      <c r="B12" s="163"/>
      <c r="C12" s="163"/>
      <c r="D12" s="465" t="s">
        <v>129</v>
      </c>
      <c r="E12" s="466"/>
      <c r="F12" s="164">
        <v>11072.2</v>
      </c>
    </row>
    <row r="13" spans="1:20" s="9" customFormat="1" ht="34.5" customHeight="1">
      <c r="B13" s="163"/>
      <c r="C13" s="163"/>
      <c r="D13" s="465" t="s">
        <v>130</v>
      </c>
      <c r="E13" s="466"/>
      <c r="F13" s="164">
        <f>40*255</f>
        <v>10200</v>
      </c>
    </row>
    <row r="14" spans="1:20" s="9" customFormat="1" ht="27" customHeight="1">
      <c r="B14" s="163"/>
      <c r="C14" s="163"/>
      <c r="D14" s="465" t="s">
        <v>131</v>
      </c>
      <c r="E14" s="466"/>
      <c r="F14" s="164">
        <v>4000</v>
      </c>
    </row>
    <row r="15" spans="1:20" s="9" customFormat="1">
      <c r="B15" s="163"/>
      <c r="C15" s="163"/>
      <c r="D15" s="465" t="s">
        <v>132</v>
      </c>
      <c r="E15" s="466"/>
      <c r="F15" s="164">
        <v>1500</v>
      </c>
    </row>
    <row r="16" spans="1:20" s="9" customFormat="1">
      <c r="B16" s="163"/>
      <c r="C16" s="163"/>
      <c r="D16" s="465" t="s">
        <v>133</v>
      </c>
      <c r="E16" s="466"/>
      <c r="F16" s="164">
        <f>450*8.07</f>
        <v>3631.5</v>
      </c>
    </row>
    <row r="17" spans="2:11" s="9" customFormat="1" ht="33.75" customHeight="1">
      <c r="B17" s="163"/>
      <c r="C17" s="163"/>
      <c r="D17" s="465" t="s">
        <v>134</v>
      </c>
      <c r="E17" s="466"/>
      <c r="F17" s="164">
        <v>2000</v>
      </c>
    </row>
    <row r="18" spans="2:11" s="9" customFormat="1" ht="64.5" customHeight="1">
      <c r="B18" s="166"/>
      <c r="C18" s="166"/>
      <c r="D18" s="475" t="s">
        <v>135</v>
      </c>
      <c r="E18" s="476"/>
      <c r="F18" s="167">
        <f>600*5.5</f>
        <v>3300</v>
      </c>
    </row>
    <row r="19" spans="2:11" s="9" customFormat="1" ht="21.75" customHeight="1">
      <c r="B19" s="168"/>
      <c r="C19" s="168"/>
      <c r="D19" s="168"/>
      <c r="E19" s="168"/>
      <c r="F19" s="169"/>
    </row>
    <row r="20" spans="2:11" s="9" customFormat="1">
      <c r="B20" s="170" t="s">
        <v>650</v>
      </c>
      <c r="C20" s="170"/>
      <c r="D20" s="170"/>
      <c r="E20" s="170"/>
      <c r="F20" s="170"/>
      <c r="G20" s="170"/>
      <c r="H20" s="170"/>
      <c r="I20" s="170"/>
      <c r="J20" s="170"/>
      <c r="K20" s="170"/>
    </row>
    <row r="21" spans="2:11" s="9" customFormat="1">
      <c r="B21" s="161" t="s">
        <v>122</v>
      </c>
      <c r="C21" s="161" t="s">
        <v>123</v>
      </c>
      <c r="D21" s="467" t="s">
        <v>124</v>
      </c>
      <c r="E21" s="468"/>
      <c r="F21" s="161" t="s">
        <v>125</v>
      </c>
    </row>
    <row r="22" spans="2:11" s="9" customFormat="1">
      <c r="B22" s="162"/>
      <c r="C22" s="162" t="s">
        <v>126</v>
      </c>
      <c r="D22" s="467" t="s">
        <v>69</v>
      </c>
      <c r="E22" s="468"/>
      <c r="F22" s="309">
        <f>F23</f>
        <v>18951.350793999998</v>
      </c>
    </row>
    <row r="23" spans="2:11" s="9" customFormat="1">
      <c r="B23" s="163"/>
      <c r="C23" s="163" t="s">
        <v>127</v>
      </c>
      <c r="D23" s="469"/>
      <c r="E23" s="470"/>
      <c r="F23" s="171">
        <f>SUM(F28,F24)</f>
        <v>18951.350793999998</v>
      </c>
    </row>
    <row r="24" spans="2:11" s="9" customFormat="1">
      <c r="B24" s="172">
        <v>1000</v>
      </c>
      <c r="C24" s="163" t="s">
        <v>136</v>
      </c>
      <c r="D24" s="469"/>
      <c r="E24" s="470"/>
      <c r="F24" s="171">
        <f>SUM(F25:F27)</f>
        <v>13211.350794</v>
      </c>
    </row>
    <row r="25" spans="2:11" s="9" customFormat="1">
      <c r="B25" s="163"/>
      <c r="C25" s="163"/>
      <c r="D25" s="469" t="s">
        <v>137</v>
      </c>
      <c r="E25" s="470"/>
      <c r="F25" s="171">
        <v>8017.26</v>
      </c>
    </row>
    <row r="26" spans="2:11" s="9" customFormat="1">
      <c r="B26" s="163"/>
      <c r="C26" s="163"/>
      <c r="D26" s="469" t="s">
        <v>138</v>
      </c>
      <c r="E26" s="470"/>
      <c r="F26" s="171">
        <v>2672.4</v>
      </c>
    </row>
    <row r="27" spans="2:11" s="9" customFormat="1">
      <c r="B27" s="163"/>
      <c r="C27" s="163"/>
      <c r="D27" s="469" t="s">
        <v>139</v>
      </c>
      <c r="E27" s="470"/>
      <c r="F27" s="171">
        <f>(F25+F26)*0.2359</f>
        <v>2521.6907940000001</v>
      </c>
    </row>
    <row r="28" spans="2:11" s="9" customFormat="1">
      <c r="B28" s="172">
        <v>2000</v>
      </c>
      <c r="C28" s="163" t="s">
        <v>128</v>
      </c>
      <c r="D28" s="469"/>
      <c r="E28" s="470"/>
      <c r="F28" s="171">
        <f>SUM(F29:F31)</f>
        <v>5740</v>
      </c>
    </row>
    <row r="29" spans="2:11" s="9" customFormat="1" ht="28.5" customHeight="1">
      <c r="B29" s="471"/>
      <c r="C29" s="471"/>
      <c r="D29" s="473" t="s">
        <v>140</v>
      </c>
      <c r="E29" s="474"/>
      <c r="F29" s="484">
        <v>4840</v>
      </c>
    </row>
    <row r="30" spans="2:11" s="9" customFormat="1">
      <c r="B30" s="472"/>
      <c r="C30" s="472"/>
      <c r="D30" s="486" t="s">
        <v>141</v>
      </c>
      <c r="E30" s="487"/>
      <c r="F30" s="485"/>
    </row>
    <row r="31" spans="2:11" s="9" customFormat="1" ht="23.25" customHeight="1">
      <c r="B31" s="166"/>
      <c r="C31" s="166"/>
      <c r="D31" s="488" t="s">
        <v>142</v>
      </c>
      <c r="E31" s="489"/>
      <c r="F31" s="173">
        <v>900</v>
      </c>
    </row>
    <row r="32" spans="2:11" s="9" customFormat="1" ht="21.75" customHeight="1">
      <c r="B32" s="174"/>
      <c r="C32" s="174"/>
      <c r="D32" s="174"/>
      <c r="E32" s="174"/>
      <c r="F32" s="174"/>
      <c r="G32" s="174"/>
      <c r="H32" s="175"/>
      <c r="I32" s="176"/>
      <c r="J32" s="176"/>
      <c r="K32" s="176"/>
    </row>
    <row r="33" spans="2:18">
      <c r="B33" s="40" t="s">
        <v>651</v>
      </c>
    </row>
    <row r="34" spans="2:18" ht="45" customHeight="1">
      <c r="C34" s="477"/>
      <c r="D34" s="462" t="s">
        <v>71</v>
      </c>
      <c r="E34" s="479" t="s">
        <v>72</v>
      </c>
      <c r="F34" s="480"/>
      <c r="G34" s="482" t="s">
        <v>73</v>
      </c>
      <c r="H34" s="483"/>
      <c r="I34" s="458" t="s">
        <v>393</v>
      </c>
      <c r="J34" s="462" t="s">
        <v>473</v>
      </c>
      <c r="K34" s="458" t="s">
        <v>391</v>
      </c>
      <c r="L34" s="458" t="s">
        <v>390</v>
      </c>
      <c r="M34" s="458" t="s">
        <v>389</v>
      </c>
      <c r="N34" s="458" t="s">
        <v>394</v>
      </c>
      <c r="O34" s="9"/>
      <c r="Q34" s="35"/>
    </row>
    <row r="35" spans="2:18" ht="45" customHeight="1">
      <c r="C35" s="478"/>
      <c r="D35" s="463"/>
      <c r="E35" s="177" t="s">
        <v>74</v>
      </c>
      <c r="F35" s="258" t="s">
        <v>75</v>
      </c>
      <c r="G35" s="177" t="s">
        <v>74</v>
      </c>
      <c r="H35" s="258" t="s">
        <v>76</v>
      </c>
      <c r="I35" s="458"/>
      <c r="J35" s="463"/>
      <c r="K35" s="458"/>
      <c r="L35" s="458"/>
      <c r="M35" s="458"/>
      <c r="N35" s="458"/>
      <c r="O35" s="9"/>
      <c r="Q35" s="35"/>
    </row>
    <row r="36" spans="2:18">
      <c r="C36" s="178" t="s">
        <v>77</v>
      </c>
      <c r="D36" s="179">
        <v>1</v>
      </c>
      <c r="E36" s="179">
        <v>1</v>
      </c>
      <c r="F36" s="180">
        <v>0.5</v>
      </c>
      <c r="G36" s="179"/>
      <c r="H36" s="180"/>
      <c r="I36" s="181">
        <f>ROUND((F36*1963)*12,2)</f>
        <v>11778</v>
      </c>
      <c r="J36" s="181">
        <f>540*12</f>
        <v>6480</v>
      </c>
      <c r="K36" s="181">
        <f>405*12</f>
        <v>4860</v>
      </c>
      <c r="L36" s="181">
        <f>ROUND((I36+K36+J36)*0.2359,2)</f>
        <v>5453.54</v>
      </c>
      <c r="M36" s="182">
        <f>3540*F36</f>
        <v>1770</v>
      </c>
      <c r="N36" s="301">
        <f>SUM(I36:M36)</f>
        <v>30341.54</v>
      </c>
      <c r="O36" s="9"/>
      <c r="P36" s="183"/>
      <c r="Q36" s="35"/>
    </row>
    <row r="37" spans="2:18">
      <c r="C37" s="184" t="s">
        <v>78</v>
      </c>
      <c r="D37" s="185">
        <v>1</v>
      </c>
      <c r="E37" s="179"/>
      <c r="F37" s="180"/>
      <c r="G37" s="179">
        <v>1</v>
      </c>
      <c r="H37" s="180">
        <v>0.5</v>
      </c>
      <c r="I37" s="181">
        <f>ROUND((H37*1183)*12,2)</f>
        <v>7098</v>
      </c>
      <c r="J37" s="181"/>
      <c r="K37" s="181">
        <f>243*12</f>
        <v>2916</v>
      </c>
      <c r="L37" s="181">
        <f>ROUND((I37+K37+J37)*0.2359,2)</f>
        <v>2362.3000000000002</v>
      </c>
      <c r="M37" s="182">
        <f>3540*H37</f>
        <v>1770</v>
      </c>
      <c r="N37" s="301">
        <f>SUM(I37:M37)</f>
        <v>14146.3</v>
      </c>
      <c r="O37" s="9"/>
      <c r="P37" s="183"/>
    </row>
    <row r="38" spans="2:18">
      <c r="C38" s="184" t="s">
        <v>79</v>
      </c>
      <c r="D38" s="186">
        <v>1</v>
      </c>
      <c r="E38" s="187">
        <v>1</v>
      </c>
      <c r="F38" s="188">
        <v>1</v>
      </c>
      <c r="G38" s="187"/>
      <c r="H38" s="189"/>
      <c r="I38" s="181">
        <f>ROUND((F38*1963)*12,2)</f>
        <v>23556</v>
      </c>
      <c r="J38" s="181">
        <f>540*12</f>
        <v>6480</v>
      </c>
      <c r="K38" s="181">
        <f>405*12</f>
        <v>4860</v>
      </c>
      <c r="L38" s="181">
        <f>ROUND((I38+K38+J38)*0.2359,2)</f>
        <v>8231.9699999999993</v>
      </c>
      <c r="M38" s="182">
        <f>3416*F38</f>
        <v>3416</v>
      </c>
      <c r="N38" s="301">
        <f t="shared" ref="N38" si="0">SUM(I38:M38)</f>
        <v>46543.97</v>
      </c>
      <c r="O38" s="9"/>
      <c r="P38" s="183"/>
      <c r="R38" s="190"/>
    </row>
    <row r="39" spans="2:18">
      <c r="C39" s="302" t="s">
        <v>69</v>
      </c>
      <c r="D39" s="96">
        <f>D38+D36+D37</f>
        <v>3</v>
      </c>
      <c r="E39" s="96">
        <f t="shared" ref="E39:N39" si="1">E38+E36+E37</f>
        <v>2</v>
      </c>
      <c r="F39" s="96">
        <f t="shared" si="1"/>
        <v>1.5</v>
      </c>
      <c r="G39" s="96">
        <f t="shared" si="1"/>
        <v>1</v>
      </c>
      <c r="H39" s="96">
        <f t="shared" si="1"/>
        <v>0.5</v>
      </c>
      <c r="I39" s="199">
        <f t="shared" si="1"/>
        <v>42432</v>
      </c>
      <c r="J39" s="199">
        <f t="shared" si="1"/>
        <v>12960</v>
      </c>
      <c r="K39" s="199">
        <f t="shared" si="1"/>
        <v>12636</v>
      </c>
      <c r="L39" s="199">
        <f t="shared" si="1"/>
        <v>16047.809999999998</v>
      </c>
      <c r="M39" s="199">
        <f t="shared" si="1"/>
        <v>6956</v>
      </c>
      <c r="N39" s="200">
        <f t="shared" si="1"/>
        <v>91031.810000000012</v>
      </c>
      <c r="O39" s="9"/>
      <c r="R39" s="190"/>
    </row>
    <row r="40" spans="2:18">
      <c r="C40" s="191" t="s">
        <v>81</v>
      </c>
      <c r="D40" s="192"/>
      <c r="E40" s="192"/>
      <c r="F40" s="192"/>
      <c r="G40" s="192"/>
      <c r="H40" s="193"/>
      <c r="I40" s="193"/>
      <c r="J40" s="193"/>
      <c r="K40" s="193"/>
      <c r="L40" s="193"/>
      <c r="M40" s="6"/>
      <c r="N40" s="6"/>
      <c r="O40" s="6"/>
      <c r="P40" s="35"/>
      <c r="Q40" s="35"/>
    </row>
    <row r="41" spans="2:18">
      <c r="C41" s="35" t="s">
        <v>82</v>
      </c>
      <c r="D41" s="192"/>
      <c r="E41" s="192"/>
      <c r="F41" s="192"/>
      <c r="G41" s="192"/>
      <c r="H41" s="193"/>
      <c r="I41" s="193"/>
      <c r="J41" s="193"/>
      <c r="K41" s="193"/>
      <c r="L41" s="193"/>
      <c r="M41" s="6"/>
      <c r="N41" s="6"/>
      <c r="O41" s="6"/>
      <c r="P41" s="35"/>
      <c r="Q41" s="35"/>
    </row>
    <row r="42" spans="2:18">
      <c r="C42" s="35" t="s">
        <v>83</v>
      </c>
      <c r="D42" s="192"/>
      <c r="E42" s="192"/>
      <c r="F42" s="192"/>
      <c r="G42" s="192"/>
      <c r="H42" s="193"/>
      <c r="I42" s="193"/>
      <c r="J42" s="193"/>
      <c r="K42" s="193"/>
      <c r="L42" s="193"/>
      <c r="M42" s="6"/>
      <c r="N42" s="6"/>
      <c r="O42" s="6"/>
      <c r="P42" s="35"/>
      <c r="Q42" s="35"/>
    </row>
    <row r="43" spans="2:18">
      <c r="D43" s="194"/>
      <c r="E43" s="192"/>
      <c r="F43" s="192"/>
      <c r="G43" s="192"/>
      <c r="H43" s="192"/>
      <c r="I43" s="192"/>
      <c r="J43" s="192"/>
      <c r="K43" s="193"/>
      <c r="L43" s="193"/>
      <c r="M43" s="193"/>
      <c r="N43" s="193"/>
      <c r="O43" s="193"/>
      <c r="R43" s="9"/>
    </row>
    <row r="44" spans="2:18" ht="18.75" customHeight="1">
      <c r="C44" s="195" t="s">
        <v>143</v>
      </c>
      <c r="D44" s="33"/>
      <c r="E44" s="33"/>
      <c r="F44" s="9"/>
      <c r="G44" s="9"/>
      <c r="H44" s="9"/>
      <c r="I44" s="9"/>
      <c r="J44" s="9"/>
      <c r="K44" s="26"/>
      <c r="L44" s="9"/>
      <c r="M44" s="9"/>
      <c r="N44" s="9"/>
      <c r="O44" s="9"/>
      <c r="R44" s="9"/>
    </row>
    <row r="45" spans="2:18" ht="26">
      <c r="C45" s="196" t="s">
        <v>144</v>
      </c>
      <c r="D45" s="197" t="s">
        <v>395</v>
      </c>
      <c r="E45" s="198" t="s">
        <v>396</v>
      </c>
      <c r="R45" s="9"/>
    </row>
    <row r="46" spans="2:18" ht="23.25" customHeight="1">
      <c r="C46" s="199">
        <v>3</v>
      </c>
      <c r="D46" s="200">
        <f>N39</f>
        <v>91031.810000000012</v>
      </c>
      <c r="E46" s="306">
        <f>C46*D46</f>
        <v>273095.43000000005</v>
      </c>
      <c r="R46" s="9"/>
    </row>
    <row r="47" spans="2:18">
      <c r="R47" s="9"/>
    </row>
    <row r="48" spans="2:18">
      <c r="M48" s="190"/>
      <c r="R48" s="9"/>
    </row>
    <row r="49" spans="2:18" s="29" customFormat="1">
      <c r="B49" s="160" t="s">
        <v>471</v>
      </c>
      <c r="M49" s="201"/>
      <c r="P49" s="32"/>
      <c r="Q49" s="32"/>
      <c r="R49" s="32"/>
    </row>
    <row r="50" spans="2:18" ht="101.25" customHeight="1">
      <c r="D50" s="119" t="s">
        <v>221</v>
      </c>
      <c r="E50" s="119" t="s">
        <v>475</v>
      </c>
      <c r="F50" s="119" t="s">
        <v>476</v>
      </c>
      <c r="G50" s="119" t="s">
        <v>477</v>
      </c>
      <c r="H50" s="119" t="s">
        <v>478</v>
      </c>
      <c r="I50" s="119" t="s">
        <v>479</v>
      </c>
      <c r="J50" s="119" t="s">
        <v>480</v>
      </c>
      <c r="K50" s="310" t="s">
        <v>474</v>
      </c>
    </row>
    <row r="51" spans="2:18" s="9" customFormat="1">
      <c r="D51" s="261">
        <v>1.1000000000000001</v>
      </c>
      <c r="E51" s="123" t="s">
        <v>223</v>
      </c>
      <c r="F51" s="261">
        <v>1</v>
      </c>
      <c r="G51" s="124">
        <v>0.25</v>
      </c>
      <c r="H51" s="261">
        <v>2426.0700000000002</v>
      </c>
      <c r="I51" s="125">
        <f>H51*12*0.25</f>
        <v>7278.2100000000009</v>
      </c>
      <c r="J51" s="125">
        <v>854</v>
      </c>
      <c r="K51" s="125">
        <f>ROUNDUP(I51+J51,0)</f>
        <v>8133</v>
      </c>
    </row>
    <row r="52" spans="2:18" s="9" customFormat="1">
      <c r="D52" s="481" t="s">
        <v>224</v>
      </c>
      <c r="E52" s="481"/>
      <c r="F52" s="481"/>
      <c r="G52" s="481"/>
      <c r="H52" s="481"/>
      <c r="I52" s="311">
        <f>I51</f>
        <v>7278.2100000000009</v>
      </c>
      <c r="J52" s="311">
        <f>J51</f>
        <v>854</v>
      </c>
      <c r="K52" s="311">
        <f>K51</f>
        <v>8133</v>
      </c>
    </row>
  </sheetData>
  <mergeCells count="40">
    <mergeCell ref="N34:N35"/>
    <mergeCell ref="D52:H52"/>
    <mergeCell ref="G1:H1"/>
    <mergeCell ref="G34:H34"/>
    <mergeCell ref="I34:I35"/>
    <mergeCell ref="J34:J35"/>
    <mergeCell ref="K34:K35"/>
    <mergeCell ref="L34:L35"/>
    <mergeCell ref="M34:M35"/>
    <mergeCell ref="F29:F30"/>
    <mergeCell ref="D30:E30"/>
    <mergeCell ref="D31:E31"/>
    <mergeCell ref="D12:E12"/>
    <mergeCell ref="D13:E13"/>
    <mergeCell ref="D14:E14"/>
    <mergeCell ref="D15:E15"/>
    <mergeCell ref="C34:C35"/>
    <mergeCell ref="D34:D35"/>
    <mergeCell ref="E34:F34"/>
    <mergeCell ref="D26:E26"/>
    <mergeCell ref="D27:E27"/>
    <mergeCell ref="D28:E28"/>
    <mergeCell ref="B29:B30"/>
    <mergeCell ref="C29:C30"/>
    <mergeCell ref="D29:E29"/>
    <mergeCell ref="D18:E18"/>
    <mergeCell ref="D21:E21"/>
    <mergeCell ref="D22:E22"/>
    <mergeCell ref="D23:E23"/>
    <mergeCell ref="D24:E24"/>
    <mergeCell ref="D25:E25"/>
    <mergeCell ref="A3:G3"/>
    <mergeCell ref="D16:E16"/>
    <mergeCell ref="D17:E17"/>
    <mergeCell ref="B4:C4"/>
    <mergeCell ref="B5:C5"/>
    <mergeCell ref="D8:E8"/>
    <mergeCell ref="D9:E9"/>
    <mergeCell ref="D10:E10"/>
    <mergeCell ref="D11:E1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FB2DF-E16D-4944-80D0-16076C4E22B2}">
  <sheetPr>
    <tabColor theme="9" tint="0.79998168889431442"/>
  </sheetPr>
  <dimension ref="A1:K39"/>
  <sheetViews>
    <sheetView showGridLines="0" zoomScale="84" zoomScaleNormal="84" workbookViewId="0">
      <selection activeCell="B9" sqref="B9"/>
    </sheetView>
  </sheetViews>
  <sheetFormatPr defaultColWidth="9.1796875" defaultRowHeight="13"/>
  <cols>
    <col min="1" max="1" width="4.1796875" style="6" customWidth="1"/>
    <col min="2" max="2" width="40.1796875" style="6" customWidth="1"/>
    <col min="3" max="3" width="15.54296875" style="6" customWidth="1"/>
    <col min="4" max="4" width="16.81640625" style="6" customWidth="1"/>
    <col min="5" max="5" width="14.453125" style="6" customWidth="1"/>
    <col min="6" max="6" width="14.81640625" style="6" customWidth="1"/>
    <col min="7" max="7" width="14.54296875" style="6" customWidth="1"/>
    <col min="8" max="8" width="16.54296875" style="6" customWidth="1"/>
    <col min="9" max="9" width="14.453125" style="6" customWidth="1"/>
    <col min="10" max="10" width="14.54296875" style="6" customWidth="1"/>
    <col min="11" max="11" width="27.26953125" style="6" customWidth="1"/>
    <col min="12" max="12" width="14" style="6" customWidth="1"/>
    <col min="13" max="16384" width="9.1796875" style="6"/>
  </cols>
  <sheetData>
    <row r="1" spans="1:11">
      <c r="H1" s="41" t="s">
        <v>397</v>
      </c>
    </row>
    <row r="2" spans="1:11">
      <c r="A2" s="491" t="s">
        <v>41</v>
      </c>
      <c r="B2" s="491"/>
      <c r="C2" s="491"/>
      <c r="D2" s="491"/>
      <c r="E2" s="491"/>
      <c r="F2" s="491"/>
      <c r="G2" s="491"/>
      <c r="H2" s="491"/>
    </row>
    <row r="3" spans="1:11" ht="85.5" customHeight="1">
      <c r="B3" s="312" t="s">
        <v>67</v>
      </c>
      <c r="C3" s="119" t="s">
        <v>398</v>
      </c>
      <c r="D3" s="119" t="s">
        <v>399</v>
      </c>
      <c r="E3" s="119" t="s">
        <v>400</v>
      </c>
      <c r="F3" s="119" t="s">
        <v>375</v>
      </c>
    </row>
    <row r="4" spans="1:11" ht="43.5" customHeight="1">
      <c r="B4" s="43" t="s">
        <v>68</v>
      </c>
      <c r="C4" s="21">
        <f>E14/2</f>
        <v>119920</v>
      </c>
      <c r="D4" s="21">
        <f>E14</f>
        <v>239840</v>
      </c>
      <c r="E4" s="21">
        <f>D4</f>
        <v>239840</v>
      </c>
      <c r="F4" s="21">
        <f t="shared" ref="E4:F6" si="0">E4</f>
        <v>239840</v>
      </c>
    </row>
    <row r="5" spans="1:11" ht="47.25" customHeight="1">
      <c r="B5" s="43" t="s">
        <v>146</v>
      </c>
      <c r="C5" s="21">
        <f>E18/2</f>
        <v>77881.5</v>
      </c>
      <c r="D5" s="21">
        <f>E18</f>
        <v>155763</v>
      </c>
      <c r="E5" s="21">
        <f t="shared" si="0"/>
        <v>155763</v>
      </c>
      <c r="F5" s="21">
        <f t="shared" si="0"/>
        <v>155763</v>
      </c>
    </row>
    <row r="6" spans="1:11" s="44" customFormat="1" ht="43.5" customHeight="1">
      <c r="B6" s="43" t="s">
        <v>147</v>
      </c>
      <c r="C6" s="21">
        <f>E19/2</f>
        <v>19578</v>
      </c>
      <c r="D6" s="21">
        <f>E19</f>
        <v>39156</v>
      </c>
      <c r="E6" s="21">
        <f t="shared" si="0"/>
        <v>39156</v>
      </c>
      <c r="F6" s="21">
        <f t="shared" si="0"/>
        <v>39156</v>
      </c>
    </row>
    <row r="7" spans="1:11" s="44" customFormat="1" ht="15" customHeight="1">
      <c r="B7" s="45" t="s">
        <v>148</v>
      </c>
      <c r="C7" s="46">
        <f>SUM(C4:C6)</f>
        <v>217379.5</v>
      </c>
      <c r="D7" s="46">
        <f>SUM(D4:D6)</f>
        <v>434759</v>
      </c>
      <c r="E7" s="46">
        <f>SUM(E4:E6)</f>
        <v>434759</v>
      </c>
      <c r="F7" s="46">
        <f>SUM(F4:F6)</f>
        <v>434759</v>
      </c>
    </row>
    <row r="8" spans="1:11" s="44" customFormat="1">
      <c r="G8" s="47"/>
      <c r="H8" s="47"/>
      <c r="I8" s="8"/>
      <c r="J8" s="8"/>
      <c r="K8" s="8"/>
    </row>
    <row r="9" spans="1:11" s="44" customFormat="1">
      <c r="B9" s="44" t="s">
        <v>149</v>
      </c>
      <c r="G9" s="47"/>
      <c r="H9" s="47"/>
      <c r="I9" s="8"/>
      <c r="J9" s="8"/>
      <c r="K9" s="8"/>
    </row>
    <row r="10" spans="1:11" ht="75" customHeight="1">
      <c r="B10" s="60" t="s">
        <v>150</v>
      </c>
      <c r="C10" s="60" t="s">
        <v>151</v>
      </c>
      <c r="D10" s="60" t="s">
        <v>401</v>
      </c>
      <c r="E10" s="60" t="s">
        <v>402</v>
      </c>
    </row>
    <row r="11" spans="1:11">
      <c r="B11" s="48" t="s">
        <v>152</v>
      </c>
      <c r="C11" s="49">
        <v>38167</v>
      </c>
      <c r="D11" s="50">
        <v>4.3804402810304452</v>
      </c>
      <c r="E11" s="51">
        <f>ROUNDUP(C11*D11,0)</f>
        <v>167189</v>
      </c>
      <c r="F11" s="42"/>
      <c r="H11" s="52"/>
    </row>
    <row r="12" spans="1:11" ht="26">
      <c r="B12" s="53" t="s">
        <v>153</v>
      </c>
      <c r="C12" s="54">
        <v>3817</v>
      </c>
      <c r="D12" s="55">
        <v>4.3804402810304452</v>
      </c>
      <c r="E12" s="51">
        <f>ROUNDUP(C12*D12,0)</f>
        <v>16721</v>
      </c>
      <c r="F12" s="42"/>
      <c r="H12" s="52"/>
    </row>
    <row r="13" spans="1:11" ht="19.5" customHeight="1">
      <c r="B13" s="45" t="s">
        <v>154</v>
      </c>
      <c r="C13" s="56">
        <v>7990</v>
      </c>
      <c r="D13" s="57">
        <v>7</v>
      </c>
      <c r="E13" s="51">
        <f>ROUNDUP(C13*D13,2)</f>
        <v>55930</v>
      </c>
      <c r="F13" s="42"/>
    </row>
    <row r="14" spans="1:11">
      <c r="B14" s="492" t="s">
        <v>69</v>
      </c>
      <c r="C14" s="492"/>
      <c r="D14" s="492"/>
      <c r="E14" s="313">
        <f>SUM(E11:E13)</f>
        <v>239840</v>
      </c>
      <c r="F14" s="39"/>
    </row>
    <row r="16" spans="1:11" s="44" customFormat="1">
      <c r="B16" s="44" t="s">
        <v>155</v>
      </c>
      <c r="E16" s="40"/>
    </row>
    <row r="17" spans="2:10" ht="104.25" customHeight="1">
      <c r="B17" s="314"/>
      <c r="C17" s="315" t="s">
        <v>156</v>
      </c>
      <c r="D17" s="315" t="s">
        <v>403</v>
      </c>
      <c r="E17" s="315" t="s">
        <v>402</v>
      </c>
    </row>
    <row r="18" spans="2:10" ht="26">
      <c r="B18" s="316" t="s">
        <v>157</v>
      </c>
      <c r="C18" s="59">
        <v>5180</v>
      </c>
      <c r="D18" s="317">
        <v>30.07</v>
      </c>
      <c r="E18" s="61">
        <f>ROUNDUP(C18*D18,0)</f>
        <v>155763</v>
      </c>
    </row>
    <row r="19" spans="2:10" ht="26">
      <c r="B19" s="316" t="s">
        <v>158</v>
      </c>
      <c r="C19" s="59">
        <v>555</v>
      </c>
      <c r="D19" s="317">
        <v>70.55</v>
      </c>
      <c r="E19" s="61">
        <f>ROUNDUP(C19*D19,0)</f>
        <v>39156</v>
      </c>
    </row>
    <row r="20" spans="2:10">
      <c r="B20" s="58" t="s">
        <v>69</v>
      </c>
      <c r="C20" s="59">
        <f>SUM(C18:C19)</f>
        <v>5735</v>
      </c>
      <c r="D20" s="318">
        <f>E20/C20</f>
        <v>33.987619877942457</v>
      </c>
      <c r="E20" s="59">
        <f>SUM(E18:E19)</f>
        <v>194919</v>
      </c>
      <c r="F20" s="39"/>
      <c r="G20" s="39"/>
    </row>
    <row r="21" spans="2:10">
      <c r="C21" s="39"/>
    </row>
    <row r="22" spans="2:10">
      <c r="B22" s="6" t="s">
        <v>159</v>
      </c>
    </row>
    <row r="23" spans="2:10">
      <c r="B23" s="490" t="s">
        <v>160</v>
      </c>
      <c r="C23" s="490"/>
      <c r="D23" s="490"/>
      <c r="E23" s="490"/>
      <c r="F23" s="490"/>
      <c r="G23" s="490"/>
      <c r="H23" s="490"/>
      <c r="I23" s="490"/>
      <c r="J23" s="490"/>
    </row>
    <row r="24" spans="2:10">
      <c r="B24" s="490" t="s">
        <v>161</v>
      </c>
      <c r="C24" s="490"/>
      <c r="D24" s="490"/>
      <c r="E24" s="490"/>
      <c r="F24" s="490"/>
      <c r="G24" s="490"/>
      <c r="H24" s="490"/>
      <c r="I24" s="490"/>
      <c r="J24" s="490"/>
    </row>
    <row r="25" spans="2:10">
      <c r="B25" s="490" t="s">
        <v>152</v>
      </c>
      <c r="C25" s="490"/>
      <c r="D25" s="490"/>
      <c r="E25" s="490"/>
      <c r="F25" s="490"/>
      <c r="G25" s="490"/>
      <c r="H25" s="490"/>
      <c r="I25" s="490"/>
      <c r="J25" s="490"/>
    </row>
    <row r="26" spans="2:10">
      <c r="B26" s="490" t="s">
        <v>162</v>
      </c>
      <c r="C26" s="490"/>
      <c r="D26" s="490"/>
      <c r="E26" s="490"/>
      <c r="F26" s="490"/>
      <c r="G26" s="490"/>
      <c r="H26" s="490"/>
      <c r="I26" s="490"/>
      <c r="J26" s="490"/>
    </row>
    <row r="27" spans="2:10">
      <c r="B27" s="490" t="s">
        <v>163</v>
      </c>
      <c r="C27" s="490"/>
      <c r="D27" s="490"/>
      <c r="E27" s="490"/>
      <c r="F27" s="490"/>
      <c r="G27" s="490"/>
      <c r="H27" s="490"/>
      <c r="I27" s="490"/>
      <c r="J27" s="490"/>
    </row>
    <row r="28" spans="2:10">
      <c r="B28" s="490" t="s">
        <v>164</v>
      </c>
      <c r="C28" s="490"/>
      <c r="D28" s="490"/>
      <c r="E28" s="490"/>
      <c r="F28" s="490"/>
      <c r="G28" s="490"/>
      <c r="H28" s="490"/>
      <c r="I28" s="490"/>
      <c r="J28" s="490"/>
    </row>
    <row r="29" spans="2:10">
      <c r="B29" s="490" t="s">
        <v>165</v>
      </c>
      <c r="C29" s="490"/>
      <c r="D29" s="490"/>
      <c r="E29" s="490"/>
      <c r="F29" s="490"/>
      <c r="G29" s="490"/>
      <c r="H29" s="490"/>
      <c r="I29" s="490"/>
      <c r="J29" s="490"/>
    </row>
    <row r="30" spans="2:10">
      <c r="B30" s="490" t="s">
        <v>166</v>
      </c>
      <c r="C30" s="490"/>
      <c r="D30" s="490"/>
      <c r="E30" s="490"/>
      <c r="F30" s="490"/>
      <c r="G30" s="490"/>
      <c r="H30" s="490"/>
      <c r="I30" s="490"/>
      <c r="J30" s="490"/>
    </row>
    <row r="31" spans="2:10">
      <c r="B31" s="490" t="s">
        <v>167</v>
      </c>
      <c r="C31" s="490"/>
      <c r="D31" s="490"/>
      <c r="E31" s="490"/>
      <c r="F31" s="490"/>
      <c r="G31" s="490"/>
      <c r="H31" s="490"/>
      <c r="I31" s="490"/>
      <c r="J31" s="490"/>
    </row>
    <row r="32" spans="2:10" ht="32.25" customHeight="1">
      <c r="B32" s="436" t="s">
        <v>168</v>
      </c>
      <c r="C32" s="436"/>
      <c r="D32" s="436"/>
      <c r="E32" s="436"/>
      <c r="F32" s="436"/>
      <c r="G32" s="436"/>
    </row>
    <row r="33" spans="2:10">
      <c r="B33" s="490" t="s">
        <v>169</v>
      </c>
      <c r="C33" s="490"/>
      <c r="D33" s="490"/>
      <c r="E33" s="490"/>
      <c r="F33" s="490"/>
      <c r="G33" s="490"/>
      <c r="H33" s="490"/>
      <c r="I33" s="490"/>
      <c r="J33" s="490"/>
    </row>
    <row r="34" spans="2:10">
      <c r="B34" s="490" t="s">
        <v>170</v>
      </c>
      <c r="C34" s="490"/>
      <c r="D34" s="490"/>
      <c r="E34" s="490"/>
      <c r="F34" s="490"/>
      <c r="G34" s="490"/>
      <c r="H34" s="490"/>
      <c r="I34" s="490"/>
      <c r="J34" s="490"/>
    </row>
    <row r="35" spans="2:10">
      <c r="B35" s="490" t="s">
        <v>171</v>
      </c>
      <c r="C35" s="490"/>
      <c r="D35" s="490"/>
      <c r="E35" s="490"/>
      <c r="F35" s="490"/>
      <c r="G35" s="490"/>
      <c r="H35" s="490"/>
      <c r="I35" s="490"/>
      <c r="J35" s="490"/>
    </row>
    <row r="36" spans="2:10">
      <c r="B36" s="490" t="s">
        <v>172</v>
      </c>
      <c r="C36" s="490"/>
      <c r="D36" s="490"/>
      <c r="E36" s="490"/>
      <c r="F36" s="490"/>
      <c r="G36" s="490"/>
      <c r="H36" s="490"/>
      <c r="I36" s="490"/>
      <c r="J36" s="490"/>
    </row>
    <row r="37" spans="2:10">
      <c r="B37" s="490" t="s">
        <v>173</v>
      </c>
      <c r="C37" s="490"/>
      <c r="D37" s="490"/>
      <c r="E37" s="490"/>
      <c r="F37" s="490"/>
      <c r="G37" s="490"/>
      <c r="H37" s="490"/>
      <c r="I37" s="490"/>
      <c r="J37" s="490"/>
    </row>
    <row r="38" spans="2:10">
      <c r="B38" s="490" t="s">
        <v>174</v>
      </c>
      <c r="C38" s="490"/>
      <c r="D38" s="490"/>
      <c r="E38" s="490"/>
      <c r="F38" s="490"/>
      <c r="G38" s="490"/>
      <c r="H38" s="490"/>
      <c r="I38" s="490"/>
      <c r="J38" s="490"/>
    </row>
    <row r="39" spans="2:10">
      <c r="B39" s="490" t="s">
        <v>175</v>
      </c>
      <c r="C39" s="490"/>
      <c r="D39" s="490"/>
      <c r="E39" s="490"/>
      <c r="F39" s="490"/>
      <c r="G39" s="490"/>
      <c r="H39" s="490"/>
      <c r="I39" s="490"/>
      <c r="J39" s="490"/>
    </row>
  </sheetData>
  <mergeCells count="19">
    <mergeCell ref="B32:G32"/>
    <mergeCell ref="B14:D14"/>
    <mergeCell ref="B23:J23"/>
    <mergeCell ref="B24:J24"/>
    <mergeCell ref="B25:J25"/>
    <mergeCell ref="B26:J26"/>
    <mergeCell ref="B27:J27"/>
    <mergeCell ref="B39:J39"/>
    <mergeCell ref="B33:J33"/>
    <mergeCell ref="B34:J34"/>
    <mergeCell ref="B35:J35"/>
    <mergeCell ref="B36:J36"/>
    <mergeCell ref="B37:J37"/>
    <mergeCell ref="B38:J38"/>
    <mergeCell ref="B28:J28"/>
    <mergeCell ref="B29:J29"/>
    <mergeCell ref="B30:J30"/>
    <mergeCell ref="B31:J31"/>
    <mergeCell ref="A2:H2"/>
  </mergeCells>
  <pageMargins left="0.45" right="0.7" top="0.52" bottom="0.47" header="0.3" footer="0.3"/>
  <pageSetup paperSize="9" scale="77"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865D8-3653-45D0-B6F9-C9868D0B66C6}">
  <sheetPr>
    <tabColor theme="9" tint="0.79998168889431442"/>
  </sheetPr>
  <dimension ref="A1:M28"/>
  <sheetViews>
    <sheetView topLeftCell="A22" zoomScale="73" zoomScaleNormal="73" workbookViewId="0">
      <selection activeCell="R26" sqref="R26"/>
    </sheetView>
  </sheetViews>
  <sheetFormatPr defaultColWidth="9.1796875" defaultRowHeight="13"/>
  <cols>
    <col min="1" max="1" width="20.453125" style="9" customWidth="1"/>
    <col min="2" max="2" width="33.7265625" style="9" customWidth="1"/>
    <col min="3" max="3" width="16.81640625" style="9" customWidth="1"/>
    <col min="4" max="4" width="16" style="9" customWidth="1"/>
    <col min="5" max="5" width="16.26953125" style="9" customWidth="1"/>
    <col min="6" max="6" width="16" style="9" customWidth="1"/>
    <col min="7" max="9" width="9.1796875" style="9"/>
    <col min="10" max="10" width="13.1796875" style="9" customWidth="1"/>
    <col min="11" max="11" width="12.81640625" style="9" customWidth="1"/>
    <col min="12" max="12" width="11.81640625" style="9" customWidth="1"/>
    <col min="13" max="13" width="11.453125" style="9" customWidth="1"/>
    <col min="14" max="14" width="10.81640625" style="9" customWidth="1"/>
    <col min="15" max="16384" width="9.1796875" style="9"/>
  </cols>
  <sheetData>
    <row r="1" spans="1:12">
      <c r="K1" s="437" t="s">
        <v>481</v>
      </c>
      <c r="L1" s="437"/>
    </row>
    <row r="2" spans="1:12" s="90" customFormat="1">
      <c r="B2" s="495" t="str">
        <f>[8]Kopsavilkums!D39</f>
        <v>Pārskatīti narkologa pakalpojuma tarifi</v>
      </c>
      <c r="C2" s="495"/>
      <c r="D2" s="495"/>
      <c r="E2" s="495"/>
      <c r="F2" s="495"/>
      <c r="G2" s="495"/>
      <c r="H2" s="495"/>
    </row>
    <row r="3" spans="1:12" s="6" customFormat="1" ht="65">
      <c r="B3" s="312" t="s">
        <v>67</v>
      </c>
      <c r="C3" s="119" t="s">
        <v>398</v>
      </c>
      <c r="D3" s="119" t="s">
        <v>399</v>
      </c>
      <c r="E3" s="119" t="s">
        <v>374</v>
      </c>
      <c r="F3" s="119" t="s">
        <v>375</v>
      </c>
    </row>
    <row r="4" spans="1:12" s="6" customFormat="1" ht="26">
      <c r="B4" s="43" t="s">
        <v>68</v>
      </c>
      <c r="C4" s="21">
        <f>E13/2</f>
        <v>0</v>
      </c>
      <c r="D4" s="21">
        <f>L20/2+L15/2</f>
        <v>173797.78500000009</v>
      </c>
      <c r="E4" s="21">
        <f>L20+L15</f>
        <v>347595.57000000018</v>
      </c>
      <c r="F4" s="21">
        <f>L15+L20</f>
        <v>347595.57000000018</v>
      </c>
    </row>
    <row r="5" spans="1:12" s="44" customFormat="1" ht="26">
      <c r="B5" s="43" t="s">
        <v>147</v>
      </c>
      <c r="C5" s="21">
        <f>E16/2</f>
        <v>0</v>
      </c>
      <c r="D5" s="21">
        <f>M20/2+K28/2</f>
        <v>35618.32</v>
      </c>
      <c r="E5" s="21">
        <f>M20+K28</f>
        <v>71236.639999999999</v>
      </c>
      <c r="F5" s="21">
        <f>M20+K28</f>
        <v>71236.639999999999</v>
      </c>
    </row>
    <row r="6" spans="1:12" s="44" customFormat="1" ht="15" customHeight="1">
      <c r="B6" s="45" t="s">
        <v>148</v>
      </c>
      <c r="C6" s="46">
        <f>SUM(C4:C5)</f>
        <v>0</v>
      </c>
      <c r="D6" s="46">
        <f>ROUND(SUM(D4:D5),0)</f>
        <v>209416</v>
      </c>
      <c r="E6" s="46">
        <f>ROUNDUP(SUM(E4:E5),0)</f>
        <v>418833</v>
      </c>
      <c r="F6" s="46">
        <f>ROUNDUP(SUM(F4:F5),0)</f>
        <v>418833</v>
      </c>
    </row>
    <row r="8" spans="1:12">
      <c r="B8" s="9" t="s">
        <v>190</v>
      </c>
    </row>
    <row r="9" spans="1:12">
      <c r="B9" s="501" t="s">
        <v>176</v>
      </c>
      <c r="C9" s="502" t="s">
        <v>177</v>
      </c>
      <c r="D9" s="503" t="s">
        <v>178</v>
      </c>
      <c r="E9" s="503"/>
      <c r="F9" s="498" t="s">
        <v>482</v>
      </c>
      <c r="G9" s="498"/>
      <c r="H9" s="498"/>
      <c r="I9" s="498"/>
      <c r="J9" s="498"/>
      <c r="K9" s="498"/>
      <c r="L9" s="91"/>
    </row>
    <row r="10" spans="1:12" ht="39">
      <c r="B10" s="501"/>
      <c r="C10" s="502"/>
      <c r="D10" s="92" t="s">
        <v>185</v>
      </c>
      <c r="E10" s="259" t="s">
        <v>186</v>
      </c>
      <c r="F10" s="93" t="s">
        <v>179</v>
      </c>
      <c r="G10" s="93" t="s">
        <v>180</v>
      </c>
      <c r="H10" s="93" t="s">
        <v>181</v>
      </c>
      <c r="I10" s="93" t="s">
        <v>182</v>
      </c>
      <c r="J10" s="93" t="s">
        <v>183</v>
      </c>
      <c r="K10" s="93" t="s">
        <v>184</v>
      </c>
      <c r="L10" s="94" t="s">
        <v>483</v>
      </c>
    </row>
    <row r="11" spans="1:12">
      <c r="A11" s="41" t="s">
        <v>188</v>
      </c>
      <c r="B11" s="95" t="s">
        <v>187</v>
      </c>
      <c r="C11" s="96">
        <v>30</v>
      </c>
      <c r="D11" s="97">
        <v>32.49</v>
      </c>
      <c r="E11" s="97">
        <v>32.49</v>
      </c>
      <c r="F11" s="98">
        <v>19.170000000000002</v>
      </c>
      <c r="G11" s="98">
        <v>4.5199999999999996</v>
      </c>
      <c r="H11" s="98">
        <v>0.5</v>
      </c>
      <c r="I11" s="99">
        <v>3.16</v>
      </c>
      <c r="J11" s="98">
        <v>0.25</v>
      </c>
      <c r="K11" s="98">
        <v>0.4</v>
      </c>
      <c r="L11" s="100">
        <f>SUM(F11:K11)</f>
        <v>28</v>
      </c>
    </row>
    <row r="12" spans="1:12">
      <c r="A12" s="41" t="s">
        <v>189</v>
      </c>
      <c r="B12" s="95" t="s">
        <v>187</v>
      </c>
      <c r="C12" s="96">
        <v>25</v>
      </c>
      <c r="D12" s="97">
        <v>29</v>
      </c>
      <c r="E12" s="97">
        <v>29</v>
      </c>
      <c r="F12" s="98">
        <v>17.329999999999998</v>
      </c>
      <c r="G12" s="98">
        <v>4.09</v>
      </c>
      <c r="H12" s="98">
        <v>0.5</v>
      </c>
      <c r="I12" s="98">
        <v>2.86</v>
      </c>
      <c r="J12" s="98">
        <v>0.23</v>
      </c>
      <c r="K12" s="98">
        <v>0.36</v>
      </c>
      <c r="L12" s="101">
        <f>SUM(F12:K12)</f>
        <v>25.369999999999997</v>
      </c>
    </row>
    <row r="13" spans="1:12">
      <c r="J13" s="499" t="s">
        <v>484</v>
      </c>
      <c r="K13" s="500"/>
      <c r="L13" s="319">
        <f>L11-L12</f>
        <v>2.6300000000000026</v>
      </c>
    </row>
    <row r="14" spans="1:12">
      <c r="J14" s="499" t="s">
        <v>191</v>
      </c>
      <c r="K14" s="500"/>
      <c r="L14" s="219">
        <v>81025</v>
      </c>
    </row>
    <row r="15" spans="1:12">
      <c r="J15" s="496" t="s">
        <v>405</v>
      </c>
      <c r="K15" s="497"/>
      <c r="L15" s="319">
        <f>L13*L14</f>
        <v>213095.7500000002</v>
      </c>
    </row>
    <row r="16" spans="1:12">
      <c r="B16" s="9" t="s">
        <v>192</v>
      </c>
    </row>
    <row r="18" spans="1:13" ht="52">
      <c r="A18" s="102" t="s">
        <v>193</v>
      </c>
      <c r="B18" s="102" t="s">
        <v>194</v>
      </c>
      <c r="C18" s="103" t="s">
        <v>179</v>
      </c>
      <c r="D18" s="103" t="s">
        <v>180</v>
      </c>
      <c r="E18" s="103" t="s">
        <v>181</v>
      </c>
      <c r="F18" s="103" t="s">
        <v>182</v>
      </c>
      <c r="G18" s="103" t="s">
        <v>183</v>
      </c>
      <c r="H18" s="103" t="s">
        <v>184</v>
      </c>
      <c r="I18" s="104" t="s">
        <v>483</v>
      </c>
      <c r="J18" s="105" t="s">
        <v>485</v>
      </c>
      <c r="K18" s="105" t="s">
        <v>486</v>
      </c>
      <c r="L18" s="106" t="s">
        <v>196</v>
      </c>
      <c r="M18" s="106" t="s">
        <v>197</v>
      </c>
    </row>
    <row r="19" spans="1:13" ht="117">
      <c r="A19" s="107">
        <v>12016</v>
      </c>
      <c r="B19" s="108" t="s">
        <v>195</v>
      </c>
      <c r="C19" s="109">
        <v>294.48</v>
      </c>
      <c r="D19" s="109">
        <v>69.47</v>
      </c>
      <c r="E19" s="109">
        <v>0</v>
      </c>
      <c r="F19" s="109">
        <v>87.52</v>
      </c>
      <c r="G19" s="109">
        <v>7.01</v>
      </c>
      <c r="H19" s="109">
        <v>11.2</v>
      </c>
      <c r="I19" s="109">
        <f>SUM(C19:H19)</f>
        <v>469.68</v>
      </c>
      <c r="J19" s="109">
        <v>347.74</v>
      </c>
      <c r="K19" s="109">
        <f>I19-J19</f>
        <v>121.94</v>
      </c>
      <c r="L19" s="110">
        <v>1103</v>
      </c>
      <c r="M19" s="111">
        <v>66</v>
      </c>
    </row>
    <row r="20" spans="1:13">
      <c r="J20" s="496" t="s">
        <v>406</v>
      </c>
      <c r="K20" s="497"/>
      <c r="L20" s="219">
        <f>L19*K19</f>
        <v>134499.82</v>
      </c>
      <c r="M20" s="219">
        <f>M19*K19</f>
        <v>8048.04</v>
      </c>
    </row>
    <row r="21" spans="1:13">
      <c r="B21" s="9" t="s">
        <v>206</v>
      </c>
    </row>
    <row r="22" spans="1:13" ht="52">
      <c r="A22" s="102" t="s">
        <v>193</v>
      </c>
      <c r="B22" s="102" t="s">
        <v>194</v>
      </c>
      <c r="C22" s="103" t="s">
        <v>179</v>
      </c>
      <c r="D22" s="103" t="s">
        <v>180</v>
      </c>
      <c r="E22" s="103" t="s">
        <v>181</v>
      </c>
      <c r="F22" s="103" t="s">
        <v>182</v>
      </c>
      <c r="G22" s="103" t="s">
        <v>183</v>
      </c>
      <c r="H22" s="103" t="s">
        <v>184</v>
      </c>
      <c r="I22" s="104" t="s">
        <v>483</v>
      </c>
      <c r="J22" s="106" t="s">
        <v>197</v>
      </c>
      <c r="K22" s="112" t="s">
        <v>486</v>
      </c>
      <c r="L22" s="113"/>
      <c r="M22" s="113"/>
    </row>
    <row r="23" spans="1:13" ht="26">
      <c r="A23" s="114" t="s">
        <v>207</v>
      </c>
      <c r="B23" s="115" t="s">
        <v>208</v>
      </c>
      <c r="C23" s="109">
        <v>15.969999999999999</v>
      </c>
      <c r="D23" s="109">
        <v>3.77</v>
      </c>
      <c r="E23" s="109">
        <v>19.559999999999999</v>
      </c>
      <c r="F23" s="109">
        <v>4.74</v>
      </c>
      <c r="G23" s="109">
        <v>0.38</v>
      </c>
      <c r="H23" s="109">
        <v>1.1200000000000001</v>
      </c>
      <c r="I23" s="109">
        <f>SUM(C23:H23)</f>
        <v>45.54</v>
      </c>
      <c r="J23" s="111">
        <v>500</v>
      </c>
      <c r="K23" s="116">
        <f>J23*I23</f>
        <v>22770</v>
      </c>
      <c r="L23" s="117"/>
      <c r="M23" s="118"/>
    </row>
    <row r="24" spans="1:13" ht="26">
      <c r="A24" s="114" t="s">
        <v>207</v>
      </c>
      <c r="B24" s="115" t="s">
        <v>209</v>
      </c>
      <c r="C24" s="109">
        <v>15.969999999999999</v>
      </c>
      <c r="D24" s="109">
        <v>3.77</v>
      </c>
      <c r="E24" s="109">
        <v>26.66</v>
      </c>
      <c r="F24" s="109">
        <v>4.74</v>
      </c>
      <c r="G24" s="109">
        <v>0.38</v>
      </c>
      <c r="H24" s="109">
        <v>1.1000000000000001</v>
      </c>
      <c r="I24" s="109">
        <f t="shared" ref="I24:I27" si="0">SUM(C24:H24)</f>
        <v>52.620000000000005</v>
      </c>
      <c r="J24" s="111">
        <v>20</v>
      </c>
      <c r="K24" s="116">
        <f t="shared" ref="K24:K27" si="1">J24*I24</f>
        <v>1052.4000000000001</v>
      </c>
      <c r="L24" s="117"/>
      <c r="M24" s="118"/>
    </row>
    <row r="25" spans="1:13" ht="26">
      <c r="A25" s="114" t="s">
        <v>207</v>
      </c>
      <c r="B25" s="115" t="s">
        <v>210</v>
      </c>
      <c r="C25" s="109">
        <v>15.969999999999999</v>
      </c>
      <c r="D25" s="109">
        <v>3.77</v>
      </c>
      <c r="E25" s="109">
        <v>19.060000000000002</v>
      </c>
      <c r="F25" s="109">
        <v>4.74</v>
      </c>
      <c r="G25" s="109">
        <v>0.38</v>
      </c>
      <c r="H25" s="109">
        <v>1.28</v>
      </c>
      <c r="I25" s="109">
        <f t="shared" si="0"/>
        <v>45.2</v>
      </c>
      <c r="J25" s="111">
        <v>80</v>
      </c>
      <c r="K25" s="116">
        <f t="shared" si="1"/>
        <v>3616</v>
      </c>
      <c r="L25" s="117"/>
      <c r="M25" s="118"/>
    </row>
    <row r="26" spans="1:13" ht="26">
      <c r="A26" s="114" t="s">
        <v>207</v>
      </c>
      <c r="B26" s="115" t="s">
        <v>211</v>
      </c>
      <c r="C26" s="109">
        <v>15.969999999999999</v>
      </c>
      <c r="D26" s="109">
        <v>3.77</v>
      </c>
      <c r="E26" s="109">
        <v>21.04</v>
      </c>
      <c r="F26" s="109">
        <v>4.74</v>
      </c>
      <c r="G26" s="109">
        <v>0.38</v>
      </c>
      <c r="H26" s="109">
        <v>1.1200000000000001</v>
      </c>
      <c r="I26" s="109">
        <f t="shared" si="0"/>
        <v>47.02</v>
      </c>
      <c r="J26" s="111">
        <v>10</v>
      </c>
      <c r="K26" s="116">
        <f t="shared" si="1"/>
        <v>470.20000000000005</v>
      </c>
      <c r="L26" s="117"/>
      <c r="M26" s="118"/>
    </row>
    <row r="27" spans="1:13" ht="26">
      <c r="A27" s="114" t="s">
        <v>207</v>
      </c>
      <c r="B27" s="115" t="s">
        <v>212</v>
      </c>
      <c r="C27" s="109">
        <v>15.969999999999999</v>
      </c>
      <c r="D27" s="109">
        <v>3.77</v>
      </c>
      <c r="E27" s="109">
        <v>24.26</v>
      </c>
      <c r="F27" s="109">
        <v>4.74</v>
      </c>
      <c r="G27" s="109">
        <v>0.38</v>
      </c>
      <c r="H27" s="109">
        <v>1.28</v>
      </c>
      <c r="I27" s="109">
        <f t="shared" si="0"/>
        <v>50.400000000000006</v>
      </c>
      <c r="J27" s="111">
        <v>700</v>
      </c>
      <c r="K27" s="116">
        <f t="shared" si="1"/>
        <v>35280.000000000007</v>
      </c>
      <c r="L27" s="117"/>
      <c r="M27" s="118"/>
    </row>
    <row r="28" spans="1:13">
      <c r="I28" s="493" t="s">
        <v>406</v>
      </c>
      <c r="J28" s="494"/>
      <c r="K28" s="320">
        <f>SUM(K23:K27)</f>
        <v>63188.600000000006</v>
      </c>
      <c r="L28" s="89"/>
      <c r="M28" s="89"/>
    </row>
  </sheetData>
  <mergeCells count="11">
    <mergeCell ref="K1:L1"/>
    <mergeCell ref="I28:J28"/>
    <mergeCell ref="B2:H2"/>
    <mergeCell ref="J20:K20"/>
    <mergeCell ref="J15:K15"/>
    <mergeCell ref="F9:K9"/>
    <mergeCell ref="J13:K13"/>
    <mergeCell ref="J14:K14"/>
    <mergeCell ref="B9:B10"/>
    <mergeCell ref="C9:C10"/>
    <mergeCell ref="D9:E9"/>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6658B-FD4E-48B6-A140-EB811235DCD0}">
  <sheetPr>
    <tabColor theme="9" tint="0.79998168889431442"/>
    <pageSetUpPr fitToPage="1"/>
  </sheetPr>
  <dimension ref="B1:P26"/>
  <sheetViews>
    <sheetView showGridLines="0" zoomScale="71" zoomScaleNormal="71" workbookViewId="0">
      <selection activeCell="P32" sqref="P32"/>
    </sheetView>
  </sheetViews>
  <sheetFormatPr defaultColWidth="9.1796875" defaultRowHeight="13"/>
  <cols>
    <col min="1" max="1" width="3.7265625" style="264" customWidth="1"/>
    <col min="2" max="2" width="52" style="264" customWidth="1"/>
    <col min="3" max="3" width="13.81640625" style="264" customWidth="1"/>
    <col min="4" max="4" width="14.26953125" style="264" customWidth="1"/>
    <col min="5" max="5" width="16.1796875" style="264" customWidth="1"/>
    <col min="6" max="6" width="14.453125" style="264" customWidth="1"/>
    <col min="7" max="7" width="16.1796875" style="264" customWidth="1"/>
    <col min="8" max="8" width="15.26953125" style="264" customWidth="1"/>
    <col min="9" max="9" width="15.54296875" style="264" customWidth="1"/>
    <col min="10" max="16384" width="9.1796875" style="264"/>
  </cols>
  <sheetData>
    <row r="1" spans="2:16">
      <c r="G1" s="504" t="s">
        <v>487</v>
      </c>
      <c r="H1" s="504"/>
      <c r="I1" s="265"/>
    </row>
    <row r="3" spans="2:16" ht="39" customHeight="1">
      <c r="B3" s="509" t="s">
        <v>48</v>
      </c>
      <c r="C3" s="509"/>
      <c r="D3" s="509"/>
      <c r="E3" s="509"/>
      <c r="F3" s="509"/>
    </row>
    <row r="4" spans="2:16" ht="65">
      <c r="B4" s="446" t="s">
        <v>67</v>
      </c>
      <c r="C4" s="447"/>
      <c r="D4" s="119" t="s">
        <v>398</v>
      </c>
      <c r="E4" s="119" t="s">
        <v>399</v>
      </c>
      <c r="F4" s="119" t="s">
        <v>488</v>
      </c>
    </row>
    <row r="5" spans="2:16" ht="32.25" customHeight="1">
      <c r="B5" s="506" t="s">
        <v>68</v>
      </c>
      <c r="C5" s="507"/>
      <c r="D5" s="21">
        <v>0</v>
      </c>
      <c r="E5" s="21">
        <f>D5</f>
        <v>0</v>
      </c>
      <c r="F5" s="21">
        <f>E13</f>
        <v>286668.72000000003</v>
      </c>
    </row>
    <row r="6" spans="2:16" ht="15" customHeight="1">
      <c r="B6" s="266"/>
    </row>
    <row r="7" spans="2:16" ht="15" customHeight="1">
      <c r="B7" s="269"/>
      <c r="C7" s="269"/>
      <c r="D7" s="269"/>
      <c r="E7" s="269"/>
      <c r="F7" s="267"/>
      <c r="G7" s="267"/>
      <c r="H7" s="267"/>
      <c r="I7" s="268"/>
    </row>
    <row r="8" spans="2:16">
      <c r="B8" s="6" t="s">
        <v>198</v>
      </c>
      <c r="C8" s="6"/>
      <c r="D8" s="6"/>
      <c r="E8" s="6"/>
    </row>
    <row r="9" spans="2:16" ht="89.25" customHeight="1">
      <c r="B9" s="214"/>
      <c r="C9" s="119" t="s">
        <v>199</v>
      </c>
      <c r="D9" s="119" t="s">
        <v>200</v>
      </c>
      <c r="E9" s="119" t="s">
        <v>489</v>
      </c>
      <c r="F9" s="270"/>
      <c r="G9" s="270"/>
      <c r="H9" s="270"/>
    </row>
    <row r="10" spans="2:16">
      <c r="B10" s="213" t="s">
        <v>201</v>
      </c>
      <c r="C10" s="31">
        <v>33.4</v>
      </c>
      <c r="D10" s="129">
        <v>5616</v>
      </c>
      <c r="E10" s="129">
        <f>C10*D10+9.95*0.1*D10</f>
        <v>193162.32</v>
      </c>
      <c r="F10" s="271"/>
      <c r="G10" s="272"/>
      <c r="H10" s="270"/>
      <c r="I10" s="273"/>
      <c r="J10" s="273"/>
      <c r="K10" s="273"/>
      <c r="L10" s="273"/>
      <c r="M10" s="273"/>
      <c r="N10" s="273"/>
    </row>
    <row r="11" spans="2:16" ht="39">
      <c r="B11" s="321" t="s">
        <v>202</v>
      </c>
      <c r="C11" s="322">
        <v>2.74</v>
      </c>
      <c r="D11" s="323">
        <f>5616*2</f>
        <v>11232</v>
      </c>
      <c r="E11" s="129">
        <f>C11*D11+9.95*0.1*D11</f>
        <v>41951.520000000004</v>
      </c>
      <c r="F11" s="271"/>
      <c r="G11" s="274"/>
      <c r="H11" s="275"/>
      <c r="I11" s="275"/>
      <c r="J11" s="275"/>
      <c r="K11" s="275"/>
      <c r="L11" s="275"/>
      <c r="M11" s="275"/>
      <c r="N11" s="275"/>
    </row>
    <row r="12" spans="2:16" ht="39">
      <c r="B12" s="324" t="s">
        <v>203</v>
      </c>
      <c r="C12" s="322">
        <v>1.3</v>
      </c>
      <c r="D12" s="323">
        <f>D11*2</f>
        <v>22464</v>
      </c>
      <c r="E12" s="129">
        <f>C12*D12+9.95*0.1*D12</f>
        <v>51554.880000000005</v>
      </c>
      <c r="F12" s="271"/>
      <c r="G12" s="274"/>
      <c r="H12" s="275"/>
      <c r="I12" s="275"/>
      <c r="J12" s="275"/>
      <c r="K12" s="275"/>
      <c r="L12" s="275"/>
      <c r="M12" s="275"/>
      <c r="N12" s="275"/>
    </row>
    <row r="13" spans="2:16">
      <c r="B13" s="325" t="s">
        <v>69</v>
      </c>
      <c r="C13" s="322"/>
      <c r="D13" s="323">
        <f>SUM(D10:D12)</f>
        <v>39312</v>
      </c>
      <c r="E13" s="326">
        <f>SUM(E10:E12)</f>
        <v>286668.72000000003</v>
      </c>
      <c r="G13" s="275"/>
      <c r="H13" s="275"/>
      <c r="I13" s="275"/>
      <c r="J13" s="275"/>
      <c r="K13" s="275"/>
      <c r="L13" s="275"/>
      <c r="M13" s="275"/>
      <c r="N13" s="275"/>
    </row>
    <row r="14" spans="2:16" ht="27.75" customHeight="1">
      <c r="B14" s="508" t="s">
        <v>588</v>
      </c>
      <c r="C14" s="508"/>
      <c r="D14" s="508"/>
      <c r="E14" s="508"/>
      <c r="I14" s="275"/>
      <c r="J14" s="275"/>
      <c r="K14" s="275"/>
      <c r="L14" s="275"/>
      <c r="M14" s="275"/>
      <c r="N14" s="275"/>
      <c r="O14" s="275"/>
      <c r="P14" s="275"/>
    </row>
    <row r="15" spans="2:16">
      <c r="B15" s="275" t="s">
        <v>204</v>
      </c>
      <c r="C15" s="276"/>
      <c r="D15" s="276"/>
      <c r="I15" s="275"/>
      <c r="J15" s="275"/>
      <c r="K15" s="275"/>
      <c r="L15" s="275"/>
      <c r="M15" s="275"/>
      <c r="N15" s="275"/>
      <c r="O15" s="275"/>
      <c r="P15" s="275"/>
    </row>
    <row r="16" spans="2:16" ht="29.25" customHeight="1">
      <c r="B16" s="505" t="s">
        <v>205</v>
      </c>
      <c r="C16" s="505"/>
      <c r="D16" s="505"/>
      <c r="E16" s="505"/>
      <c r="F16" s="267"/>
      <c r="G16" s="267"/>
      <c r="I16" s="275"/>
      <c r="J16" s="275"/>
      <c r="K16" s="275"/>
      <c r="L16" s="275"/>
      <c r="M16" s="275"/>
      <c r="N16" s="275"/>
      <c r="O16" s="275"/>
      <c r="P16" s="275"/>
    </row>
    <row r="19" spans="2:10">
      <c r="B19" s="270"/>
      <c r="C19" s="270"/>
      <c r="D19" s="270"/>
      <c r="E19" s="270"/>
      <c r="F19" s="270"/>
      <c r="G19" s="270"/>
      <c r="H19" s="270"/>
      <c r="I19" s="270"/>
      <c r="J19" s="270"/>
    </row>
    <row r="20" spans="2:10">
      <c r="B20" s="270"/>
      <c r="C20" s="270"/>
      <c r="D20" s="270"/>
      <c r="E20" s="270"/>
      <c r="F20" s="270"/>
      <c r="G20" s="270"/>
      <c r="H20" s="270"/>
      <c r="I20" s="270"/>
      <c r="J20" s="270"/>
    </row>
    <row r="21" spans="2:10">
      <c r="B21" s="270"/>
      <c r="C21" s="270"/>
      <c r="D21" s="270"/>
      <c r="E21" s="270"/>
      <c r="F21" s="270"/>
      <c r="G21" s="270"/>
      <c r="H21" s="270"/>
      <c r="I21" s="270"/>
      <c r="J21" s="270"/>
    </row>
    <row r="22" spans="2:10">
      <c r="B22" s="270"/>
      <c r="C22" s="270"/>
      <c r="D22" s="270"/>
      <c r="E22" s="270"/>
      <c r="F22" s="270"/>
      <c r="G22" s="270"/>
      <c r="H22" s="270"/>
      <c r="I22" s="270"/>
      <c r="J22" s="270"/>
    </row>
    <row r="23" spans="2:10">
      <c r="B23" s="270"/>
      <c r="C23" s="270"/>
      <c r="D23" s="270"/>
      <c r="E23" s="270"/>
      <c r="F23" s="270"/>
      <c r="G23" s="270"/>
      <c r="H23" s="270"/>
      <c r="I23" s="270"/>
      <c r="J23" s="270"/>
    </row>
    <row r="24" spans="2:10">
      <c r="B24" s="270"/>
      <c r="C24" s="270"/>
      <c r="D24" s="270"/>
      <c r="E24" s="270"/>
      <c r="F24" s="270"/>
      <c r="G24" s="270"/>
      <c r="H24" s="270"/>
      <c r="I24" s="270"/>
      <c r="J24" s="270"/>
    </row>
    <row r="25" spans="2:10">
      <c r="B25" s="270"/>
      <c r="C25" s="270"/>
      <c r="D25" s="270"/>
      <c r="E25" s="270"/>
      <c r="F25" s="270"/>
      <c r="G25" s="270"/>
      <c r="H25" s="270"/>
      <c r="I25" s="270"/>
      <c r="J25" s="270"/>
    </row>
    <row r="26" spans="2:10">
      <c r="B26" s="270"/>
      <c r="C26" s="270"/>
      <c r="D26" s="270"/>
      <c r="E26" s="270"/>
      <c r="F26" s="270"/>
      <c r="G26" s="270"/>
      <c r="H26" s="270"/>
      <c r="I26" s="270"/>
      <c r="J26" s="270"/>
    </row>
  </sheetData>
  <mergeCells count="6">
    <mergeCell ref="G1:H1"/>
    <mergeCell ref="B16:E16"/>
    <mergeCell ref="B4:C4"/>
    <mergeCell ref="B5:C5"/>
    <mergeCell ref="B14:E14"/>
    <mergeCell ref="B3:F3"/>
  </mergeCells>
  <pageMargins left="0.27559055118110237" right="0.14000000000000001" top="0.35433070866141736" bottom="0.26" header="0.15748031496062992" footer="0.17"/>
  <pageSetup paperSize="9" scale="6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FE38C-1C72-4D95-841A-2272B0C9ECDF}">
  <sheetPr>
    <tabColor theme="9" tint="0.79998168889431442"/>
  </sheetPr>
  <dimension ref="A1:J7"/>
  <sheetViews>
    <sheetView workbookViewId="0">
      <selection activeCell="E16" sqref="E16"/>
    </sheetView>
  </sheetViews>
  <sheetFormatPr defaultColWidth="9.1796875" defaultRowHeight="13"/>
  <cols>
    <col min="1" max="5" width="9.1796875" style="9"/>
    <col min="6" max="6" width="22.81640625" style="9" customWidth="1"/>
    <col min="7" max="7" width="20.453125" style="9" customWidth="1"/>
    <col min="8" max="8" width="10.453125" style="9" customWidth="1"/>
    <col min="9" max="16384" width="9.1796875" style="9"/>
  </cols>
  <sheetData>
    <row r="1" spans="1:10" ht="17.25" customHeight="1">
      <c r="G1" s="511" t="s">
        <v>454</v>
      </c>
      <c r="H1" s="511"/>
      <c r="I1" s="511"/>
      <c r="J1" s="511"/>
    </row>
    <row r="2" spans="1:10" s="27" customFormat="1" ht="20.25" customHeight="1">
      <c r="A2" s="440" t="s">
        <v>555</v>
      </c>
      <c r="B2" s="440"/>
      <c r="C2" s="440"/>
      <c r="D2" s="440"/>
      <c r="E2" s="440"/>
      <c r="F2" s="440"/>
      <c r="G2" s="440"/>
      <c r="H2" s="440"/>
      <c r="I2" s="440"/>
      <c r="J2" s="440"/>
    </row>
    <row r="3" spans="1:10" ht="26">
      <c r="A3" s="512"/>
      <c r="B3" s="513"/>
      <c r="C3" s="513"/>
      <c r="D3" s="513"/>
      <c r="E3" s="514"/>
      <c r="F3" s="119" t="s">
        <v>552</v>
      </c>
      <c r="G3" s="119" t="s">
        <v>553</v>
      </c>
      <c r="H3" s="32"/>
    </row>
    <row r="4" spans="1:10" ht="30.75" customHeight="1">
      <c r="A4" s="448" t="s">
        <v>453</v>
      </c>
      <c r="B4" s="515"/>
      <c r="C4" s="515"/>
      <c r="D4" s="515"/>
      <c r="E4" s="449"/>
      <c r="F4" s="129">
        <v>500000</v>
      </c>
      <c r="G4" s="218"/>
      <c r="H4" s="32"/>
    </row>
    <row r="5" spans="1:10" ht="19.5" customHeight="1">
      <c r="A5" s="448" t="s">
        <v>127</v>
      </c>
      <c r="B5" s="515"/>
      <c r="C5" s="515"/>
      <c r="D5" s="515"/>
      <c r="E5" s="449"/>
      <c r="F5" s="129">
        <v>4000</v>
      </c>
      <c r="G5" s="219">
        <v>4000</v>
      </c>
      <c r="H5" s="32"/>
    </row>
    <row r="6" spans="1:10" ht="19.5" customHeight="1">
      <c r="A6" s="47"/>
      <c r="B6" s="47"/>
      <c r="C6" s="47"/>
      <c r="D6" s="47"/>
      <c r="E6" s="47" t="s">
        <v>554</v>
      </c>
      <c r="F6" s="220">
        <f>F4+F5</f>
        <v>504000</v>
      </c>
      <c r="G6" s="220">
        <f>G4+G5</f>
        <v>4000</v>
      </c>
      <c r="H6" s="32"/>
    </row>
    <row r="7" spans="1:10">
      <c r="A7" s="510" t="s">
        <v>497</v>
      </c>
      <c r="B7" s="510"/>
      <c r="C7" s="510"/>
      <c r="D7" s="510"/>
      <c r="E7" s="510"/>
      <c r="F7" s="510"/>
      <c r="G7" s="510"/>
      <c r="H7" s="510"/>
      <c r="I7" s="510"/>
      <c r="J7" s="510"/>
    </row>
  </sheetData>
  <mergeCells count="6">
    <mergeCell ref="A7:J7"/>
    <mergeCell ref="G1:J1"/>
    <mergeCell ref="A3:E3"/>
    <mergeCell ref="A4:E4"/>
    <mergeCell ref="A2:J2"/>
    <mergeCell ref="A5:E5"/>
  </mergeCells>
  <pageMargins left="0.7" right="0.7" top="0.75" bottom="0.75" header="0.3" footer="0.3"/>
  <pageSetup orientation="portrait" horizontalDpi="90" verticalDpi="9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F39F0-49B9-45FF-ABAE-732AB07FC120}">
  <sheetPr>
    <tabColor theme="9" tint="0.79998168889431442"/>
  </sheetPr>
  <dimension ref="A1:I7"/>
  <sheetViews>
    <sheetView workbookViewId="0">
      <selection activeCell="C19" sqref="C19"/>
    </sheetView>
  </sheetViews>
  <sheetFormatPr defaultColWidth="9.1796875" defaultRowHeight="13"/>
  <cols>
    <col min="1" max="5" width="9.1796875" style="9"/>
    <col min="6" max="6" width="12.453125" style="9" customWidth="1"/>
    <col min="7" max="7" width="14.26953125" style="9" customWidth="1"/>
    <col min="8" max="16384" width="9.1796875" style="9"/>
  </cols>
  <sheetData>
    <row r="1" spans="1:9">
      <c r="H1" s="437" t="s">
        <v>556</v>
      </c>
      <c r="I1" s="437"/>
    </row>
    <row r="2" spans="1:9" ht="20.25" customHeight="1">
      <c r="A2" s="440" t="s">
        <v>452</v>
      </c>
      <c r="B2" s="440"/>
      <c r="C2" s="440"/>
      <c r="D2" s="440"/>
      <c r="E2" s="440"/>
      <c r="F2" s="440"/>
      <c r="G2" s="440"/>
      <c r="H2" s="440"/>
      <c r="I2" s="440"/>
    </row>
    <row r="3" spans="1:9" ht="39">
      <c r="A3" s="512"/>
      <c r="B3" s="513"/>
      <c r="C3" s="513"/>
      <c r="D3" s="513"/>
      <c r="E3" s="514"/>
      <c r="F3" s="119" t="s">
        <v>557</v>
      </c>
      <c r="G3" s="119" t="s">
        <v>558</v>
      </c>
    </row>
    <row r="4" spans="1:9" ht="30.75" customHeight="1">
      <c r="A4" s="448" t="s">
        <v>559</v>
      </c>
      <c r="B4" s="515"/>
      <c r="C4" s="515"/>
      <c r="D4" s="515"/>
      <c r="E4" s="449"/>
      <c r="F4" s="129">
        <v>31250</v>
      </c>
      <c r="G4" s="218"/>
    </row>
    <row r="5" spans="1:9" ht="19.5" customHeight="1">
      <c r="A5" s="448" t="s">
        <v>127</v>
      </c>
      <c r="B5" s="515"/>
      <c r="C5" s="515"/>
      <c r="D5" s="515"/>
      <c r="E5" s="449"/>
      <c r="F5" s="129">
        <v>2000</v>
      </c>
      <c r="G5" s="219">
        <v>2000</v>
      </c>
    </row>
    <row r="6" spans="1:9" ht="19.5" customHeight="1">
      <c r="A6" s="47"/>
      <c r="B6" s="47"/>
      <c r="C6" s="47"/>
      <c r="D6" s="47"/>
      <c r="E6" s="47" t="s">
        <v>554</v>
      </c>
      <c r="F6" s="220">
        <f>F4+F5</f>
        <v>33250</v>
      </c>
      <c r="G6" s="220">
        <f>G4+G5</f>
        <v>2000</v>
      </c>
    </row>
    <row r="7" spans="1:9">
      <c r="A7" s="510" t="s">
        <v>497</v>
      </c>
      <c r="B7" s="510"/>
      <c r="C7" s="510"/>
      <c r="D7" s="510"/>
      <c r="E7" s="510"/>
      <c r="F7" s="510"/>
      <c r="G7" s="510"/>
      <c r="H7" s="510"/>
      <c r="I7" s="510"/>
    </row>
  </sheetData>
  <mergeCells count="6">
    <mergeCell ref="A7:I7"/>
    <mergeCell ref="H1:I1"/>
    <mergeCell ref="A2:I2"/>
    <mergeCell ref="A3:E3"/>
    <mergeCell ref="A4:E4"/>
    <mergeCell ref="A5:E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8C83C-FBFA-4C07-A0D9-70E5E9BD7B02}">
  <sheetPr>
    <tabColor theme="9" tint="0.79998168889431442"/>
  </sheetPr>
  <dimension ref="A1:I4"/>
  <sheetViews>
    <sheetView workbookViewId="0">
      <selection activeCell="C17" sqref="C17"/>
    </sheetView>
  </sheetViews>
  <sheetFormatPr defaultColWidth="9.1796875" defaultRowHeight="13"/>
  <cols>
    <col min="1" max="1" width="38.26953125" style="9" customWidth="1"/>
    <col min="2" max="3" width="11.453125" style="9" customWidth="1"/>
    <col min="4" max="4" width="12.453125" style="9" customWidth="1"/>
    <col min="5" max="16384" width="9.1796875" style="9"/>
  </cols>
  <sheetData>
    <row r="1" spans="1:9" s="32" customFormat="1">
      <c r="A1" s="223"/>
      <c r="B1" s="223"/>
      <c r="C1" s="223"/>
      <c r="D1" s="516" t="s">
        <v>562</v>
      </c>
      <c r="E1" s="516"/>
      <c r="F1" s="223"/>
      <c r="G1" s="223"/>
      <c r="H1" s="223"/>
      <c r="I1" s="223"/>
    </row>
    <row r="2" spans="1:9">
      <c r="A2" s="27" t="s">
        <v>560</v>
      </c>
    </row>
    <row r="3" spans="1:9" ht="26">
      <c r="A3" s="34"/>
      <c r="B3" s="119" t="s">
        <v>364</v>
      </c>
      <c r="C3" s="119" t="s">
        <v>365</v>
      </c>
      <c r="D3" s="119" t="s">
        <v>367</v>
      </c>
      <c r="E3" s="119" t="s">
        <v>561</v>
      </c>
    </row>
    <row r="4" spans="1:9" ht="26">
      <c r="A4" s="222" t="s">
        <v>560</v>
      </c>
      <c r="B4" s="360">
        <v>63189</v>
      </c>
      <c r="C4" s="360">
        <v>63189</v>
      </c>
      <c r="D4" s="360">
        <v>63189</v>
      </c>
      <c r="E4" s="360">
        <v>63189</v>
      </c>
    </row>
  </sheetData>
  <mergeCells count="1">
    <mergeCell ref="D1:E1"/>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3D332-8EBA-4C76-A033-53B36E44EC4E}">
  <sheetPr>
    <tabColor theme="9" tint="0.79998168889431442"/>
  </sheetPr>
  <dimension ref="A1:H21"/>
  <sheetViews>
    <sheetView workbookViewId="0">
      <selection activeCell="A16" sqref="A16:XFD19"/>
    </sheetView>
  </sheetViews>
  <sheetFormatPr defaultColWidth="9.1796875" defaultRowHeight="13"/>
  <cols>
    <col min="1" max="1" width="34.453125" style="9" customWidth="1"/>
    <col min="2" max="2" width="52.7265625" style="9" customWidth="1"/>
    <col min="3" max="3" width="20.453125" style="9" customWidth="1"/>
    <col min="4" max="4" width="21.54296875" style="9" customWidth="1"/>
    <col min="5" max="5" width="17.54296875" style="9" customWidth="1"/>
    <col min="6" max="6" width="15" style="9" customWidth="1"/>
    <col min="7" max="7" width="11.54296875" style="9" customWidth="1"/>
    <col min="8" max="8" width="8.1796875" style="9" bestFit="1" customWidth="1"/>
    <col min="9" max="16384" width="9.1796875" style="9"/>
  </cols>
  <sheetData>
    <row r="1" spans="1:7">
      <c r="E1" s="439" t="s">
        <v>490</v>
      </c>
      <c r="F1" s="439"/>
    </row>
    <row r="2" spans="1:7">
      <c r="A2" s="27" t="s">
        <v>407</v>
      </c>
      <c r="E2" s="437"/>
      <c r="F2" s="437"/>
      <c r="G2" s="437"/>
    </row>
    <row r="3" spans="1:7">
      <c r="D3" s="9">
        <v>252.05</v>
      </c>
    </row>
    <row r="4" spans="1:7" ht="65">
      <c r="A4" s="214" t="s">
        <v>408</v>
      </c>
      <c r="B4" s="214" t="s">
        <v>150</v>
      </c>
      <c r="C4" s="214" t="s">
        <v>409</v>
      </c>
      <c r="D4" s="119" t="s">
        <v>598</v>
      </c>
      <c r="E4" s="119" t="s">
        <v>599</v>
      </c>
      <c r="F4" s="119" t="s">
        <v>600</v>
      </c>
    </row>
    <row r="5" spans="1:7">
      <c r="A5" s="12" t="s">
        <v>410</v>
      </c>
      <c r="B5" s="12" t="s">
        <v>411</v>
      </c>
      <c r="C5" s="12">
        <v>454</v>
      </c>
      <c r="D5" s="327">
        <f>C5*D3</f>
        <v>114430.70000000001</v>
      </c>
      <c r="E5" s="12"/>
      <c r="F5" s="12"/>
    </row>
    <row r="6" spans="1:7">
      <c r="A6" s="12" t="s">
        <v>412</v>
      </c>
      <c r="B6" s="12" t="s">
        <v>411</v>
      </c>
      <c r="C6" s="12">
        <v>609</v>
      </c>
      <c r="D6" s="327">
        <f>C6*D3</f>
        <v>153498.45000000001</v>
      </c>
      <c r="E6" s="12"/>
      <c r="F6" s="12"/>
    </row>
    <row r="7" spans="1:7">
      <c r="A7" s="12" t="s">
        <v>413</v>
      </c>
      <c r="B7" s="12" t="s">
        <v>411</v>
      </c>
      <c r="C7" s="12">
        <v>127</v>
      </c>
      <c r="D7" s="327">
        <f>C7*D3</f>
        <v>32010.350000000002</v>
      </c>
      <c r="E7" s="12"/>
      <c r="F7" s="12"/>
    </row>
    <row r="8" spans="1:7">
      <c r="A8" s="12" t="s">
        <v>414</v>
      </c>
      <c r="B8" s="12" t="s">
        <v>411</v>
      </c>
      <c r="C8" s="12">
        <v>1200</v>
      </c>
      <c r="D8" s="327">
        <f>C8*D3</f>
        <v>302460</v>
      </c>
      <c r="E8" s="12"/>
      <c r="F8" s="12"/>
    </row>
    <row r="9" spans="1:7">
      <c r="A9" s="12" t="s">
        <v>415</v>
      </c>
      <c r="B9" s="12" t="s">
        <v>411</v>
      </c>
      <c r="C9" s="12">
        <v>543</v>
      </c>
      <c r="D9" s="327">
        <f>C9*D3</f>
        <v>136863.15</v>
      </c>
      <c r="E9" s="12"/>
      <c r="F9" s="12"/>
    </row>
    <row r="10" spans="1:7">
      <c r="A10" s="12" t="s">
        <v>415</v>
      </c>
      <c r="B10" s="12" t="s">
        <v>416</v>
      </c>
      <c r="C10" s="12">
        <v>8</v>
      </c>
      <c r="D10" s="327">
        <f>C10*D3</f>
        <v>2016.4</v>
      </c>
      <c r="E10" s="12"/>
      <c r="F10" s="12"/>
    </row>
    <row r="11" spans="1:7">
      <c r="A11" s="12" t="s">
        <v>415</v>
      </c>
      <c r="B11" s="12" t="s">
        <v>163</v>
      </c>
      <c r="C11" s="12">
        <v>22</v>
      </c>
      <c r="D11" s="327">
        <f>C11*D3</f>
        <v>5545.1</v>
      </c>
      <c r="E11" s="12"/>
      <c r="F11" s="12"/>
    </row>
    <row r="12" spans="1:7">
      <c r="A12" s="12" t="s">
        <v>415</v>
      </c>
      <c r="B12" s="12" t="s">
        <v>417</v>
      </c>
      <c r="C12" s="12">
        <v>42</v>
      </c>
      <c r="D12" s="327">
        <f>C12*D3</f>
        <v>10586.1</v>
      </c>
      <c r="E12" s="12"/>
      <c r="F12" s="12"/>
    </row>
    <row r="13" spans="1:7">
      <c r="A13" s="12" t="s">
        <v>418</v>
      </c>
      <c r="B13" s="12" t="s">
        <v>411</v>
      </c>
      <c r="C13" s="12">
        <v>882</v>
      </c>
      <c r="D13" s="327">
        <f>C13*D3</f>
        <v>222308.1</v>
      </c>
      <c r="E13" s="12"/>
      <c r="F13" s="12"/>
    </row>
    <row r="14" spans="1:7">
      <c r="A14" s="12" t="s">
        <v>419</v>
      </c>
      <c r="B14" s="12"/>
      <c r="C14" s="12">
        <f>SUM(C5:C13)</f>
        <v>3887</v>
      </c>
      <c r="D14" s="328">
        <f>SUM(D5:D13)</f>
        <v>979718.35</v>
      </c>
      <c r="E14" s="340">
        <f>D8</f>
        <v>302460</v>
      </c>
      <c r="F14" s="328">
        <f>D14</f>
        <v>979718.35</v>
      </c>
    </row>
    <row r="15" spans="1:7">
      <c r="D15" s="339"/>
    </row>
    <row r="17" spans="1:8">
      <c r="A17" s="517" t="str">
        <f>[8]Kopsavilkums!D48</f>
        <v xml:space="preserve">Noteikts multiprofesionālās komandas sastāvs, sniedzamo veselības aprūpes pakalpojumu apjoms (precizētas manipulācijas), noteikti pacientu atlases kritēriji šīs multiprofesionālās komandas pakalpojumu saņemšanai, izstrādāti vienoti kvalitātes kritēriji pakalpojuma ieviešanai stacionāros RPNC, Strenču psihoneiroloģiskajā slimnīcā, slimnīcā “Ģintermuiža”, Daugavpils slimnīcā un Liepājas slimnīcā.  </v>
      </c>
      <c r="B17" s="517"/>
      <c r="C17" s="517"/>
      <c r="D17" s="517"/>
      <c r="E17" s="517"/>
      <c r="F17" s="517"/>
      <c r="G17" s="517"/>
      <c r="H17" s="517"/>
    </row>
    <row r="18" spans="1:8" ht="52">
      <c r="A18" s="119" t="s">
        <v>221</v>
      </c>
      <c r="B18" s="119" t="s">
        <v>475</v>
      </c>
      <c r="C18" s="119" t="s">
        <v>476</v>
      </c>
      <c r="D18" s="119" t="s">
        <v>477</v>
      </c>
      <c r="E18" s="119" t="s">
        <v>478</v>
      </c>
      <c r="F18" s="119" t="s">
        <v>479</v>
      </c>
      <c r="G18" s="119" t="s">
        <v>596</v>
      </c>
      <c r="H18" s="310" t="s">
        <v>597</v>
      </c>
    </row>
    <row r="19" spans="1:8">
      <c r="A19" s="518" t="s">
        <v>222</v>
      </c>
      <c r="B19" s="518"/>
      <c r="C19" s="518"/>
      <c r="D19" s="518"/>
      <c r="E19" s="518"/>
      <c r="F19" s="518"/>
      <c r="G19" s="518"/>
      <c r="H19" s="518"/>
    </row>
    <row r="20" spans="1:8">
      <c r="A20" s="261">
        <v>1.1000000000000001</v>
      </c>
      <c r="B20" s="123" t="s">
        <v>223</v>
      </c>
      <c r="C20" s="261">
        <v>1</v>
      </c>
      <c r="D20" s="124">
        <v>0.25</v>
      </c>
      <c r="E20" s="261">
        <v>2426.0700000000002</v>
      </c>
      <c r="F20" s="125">
        <f>(E20+405)*12*0.25</f>
        <v>8493.2100000000009</v>
      </c>
      <c r="G20" s="125">
        <v>854</v>
      </c>
      <c r="H20" s="125">
        <f t="shared" ref="H20" si="0">F20+G20</f>
        <v>9347.2100000000009</v>
      </c>
    </row>
    <row r="21" spans="1:8">
      <c r="A21" s="519" t="s">
        <v>491</v>
      </c>
      <c r="B21" s="519"/>
      <c r="C21" s="519"/>
      <c r="D21" s="519"/>
      <c r="E21" s="519"/>
      <c r="F21" s="125">
        <f>F20</f>
        <v>8493.2100000000009</v>
      </c>
      <c r="G21" s="125">
        <f>G20</f>
        <v>854</v>
      </c>
      <c r="H21" s="126">
        <f>H20</f>
        <v>9347.2100000000009</v>
      </c>
    </row>
  </sheetData>
  <mergeCells count="5">
    <mergeCell ref="A17:H17"/>
    <mergeCell ref="A19:H19"/>
    <mergeCell ref="A21:E21"/>
    <mergeCell ref="E2:G2"/>
    <mergeCell ref="E1:F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329E0-AF06-44DE-AF25-D57449066DAB}">
  <sheetPr>
    <tabColor theme="9" tint="0.79998168889431442"/>
  </sheetPr>
  <dimension ref="A1:AC18"/>
  <sheetViews>
    <sheetView topLeftCell="E1" zoomScale="84" zoomScaleNormal="84" workbookViewId="0">
      <selection activeCell="R20" sqref="R20"/>
    </sheetView>
  </sheetViews>
  <sheetFormatPr defaultColWidth="9.1796875" defaultRowHeight="13"/>
  <cols>
    <col min="1" max="1" width="36.26953125" style="122" customWidth="1"/>
    <col min="2" max="2" width="9.1796875" style="122"/>
    <col min="3" max="3" width="14.81640625" style="122" customWidth="1"/>
    <col min="4" max="5" width="9.1796875" style="122"/>
    <col min="6" max="6" width="15.7265625" style="122" customWidth="1"/>
    <col min="7" max="7" width="14.81640625" style="122" customWidth="1"/>
    <col min="8" max="8" width="14" style="122" customWidth="1"/>
    <col min="9" max="9" width="13.453125" style="122" customWidth="1"/>
    <col min="10" max="23" width="9.1796875" style="122"/>
    <col min="24" max="24" width="11.81640625" style="122" customWidth="1"/>
    <col min="25" max="16384" width="9.1796875" style="122"/>
  </cols>
  <sheetData>
    <row r="1" spans="1:29">
      <c r="M1" s="520" t="s">
        <v>492</v>
      </c>
      <c r="N1" s="520"/>
      <c r="O1" s="520"/>
      <c r="P1" s="520"/>
    </row>
    <row r="2" spans="1:29" ht="26">
      <c r="A2" s="329" t="s">
        <v>420</v>
      </c>
    </row>
    <row r="3" spans="1:29">
      <c r="A3" s="523" t="s">
        <v>408</v>
      </c>
      <c r="B3" s="526">
        <v>2019</v>
      </c>
      <c r="C3" s="526"/>
      <c r="D3" s="526"/>
      <c r="E3" s="526"/>
      <c r="F3" s="260"/>
      <c r="G3" s="526">
        <v>2020</v>
      </c>
      <c r="H3" s="526"/>
      <c r="I3" s="526"/>
      <c r="J3" s="526"/>
      <c r="K3" s="260"/>
      <c r="L3" s="526">
        <v>2021</v>
      </c>
      <c r="M3" s="526"/>
      <c r="N3" s="526"/>
      <c r="O3" s="526"/>
      <c r="P3" s="120"/>
      <c r="Q3" s="526" t="s">
        <v>421</v>
      </c>
      <c r="R3" s="526"/>
      <c r="S3" s="526"/>
      <c r="T3" s="526"/>
      <c r="U3" s="526"/>
      <c r="V3" s="523" t="s">
        <v>422</v>
      </c>
      <c r="W3" s="521" t="s">
        <v>423</v>
      </c>
      <c r="X3" s="521" t="s">
        <v>602</v>
      </c>
    </row>
    <row r="4" spans="1:29" ht="39">
      <c r="A4" s="523"/>
      <c r="B4" s="119" t="s">
        <v>424</v>
      </c>
      <c r="C4" s="119" t="s">
        <v>493</v>
      </c>
      <c r="D4" s="121" t="s">
        <v>425</v>
      </c>
      <c r="E4" s="121" t="s">
        <v>494</v>
      </c>
      <c r="F4" s="121" t="s">
        <v>426</v>
      </c>
      <c r="G4" s="119" t="s">
        <v>424</v>
      </c>
      <c r="H4" s="119" t="s">
        <v>493</v>
      </c>
      <c r="I4" s="121" t="s">
        <v>425</v>
      </c>
      <c r="J4" s="121" t="s">
        <v>494</v>
      </c>
      <c r="K4" s="121" t="s">
        <v>426</v>
      </c>
      <c r="L4" s="119" t="s">
        <v>424</v>
      </c>
      <c r="M4" s="119" t="s">
        <v>493</v>
      </c>
      <c r="N4" s="121" t="s">
        <v>425</v>
      </c>
      <c r="O4" s="121" t="s">
        <v>494</v>
      </c>
      <c r="P4" s="121" t="s">
        <v>426</v>
      </c>
      <c r="Q4" s="119" t="s">
        <v>424</v>
      </c>
      <c r="R4" s="119" t="s">
        <v>493</v>
      </c>
      <c r="S4" s="121" t="s">
        <v>425</v>
      </c>
      <c r="T4" s="121" t="s">
        <v>494</v>
      </c>
      <c r="U4" s="121" t="s">
        <v>426</v>
      </c>
      <c r="V4" s="523"/>
      <c r="W4" s="521"/>
      <c r="X4" s="521"/>
    </row>
    <row r="5" spans="1:29">
      <c r="A5" s="10" t="s">
        <v>414</v>
      </c>
      <c r="B5" s="10">
        <v>79</v>
      </c>
      <c r="C5" s="331">
        <v>100680</v>
      </c>
      <c r="D5" s="331">
        <v>105</v>
      </c>
      <c r="E5" s="331">
        <v>149930.42999999967</v>
      </c>
      <c r="F5" s="332">
        <f>D5/B5</f>
        <v>1.3291139240506329</v>
      </c>
      <c r="G5" s="10">
        <v>79</v>
      </c>
      <c r="H5" s="331">
        <v>126000</v>
      </c>
      <c r="I5" s="331">
        <v>73</v>
      </c>
      <c r="J5" s="331">
        <v>116430.62000000011</v>
      </c>
      <c r="K5" s="332">
        <f>I5/G5</f>
        <v>0.92405063291139244</v>
      </c>
      <c r="L5" s="10">
        <v>79</v>
      </c>
      <c r="M5" s="331">
        <v>155701</v>
      </c>
      <c r="N5" s="331">
        <v>114</v>
      </c>
      <c r="O5" s="331">
        <v>224682.59999999957</v>
      </c>
      <c r="P5" s="332">
        <f>N5/L5</f>
        <v>1.4430379746835442</v>
      </c>
      <c r="Q5" s="10">
        <f>ROUND(79/12*4,0)</f>
        <v>26</v>
      </c>
      <c r="R5" s="331">
        <f>160102.98/12*4</f>
        <v>53367.66</v>
      </c>
      <c r="S5" s="331">
        <v>41</v>
      </c>
      <c r="T5" s="331">
        <v>83091.419999999984</v>
      </c>
      <c r="U5" s="332">
        <f>S5/Q5</f>
        <v>1.5769230769230769</v>
      </c>
      <c r="V5" s="333">
        <f>(U5+P5+K5+F5)/4</f>
        <v>1.3182814021421616</v>
      </c>
      <c r="W5" s="334">
        <f>(S5/4*12)-79</f>
        <v>44</v>
      </c>
      <c r="X5" s="335">
        <f>ROUND(W5*2026.62,0)</f>
        <v>89171</v>
      </c>
    </row>
    <row r="6" spans="1:29">
      <c r="A6" s="10" t="s">
        <v>415</v>
      </c>
      <c r="B6" s="10">
        <v>123</v>
      </c>
      <c r="C6" s="331">
        <v>156755</v>
      </c>
      <c r="D6" s="331">
        <v>146</v>
      </c>
      <c r="E6" s="331">
        <v>207812.69999999952</v>
      </c>
      <c r="F6" s="332">
        <f>D6/B6</f>
        <v>1.1869918699186992</v>
      </c>
      <c r="G6" s="10">
        <v>123</v>
      </c>
      <c r="H6" s="331">
        <v>196178</v>
      </c>
      <c r="I6" s="331">
        <v>131</v>
      </c>
      <c r="J6" s="331">
        <v>208937.14000000025</v>
      </c>
      <c r="K6" s="332">
        <f>I6/G6</f>
        <v>1.065040650406504</v>
      </c>
      <c r="L6" s="10">
        <v>123</v>
      </c>
      <c r="M6" s="331">
        <v>242421</v>
      </c>
      <c r="N6" s="331">
        <v>130</v>
      </c>
      <c r="O6" s="331">
        <v>256216.99999999948</v>
      </c>
      <c r="P6" s="332">
        <f>N6/L6</f>
        <v>1.056910569105691</v>
      </c>
      <c r="Q6" s="10">
        <f>ROUND(130/12*4,0)</f>
        <v>43</v>
      </c>
      <c r="R6" s="331">
        <f>263460.6/12*4</f>
        <v>87820.2</v>
      </c>
      <c r="S6" s="331">
        <v>43</v>
      </c>
      <c r="T6" s="331">
        <v>87144.659999999974</v>
      </c>
      <c r="U6" s="332">
        <f>S6/Q6</f>
        <v>1</v>
      </c>
      <c r="V6" s="333">
        <f>(U6+P6+K6+F6)/4</f>
        <v>1.0772357723577235</v>
      </c>
      <c r="W6" s="336">
        <f>(S6/4*12)-130+40</f>
        <v>39</v>
      </c>
      <c r="X6" s="335">
        <f>ROUND(W6*2026.62,0)</f>
        <v>79038</v>
      </c>
    </row>
    <row r="7" spans="1:29" s="329" customFormat="1">
      <c r="A7" s="10" t="s">
        <v>419</v>
      </c>
      <c r="B7" s="10">
        <f>B5+B6</f>
        <v>202</v>
      </c>
      <c r="C7" s="331">
        <f>C5+C6</f>
        <v>257435</v>
      </c>
      <c r="D7" s="331">
        <f>D5+D6</f>
        <v>251</v>
      </c>
      <c r="E7" s="331">
        <f>E5+E6</f>
        <v>357743.12999999919</v>
      </c>
      <c r="F7" s="332">
        <f>D7/B7</f>
        <v>1.2425742574257426</v>
      </c>
      <c r="G7" s="10">
        <f>G5+G6</f>
        <v>202</v>
      </c>
      <c r="H7" s="331">
        <f>H5+H6</f>
        <v>322178</v>
      </c>
      <c r="I7" s="331">
        <f>I5+I6</f>
        <v>204</v>
      </c>
      <c r="J7" s="331">
        <f>J5+J6</f>
        <v>325367.76000000036</v>
      </c>
      <c r="K7" s="332">
        <f>I7/G7</f>
        <v>1.0099009900990099</v>
      </c>
      <c r="L7" s="10">
        <f>L5+L6</f>
        <v>202</v>
      </c>
      <c r="M7" s="331">
        <f>M5+M6</f>
        <v>398122</v>
      </c>
      <c r="N7" s="331">
        <v>244</v>
      </c>
      <c r="O7" s="331">
        <v>480899.60000000201</v>
      </c>
      <c r="P7" s="332">
        <f>N7/L7</f>
        <v>1.2079207920792079</v>
      </c>
      <c r="Q7" s="10">
        <f>Q5+Q6</f>
        <v>69</v>
      </c>
      <c r="R7" s="331">
        <f>R5+R6</f>
        <v>141187.85999999999</v>
      </c>
      <c r="S7" s="331">
        <f>S5+S6</f>
        <v>84</v>
      </c>
      <c r="T7" s="331">
        <f>T5+T6</f>
        <v>170236.07999999996</v>
      </c>
      <c r="U7" s="332">
        <f>S7/Q7</f>
        <v>1.2173913043478262</v>
      </c>
      <c r="V7" s="333">
        <f>(U7+P7+K7+F7)/4</f>
        <v>1.1694468359879466</v>
      </c>
      <c r="W7" s="337">
        <f>W5+W6</f>
        <v>83</v>
      </c>
      <c r="X7" s="330">
        <f>X5+X6</f>
        <v>168209</v>
      </c>
      <c r="Y7" s="122"/>
      <c r="Z7" s="122"/>
      <c r="AA7" s="122"/>
      <c r="AB7" s="122"/>
      <c r="AC7" s="122"/>
    </row>
    <row r="9" spans="1:29">
      <c r="A9" s="122" t="s">
        <v>427</v>
      </c>
    </row>
    <row r="10" spans="1:29">
      <c r="A10" s="120" t="s">
        <v>428</v>
      </c>
      <c r="B10" s="337">
        <f>W5+W6</f>
        <v>83</v>
      </c>
    </row>
    <row r="11" spans="1:29">
      <c r="A11" s="120" t="s">
        <v>495</v>
      </c>
      <c r="B11" s="337">
        <f>X5+X6</f>
        <v>168209</v>
      </c>
    </row>
    <row r="13" spans="1:29">
      <c r="A13" s="27" t="str">
        <f>[8]Kopsavilkums!D56</f>
        <v>Izstrādāti  un ieviesti vienoti kritēriji ārstniecības iestādēm, kas sniedz pakalpojumu stacionāri</v>
      </c>
      <c r="B13" s="27"/>
      <c r="C13" s="9"/>
      <c r="D13" s="9"/>
      <c r="E13" s="9"/>
      <c r="F13" s="9"/>
      <c r="G13" s="9"/>
      <c r="H13" s="9"/>
      <c r="I13" s="9"/>
    </row>
    <row r="14" spans="1:29" ht="15" customHeight="1">
      <c r="A14" s="522" t="s">
        <v>220</v>
      </c>
      <c r="B14" s="522"/>
      <c r="C14" s="522"/>
      <c r="D14" s="522"/>
      <c r="E14" s="522"/>
      <c r="F14" s="522"/>
      <c r="G14" s="522"/>
      <c r="H14" s="522"/>
      <c r="I14" s="522"/>
    </row>
    <row r="15" spans="1:29" ht="52">
      <c r="A15" s="523" t="s">
        <v>221</v>
      </c>
      <c r="B15" s="523"/>
      <c r="C15" s="119" t="s">
        <v>475</v>
      </c>
      <c r="D15" s="119" t="s">
        <v>476</v>
      </c>
      <c r="E15" s="119" t="s">
        <v>477</v>
      </c>
      <c r="F15" s="119" t="s">
        <v>478</v>
      </c>
      <c r="G15" s="119" t="s">
        <v>479</v>
      </c>
      <c r="H15" s="119" t="s">
        <v>596</v>
      </c>
      <c r="I15" s="310" t="s">
        <v>601</v>
      </c>
    </row>
    <row r="16" spans="1:29" ht="15.75" customHeight="1">
      <c r="A16" s="524" t="s">
        <v>222</v>
      </c>
      <c r="B16" s="524"/>
      <c r="C16" s="524"/>
      <c r="D16" s="524"/>
      <c r="E16" s="524"/>
      <c r="F16" s="524"/>
      <c r="G16" s="524"/>
      <c r="H16" s="524"/>
      <c r="I16" s="524"/>
    </row>
    <row r="17" spans="1:9">
      <c r="A17" s="525">
        <v>1.1000000000000001</v>
      </c>
      <c r="B17" s="525"/>
      <c r="C17" s="213" t="s">
        <v>223</v>
      </c>
      <c r="D17" s="73">
        <v>1</v>
      </c>
      <c r="E17" s="338">
        <v>0.25</v>
      </c>
      <c r="F17" s="73">
        <v>2426.0700000000002</v>
      </c>
      <c r="G17" s="125">
        <f>F17*12*0.25</f>
        <v>7278.2100000000009</v>
      </c>
      <c r="H17" s="125">
        <v>854</v>
      </c>
      <c r="I17" s="125">
        <f t="shared" ref="I17" si="0">G17+H17</f>
        <v>8132.2100000000009</v>
      </c>
    </row>
    <row r="18" spans="1:9">
      <c r="A18" s="450" t="s">
        <v>491</v>
      </c>
      <c r="B18" s="450"/>
      <c r="C18" s="450"/>
      <c r="D18" s="450"/>
      <c r="E18" s="450"/>
      <c r="F18" s="450"/>
      <c r="G18" s="125">
        <f>G17</f>
        <v>7278.2100000000009</v>
      </c>
      <c r="H18" s="125">
        <f>H17</f>
        <v>854</v>
      </c>
      <c r="I18" s="128">
        <f>I17</f>
        <v>8132.2100000000009</v>
      </c>
    </row>
  </sheetData>
  <mergeCells count="14">
    <mergeCell ref="A18:F18"/>
    <mergeCell ref="M1:P1"/>
    <mergeCell ref="W3:W4"/>
    <mergeCell ref="X3:X4"/>
    <mergeCell ref="A14:I14"/>
    <mergeCell ref="A15:B15"/>
    <mergeCell ref="A16:I16"/>
    <mergeCell ref="A17:B17"/>
    <mergeCell ref="A3:A4"/>
    <mergeCell ref="B3:E3"/>
    <mergeCell ref="G3:J3"/>
    <mergeCell ref="L3:O3"/>
    <mergeCell ref="Q3:U3"/>
    <mergeCell ref="V3:V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C00B4-8CB9-4771-8FCE-3C91AE67E4C4}">
  <sheetPr>
    <tabColor theme="9" tint="0.79998168889431442"/>
  </sheetPr>
  <dimension ref="A1:AN8"/>
  <sheetViews>
    <sheetView workbookViewId="0">
      <selection activeCell="J1" sqref="J1:L1"/>
    </sheetView>
  </sheetViews>
  <sheetFormatPr defaultColWidth="9.1796875" defaultRowHeight="13"/>
  <cols>
    <col min="1" max="1" width="19.54296875" style="9" customWidth="1"/>
    <col min="2" max="4" width="9.1796875" style="9"/>
    <col min="5" max="5" width="12.1796875" style="9" customWidth="1"/>
    <col min="6" max="6" width="17.81640625" style="9" customWidth="1"/>
    <col min="7" max="7" width="9.1796875" style="9"/>
    <col min="8" max="8" width="23.81640625" style="9" customWidth="1"/>
    <col min="9" max="9" width="13.453125" style="9" customWidth="1"/>
    <col min="10" max="10" width="9.1796875" style="9"/>
    <col min="11" max="11" width="16.453125" style="9" customWidth="1"/>
    <col min="12" max="16384" width="9.1796875" style="9"/>
  </cols>
  <sheetData>
    <row r="1" spans="1:40">
      <c r="J1" s="437" t="s">
        <v>496</v>
      </c>
      <c r="K1" s="437"/>
      <c r="L1" s="437"/>
    </row>
    <row r="2" spans="1:40" s="29" customFormat="1">
      <c r="A2" s="445" t="str">
        <f>[8]Kopsavilkums!C60</f>
        <v>Izvērtēta slimnīcā "Ģintermuiža" sniegtā stacionārā rehabilitācijas pakalpojuma  nepilngadīgām personām ar vielu lietošanas traucējumiem programma un izvērtētas iespējas to paplašināt</v>
      </c>
      <c r="B2" s="445"/>
      <c r="C2" s="445"/>
      <c r="D2" s="445"/>
      <c r="E2" s="445"/>
      <c r="F2" s="445"/>
      <c r="G2" s="445"/>
      <c r="H2" s="445"/>
      <c r="I2" s="445"/>
      <c r="J2" s="445"/>
      <c r="K2" s="445"/>
      <c r="L2" s="445"/>
      <c r="M2" s="30"/>
      <c r="N2" s="30"/>
      <c r="O2" s="20"/>
      <c r="P2" s="20"/>
      <c r="Q2" s="20"/>
      <c r="R2" s="20"/>
      <c r="S2" s="20"/>
      <c r="T2" s="20"/>
      <c r="U2" s="20"/>
      <c r="V2" s="20"/>
      <c r="W2" s="20"/>
      <c r="X2" s="20"/>
      <c r="Y2" s="20"/>
      <c r="Z2" s="20"/>
      <c r="AA2" s="20"/>
      <c r="AB2" s="20"/>
      <c r="AC2" s="20"/>
      <c r="AD2" s="20"/>
      <c r="AE2" s="20"/>
      <c r="AF2" s="20"/>
      <c r="AG2" s="20"/>
      <c r="AH2" s="20"/>
      <c r="AI2" s="20"/>
      <c r="AJ2" s="20"/>
      <c r="AK2" s="20"/>
      <c r="AL2" s="20"/>
      <c r="AM2" s="20"/>
      <c r="AN2" s="20"/>
    </row>
    <row r="3" spans="1:40">
      <c r="A3" s="522" t="s">
        <v>220</v>
      </c>
      <c r="B3" s="522"/>
      <c r="C3" s="522"/>
      <c r="D3" s="522"/>
      <c r="E3" s="522"/>
      <c r="F3" s="522"/>
      <c r="G3" s="522"/>
      <c r="H3" s="522"/>
      <c r="I3" s="522"/>
      <c r="K3" s="127"/>
      <c r="L3" s="32"/>
    </row>
    <row r="4" spans="1:40" ht="65">
      <c r="A4" s="523" t="s">
        <v>221</v>
      </c>
      <c r="B4" s="523"/>
      <c r="C4" s="119" t="s">
        <v>475</v>
      </c>
      <c r="D4" s="119" t="s">
        <v>476</v>
      </c>
      <c r="E4" s="119" t="s">
        <v>477</v>
      </c>
      <c r="F4" s="119" t="s">
        <v>478</v>
      </c>
      <c r="G4" s="119" t="s">
        <v>479</v>
      </c>
      <c r="H4" s="119" t="s">
        <v>596</v>
      </c>
      <c r="I4" s="310" t="s">
        <v>603</v>
      </c>
      <c r="K4" s="127"/>
      <c r="L4" s="32"/>
    </row>
    <row r="5" spans="1:40">
      <c r="A5" s="518" t="s">
        <v>222</v>
      </c>
      <c r="B5" s="518"/>
      <c r="C5" s="518"/>
      <c r="D5" s="518"/>
      <c r="E5" s="518"/>
      <c r="F5" s="518"/>
      <c r="G5" s="518"/>
      <c r="H5" s="518"/>
      <c r="I5" s="518"/>
    </row>
    <row r="6" spans="1:40" ht="26">
      <c r="A6" s="528">
        <v>1.1000000000000001</v>
      </c>
      <c r="B6" s="528"/>
      <c r="C6" s="123" t="s">
        <v>223</v>
      </c>
      <c r="D6" s="261">
        <v>2</v>
      </c>
      <c r="E6" s="124">
        <v>0.5</v>
      </c>
      <c r="F6" s="261">
        <f>2426.07*2</f>
        <v>4852.1400000000003</v>
      </c>
      <c r="G6" s="125">
        <f>F6*12*0.5</f>
        <v>29112.840000000004</v>
      </c>
      <c r="H6" s="125">
        <f>2*854</f>
        <v>1708</v>
      </c>
      <c r="I6" s="125">
        <f t="shared" ref="I6" si="0">G6+H6</f>
        <v>30820.840000000004</v>
      </c>
    </row>
    <row r="7" spans="1:40">
      <c r="A7" s="527" t="s">
        <v>491</v>
      </c>
      <c r="B7" s="527"/>
      <c r="C7" s="527"/>
      <c r="D7" s="527"/>
      <c r="E7" s="527"/>
      <c r="F7" s="527"/>
      <c r="G7" s="125">
        <f>G6</f>
        <v>29112.840000000004</v>
      </c>
      <c r="H7" s="125">
        <f>H6</f>
        <v>1708</v>
      </c>
      <c r="I7" s="128">
        <f>I6</f>
        <v>30820.840000000004</v>
      </c>
    </row>
    <row r="8" spans="1:40">
      <c r="A8" s="32"/>
      <c r="B8" s="32"/>
      <c r="C8" s="32"/>
      <c r="D8" s="127"/>
      <c r="E8" s="32"/>
      <c r="F8" s="32"/>
      <c r="G8" s="32"/>
      <c r="H8" s="32"/>
      <c r="I8" s="32"/>
    </row>
  </sheetData>
  <mergeCells count="8">
    <mergeCell ref="A7:F7"/>
    <mergeCell ref="J1:L1"/>
    <mergeCell ref="A2:J2"/>
    <mergeCell ref="K2:L2"/>
    <mergeCell ref="A3:I3"/>
    <mergeCell ref="A4:B4"/>
    <mergeCell ref="A5:I5"/>
    <mergeCell ref="A6:B6"/>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730E2-C1D2-4EA6-9BC3-2D4994920740}">
  <sheetPr>
    <tabColor theme="7" tint="0.59999389629810485"/>
  </sheetPr>
  <dimension ref="A1:K19"/>
  <sheetViews>
    <sheetView topLeftCell="A7" zoomScale="86" zoomScaleNormal="86" workbookViewId="0">
      <selection activeCell="A14" sqref="A14:I14"/>
    </sheetView>
  </sheetViews>
  <sheetFormatPr defaultColWidth="9.1796875" defaultRowHeight="13"/>
  <cols>
    <col min="1" max="1" width="27.81640625" style="9" customWidth="1"/>
    <col min="2" max="16384" width="9.1796875" style="9"/>
  </cols>
  <sheetData>
    <row r="1" spans="1:11">
      <c r="J1" s="437" t="s">
        <v>618</v>
      </c>
      <c r="K1" s="437"/>
    </row>
    <row r="2" spans="1:11" ht="27.75" customHeight="1">
      <c r="A2" s="440" t="s">
        <v>644</v>
      </c>
      <c r="B2" s="440"/>
      <c r="C2" s="440"/>
      <c r="D2" s="440"/>
      <c r="E2" s="440"/>
      <c r="F2" s="440"/>
      <c r="G2" s="440"/>
      <c r="H2" s="440"/>
      <c r="I2" s="440"/>
    </row>
    <row r="3" spans="1:11" ht="30.65" customHeight="1">
      <c r="A3" s="530" t="s">
        <v>653</v>
      </c>
      <c r="B3" s="530"/>
      <c r="C3" s="530"/>
      <c r="D3" s="530"/>
      <c r="E3" s="530"/>
      <c r="F3" s="530"/>
      <c r="G3" s="530"/>
      <c r="H3" s="530"/>
      <c r="I3" s="530"/>
    </row>
    <row r="4" spans="1:11" ht="48.65" customHeight="1">
      <c r="A4" s="531" t="s">
        <v>609</v>
      </c>
      <c r="B4" s="531"/>
      <c r="C4" s="531"/>
      <c r="D4" s="531"/>
      <c r="E4" s="531"/>
      <c r="F4" s="531"/>
      <c r="G4" s="531"/>
      <c r="H4" s="531"/>
      <c r="I4" s="531"/>
    </row>
    <row r="5" spans="1:11" ht="39" customHeight="1">
      <c r="A5" s="531" t="s">
        <v>635</v>
      </c>
      <c r="B5" s="531"/>
      <c r="C5" s="531"/>
      <c r="D5" s="531"/>
      <c r="E5" s="531"/>
      <c r="F5" s="531"/>
      <c r="G5" s="531"/>
      <c r="H5" s="531"/>
      <c r="I5" s="531"/>
    </row>
    <row r="7" spans="1:11" ht="26">
      <c r="A7" s="31"/>
      <c r="B7" s="73" t="s">
        <v>610</v>
      </c>
      <c r="C7" s="73" t="s">
        <v>611</v>
      </c>
      <c r="D7" s="73" t="s">
        <v>612</v>
      </c>
      <c r="E7" s="73" t="s">
        <v>613</v>
      </c>
      <c r="F7" s="346" t="s">
        <v>126</v>
      </c>
      <c r="G7" s="203"/>
      <c r="H7" s="203"/>
      <c r="I7" s="203"/>
    </row>
    <row r="8" spans="1:11">
      <c r="A8" s="349" t="s">
        <v>634</v>
      </c>
      <c r="B8" s="345">
        <v>50</v>
      </c>
      <c r="C8" s="345"/>
      <c r="D8" s="345">
        <v>12</v>
      </c>
      <c r="E8" s="345">
        <v>50</v>
      </c>
      <c r="F8" s="347">
        <f>B8*D8*E8</f>
        <v>30000</v>
      </c>
    </row>
    <row r="9" spans="1:11">
      <c r="A9" s="213" t="s">
        <v>614</v>
      </c>
      <c r="B9" s="345">
        <v>50</v>
      </c>
      <c r="C9" s="345">
        <v>20</v>
      </c>
      <c r="D9" s="345">
        <v>12</v>
      </c>
      <c r="E9" s="345">
        <v>7.68</v>
      </c>
      <c r="F9" s="347">
        <f>B9*D9*E9*C9</f>
        <v>92160</v>
      </c>
    </row>
    <row r="10" spans="1:11">
      <c r="A10" s="351"/>
    </row>
    <row r="11" spans="1:11">
      <c r="A11" s="352" t="s">
        <v>615</v>
      </c>
      <c r="B11" s="320">
        <f>F8+F9</f>
        <v>122160</v>
      </c>
    </row>
    <row r="12" spans="1:11" ht="30.75" customHeight="1">
      <c r="A12" s="436" t="s">
        <v>636</v>
      </c>
      <c r="B12" s="436"/>
      <c r="C12" s="436"/>
      <c r="D12" s="436"/>
      <c r="E12" s="436"/>
      <c r="F12" s="436"/>
      <c r="G12" s="436"/>
      <c r="H12" s="436"/>
      <c r="I12" s="436"/>
    </row>
    <row r="13" spans="1:11">
      <c r="A13" s="351"/>
      <c r="B13" s="358"/>
    </row>
    <row r="14" spans="1:11" ht="30" customHeight="1">
      <c r="A14" s="440" t="s">
        <v>315</v>
      </c>
      <c r="B14" s="440"/>
      <c r="C14" s="440"/>
      <c r="D14" s="440"/>
      <c r="E14" s="440"/>
      <c r="F14" s="440"/>
      <c r="G14" s="440"/>
      <c r="H14" s="440"/>
      <c r="I14" s="440"/>
    </row>
    <row r="15" spans="1:11">
      <c r="A15" s="356" t="s">
        <v>616</v>
      </c>
      <c r="B15" s="357">
        <v>17500</v>
      </c>
    </row>
    <row r="16" spans="1:11">
      <c r="A16" s="353" t="s">
        <v>617</v>
      </c>
      <c r="B16" s="26"/>
    </row>
    <row r="17" spans="1:9" ht="20.25" customHeight="1">
      <c r="A17" s="132" t="s">
        <v>619</v>
      </c>
      <c r="B17" s="26"/>
    </row>
    <row r="19" spans="1:9" ht="23.25" customHeight="1">
      <c r="A19" s="529" t="s">
        <v>627</v>
      </c>
      <c r="B19" s="529"/>
      <c r="C19" s="354">
        <f>B11+B15</f>
        <v>139660</v>
      </c>
      <c r="D19" s="203"/>
      <c r="E19" s="203"/>
      <c r="F19" s="203"/>
      <c r="G19" s="203"/>
      <c r="H19" s="203"/>
      <c r="I19" s="203"/>
    </row>
  </sheetData>
  <mergeCells count="8">
    <mergeCell ref="A19:B19"/>
    <mergeCell ref="A12:I12"/>
    <mergeCell ref="J1:K1"/>
    <mergeCell ref="A14:I14"/>
    <mergeCell ref="A3:I3"/>
    <mergeCell ref="A2:I2"/>
    <mergeCell ref="A4:I4"/>
    <mergeCell ref="A5:I5"/>
  </mergeCells>
  <pageMargins left="0.7" right="0.7" top="0.75" bottom="0.75" header="0.3" footer="0.3"/>
  <pageSetup orientation="portrait" horizontalDpi="90" verticalDpi="9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7601A-6252-4CB9-A94E-ABBDC31BCC88}">
  <sheetPr>
    <tabColor theme="7" tint="0.59999389629810485"/>
  </sheetPr>
  <dimension ref="A1:M9"/>
  <sheetViews>
    <sheetView zoomScale="84" zoomScaleNormal="84" workbookViewId="0">
      <selection activeCell="D12" sqref="D12"/>
    </sheetView>
  </sheetViews>
  <sheetFormatPr defaultColWidth="9.1796875" defaultRowHeight="13"/>
  <cols>
    <col min="1" max="1" width="9.1796875" style="9"/>
    <col min="2" max="2" width="30.7265625" style="9" customWidth="1"/>
    <col min="3" max="16384" width="9.1796875" style="9"/>
  </cols>
  <sheetData>
    <row r="1" spans="1:13">
      <c r="K1" s="533" t="s">
        <v>625</v>
      </c>
      <c r="L1" s="533"/>
      <c r="M1" s="533"/>
    </row>
    <row r="2" spans="1:13">
      <c r="A2" s="438" t="s">
        <v>662</v>
      </c>
      <c r="B2" s="438"/>
      <c r="C2" s="438"/>
      <c r="D2" s="438"/>
      <c r="E2" s="438"/>
      <c r="F2" s="438"/>
      <c r="G2" s="438"/>
      <c r="H2" s="438"/>
      <c r="I2" s="438"/>
      <c r="J2" s="438"/>
      <c r="K2" s="438"/>
      <c r="L2" s="438"/>
      <c r="M2" s="438"/>
    </row>
    <row r="3" spans="1:13" ht="26">
      <c r="B3" s="10" t="s">
        <v>620</v>
      </c>
      <c r="C3" s="12">
        <v>35</v>
      </c>
    </row>
    <row r="4" spans="1:13">
      <c r="B4" s="12" t="s">
        <v>621</v>
      </c>
      <c r="C4" s="12">
        <v>20</v>
      </c>
    </row>
    <row r="5" spans="1:13" ht="65">
      <c r="B5" s="45" t="s">
        <v>622</v>
      </c>
      <c r="C5" s="12">
        <v>2.29</v>
      </c>
    </row>
    <row r="6" spans="1:13">
      <c r="B6" s="12" t="s">
        <v>623</v>
      </c>
      <c r="C6" s="348">
        <v>0.2</v>
      </c>
    </row>
    <row r="7" spans="1:13">
      <c r="B7" s="10" t="s">
        <v>624</v>
      </c>
      <c r="C7" s="12">
        <v>100</v>
      </c>
    </row>
    <row r="8" spans="1:13" ht="32.25" customHeight="1">
      <c r="B8" s="213" t="s">
        <v>626</v>
      </c>
      <c r="C8" s="277">
        <f>((C4*(C3+C5)*C7)+C6*(C4*(C3+C5)*C7))</f>
        <v>89496</v>
      </c>
    </row>
    <row r="9" spans="1:13" ht="38.15" customHeight="1">
      <c r="A9" s="532" t="s">
        <v>661</v>
      </c>
      <c r="B9" s="436"/>
      <c r="C9" s="436"/>
      <c r="D9" s="436"/>
      <c r="E9" s="436"/>
      <c r="F9" s="436"/>
      <c r="G9" s="436"/>
      <c r="H9" s="436"/>
      <c r="I9" s="436"/>
      <c r="J9" s="436"/>
      <c r="K9" s="436"/>
      <c r="L9" s="436"/>
      <c r="M9" s="436"/>
    </row>
  </sheetData>
  <mergeCells count="3">
    <mergeCell ref="A9:M9"/>
    <mergeCell ref="K1:M1"/>
    <mergeCell ref="A2:M2"/>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2BE12-C7A3-4C78-A9FD-38CDA6838522}">
  <sheetPr>
    <tabColor theme="0" tint="-4.9989318521683403E-2"/>
  </sheetPr>
  <dimension ref="A1:F5"/>
  <sheetViews>
    <sheetView workbookViewId="0">
      <selection activeCell="D13" sqref="D13"/>
    </sheetView>
  </sheetViews>
  <sheetFormatPr defaultColWidth="9.1796875" defaultRowHeight="13"/>
  <cols>
    <col min="1" max="1" width="53.81640625" style="9" customWidth="1"/>
    <col min="2" max="2" width="17.1796875" style="9" customWidth="1"/>
    <col min="3" max="3" width="16.7265625" style="9" customWidth="1"/>
    <col min="4" max="4" width="13.54296875" style="9" customWidth="1"/>
    <col min="5" max="5" width="9.1796875" style="9"/>
    <col min="6" max="6" width="12.1796875" style="9" customWidth="1"/>
    <col min="7" max="16384" width="9.1796875" style="9"/>
  </cols>
  <sheetData>
    <row r="1" spans="1:6">
      <c r="E1" s="439" t="s">
        <v>539</v>
      </c>
      <c r="F1" s="439"/>
    </row>
    <row r="2" spans="1:6" ht="28.5" customHeight="1">
      <c r="A2" s="440" t="s">
        <v>341</v>
      </c>
      <c r="B2" s="440"/>
      <c r="C2" s="440"/>
      <c r="D2" s="440"/>
      <c r="E2" s="440"/>
      <c r="F2" s="440"/>
    </row>
    <row r="3" spans="1:6" ht="26">
      <c r="A3" s="214" t="s">
        <v>3</v>
      </c>
      <c r="B3" s="119" t="s">
        <v>520</v>
      </c>
    </row>
    <row r="4" spans="1:6" ht="39.75" customHeight="1">
      <c r="A4" s="213" t="s">
        <v>341</v>
      </c>
      <c r="B4" s="31" t="s">
        <v>540</v>
      </c>
    </row>
    <row r="5" spans="1:6" ht="53.5" customHeight="1">
      <c r="A5" s="436" t="s">
        <v>667</v>
      </c>
      <c r="B5" s="436"/>
      <c r="C5" s="436"/>
      <c r="D5" s="436"/>
      <c r="E5" s="436"/>
    </row>
  </sheetData>
  <mergeCells count="3">
    <mergeCell ref="E1:F1"/>
    <mergeCell ref="A5:E5"/>
    <mergeCell ref="A2:F2"/>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CE5F6-9D26-453D-81B7-D4DEB69E3D9F}">
  <sheetPr>
    <tabColor theme="4" tint="0.79998168889431442"/>
  </sheetPr>
  <dimension ref="A1:J23"/>
  <sheetViews>
    <sheetView zoomScale="78" zoomScaleNormal="78" workbookViewId="0">
      <selection activeCell="A6" sqref="A6:B16"/>
    </sheetView>
  </sheetViews>
  <sheetFormatPr defaultColWidth="9.1796875" defaultRowHeight="13"/>
  <cols>
    <col min="1" max="1" width="26.81640625" style="9" customWidth="1"/>
    <col min="2" max="2" width="22.1796875" style="9" customWidth="1"/>
    <col min="3" max="3" width="35.26953125" style="9" customWidth="1"/>
    <col min="4" max="4" width="22.81640625" style="9" customWidth="1"/>
    <col min="5" max="5" width="19.54296875" style="9" customWidth="1"/>
    <col min="6" max="6" width="22.7265625" style="203" customWidth="1"/>
    <col min="7" max="7" width="17.453125" style="203" customWidth="1"/>
    <col min="8" max="8" width="23.54296875" style="203" customWidth="1"/>
    <col min="9" max="9" width="17.453125" style="203" customWidth="1"/>
    <col min="10" max="10" width="27.54296875" style="9" customWidth="1"/>
    <col min="11" max="16384" width="9.1796875" style="9"/>
  </cols>
  <sheetData>
    <row r="1" spans="1:10">
      <c r="I1" s="535" t="s">
        <v>448</v>
      </c>
      <c r="J1" s="535"/>
    </row>
    <row r="2" spans="1:10">
      <c r="A2" s="438" t="s">
        <v>348</v>
      </c>
      <c r="B2" s="438"/>
      <c r="C2" s="438"/>
      <c r="D2" s="438"/>
      <c r="E2" s="438"/>
    </row>
    <row r="3" spans="1:10">
      <c r="A3" s="30" t="s">
        <v>431</v>
      </c>
      <c r="B3" s="32"/>
      <c r="C3" s="32"/>
      <c r="D3" s="32"/>
      <c r="E3" s="32"/>
      <c r="F3" s="342"/>
      <c r="G3" s="342"/>
      <c r="H3" s="342"/>
      <c r="I3" s="342"/>
      <c r="J3" s="32"/>
    </row>
    <row r="4" spans="1:10">
      <c r="A4" s="536" t="s">
        <v>604</v>
      </c>
      <c r="B4" s="536"/>
      <c r="C4" s="536" t="s">
        <v>329</v>
      </c>
      <c r="D4" s="536"/>
      <c r="E4" s="536"/>
      <c r="F4" s="536"/>
      <c r="G4" s="536"/>
      <c r="H4" s="536"/>
      <c r="I4" s="536"/>
      <c r="J4" s="536"/>
    </row>
    <row r="5" spans="1:10" ht="15" customHeight="1">
      <c r="A5" s="540" t="s">
        <v>3</v>
      </c>
      <c r="B5" s="541"/>
      <c r="C5" s="310" t="s">
        <v>4</v>
      </c>
      <c r="D5" s="310" t="s">
        <v>5</v>
      </c>
      <c r="E5" s="310" t="s">
        <v>6</v>
      </c>
      <c r="F5" s="537" t="s">
        <v>7</v>
      </c>
      <c r="G5" s="537"/>
      <c r="H5" s="537"/>
      <c r="I5" s="537"/>
      <c r="J5" s="310" t="s">
        <v>9</v>
      </c>
    </row>
    <row r="6" spans="1:10" ht="60" customHeight="1">
      <c r="A6" s="542" t="s">
        <v>564</v>
      </c>
      <c r="B6" s="543"/>
      <c r="C6" s="538" t="s">
        <v>657</v>
      </c>
      <c r="D6" s="539" t="s">
        <v>348</v>
      </c>
      <c r="E6" s="539" t="s">
        <v>544</v>
      </c>
      <c r="F6" s="537" t="s">
        <v>608</v>
      </c>
      <c r="G6" s="537"/>
      <c r="H6" s="537"/>
      <c r="I6" s="537"/>
      <c r="J6" s="310" t="s">
        <v>566</v>
      </c>
    </row>
    <row r="7" spans="1:10" ht="39">
      <c r="A7" s="544"/>
      <c r="B7" s="545"/>
      <c r="C7" s="539"/>
      <c r="D7" s="539"/>
      <c r="E7" s="539"/>
      <c r="F7" s="257" t="s">
        <v>432</v>
      </c>
      <c r="G7" s="257" t="s">
        <v>607</v>
      </c>
      <c r="H7" s="257" t="s">
        <v>606</v>
      </c>
      <c r="I7" s="257" t="s">
        <v>605</v>
      </c>
      <c r="J7" s="534">
        <f>SUM(I8:I16)*12</f>
        <v>51996</v>
      </c>
    </row>
    <row r="8" spans="1:10">
      <c r="A8" s="544"/>
      <c r="B8" s="545"/>
      <c r="C8" s="539"/>
      <c r="D8" s="539"/>
      <c r="E8" s="539"/>
      <c r="F8" s="73" t="s">
        <v>433</v>
      </c>
      <c r="G8" s="31">
        <v>921</v>
      </c>
      <c r="H8" s="31">
        <f>6*8</f>
        <v>48</v>
      </c>
      <c r="I8" s="31">
        <f>ROUND(H8*$D$23,0)</f>
        <v>1369</v>
      </c>
      <c r="J8" s="534"/>
    </row>
    <row r="9" spans="1:10">
      <c r="A9" s="544"/>
      <c r="B9" s="545"/>
      <c r="C9" s="539"/>
      <c r="D9" s="539"/>
      <c r="E9" s="539"/>
      <c r="F9" s="73" t="s">
        <v>434</v>
      </c>
      <c r="G9" s="31">
        <v>100</v>
      </c>
      <c r="H9" s="31">
        <f>2*8</f>
        <v>16</v>
      </c>
      <c r="I9" s="31">
        <f t="shared" ref="I9:I16" si="0">ROUND(H9*$D$23,0)</f>
        <v>456</v>
      </c>
      <c r="J9" s="534"/>
    </row>
    <row r="10" spans="1:10">
      <c r="A10" s="544"/>
      <c r="B10" s="545"/>
      <c r="C10" s="539"/>
      <c r="D10" s="539"/>
      <c r="E10" s="539"/>
      <c r="F10" s="73" t="s">
        <v>435</v>
      </c>
      <c r="G10" s="31">
        <v>71</v>
      </c>
      <c r="H10" s="74">
        <f>1*8</f>
        <v>8</v>
      </c>
      <c r="I10" s="31">
        <f t="shared" si="0"/>
        <v>228</v>
      </c>
      <c r="J10" s="534"/>
    </row>
    <row r="11" spans="1:10">
      <c r="A11" s="544"/>
      <c r="B11" s="545"/>
      <c r="C11" s="539"/>
      <c r="D11" s="539"/>
      <c r="E11" s="539"/>
      <c r="F11" s="73" t="s">
        <v>436</v>
      </c>
      <c r="G11" s="31">
        <v>132</v>
      </c>
      <c r="H11" s="74">
        <f>2*8</f>
        <v>16</v>
      </c>
      <c r="I11" s="31">
        <f t="shared" si="0"/>
        <v>456</v>
      </c>
      <c r="J11" s="534"/>
    </row>
    <row r="12" spans="1:10">
      <c r="A12" s="544"/>
      <c r="B12" s="545"/>
      <c r="C12" s="539"/>
      <c r="D12" s="539"/>
      <c r="E12" s="539"/>
      <c r="F12" s="73" t="s">
        <v>437</v>
      </c>
      <c r="G12" s="31">
        <v>37</v>
      </c>
      <c r="H12" s="74">
        <f>1*8</f>
        <v>8</v>
      </c>
      <c r="I12" s="31">
        <f t="shared" si="0"/>
        <v>228</v>
      </c>
      <c r="J12" s="534"/>
    </row>
    <row r="13" spans="1:10">
      <c r="A13" s="544"/>
      <c r="B13" s="545"/>
      <c r="C13" s="539"/>
      <c r="D13" s="539"/>
      <c r="E13" s="539"/>
      <c r="F13" s="73" t="s">
        <v>438</v>
      </c>
      <c r="G13" s="31">
        <v>82</v>
      </c>
      <c r="H13" s="31">
        <f>2*8</f>
        <v>16</v>
      </c>
      <c r="I13" s="31">
        <f t="shared" si="0"/>
        <v>456</v>
      </c>
      <c r="J13" s="534"/>
    </row>
    <row r="14" spans="1:10">
      <c r="A14" s="544"/>
      <c r="B14" s="545"/>
      <c r="C14" s="539"/>
      <c r="D14" s="539"/>
      <c r="E14" s="539"/>
      <c r="F14" s="73" t="s">
        <v>439</v>
      </c>
      <c r="G14" s="31">
        <v>161</v>
      </c>
      <c r="H14" s="31">
        <f>2*8</f>
        <v>16</v>
      </c>
      <c r="I14" s="31">
        <f t="shared" si="0"/>
        <v>456</v>
      </c>
      <c r="J14" s="534"/>
    </row>
    <row r="15" spans="1:10" ht="26">
      <c r="A15" s="544"/>
      <c r="B15" s="545"/>
      <c r="C15" s="539"/>
      <c r="D15" s="539"/>
      <c r="E15" s="539"/>
      <c r="F15" s="73" t="s">
        <v>440</v>
      </c>
      <c r="G15" s="31">
        <f>85+25</f>
        <v>110</v>
      </c>
      <c r="H15" s="31">
        <f>2*8</f>
        <v>16</v>
      </c>
      <c r="I15" s="31">
        <f t="shared" si="0"/>
        <v>456</v>
      </c>
      <c r="J15" s="534"/>
    </row>
    <row r="16" spans="1:10">
      <c r="A16" s="546"/>
      <c r="B16" s="547"/>
      <c r="C16" s="539"/>
      <c r="D16" s="539"/>
      <c r="E16" s="539"/>
      <c r="F16" s="31" t="s">
        <v>441</v>
      </c>
      <c r="G16" s="31">
        <v>25</v>
      </c>
      <c r="H16" s="31">
        <f>1*8</f>
        <v>8</v>
      </c>
      <c r="I16" s="31">
        <f t="shared" si="0"/>
        <v>228</v>
      </c>
      <c r="J16" s="534"/>
    </row>
    <row r="17" spans="1:10">
      <c r="A17" s="441" t="s">
        <v>442</v>
      </c>
      <c r="B17" s="441"/>
      <c r="C17" s="441"/>
      <c r="D17" s="441"/>
      <c r="E17" s="441"/>
      <c r="F17" s="441"/>
      <c r="G17" s="31">
        <f>SUM(G8:G16)</f>
        <v>1639</v>
      </c>
      <c r="H17" s="341">
        <f t="shared" ref="H17:I17" si="1">SUM(H8:H16)</f>
        <v>152</v>
      </c>
      <c r="I17" s="341">
        <f t="shared" si="1"/>
        <v>4333</v>
      </c>
      <c r="J17" s="534"/>
    </row>
    <row r="20" spans="1:10">
      <c r="A20" s="32" t="s">
        <v>443</v>
      </c>
    </row>
    <row r="21" spans="1:10">
      <c r="A21" s="75" t="s">
        <v>444</v>
      </c>
    </row>
    <row r="23" spans="1:10" ht="42" customHeight="1">
      <c r="A23" s="76" t="s">
        <v>445</v>
      </c>
      <c r="B23" s="31" t="s">
        <v>446</v>
      </c>
      <c r="C23" s="45" t="s">
        <v>447</v>
      </c>
      <c r="D23" s="16">
        <v>28.52</v>
      </c>
      <c r="E23" s="77"/>
      <c r="I23" s="9"/>
    </row>
  </sheetData>
  <mergeCells count="13">
    <mergeCell ref="J7:J17"/>
    <mergeCell ref="A17:F17"/>
    <mergeCell ref="I1:J1"/>
    <mergeCell ref="A4:B4"/>
    <mergeCell ref="C4:J4"/>
    <mergeCell ref="F5:I5"/>
    <mergeCell ref="C6:C16"/>
    <mergeCell ref="D6:D16"/>
    <mergeCell ref="E6:E16"/>
    <mergeCell ref="F6:I6"/>
    <mergeCell ref="A5:B5"/>
    <mergeCell ref="A6:B16"/>
    <mergeCell ref="A2:E2"/>
  </mergeCells>
  <hyperlinks>
    <hyperlink ref="A21" r:id="rId1" xr:uid="{8FFC3709-9336-4CC8-96C0-9E5AD19B18B6}"/>
  </hyperlinks>
  <pageMargins left="0.7" right="0.7" top="0.75" bottom="0.75" header="0.3" footer="0.3"/>
  <pageSetup paperSize="9" orientation="portrait" verticalDpi="0"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77007-A43B-4370-BBF0-E595E749E34E}">
  <sheetPr>
    <tabColor theme="4" tint="0.79998168889431442"/>
  </sheetPr>
  <dimension ref="A1:E7"/>
  <sheetViews>
    <sheetView workbookViewId="0">
      <selection activeCell="A5" sqref="A5"/>
    </sheetView>
  </sheetViews>
  <sheetFormatPr defaultColWidth="9.1796875" defaultRowHeight="13"/>
  <cols>
    <col min="1" max="1" width="64.54296875" style="233" customWidth="1"/>
    <col min="2" max="2" width="39.453125" style="233" customWidth="1"/>
    <col min="3" max="5" width="11.81640625" style="233" customWidth="1"/>
    <col min="6" max="16384" width="9.1796875" style="221"/>
  </cols>
  <sheetData>
    <row r="1" spans="1:5">
      <c r="A1" s="235"/>
      <c r="B1" s="235"/>
      <c r="C1" s="235"/>
      <c r="D1" s="549" t="s">
        <v>541</v>
      </c>
      <c r="E1" s="549"/>
    </row>
    <row r="2" spans="1:5" ht="30" customHeight="1">
      <c r="A2" s="548" t="s">
        <v>564</v>
      </c>
      <c r="B2" s="548"/>
      <c r="C2" s="548"/>
      <c r="D2" s="548"/>
      <c r="E2" s="548"/>
    </row>
    <row r="3" spans="1:5" ht="26">
      <c r="A3" s="236"/>
      <c r="B3" s="237"/>
      <c r="C3" s="343" t="s">
        <v>125</v>
      </c>
      <c r="D3" s="343" t="s">
        <v>567</v>
      </c>
      <c r="E3" s="344" t="s">
        <v>568</v>
      </c>
    </row>
    <row r="4" spans="1:5">
      <c r="A4" s="344" t="s">
        <v>569</v>
      </c>
      <c r="B4" s="238"/>
      <c r="C4" s="239">
        <f>SUM(C5:C5)</f>
        <v>7000</v>
      </c>
      <c r="D4" s="239">
        <f>SUM(D5:D5)</f>
        <v>7000</v>
      </c>
      <c r="E4" s="239">
        <f>SUM(E5:E5)</f>
        <v>7000</v>
      </c>
    </row>
    <row r="5" spans="1:5" ht="39">
      <c r="A5" s="230" t="s">
        <v>570</v>
      </c>
      <c r="B5" s="231" t="s">
        <v>571</v>
      </c>
      <c r="C5" s="232">
        <v>7000</v>
      </c>
      <c r="D5" s="232">
        <v>7000</v>
      </c>
      <c r="E5" s="232">
        <v>7000</v>
      </c>
    </row>
    <row r="7" spans="1:5">
      <c r="C7" s="234"/>
    </row>
  </sheetData>
  <mergeCells count="2">
    <mergeCell ref="A2:E2"/>
    <mergeCell ref="D1:E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B5736-5B48-4A64-A133-BA5424F0CC60}">
  <sheetPr>
    <tabColor theme="0" tint="-4.9989318521683403E-2"/>
  </sheetPr>
  <dimension ref="A1:F5"/>
  <sheetViews>
    <sheetView workbookViewId="0">
      <selection activeCell="G23" sqref="G23"/>
    </sheetView>
  </sheetViews>
  <sheetFormatPr defaultColWidth="9.1796875" defaultRowHeight="13"/>
  <cols>
    <col min="1" max="1" width="53.81640625" style="9" customWidth="1"/>
    <col min="2" max="2" width="17.1796875" style="9" customWidth="1"/>
    <col min="3" max="3" width="16.7265625" style="9" customWidth="1"/>
    <col min="4" max="4" width="13.54296875" style="9" customWidth="1"/>
    <col min="5" max="16384" width="9.1796875" style="9"/>
  </cols>
  <sheetData>
    <row r="1" spans="1:6">
      <c r="E1" s="439" t="s">
        <v>573</v>
      </c>
      <c r="F1" s="439"/>
    </row>
    <row r="2" spans="1:6">
      <c r="A2" s="438" t="s">
        <v>354</v>
      </c>
      <c r="B2" s="438"/>
      <c r="C2" s="438"/>
      <c r="D2" s="438"/>
      <c r="E2" s="438"/>
      <c r="F2" s="438"/>
    </row>
    <row r="3" spans="1:6" ht="26">
      <c r="A3" s="214" t="s">
        <v>3</v>
      </c>
      <c r="B3" s="119" t="s">
        <v>520</v>
      </c>
    </row>
    <row r="4" spans="1:6" ht="39.75" customHeight="1">
      <c r="A4" s="213" t="s">
        <v>354</v>
      </c>
      <c r="B4" s="31" t="s">
        <v>529</v>
      </c>
    </row>
    <row r="5" spans="1:6" ht="47.25" customHeight="1">
      <c r="A5" s="436" t="s">
        <v>521</v>
      </c>
      <c r="B5" s="436"/>
      <c r="C5" s="436"/>
      <c r="D5" s="436"/>
      <c r="E5" s="436"/>
    </row>
  </sheetData>
  <mergeCells count="3">
    <mergeCell ref="E1:F1"/>
    <mergeCell ref="A5:E5"/>
    <mergeCell ref="A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19</vt:i4>
      </vt:variant>
    </vt:vector>
  </HeadingPairs>
  <TitlesOfParts>
    <vt:vector size="47" baseType="lpstr">
      <vt:lpstr>Kopsavilkums</vt:lpstr>
      <vt:lpstr>1.1.</vt:lpstr>
      <vt:lpstr>1.2.</vt:lpstr>
      <vt:lpstr>1.4.</vt:lpstr>
      <vt:lpstr>1.5.</vt:lpstr>
      <vt:lpstr>1.6.</vt:lpstr>
      <vt:lpstr>1.8.</vt:lpstr>
      <vt:lpstr>1.9.</vt:lpstr>
      <vt:lpstr>1.10.</vt:lpstr>
      <vt:lpstr>2.1.</vt:lpstr>
      <vt:lpstr>2.2.</vt:lpstr>
      <vt:lpstr>2.3</vt:lpstr>
      <vt:lpstr>2.4.</vt:lpstr>
      <vt:lpstr>2.5.</vt:lpstr>
      <vt:lpstr>2.7.</vt:lpstr>
      <vt:lpstr>2.8.</vt:lpstr>
      <vt:lpstr>2.9.</vt:lpstr>
      <vt:lpstr>2.10</vt:lpstr>
      <vt:lpstr>2.11</vt:lpstr>
      <vt:lpstr>3.1.</vt:lpstr>
      <vt:lpstr>3.2.</vt:lpstr>
      <vt:lpstr>3.3.</vt:lpstr>
      <vt:lpstr>4.2.</vt:lpstr>
      <vt:lpstr>4.4.</vt:lpstr>
      <vt:lpstr>5.3.</vt:lpstr>
      <vt:lpstr>5.5.</vt:lpstr>
      <vt:lpstr>5.6.</vt:lpstr>
      <vt:lpstr>5.7.</vt:lpstr>
      <vt:lpstr>Kopsavilkums!_ftnref1</vt:lpstr>
      <vt:lpstr>Kopsavilkums!_ftnref10</vt:lpstr>
      <vt:lpstr>Kopsavilkums!_ftnref11</vt:lpstr>
      <vt:lpstr>Kopsavilkums!_ftnref2</vt:lpstr>
      <vt:lpstr>Kopsavilkums!_ftnref3</vt:lpstr>
      <vt:lpstr>Kopsavilkums!_ftnref4</vt:lpstr>
      <vt:lpstr>Kopsavilkums!_ftnref7</vt:lpstr>
      <vt:lpstr>Kopsavilkums!_ftnref8</vt:lpstr>
      <vt:lpstr>Kopsavilkums!_ftnref9</vt:lpstr>
      <vt:lpstr>Kopsavilkums!_Hlk100069158</vt:lpstr>
      <vt:lpstr>Kopsavilkums!_Hlk100135808</vt:lpstr>
      <vt:lpstr>Kopsavilkums!_Hlk100137731</vt:lpstr>
      <vt:lpstr>Kopsavilkums!_Hlk103257104</vt:lpstr>
      <vt:lpstr>Kopsavilkums!_Hlk103257174</vt:lpstr>
      <vt:lpstr>Kopsavilkums!_Hlk103257197</vt:lpstr>
      <vt:lpstr>Kopsavilkums!_Hlk103257219</vt:lpstr>
      <vt:lpstr>Kopsavilkums!_Hlk103257251</vt:lpstr>
      <vt:lpstr>Kopsavilkums!_Hlk103257270</vt:lpstr>
      <vt:lpstr>'2.8.'!Print_Area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Anete Baškevica</dc:creator>
  <cp:lastModifiedBy>Dana Muravska</cp:lastModifiedBy>
  <dcterms:created xsi:type="dcterms:W3CDTF">2022-05-17T08:09:48Z</dcterms:created>
  <dcterms:modified xsi:type="dcterms:W3CDTF">2022-08-22T07:14:24Z</dcterms:modified>
</cp:coreProperties>
</file>