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izmgovlv-my.sharepoint.com/personal/alise_troksa_izm_gov_lv/Documents/Darbvirsma/Grafiks/"/>
    </mc:Choice>
  </mc:AlternateContent>
  <xr:revisionPtr revIDLastSave="1" documentId="8_{B3B4A066-887F-448C-B912-68D57C307215}" xr6:coauthVersionLast="47" xr6:coauthVersionMax="47" xr10:uidLastSave="{BE76D8F9-20E6-4555-8D63-A6CCA7A3E501}"/>
  <bookViews>
    <workbookView xWindow="-108" yWindow="-108" windowWidth="23256" windowHeight="12576" activeTab="1" xr2:uid="{00000000-000D-0000-FFFF-FFFF00000000}"/>
  </bookViews>
  <sheets>
    <sheet name="Bāzes kalkulators" sheetId="2" r:id="rId1"/>
    <sheet name="Pieaugums pa gadiem" sheetId="4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4" l="1"/>
  <c r="F6" i="4"/>
  <c r="F5" i="4"/>
  <c r="F4" i="4"/>
  <c r="C4" i="4" l="1"/>
  <c r="C7" i="4"/>
  <c r="C6" i="4"/>
  <c r="C5" i="4"/>
  <c r="E4" i="4"/>
  <c r="AN71" i="2"/>
  <c r="AN72" i="2" s="1"/>
  <c r="AC71" i="2"/>
  <c r="AC72" i="2" s="1"/>
  <c r="R71" i="2"/>
  <c r="R72" i="2" s="1"/>
  <c r="G71" i="2"/>
  <c r="G72" i="2" s="1"/>
  <c r="AN68" i="2"/>
  <c r="AC68" i="2"/>
  <c r="R68" i="2"/>
  <c r="G68" i="2"/>
  <c r="AN66" i="2"/>
  <c r="AC66" i="2"/>
  <c r="R66" i="2"/>
  <c r="G66" i="2"/>
  <c r="AN58" i="2"/>
  <c r="AC58" i="2"/>
  <c r="R58" i="2"/>
  <c r="G58" i="2"/>
  <c r="AN55" i="2"/>
  <c r="AC55" i="2"/>
  <c r="R55" i="2"/>
  <c r="G55" i="2"/>
  <c r="AC52" i="2"/>
  <c r="G52" i="2"/>
  <c r="AN51" i="2"/>
  <c r="AN52" i="2" s="1"/>
  <c r="AC51" i="2"/>
  <c r="R51" i="2"/>
  <c r="R52" i="2" s="1"/>
  <c r="G51" i="2"/>
  <c r="AN50" i="2"/>
  <c r="AN62" i="2" s="1"/>
  <c r="AC50" i="2"/>
  <c r="AC62" i="2" s="1"/>
  <c r="R50" i="2"/>
  <c r="R62" i="2" s="1"/>
  <c r="G50" i="2"/>
  <c r="G62" i="2" s="1"/>
  <c r="AN41" i="2"/>
  <c r="AC41" i="2"/>
  <c r="R41" i="2"/>
  <c r="G41" i="2"/>
  <c r="AN39" i="2"/>
  <c r="AC39" i="2"/>
  <c r="R39" i="2"/>
  <c r="G39" i="2"/>
  <c r="G35" i="2"/>
  <c r="AN32" i="2"/>
  <c r="AN35" i="2" s="1"/>
  <c r="AC32" i="2"/>
  <c r="AC35" i="2" s="1"/>
  <c r="R32" i="2"/>
  <c r="R35" i="2" s="1"/>
  <c r="G32" i="2"/>
  <c r="AN26" i="2"/>
  <c r="AC26" i="2"/>
  <c r="R26" i="2"/>
  <c r="G26" i="2"/>
  <c r="AN24" i="2"/>
  <c r="AN29" i="2" s="1"/>
  <c r="AN31" i="2" s="1"/>
  <c r="AC24" i="2"/>
  <c r="AC29" i="2" s="1"/>
  <c r="AC31" i="2" s="1"/>
  <c r="R24" i="2"/>
  <c r="R29" i="2" s="1"/>
  <c r="R31" i="2" s="1"/>
  <c r="G24" i="2"/>
  <c r="G29" i="2" s="1"/>
  <c r="G31" i="2" s="1"/>
  <c r="AN17" i="2"/>
  <c r="AN19" i="2" s="1"/>
  <c r="AC17" i="2"/>
  <c r="AC19" i="2" s="1"/>
  <c r="R17" i="2"/>
  <c r="R19" i="2" s="1"/>
  <c r="G17" i="2"/>
  <c r="G19" i="2" s="1"/>
  <c r="AP11" i="2"/>
  <c r="AJ11" i="2"/>
  <c r="AE11" i="2"/>
  <c r="Y11" i="2"/>
  <c r="T11" i="2"/>
  <c r="N11" i="2"/>
  <c r="I11" i="2"/>
  <c r="B11" i="2"/>
  <c r="AP10" i="2"/>
  <c r="AJ10" i="2"/>
  <c r="AE10" i="2"/>
  <c r="Y10" i="2"/>
  <c r="T10" i="2"/>
  <c r="N10" i="2"/>
  <c r="I10" i="2"/>
  <c r="B10" i="2"/>
  <c r="AP9" i="2"/>
  <c r="AJ9" i="2"/>
  <c r="AE9" i="2"/>
  <c r="Y9" i="2"/>
  <c r="T9" i="2"/>
  <c r="N9" i="2"/>
  <c r="I9" i="2"/>
  <c r="B9" i="2"/>
  <c r="AP8" i="2"/>
  <c r="AJ8" i="2"/>
  <c r="AE8" i="2"/>
  <c r="Y8" i="2"/>
  <c r="T8" i="2"/>
  <c r="N8" i="2"/>
  <c r="I8" i="2"/>
  <c r="B8" i="2"/>
  <c r="AP7" i="2"/>
  <c r="AJ7" i="2"/>
  <c r="AE7" i="2"/>
  <c r="Y7" i="2"/>
  <c r="T7" i="2"/>
  <c r="N7" i="2"/>
  <c r="I7" i="2"/>
  <c r="B7" i="2"/>
  <c r="X3" i="2"/>
  <c r="D4" i="4" l="1"/>
  <c r="D5" i="4" s="1"/>
  <c r="H4" i="4"/>
  <c r="H5" i="4" s="1"/>
  <c r="AN13" i="2"/>
  <c r="AN15" i="2" s="1"/>
  <c r="AN20" i="2" s="1"/>
  <c r="AC13" i="2"/>
  <c r="AC15" i="2" s="1"/>
  <c r="AC20" i="2" s="1"/>
  <c r="AC22" i="2" s="1"/>
  <c r="AC73" i="2" s="1"/>
  <c r="AD79" i="2" s="1"/>
  <c r="AD80" i="2" s="1"/>
  <c r="R13" i="2"/>
  <c r="R15" i="2" s="1"/>
  <c r="R20" i="2" s="1"/>
  <c r="R22" i="2" s="1"/>
  <c r="G13" i="2"/>
  <c r="G15" i="2" s="1"/>
  <c r="G20" i="2" s="1"/>
  <c r="E5" i="4"/>
  <c r="I3" i="4"/>
  <c r="G4" i="4"/>
  <c r="I4" i="4" s="1"/>
  <c r="R43" i="2"/>
  <c r="R45" i="2" s="1"/>
  <c r="R46" i="2" s="1"/>
  <c r="AN43" i="2"/>
  <c r="G43" i="2"/>
  <c r="G45" i="2" s="1"/>
  <c r="G46" i="2" s="1"/>
  <c r="AC46" i="2"/>
  <c r="AC43" i="2"/>
  <c r="AC45" i="2"/>
  <c r="J4" i="4" l="1"/>
  <c r="R73" i="2"/>
  <c r="S79" i="2" s="1"/>
  <c r="S80" i="2" s="1"/>
  <c r="G5" i="4"/>
  <c r="I5" i="4" s="1"/>
  <c r="J5" i="4" s="1"/>
  <c r="D6" i="4"/>
  <c r="E6" i="4"/>
  <c r="H6" i="4"/>
  <c r="AN45" i="2"/>
  <c r="AN46" i="2" s="1"/>
  <c r="G22" i="2"/>
  <c r="G73" i="2" s="1"/>
  <c r="H79" i="2" s="1"/>
  <c r="H80" i="2" s="1"/>
  <c r="AN22" i="2"/>
  <c r="AN73" i="2" s="1"/>
  <c r="AO79" i="2" s="1"/>
  <c r="AO80" i="2" s="1"/>
  <c r="D7" i="4" l="1"/>
  <c r="G6" i="4"/>
  <c r="H7" i="4"/>
  <c r="E7" i="4"/>
  <c r="G7" i="4" l="1"/>
  <c r="I7" i="4" s="1"/>
  <c r="J7" i="4" s="1"/>
  <c r="I6" i="4"/>
  <c r="J6" i="4" s="1"/>
</calcChain>
</file>

<file path=xl/sharedStrings.xml><?xml version="1.0" encoding="utf-8"?>
<sst xmlns="http://schemas.openxmlformats.org/spreadsheetml/2006/main" count="801" uniqueCount="106">
  <si>
    <t>Studiju vietas bāzes izmaksu aprēķins ar pieaugumu 5,75% 2027.gadam</t>
  </si>
  <si>
    <t>Studiju vietas bāzes izmaksu aprēķins ar pieaugumu 5,75% 2028.gadam</t>
  </si>
  <si>
    <t>Studiju vietas bāzes izmaksu aprēķins ar pieaugumu 5,75% 2029.gadam</t>
  </si>
  <si>
    <t>Studiju vietas bāzes izmaksu aprēķins ar pieaugumu 5,75% 2030.gadam</t>
  </si>
  <si>
    <t>Apz.</t>
  </si>
  <si>
    <t>Normatīvs</t>
  </si>
  <si>
    <t>Vērtības</t>
  </si>
  <si>
    <t>Aprēķinātie lielumi</t>
  </si>
  <si>
    <t>Ekspertu slēdziens</t>
  </si>
  <si>
    <t>Apstiprināti normatīvi</t>
  </si>
  <si>
    <t>N1</t>
  </si>
  <si>
    <t>Akadēmiskā personāla  darba alga mēnesī</t>
  </si>
  <si>
    <t>A</t>
  </si>
  <si>
    <t>B=proporcija</t>
  </si>
  <si>
    <t>A*B</t>
  </si>
  <si>
    <t>MK 2016.gada 5.jūlija noteikumi N.445 "Pedagogu darba samaksas noteikumi"</t>
  </si>
  <si>
    <t>profesors</t>
  </si>
  <si>
    <t>euro</t>
  </si>
  <si>
    <t>asociētais profesors</t>
  </si>
  <si>
    <t>docents</t>
  </si>
  <si>
    <t>lektors</t>
  </si>
  <si>
    <t>asistents</t>
  </si>
  <si>
    <t>proporcijas (B)</t>
  </si>
  <si>
    <t>x</t>
  </si>
  <si>
    <t>akadēmiskā personāla vidējā darba alga gadā</t>
  </si>
  <si>
    <t>vidējais studentu skaits uz vienu akadēmisko personu</t>
  </si>
  <si>
    <t>akadēmiskā personāla darba alga uz vienu studiju vietu gadā</t>
  </si>
  <si>
    <t>Pārējo darbinieku vidējā mēneša darba alga</t>
  </si>
  <si>
    <t>Pārējo darbinieku vidējā mēneša darba alga gadā</t>
  </si>
  <si>
    <t>vidējais studentu skaits uz vienu pārējo darbinieku</t>
  </si>
  <si>
    <t>pārējo darbinieku darba alga uz vienu studiju vietu gadā</t>
  </si>
  <si>
    <t>darba alga uz vienu studiju vietu gadā</t>
  </si>
  <si>
    <t>N2</t>
  </si>
  <si>
    <t>valsts sociālās apdrošināšanas obligātās iemaksas procents</t>
  </si>
  <si>
    <t>darba devēja valsts sociālās apdrošināšanas obligātās iemaksas</t>
  </si>
  <si>
    <t>N3</t>
  </si>
  <si>
    <t>komandējumu un dienesta braucienu izmaksas</t>
  </si>
  <si>
    <t>abonēšanas maksa par vienu tālruni mēnesī</t>
  </si>
  <si>
    <t xml:space="preserve">studentu sk.uz vienu tālruni </t>
  </si>
  <si>
    <t>vienas sarunu minūtes cena</t>
  </si>
  <si>
    <t>cik dienas gadā runā</t>
  </si>
  <si>
    <t>sarunu ilgums dienā minūtēs</t>
  </si>
  <si>
    <t>tālruņa pakalpojumu izmaksas uz vienu studiju vietu gadā</t>
  </si>
  <si>
    <t>pasta un citu pakalpojumu izmaksas gadā</t>
  </si>
  <si>
    <t>sakaru pakalpojumu izmaksas kopā</t>
  </si>
  <si>
    <t xml:space="preserve">viena kv.m. zemes nodokļa pamatlikme </t>
  </si>
  <si>
    <t>viena studiju vieta (kv.m.)</t>
  </si>
  <si>
    <t>vidējais ēku stāvu skaits</t>
  </si>
  <si>
    <t xml:space="preserve">zemes nodoklis uz vienu studiju vietu gadā </t>
  </si>
  <si>
    <t>viena kv.m.kārtējais remonts</t>
  </si>
  <si>
    <t>viena kv.m.kapitālais remonts</t>
  </si>
  <si>
    <t>viena kv.m.avārijas remonts</t>
  </si>
  <si>
    <t>remontu izmaksas uz vienu studiju vietu gadā</t>
  </si>
  <si>
    <t>tehniskās apkopes izmaksas mēnesī uz kv.m.</t>
  </si>
  <si>
    <t>N4</t>
  </si>
  <si>
    <t xml:space="preserve">tehniskās apkopes izmaksas uz vienu studiju vietu gadā </t>
  </si>
  <si>
    <t>administratīvā darba nodrošināšanai (% no kopējās summas)</t>
  </si>
  <si>
    <t>administratīvā darba nodrošināšanai gadā uz vienu studiju vietu</t>
  </si>
  <si>
    <t>citi pakalpojumi (% no kopējās summas)</t>
  </si>
  <si>
    <t xml:space="preserve">citi pakalpojumi </t>
  </si>
  <si>
    <t>pakalpojumu apmaksa</t>
  </si>
  <si>
    <t>elektroenerģijas 1 kWh cena</t>
  </si>
  <si>
    <t xml:space="preserve">6 mēnešu apgaismojuma lietošanas laiks vienā dienā </t>
  </si>
  <si>
    <t>datoru darbināšanas laiks dienā (pavisam 10 mēnešus)</t>
  </si>
  <si>
    <t>par patērēto elektroenerģiju</t>
  </si>
  <si>
    <t>apkure 1 kv.m. mēnesī</t>
  </si>
  <si>
    <t>apkure (7 mēn.)</t>
  </si>
  <si>
    <t xml:space="preserve">ūdensapgāde kub.m. uz vienu studiju vietu gadā </t>
  </si>
  <si>
    <t>1 kub.m. ūdens cena</t>
  </si>
  <si>
    <t xml:space="preserve">ūdensapgāde </t>
  </si>
  <si>
    <t>N5</t>
  </si>
  <si>
    <t xml:space="preserve">kanalizācija kub.m. uz vienu studiju vietu gadā </t>
  </si>
  <si>
    <t>1 kub.m. kanalizācijas cena</t>
  </si>
  <si>
    <t xml:space="preserve">kanalizācija  </t>
  </si>
  <si>
    <t>mācību līdz. un materiālu iegāde vienai studiju vietai gadā</t>
  </si>
  <si>
    <t>inventāra iegādes izmaksas vienai studiju vietai gadā</t>
  </si>
  <si>
    <t>kancelejas preces</t>
  </si>
  <si>
    <t>materiāli, energoresursi, ūdens un inventārs</t>
  </si>
  <si>
    <t>N6</t>
  </si>
  <si>
    <t>mācību grāmatas uz vienu studiju vietu gadā</t>
  </si>
  <si>
    <t>grāmatu kalpošanas laiks (gados)</t>
  </si>
  <si>
    <t>vienas grāmatas vidējā cena</t>
  </si>
  <si>
    <t>grāmatu iegādes izmaksas uz vienu studiju vietu gadā</t>
  </si>
  <si>
    <t>žurnālu iegādes izmaksas uz vienu studiju vietu gadā</t>
  </si>
  <si>
    <t>grāmatu un žurnālu iegāde</t>
  </si>
  <si>
    <t>N7</t>
  </si>
  <si>
    <t>iekārtu iegāde uz vienu studiju vietu gadā</t>
  </si>
  <si>
    <t>iekārtu modernizēšanas izmaksas (% no inventāra izmaksu summas)</t>
  </si>
  <si>
    <t>izmaksas iekātru modernizēšanai</t>
  </si>
  <si>
    <t>iekārtu iegādes un modernizēšanas izmaksas</t>
  </si>
  <si>
    <r>
      <t>T</t>
    </r>
    <r>
      <rPr>
        <b/>
        <vertAlign val="subscript"/>
        <sz val="16"/>
        <rFont val="Times New Roman"/>
        <family val="1"/>
        <charset val="186"/>
      </rPr>
      <t>b2025</t>
    </r>
    <r>
      <rPr>
        <b/>
        <vertAlign val="subscript"/>
        <sz val="12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>- vienas studiju vietas bāzes izmaksas 2022.gadā (N1+N2+N3+N4+N5+N6+N7)</t>
    </r>
  </si>
  <si>
    <t>Vecā bāze</t>
  </si>
  <si>
    <t>Izmaiņas</t>
  </si>
  <si>
    <t>Pieaugums</t>
  </si>
  <si>
    <t>Vecais pieaugums</t>
  </si>
  <si>
    <t>Bāze</t>
  </si>
  <si>
    <t>VM</t>
  </si>
  <si>
    <t>Kopā</t>
  </si>
  <si>
    <t>IZM</t>
  </si>
  <si>
    <t>ZM augstskolas</t>
  </si>
  <si>
    <t>ZM koledžas</t>
  </si>
  <si>
    <t>Pieaugums akadēmiskā personāla zemākajai darba samaksas likmei</t>
  </si>
  <si>
    <t>Kopā (no 2027.gada janvāra)</t>
  </si>
  <si>
    <t>Starpība</t>
  </si>
  <si>
    <t>KM*</t>
  </si>
  <si>
    <t>*pēc KM veiktā aprēķina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</si>
</sst>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,##0.000"/>
    <numFmt numFmtId="165" formatCode="#,##0.0000"/>
    <numFmt numFmtId="166" formatCode="_([$€-2]\ * #,##0.00_);_([$€-2]\ * \(#,##0.00\);_([$€-2]\ * &quot;-&quot;??_);_(@_)"/>
    <numFmt numFmtId="167" formatCode="_ &quot;Ls&quot;\ * #,##0.00_ ;_ &quot;Ls&quot;\ * \-#,##0_ ;_ &quot;Ls&quot;\ * &quot;-&quot;??_ ;_ @_ "/>
    <numFmt numFmtId="168" formatCode="#,##0.0"/>
    <numFmt numFmtId="169" formatCode="0.00000"/>
    <numFmt numFmtId="170" formatCode="0.0000%"/>
    <numFmt numFmtId="171" formatCode="_-[$€-2]\ * #,##0.00_-;\-[$€-2]\ * #,##0.00_-;_-[$€-2]\ * &quot;-&quot;??_-;_-@_-"/>
    <numFmt numFmtId="172" formatCode="_-* #,##0.00\ [$€-426]_-;\-* #,##0.00\ [$€-426]_-;_-* &quot;-&quot;??\ [$€-426]_-;_-@_-"/>
    <numFmt numFmtId="173" formatCode="0.0000000"/>
    <numFmt numFmtId="174" formatCode="_-[$€-2]\ * #,##0_-;\-[$€-2]\ * #,##0_-;_-[$€-2]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  <charset val="186"/>
    </font>
    <font>
      <sz val="14"/>
      <name val="Times New Roman"/>
      <family val="1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6"/>
      <name val="Times New Roman"/>
      <family val="1"/>
      <charset val="186"/>
    </font>
    <font>
      <b/>
      <vertAlign val="subscript"/>
      <sz val="16"/>
      <name val="Times New Roman"/>
      <family val="1"/>
      <charset val="186"/>
    </font>
    <font>
      <b/>
      <vertAlign val="subscript"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</cellStyleXfs>
  <cellXfs count="17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/>
    <xf numFmtId="0" fontId="9" fillId="0" borderId="1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3" fontId="11" fillId="0" borderId="12" xfId="0" applyNumberFormat="1" applyFont="1" applyBorder="1" applyAlignment="1">
      <alignment horizontal="center" wrapText="1"/>
    </xf>
    <xf numFmtId="9" fontId="3" fillId="0" borderId="8" xfId="0" applyNumberFormat="1" applyFont="1" applyBorder="1" applyAlignment="1">
      <alignment horizontal="center"/>
    </xf>
    <xf numFmtId="4" fontId="3" fillId="0" borderId="7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3" fontId="11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9" fillId="0" borderId="8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9" fillId="0" borderId="24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wrapText="1"/>
    </xf>
    <xf numFmtId="0" fontId="8" fillId="0" borderId="24" xfId="0" applyFont="1" applyBorder="1" applyAlignment="1">
      <alignment vertical="center" wrapText="1"/>
    </xf>
    <xf numFmtId="0" fontId="12" fillId="0" borderId="24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center"/>
    </xf>
    <xf numFmtId="0" fontId="8" fillId="0" borderId="15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wrapText="1"/>
    </xf>
    <xf numFmtId="0" fontId="9" fillId="0" borderId="2" xfId="0" applyFont="1" applyBorder="1" applyAlignment="1">
      <alignment vertical="center" wrapText="1"/>
    </xf>
    <xf numFmtId="0" fontId="10" fillId="0" borderId="1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14" fontId="0" fillId="0" borderId="0" xfId="0" applyNumberFormat="1"/>
    <xf numFmtId="0" fontId="8" fillId="0" borderId="25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  <xf numFmtId="0" fontId="8" fillId="0" borderId="24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center"/>
    </xf>
    <xf numFmtId="0" fontId="16" fillId="0" borderId="39" xfId="0" applyFont="1" applyBorder="1" applyAlignment="1">
      <alignment vertical="center"/>
    </xf>
    <xf numFmtId="0" fontId="16" fillId="0" borderId="40" xfId="0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167" fontId="6" fillId="0" borderId="0" xfId="0" applyNumberFormat="1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" fontId="17" fillId="0" borderId="0" xfId="0" applyNumberFormat="1" applyFont="1" applyAlignment="1">
      <alignment horizontal="center" vertical="center"/>
    </xf>
    <xf numFmtId="0" fontId="2" fillId="4" borderId="0" xfId="0" applyFont="1" applyFill="1"/>
    <xf numFmtId="0" fontId="0" fillId="4" borderId="0" xfId="0" applyFill="1"/>
    <xf numFmtId="166" fontId="0" fillId="4" borderId="0" xfId="0" applyNumberFormat="1" applyFill="1"/>
    <xf numFmtId="0" fontId="0" fillId="0" borderId="0" xfId="0" applyAlignment="1">
      <alignment horizontal="center" vertical="center"/>
    </xf>
    <xf numFmtId="0" fontId="2" fillId="0" borderId="0" xfId="0" applyFont="1"/>
    <xf numFmtId="168" fontId="0" fillId="4" borderId="0" xfId="0" applyNumberFormat="1" applyFill="1"/>
    <xf numFmtId="169" fontId="0" fillId="4" borderId="0" xfId="1" applyNumberFormat="1" applyFont="1" applyFill="1"/>
    <xf numFmtId="0" fontId="0" fillId="0" borderId="0" xfId="0" applyAlignment="1">
      <alignment wrapText="1"/>
    </xf>
    <xf numFmtId="166" fontId="0" fillId="0" borderId="0" xfId="0" applyNumberFormat="1"/>
    <xf numFmtId="171" fontId="0" fillId="0" borderId="0" xfId="0" applyNumberFormat="1"/>
    <xf numFmtId="0" fontId="0" fillId="0" borderId="7" xfId="0" applyBorder="1"/>
    <xf numFmtId="0" fontId="0" fillId="0" borderId="7" xfId="0" applyBorder="1" applyAlignment="1">
      <alignment horizontal="left" wrapText="1"/>
    </xf>
    <xf numFmtId="166" fontId="0" fillId="0" borderId="7" xfId="0" applyNumberFormat="1" applyBorder="1"/>
    <xf numFmtId="9" fontId="0" fillId="0" borderId="7" xfId="0" applyNumberFormat="1" applyBorder="1"/>
    <xf numFmtId="166" fontId="18" fillId="0" borderId="7" xfId="0" applyNumberFormat="1" applyFont="1" applyBorder="1"/>
    <xf numFmtId="170" fontId="0" fillId="0" borderId="7" xfId="1" applyNumberFormat="1" applyFont="1" applyBorder="1"/>
    <xf numFmtId="171" fontId="0" fillId="0" borderId="7" xfId="0" applyNumberFormat="1" applyBorder="1"/>
    <xf numFmtId="10" fontId="0" fillId="0" borderId="7" xfId="0" applyNumberFormat="1" applyBorder="1"/>
    <xf numFmtId="172" fontId="0" fillId="0" borderId="0" xfId="0" applyNumberFormat="1"/>
    <xf numFmtId="173" fontId="0" fillId="4" borderId="0" xfId="1" applyNumberFormat="1" applyFont="1" applyFill="1"/>
    <xf numFmtId="0" fontId="0" fillId="0" borderId="41" xfId="0" applyBorder="1"/>
    <xf numFmtId="1" fontId="0" fillId="0" borderId="0" xfId="0" applyNumberFormat="1"/>
    <xf numFmtId="171" fontId="19" fillId="0" borderId="7" xfId="2" applyNumberFormat="1" applyBorder="1"/>
    <xf numFmtId="171" fontId="0" fillId="0" borderId="41" xfId="0" applyNumberFormat="1" applyBorder="1"/>
    <xf numFmtId="171" fontId="0" fillId="0" borderId="7" xfId="0" applyNumberFormat="1" applyBorder="1" applyAlignment="1">
      <alignment vertical="center" wrapText="1"/>
    </xf>
    <xf numFmtId="174" fontId="0" fillId="0" borderId="7" xfId="0" applyNumberFormat="1" applyBorder="1"/>
    <xf numFmtId="0" fontId="13" fillId="0" borderId="3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166" fontId="6" fillId="4" borderId="25" xfId="0" applyNumberFormat="1" applyFont="1" applyFill="1" applyBorder="1" applyAlignment="1">
      <alignment horizontal="right" wrapText="1"/>
    </xf>
    <xf numFmtId="166" fontId="6" fillId="4" borderId="20" xfId="0" applyNumberFormat="1" applyFont="1" applyFill="1" applyBorder="1" applyAlignment="1">
      <alignment horizontal="right" wrapText="1"/>
    </xf>
    <xf numFmtId="0" fontId="8" fillId="0" borderId="2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4" fontId="3" fillId="0" borderId="3" xfId="0" applyNumberFormat="1" applyFont="1" applyBorder="1" applyAlignment="1">
      <alignment horizontal="right" wrapText="1"/>
    </xf>
    <xf numFmtId="4" fontId="3" fillId="0" borderId="5" xfId="0" applyNumberFormat="1" applyFont="1" applyBorder="1" applyAlignment="1">
      <alignment horizontal="right" wrapText="1"/>
    </xf>
    <xf numFmtId="9" fontId="3" fillId="0" borderId="8" xfId="0" applyNumberFormat="1" applyFont="1" applyBorder="1"/>
    <xf numFmtId="9" fontId="3" fillId="0" borderId="11" xfId="0" applyNumberFormat="1" applyFont="1" applyBorder="1"/>
    <xf numFmtId="4" fontId="3" fillId="0" borderId="31" xfId="0" applyNumberFormat="1" applyFont="1" applyBorder="1"/>
    <xf numFmtId="4" fontId="3" fillId="0" borderId="34" xfId="0" applyNumberFormat="1" applyFont="1" applyBorder="1"/>
    <xf numFmtId="4" fontId="6" fillId="0" borderId="25" xfId="0" applyNumberFormat="1" applyFont="1" applyBorder="1" applyAlignment="1">
      <alignment horizontal="right" wrapText="1"/>
    </xf>
    <xf numFmtId="4" fontId="6" fillId="0" borderId="36" xfId="0" applyNumberFormat="1" applyFont="1" applyBorder="1" applyAlignment="1">
      <alignment horizontal="right" wrapText="1"/>
    </xf>
    <xf numFmtId="2" fontId="3" fillId="0" borderId="8" xfId="0" applyNumberFormat="1" applyFont="1" applyBorder="1"/>
    <xf numFmtId="2" fontId="3" fillId="0" borderId="11" xfId="0" applyNumberFormat="1" applyFont="1" applyBorder="1"/>
    <xf numFmtId="4" fontId="3" fillId="0" borderId="31" xfId="0" applyNumberFormat="1" applyFont="1" applyBorder="1" applyAlignment="1">
      <alignment horizontal="right"/>
    </xf>
    <xf numFmtId="4" fontId="3" fillId="0" borderId="34" xfId="0" applyNumberFormat="1" applyFont="1" applyBorder="1" applyAlignment="1">
      <alignment horizontal="right"/>
    </xf>
    <xf numFmtId="0" fontId="0" fillId="0" borderId="13" xfId="0" applyBorder="1"/>
    <xf numFmtId="0" fontId="0" fillId="0" borderId="33" xfId="0" applyBorder="1"/>
    <xf numFmtId="0" fontId="3" fillId="0" borderId="3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11" xfId="0" applyFont="1" applyBorder="1"/>
    <xf numFmtId="4" fontId="3" fillId="0" borderId="8" xfId="0" applyNumberFormat="1" applyFont="1" applyBorder="1" applyAlignment="1">
      <alignment horizontal="right" wrapText="1"/>
    </xf>
    <xf numFmtId="4" fontId="3" fillId="0" borderId="11" xfId="0" applyNumberFormat="1" applyFont="1" applyBorder="1" applyAlignment="1">
      <alignment horizontal="right" wrapText="1"/>
    </xf>
    <xf numFmtId="4" fontId="3" fillId="0" borderId="8" xfId="0" applyNumberFormat="1" applyFont="1" applyBorder="1" applyAlignment="1">
      <alignment horizontal="right"/>
    </xf>
    <xf numFmtId="4" fontId="3" fillId="0" borderId="11" xfId="0" applyNumberFormat="1" applyFont="1" applyBorder="1" applyAlignment="1">
      <alignment horizontal="right"/>
    </xf>
    <xf numFmtId="0" fontId="0" fillId="0" borderId="13" xfId="0" applyBorder="1" applyAlignment="1">
      <alignment horizontal="center"/>
    </xf>
    <xf numFmtId="0" fontId="0" fillId="0" borderId="35" xfId="0" applyBorder="1" applyAlignment="1">
      <alignment horizontal="center"/>
    </xf>
    <xf numFmtId="0" fontId="3" fillId="0" borderId="9" xfId="0" applyFont="1" applyBorder="1"/>
    <xf numFmtId="164" fontId="3" fillId="0" borderId="8" xfId="0" applyNumberFormat="1" applyFont="1" applyBorder="1" applyAlignment="1">
      <alignment wrapText="1"/>
    </xf>
    <xf numFmtId="164" fontId="3" fillId="0" borderId="9" xfId="0" applyNumberFormat="1" applyFont="1" applyBorder="1" applyAlignment="1">
      <alignment wrapText="1"/>
    </xf>
    <xf numFmtId="4" fontId="3" fillId="0" borderId="8" xfId="0" applyNumberFormat="1" applyFont="1" applyBorder="1"/>
    <xf numFmtId="4" fontId="3" fillId="0" borderId="9" xfId="0" applyNumberFormat="1" applyFont="1" applyBorder="1"/>
    <xf numFmtId="4" fontId="6" fillId="0" borderId="20" xfId="0" applyNumberFormat="1" applyFont="1" applyBorder="1" applyAlignment="1">
      <alignment horizontal="right" wrapText="1"/>
    </xf>
    <xf numFmtId="4" fontId="3" fillId="0" borderId="9" xfId="0" applyNumberFormat="1" applyFont="1" applyBorder="1" applyAlignment="1">
      <alignment horizontal="right"/>
    </xf>
    <xf numFmtId="165" fontId="3" fillId="0" borderId="8" xfId="0" applyNumberFormat="1" applyFont="1" applyBorder="1" applyAlignment="1">
      <alignment wrapText="1"/>
    </xf>
    <xf numFmtId="165" fontId="3" fillId="0" borderId="9" xfId="0" applyNumberFormat="1" applyFont="1" applyBorder="1" applyAlignment="1">
      <alignment wrapText="1"/>
    </xf>
    <xf numFmtId="9" fontId="3" fillId="0" borderId="8" xfId="0" applyNumberFormat="1" applyFont="1" applyBorder="1" applyAlignment="1">
      <alignment wrapText="1"/>
    </xf>
    <xf numFmtId="9" fontId="3" fillId="0" borderId="9" xfId="0" applyNumberFormat="1" applyFont="1" applyBorder="1" applyAlignment="1">
      <alignment wrapText="1"/>
    </xf>
    <xf numFmtId="4" fontId="3" fillId="0" borderId="31" xfId="0" applyNumberFormat="1" applyFont="1" applyBorder="1" applyAlignment="1">
      <alignment wrapText="1"/>
    </xf>
    <xf numFmtId="4" fontId="3" fillId="0" borderId="32" xfId="0" applyNumberFormat="1" applyFont="1" applyBorder="1" applyAlignment="1">
      <alignment wrapText="1"/>
    </xf>
    <xf numFmtId="4" fontId="6" fillId="3" borderId="25" xfId="0" applyNumberFormat="1" applyFont="1" applyFill="1" applyBorder="1" applyAlignment="1">
      <alignment horizontal="right" wrapText="1"/>
    </xf>
    <xf numFmtId="4" fontId="6" fillId="3" borderId="20" xfId="0" applyNumberFormat="1" applyFont="1" applyFill="1" applyBorder="1" applyAlignment="1">
      <alignment horizontal="right" wrapText="1"/>
    </xf>
    <xf numFmtId="0" fontId="8" fillId="0" borderId="10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4" fontId="3" fillId="3" borderId="8" xfId="0" applyNumberFormat="1" applyFont="1" applyFill="1" applyBorder="1" applyAlignment="1">
      <alignment wrapText="1"/>
    </xf>
    <xf numFmtId="4" fontId="3" fillId="3" borderId="9" xfId="0" applyNumberFormat="1" applyFont="1" applyFill="1" applyBorder="1" applyAlignment="1">
      <alignment wrapText="1"/>
    </xf>
    <xf numFmtId="4" fontId="3" fillId="0" borderId="8" xfId="0" applyNumberFormat="1" applyFont="1" applyBorder="1" applyAlignment="1">
      <alignment wrapText="1"/>
    </xf>
    <xf numFmtId="4" fontId="3" fillId="0" borderId="9" xfId="0" applyNumberFormat="1" applyFont="1" applyBorder="1" applyAlignment="1">
      <alignment wrapText="1"/>
    </xf>
    <xf numFmtId="4" fontId="3" fillId="3" borderId="8" xfId="0" applyNumberFormat="1" applyFont="1" applyFill="1" applyBorder="1" applyAlignment="1">
      <alignment horizontal="right" wrapText="1"/>
    </xf>
    <xf numFmtId="4" fontId="3" fillId="3" borderId="9" xfId="0" applyNumberFormat="1" applyFont="1" applyFill="1" applyBorder="1" applyAlignment="1">
      <alignment horizontal="right" wrapText="1"/>
    </xf>
    <xf numFmtId="4" fontId="3" fillId="0" borderId="7" xfId="0" applyNumberFormat="1" applyFont="1" applyBorder="1" applyAlignment="1">
      <alignment horizontal="right" wrapText="1"/>
    </xf>
    <xf numFmtId="0" fontId="3" fillId="0" borderId="8" xfId="0" applyFont="1" applyBorder="1" applyAlignment="1">
      <alignment horizontal="right" wrapText="1"/>
    </xf>
    <xf numFmtId="0" fontId="3" fillId="0" borderId="9" xfId="0" applyFont="1" applyBorder="1" applyAlignment="1">
      <alignment horizontal="right" wrapText="1"/>
    </xf>
    <xf numFmtId="4" fontId="3" fillId="0" borderId="9" xfId="0" applyNumberFormat="1" applyFont="1" applyBorder="1" applyAlignment="1">
      <alignment horizontal="right" wrapText="1"/>
    </xf>
    <xf numFmtId="0" fontId="8" fillId="0" borderId="23" xfId="0" applyFont="1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1" fontId="3" fillId="0" borderId="8" xfId="0" applyNumberFormat="1" applyFont="1" applyBorder="1" applyAlignment="1">
      <alignment wrapText="1"/>
    </xf>
    <xf numFmtId="1" fontId="3" fillId="0" borderId="9" xfId="0" applyNumberFormat="1" applyFont="1" applyBorder="1" applyAlignment="1">
      <alignment wrapText="1"/>
    </xf>
    <xf numFmtId="1" fontId="3" fillId="0" borderId="28" xfId="0" applyNumberFormat="1" applyFont="1" applyBorder="1" applyAlignment="1">
      <alignment wrapText="1"/>
    </xf>
    <xf numFmtId="1" fontId="3" fillId="0" borderId="29" xfId="0" applyNumberFormat="1" applyFont="1" applyBorder="1" applyAlignment="1">
      <alignment wrapText="1"/>
    </xf>
    <xf numFmtId="10" fontId="8" fillId="0" borderId="25" xfId="0" applyNumberFormat="1" applyFont="1" applyBorder="1" applyAlignment="1">
      <alignment wrapText="1"/>
    </xf>
    <xf numFmtId="10" fontId="8" fillId="0" borderId="19" xfId="0" applyNumberFormat="1" applyFont="1" applyBorder="1" applyAlignment="1">
      <alignment wrapText="1"/>
    </xf>
    <xf numFmtId="4" fontId="3" fillId="0" borderId="8" xfId="0" applyNumberFormat="1" applyFont="1" applyBorder="1" applyAlignment="1">
      <alignment horizontal="right" vertical="center" wrapText="1"/>
    </xf>
    <xf numFmtId="4" fontId="3" fillId="0" borderId="11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4" fontId="6" fillId="0" borderId="19" xfId="0" applyNumberFormat="1" applyFont="1" applyBorder="1" applyAlignment="1">
      <alignment horizontal="right" wrapText="1"/>
    </xf>
    <xf numFmtId="4" fontId="0" fillId="0" borderId="9" xfId="0" applyNumberFormat="1" applyBorder="1" applyAlignment="1">
      <alignment horizontal="right" vertical="center"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8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1" xfId="0" applyBorder="1" applyAlignment="1">
      <alignment horizontal="center"/>
    </xf>
  </cellXfs>
  <cellStyles count="4">
    <cellStyle name="Normal" xfId="0" builtinId="0"/>
    <cellStyle name="Normal 2" xfId="2" xr:uid="{891BF75A-EF64-4CBB-B5AC-5D6671A9BE91}"/>
    <cellStyle name="Percent" xfId="1" builtinId="5"/>
    <cellStyle name="Percent 2" xfId="3" xr:uid="{5A866009-7247-4A60-837B-7A75EE3339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vis.Dejus\AppData\Local\Microsoft\Olk\Attachments\ooa-00b9f2e9-011b-4eb2-9d43-8d4e725f5e79\2946010fa9c7b59d357fe7d899477b63e3c50cefe8ae03f7c921bc9467fc1218\augstskolas_lizdas_grafiks_181225_prec.xlsx" TargetMode="External"/><Relationship Id="rId1" Type="http://schemas.openxmlformats.org/officeDocument/2006/relationships/externalLinkPath" Target="file:///C:\Users\Davis.Dejus\AppData\Local\Microsoft\Olk\Attachments\ooa-00b9f2e9-011b-4eb2-9d43-8d4e725f5e79\2946010fa9c7b59d357fe7d899477b63e3c50cefe8ae03f7c921bc9467fc1218\augstskolas_lizdas_grafiks_181225_pre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6"/>
      <sheetName val="2027"/>
      <sheetName val="2028"/>
      <sheetName val="2029"/>
      <sheetName val="2030"/>
      <sheetName val="Lapa1"/>
    </sheetNames>
    <sheetDataSet>
      <sheetData sheetId="0"/>
      <sheetData sheetId="1"/>
      <sheetData sheetId="2"/>
      <sheetData sheetId="3"/>
      <sheetData sheetId="4"/>
      <sheetData sheetId="5">
        <row r="16">
          <cell r="G16">
            <v>495811.08199999959</v>
          </cell>
        </row>
        <row r="17">
          <cell r="G17">
            <v>1019966.9460000002</v>
          </cell>
        </row>
        <row r="18">
          <cell r="G18">
            <v>1573432.2050000015</v>
          </cell>
        </row>
        <row r="19">
          <cell r="G19">
            <v>2157839.2809999995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E6F3B-633A-47D6-9BB1-55433D5FFB93}">
  <sheetPr>
    <pageSetUpPr fitToPage="1"/>
  </sheetPr>
  <dimension ref="A1:AR82"/>
  <sheetViews>
    <sheetView zoomScale="80" zoomScaleNormal="80" workbookViewId="0">
      <selection activeCell="AN73" sqref="AN73:AO73"/>
    </sheetView>
  </sheetViews>
  <sheetFormatPr defaultRowHeight="14.4" x14ac:dyDescent="0.3"/>
  <cols>
    <col min="2" max="2" width="10" bestFit="1" customWidth="1"/>
    <col min="4" max="4" width="5.44140625" customWidth="1"/>
    <col min="5" max="5" width="22.5546875" customWidth="1"/>
    <col min="6" max="6" width="9.44140625" customWidth="1"/>
    <col min="7" max="7" width="9.109375" customWidth="1"/>
    <col min="8" max="9" width="10.88671875" customWidth="1"/>
    <col min="10" max="10" width="9" customWidth="1"/>
    <col min="11" max="11" width="14.109375" customWidth="1"/>
    <col min="12" max="12" width="10.109375" bestFit="1" customWidth="1"/>
    <col min="13" max="13" width="10.109375" customWidth="1"/>
    <col min="14" max="14" width="12" bestFit="1" customWidth="1"/>
    <col min="16" max="16" width="21" customWidth="1"/>
    <col min="17" max="17" width="6.6640625" customWidth="1"/>
    <col min="18" max="18" width="10.6640625" customWidth="1"/>
    <col min="19" max="19" width="11.44140625" customWidth="1"/>
    <col min="20" max="20" width="12.33203125" customWidth="1"/>
    <col min="22" max="22" width="18.44140625" customWidth="1"/>
    <col min="24" max="24" width="12" bestFit="1" customWidth="1"/>
    <col min="25" max="25" width="11" bestFit="1" customWidth="1"/>
    <col min="29" max="29" width="11.109375" customWidth="1"/>
    <col min="30" max="30" width="11.33203125" customWidth="1"/>
    <col min="36" max="36" width="11" bestFit="1" customWidth="1"/>
    <col min="40" max="40" width="11.44140625" customWidth="1"/>
    <col min="41" max="41" width="13.88671875" customWidth="1"/>
  </cols>
  <sheetData>
    <row r="1" spans="1:44" ht="18" x14ac:dyDescent="0.3">
      <c r="D1" s="1"/>
      <c r="E1" s="1"/>
      <c r="F1" s="1"/>
      <c r="G1" s="1"/>
      <c r="H1" s="1"/>
      <c r="I1" s="2"/>
      <c r="J1" s="3"/>
      <c r="K1" s="1"/>
    </row>
    <row r="2" spans="1:44" ht="48" customHeight="1" x14ac:dyDescent="0.3">
      <c r="D2" s="169" t="s">
        <v>0</v>
      </c>
      <c r="E2" s="169"/>
      <c r="F2" s="169"/>
      <c r="G2" s="169"/>
      <c r="H2" s="169"/>
      <c r="I2" s="169"/>
      <c r="J2" s="169"/>
      <c r="K2" s="169"/>
      <c r="O2" s="169" t="s">
        <v>1</v>
      </c>
      <c r="P2" s="169"/>
      <c r="Q2" s="169"/>
      <c r="R2" s="169"/>
      <c r="S2" s="169"/>
      <c r="T2" s="169"/>
      <c r="U2" s="169"/>
      <c r="V2" s="169"/>
      <c r="Z2" s="169" t="s">
        <v>2</v>
      </c>
      <c r="AA2" s="169"/>
      <c r="AB2" s="169"/>
      <c r="AC2" s="169"/>
      <c r="AD2" s="169"/>
      <c r="AE2" s="169"/>
      <c r="AF2" s="169"/>
      <c r="AG2" s="169"/>
      <c r="AK2" s="169" t="s">
        <v>3</v>
      </c>
      <c r="AL2" s="169"/>
      <c r="AM2" s="169"/>
      <c r="AN2" s="169"/>
      <c r="AO2" s="169"/>
      <c r="AP2" s="169"/>
      <c r="AQ2" s="169"/>
      <c r="AR2" s="169"/>
    </row>
    <row r="3" spans="1:44" ht="16.2" thickBot="1" x14ac:dyDescent="0.35">
      <c r="D3" s="1"/>
      <c r="E3" s="1"/>
      <c r="F3" s="1"/>
      <c r="G3" s="1"/>
      <c r="H3" s="1"/>
      <c r="I3" s="1"/>
      <c r="J3" s="1"/>
      <c r="K3" s="1"/>
      <c r="O3" s="1"/>
      <c r="P3" s="1"/>
      <c r="Q3" s="1"/>
      <c r="R3" s="1"/>
      <c r="S3" s="1"/>
      <c r="T3" s="1"/>
      <c r="U3" s="1"/>
      <c r="V3" s="1"/>
      <c r="X3">
        <f>4.7+4.9</f>
        <v>9.6000000000000014</v>
      </c>
      <c r="Z3" s="1"/>
      <c r="AA3" s="1"/>
      <c r="AB3" s="1"/>
      <c r="AC3" s="1"/>
      <c r="AD3" s="1"/>
      <c r="AE3" s="1"/>
      <c r="AF3" s="1"/>
      <c r="AG3" s="1"/>
      <c r="AK3" s="1"/>
      <c r="AL3" s="1"/>
      <c r="AM3" s="1"/>
      <c r="AN3" s="1"/>
      <c r="AO3" s="1"/>
      <c r="AP3" s="1"/>
      <c r="AQ3" s="1"/>
      <c r="AR3" s="1"/>
    </row>
    <row r="4" spans="1:44" ht="41.4" x14ac:dyDescent="0.3">
      <c r="D4" s="4" t="s">
        <v>4</v>
      </c>
      <c r="E4" s="5" t="s">
        <v>5</v>
      </c>
      <c r="F4" s="170" t="s">
        <v>6</v>
      </c>
      <c r="G4" s="171"/>
      <c r="H4" s="172"/>
      <c r="I4" s="6" t="s">
        <v>7</v>
      </c>
      <c r="J4" s="6" t="s">
        <v>8</v>
      </c>
      <c r="K4" s="6" t="s">
        <v>9</v>
      </c>
      <c r="O4" s="4" t="s">
        <v>4</v>
      </c>
      <c r="P4" s="5" t="s">
        <v>5</v>
      </c>
      <c r="Q4" s="170" t="s">
        <v>6</v>
      </c>
      <c r="R4" s="171"/>
      <c r="S4" s="172"/>
      <c r="T4" s="6" t="s">
        <v>7</v>
      </c>
      <c r="U4" s="6" t="s">
        <v>8</v>
      </c>
      <c r="V4" s="6" t="s">
        <v>9</v>
      </c>
      <c r="Z4" s="4" t="s">
        <v>4</v>
      </c>
      <c r="AA4" s="5" t="s">
        <v>5</v>
      </c>
      <c r="AB4" s="170" t="s">
        <v>6</v>
      </c>
      <c r="AC4" s="171"/>
      <c r="AD4" s="172"/>
      <c r="AE4" s="6" t="s">
        <v>7</v>
      </c>
      <c r="AF4" s="6" t="s">
        <v>8</v>
      </c>
      <c r="AG4" s="6" t="s">
        <v>9</v>
      </c>
      <c r="AK4" s="4" t="s">
        <v>4</v>
      </c>
      <c r="AL4" s="5" t="s">
        <v>5</v>
      </c>
      <c r="AM4" s="170" t="s">
        <v>6</v>
      </c>
      <c r="AN4" s="171"/>
      <c r="AO4" s="172"/>
      <c r="AP4" s="6" t="s">
        <v>7</v>
      </c>
      <c r="AQ4" s="6" t="s">
        <v>8</v>
      </c>
      <c r="AR4" s="6" t="s">
        <v>9</v>
      </c>
    </row>
    <row r="5" spans="1:44" ht="15.6" x14ac:dyDescent="0.3">
      <c r="D5" s="7">
        <v>1</v>
      </c>
      <c r="E5" s="8">
        <v>2</v>
      </c>
      <c r="F5" s="8">
        <v>3</v>
      </c>
      <c r="G5" s="173">
        <v>4</v>
      </c>
      <c r="H5" s="174"/>
      <c r="I5" s="8">
        <v>5</v>
      </c>
      <c r="J5" s="8">
        <v>6</v>
      </c>
      <c r="K5" s="8">
        <v>7</v>
      </c>
      <c r="O5" s="7">
        <v>1</v>
      </c>
      <c r="P5" s="8">
        <v>2</v>
      </c>
      <c r="Q5" s="8">
        <v>3</v>
      </c>
      <c r="R5" s="173">
        <v>4</v>
      </c>
      <c r="S5" s="174"/>
      <c r="T5" s="8">
        <v>5</v>
      </c>
      <c r="U5" s="8">
        <v>6</v>
      </c>
      <c r="V5" s="8">
        <v>7</v>
      </c>
      <c r="Z5" s="7">
        <v>1</v>
      </c>
      <c r="AA5" s="8">
        <v>2</v>
      </c>
      <c r="AB5" s="8">
        <v>3</v>
      </c>
      <c r="AC5" s="173">
        <v>4</v>
      </c>
      <c r="AD5" s="174"/>
      <c r="AE5" s="8">
        <v>5</v>
      </c>
      <c r="AF5" s="8">
        <v>6</v>
      </c>
      <c r="AG5" s="8">
        <v>7</v>
      </c>
      <c r="AK5" s="7">
        <v>1</v>
      </c>
      <c r="AL5" s="8">
        <v>2</v>
      </c>
      <c r="AM5" s="8">
        <v>3</v>
      </c>
      <c r="AN5" s="173">
        <v>4</v>
      </c>
      <c r="AO5" s="174"/>
      <c r="AP5" s="8">
        <v>5</v>
      </c>
      <c r="AQ5" s="8">
        <v>6</v>
      </c>
      <c r="AR5" s="8">
        <v>7</v>
      </c>
    </row>
    <row r="6" spans="1:44" ht="63.75" customHeight="1" x14ac:dyDescent="0.3">
      <c r="D6" s="163" t="s">
        <v>10</v>
      </c>
      <c r="E6" s="9" t="s">
        <v>11</v>
      </c>
      <c r="F6" s="164" t="s">
        <v>12</v>
      </c>
      <c r="G6" s="165"/>
      <c r="H6" s="10" t="s">
        <v>13</v>
      </c>
      <c r="I6" s="11" t="s">
        <v>14</v>
      </c>
      <c r="J6" s="12"/>
      <c r="K6" s="166" t="s">
        <v>15</v>
      </c>
      <c r="O6" s="163" t="s">
        <v>10</v>
      </c>
      <c r="P6" s="9" t="s">
        <v>11</v>
      </c>
      <c r="Q6" s="164" t="s">
        <v>12</v>
      </c>
      <c r="R6" s="165"/>
      <c r="S6" s="10" t="s">
        <v>13</v>
      </c>
      <c r="T6" s="11" t="s">
        <v>14</v>
      </c>
      <c r="U6" s="12"/>
      <c r="V6" s="166" t="s">
        <v>15</v>
      </c>
      <c r="Z6" s="163" t="s">
        <v>10</v>
      </c>
      <c r="AA6" s="9" t="s">
        <v>11</v>
      </c>
      <c r="AB6" s="164" t="s">
        <v>12</v>
      </c>
      <c r="AC6" s="165"/>
      <c r="AD6" s="10" t="s">
        <v>13</v>
      </c>
      <c r="AE6" s="11" t="s">
        <v>14</v>
      </c>
      <c r="AF6" s="12"/>
      <c r="AG6" s="166" t="s">
        <v>15</v>
      </c>
      <c r="AK6" s="163" t="s">
        <v>10</v>
      </c>
      <c r="AL6" s="9" t="s">
        <v>11</v>
      </c>
      <c r="AM6" s="164" t="s">
        <v>12</v>
      </c>
      <c r="AN6" s="165"/>
      <c r="AO6" s="10" t="s">
        <v>13</v>
      </c>
      <c r="AP6" s="11" t="s">
        <v>14</v>
      </c>
      <c r="AQ6" s="12"/>
      <c r="AR6" s="166" t="s">
        <v>15</v>
      </c>
    </row>
    <row r="7" spans="1:44" ht="15.6" x14ac:dyDescent="0.3">
      <c r="A7" s="83">
        <v>2278</v>
      </c>
      <c r="B7">
        <f>A7*1.0575</f>
        <v>2408.9850000000001</v>
      </c>
      <c r="D7" s="107"/>
      <c r="E7" s="13" t="s">
        <v>16</v>
      </c>
      <c r="F7" s="14" t="s">
        <v>17</v>
      </c>
      <c r="G7" s="15">
        <v>2409</v>
      </c>
      <c r="H7" s="16">
        <v>0.15</v>
      </c>
      <c r="I7" s="17">
        <f>G7*H7</f>
        <v>361.34999999999997</v>
      </c>
      <c r="J7" s="18"/>
      <c r="K7" s="167"/>
      <c r="M7" s="15">
        <v>2409</v>
      </c>
      <c r="N7">
        <f>M7*1.0575</f>
        <v>2547.5175000000004</v>
      </c>
      <c r="O7" s="107"/>
      <c r="P7" s="13" t="s">
        <v>16</v>
      </c>
      <c r="Q7" s="14" t="s">
        <v>17</v>
      </c>
      <c r="R7" s="15">
        <v>2548</v>
      </c>
      <c r="S7" s="16">
        <v>0.15</v>
      </c>
      <c r="T7" s="17">
        <f>R7*S7</f>
        <v>382.2</v>
      </c>
      <c r="U7" s="18"/>
      <c r="V7" s="167"/>
      <c r="X7" s="15">
        <v>2548</v>
      </c>
      <c r="Y7">
        <f>X7*1.0575</f>
        <v>2694.51</v>
      </c>
      <c r="Z7" s="107"/>
      <c r="AA7" s="13" t="s">
        <v>16</v>
      </c>
      <c r="AB7" s="14" t="s">
        <v>17</v>
      </c>
      <c r="AC7" s="15">
        <v>2695</v>
      </c>
      <c r="AD7" s="16">
        <v>0.15</v>
      </c>
      <c r="AE7" s="17">
        <f>AC7*AD7</f>
        <v>404.25</v>
      </c>
      <c r="AF7" s="18"/>
      <c r="AG7" s="167"/>
      <c r="AI7" s="15">
        <v>2695</v>
      </c>
      <c r="AJ7">
        <f>AI7*1.0575</f>
        <v>2849.9625000000001</v>
      </c>
      <c r="AK7" s="107"/>
      <c r="AL7" s="13" t="s">
        <v>16</v>
      </c>
      <c r="AM7" s="14" t="s">
        <v>17</v>
      </c>
      <c r="AN7" s="15">
        <v>2850</v>
      </c>
      <c r="AO7" s="16">
        <v>0.15</v>
      </c>
      <c r="AP7" s="17">
        <f>AN7*AO7</f>
        <v>427.5</v>
      </c>
      <c r="AQ7" s="18"/>
      <c r="AR7" s="167"/>
    </row>
    <row r="8" spans="1:44" ht="26.4" x14ac:dyDescent="0.3">
      <c r="A8" s="83">
        <v>1823</v>
      </c>
      <c r="B8">
        <f t="shared" ref="B8:B11" si="0">A8*1.0575</f>
        <v>1927.8225000000002</v>
      </c>
      <c r="D8" s="107"/>
      <c r="E8" s="13" t="s">
        <v>18</v>
      </c>
      <c r="F8" s="14" t="s">
        <v>17</v>
      </c>
      <c r="G8" s="15">
        <v>1928</v>
      </c>
      <c r="H8" s="16">
        <v>0.15</v>
      </c>
      <c r="I8" s="17">
        <f>G8*H8</f>
        <v>289.2</v>
      </c>
      <c r="J8" s="19"/>
      <c r="K8" s="167"/>
      <c r="M8" s="15">
        <v>1928</v>
      </c>
      <c r="N8">
        <f t="shared" ref="N8:N11" si="1">M8*1.0575</f>
        <v>2038.8600000000001</v>
      </c>
      <c r="O8" s="107"/>
      <c r="P8" s="13" t="s">
        <v>18</v>
      </c>
      <c r="Q8" s="14" t="s">
        <v>17</v>
      </c>
      <c r="R8" s="15">
        <v>2039</v>
      </c>
      <c r="S8" s="16">
        <v>0.15</v>
      </c>
      <c r="T8" s="17">
        <f>R8*S8</f>
        <v>305.84999999999997</v>
      </c>
      <c r="U8" s="19"/>
      <c r="V8" s="167"/>
      <c r="X8" s="15">
        <v>2039</v>
      </c>
      <c r="Y8">
        <f t="shared" ref="Y8:Y11" si="2">X8*1.0575</f>
        <v>2156.2425000000003</v>
      </c>
      <c r="Z8" s="107"/>
      <c r="AA8" s="13" t="s">
        <v>18</v>
      </c>
      <c r="AB8" s="14" t="s">
        <v>17</v>
      </c>
      <c r="AC8" s="15">
        <v>2156</v>
      </c>
      <c r="AD8" s="16">
        <v>0.15</v>
      </c>
      <c r="AE8" s="17">
        <f>AC8*AD8</f>
        <v>323.39999999999998</v>
      </c>
      <c r="AF8" s="19"/>
      <c r="AG8" s="167"/>
      <c r="AI8" s="15">
        <v>2156</v>
      </c>
      <c r="AJ8">
        <f t="shared" ref="AJ8:AJ11" si="3">AI8*1.0575</f>
        <v>2279.9700000000003</v>
      </c>
      <c r="AK8" s="107"/>
      <c r="AL8" s="13" t="s">
        <v>18</v>
      </c>
      <c r="AM8" s="14" t="s">
        <v>17</v>
      </c>
      <c r="AN8" s="15">
        <v>2280</v>
      </c>
      <c r="AO8" s="16">
        <v>0.15</v>
      </c>
      <c r="AP8" s="17">
        <f>AN8*AO8</f>
        <v>342</v>
      </c>
      <c r="AQ8" s="19"/>
      <c r="AR8" s="167"/>
    </row>
    <row r="9" spans="1:44" ht="15.6" x14ac:dyDescent="0.3">
      <c r="A9" s="83">
        <v>1460</v>
      </c>
      <c r="B9">
        <f t="shared" si="0"/>
        <v>1543.95</v>
      </c>
      <c r="D9" s="107"/>
      <c r="E9" s="9" t="s">
        <v>19</v>
      </c>
      <c r="F9" s="14" t="s">
        <v>17</v>
      </c>
      <c r="G9" s="15">
        <v>1544</v>
      </c>
      <c r="H9" s="16">
        <v>0.3</v>
      </c>
      <c r="I9" s="17">
        <f>G9*H9</f>
        <v>463.2</v>
      </c>
      <c r="J9" s="12"/>
      <c r="K9" s="167"/>
      <c r="M9" s="15">
        <v>1544</v>
      </c>
      <c r="N9">
        <f t="shared" si="1"/>
        <v>1632.7800000000002</v>
      </c>
      <c r="O9" s="107"/>
      <c r="P9" s="9" t="s">
        <v>19</v>
      </c>
      <c r="Q9" s="14" t="s">
        <v>17</v>
      </c>
      <c r="R9" s="15">
        <v>1633</v>
      </c>
      <c r="S9" s="16">
        <v>0.3</v>
      </c>
      <c r="T9" s="17">
        <f>R9*S9</f>
        <v>489.9</v>
      </c>
      <c r="U9" s="12"/>
      <c r="V9" s="167"/>
      <c r="X9" s="15">
        <v>1633</v>
      </c>
      <c r="Y9">
        <f t="shared" si="2"/>
        <v>1726.8975000000003</v>
      </c>
      <c r="Z9" s="107"/>
      <c r="AA9" s="9" t="s">
        <v>19</v>
      </c>
      <c r="AB9" s="14" t="s">
        <v>17</v>
      </c>
      <c r="AC9" s="15">
        <v>1727</v>
      </c>
      <c r="AD9" s="16">
        <v>0.3</v>
      </c>
      <c r="AE9" s="17">
        <f>AC9*AD9</f>
        <v>518.1</v>
      </c>
      <c r="AF9" s="12"/>
      <c r="AG9" s="167"/>
      <c r="AI9" s="15">
        <v>1727</v>
      </c>
      <c r="AJ9">
        <f t="shared" si="3"/>
        <v>1826.3025000000002</v>
      </c>
      <c r="AK9" s="107"/>
      <c r="AL9" s="9" t="s">
        <v>19</v>
      </c>
      <c r="AM9" s="14" t="s">
        <v>17</v>
      </c>
      <c r="AN9" s="15">
        <v>1826</v>
      </c>
      <c r="AO9" s="16">
        <v>0.3</v>
      </c>
      <c r="AP9" s="17">
        <f>AN9*AO9</f>
        <v>547.79999999999995</v>
      </c>
      <c r="AQ9" s="12"/>
      <c r="AR9" s="167"/>
    </row>
    <row r="10" spans="1:44" ht="15.6" x14ac:dyDescent="0.3">
      <c r="A10" s="83">
        <v>1169</v>
      </c>
      <c r="B10">
        <f t="shared" si="0"/>
        <v>1236.2175000000002</v>
      </c>
      <c r="D10" s="107"/>
      <c r="E10" s="9" t="s">
        <v>20</v>
      </c>
      <c r="F10" s="14" t="s">
        <v>17</v>
      </c>
      <c r="G10" s="15">
        <v>1236</v>
      </c>
      <c r="H10" s="16">
        <v>0.25</v>
      </c>
      <c r="I10" s="17">
        <f>G10*H10</f>
        <v>309</v>
      </c>
      <c r="J10" s="12"/>
      <c r="K10" s="167"/>
      <c r="M10" s="15">
        <v>1236</v>
      </c>
      <c r="N10">
        <f t="shared" si="1"/>
        <v>1307.0700000000002</v>
      </c>
      <c r="O10" s="107"/>
      <c r="P10" s="9" t="s">
        <v>20</v>
      </c>
      <c r="Q10" s="14" t="s">
        <v>17</v>
      </c>
      <c r="R10" s="15">
        <v>1307</v>
      </c>
      <c r="S10" s="16">
        <v>0.25</v>
      </c>
      <c r="T10" s="17">
        <f>R10*S10</f>
        <v>326.75</v>
      </c>
      <c r="U10" s="12"/>
      <c r="V10" s="167"/>
      <c r="X10" s="15">
        <v>1307</v>
      </c>
      <c r="Y10">
        <f t="shared" si="2"/>
        <v>1382.1525000000001</v>
      </c>
      <c r="Z10" s="107"/>
      <c r="AA10" s="9" t="s">
        <v>20</v>
      </c>
      <c r="AB10" s="14" t="s">
        <v>17</v>
      </c>
      <c r="AC10" s="15">
        <v>1382</v>
      </c>
      <c r="AD10" s="16">
        <v>0.25</v>
      </c>
      <c r="AE10" s="17">
        <f>AC10*AD10</f>
        <v>345.5</v>
      </c>
      <c r="AF10" s="12"/>
      <c r="AG10" s="167"/>
      <c r="AI10" s="15">
        <v>1382</v>
      </c>
      <c r="AJ10">
        <f t="shared" si="3"/>
        <v>1461.4650000000001</v>
      </c>
      <c r="AK10" s="107"/>
      <c r="AL10" s="9" t="s">
        <v>20</v>
      </c>
      <c r="AM10" s="14" t="s">
        <v>17</v>
      </c>
      <c r="AN10" s="15">
        <v>1461</v>
      </c>
      <c r="AO10" s="16">
        <v>0.25</v>
      </c>
      <c r="AP10" s="17">
        <f>AN10*AO10</f>
        <v>365.25</v>
      </c>
      <c r="AQ10" s="12"/>
      <c r="AR10" s="167"/>
    </row>
    <row r="11" spans="1:44" ht="15.6" x14ac:dyDescent="0.3">
      <c r="A11" s="83">
        <v>934</v>
      </c>
      <c r="B11">
        <f t="shared" si="0"/>
        <v>987.70500000000015</v>
      </c>
      <c r="D11" s="107"/>
      <c r="E11" s="9" t="s">
        <v>21</v>
      </c>
      <c r="F11" s="14" t="s">
        <v>17</v>
      </c>
      <c r="G11" s="20">
        <v>988</v>
      </c>
      <c r="H11" s="16">
        <v>0.15</v>
      </c>
      <c r="I11" s="17">
        <f>G11*H11</f>
        <v>148.19999999999999</v>
      </c>
      <c r="J11" s="12"/>
      <c r="K11" s="168"/>
      <c r="M11" s="20">
        <v>988</v>
      </c>
      <c r="N11">
        <f t="shared" si="1"/>
        <v>1044.8100000000002</v>
      </c>
      <c r="O11" s="107"/>
      <c r="P11" s="9" t="s">
        <v>21</v>
      </c>
      <c r="Q11" s="14" t="s">
        <v>17</v>
      </c>
      <c r="R11" s="20">
        <v>1045</v>
      </c>
      <c r="S11" s="16">
        <v>0.15</v>
      </c>
      <c r="T11" s="17">
        <f>R11*S11</f>
        <v>156.75</v>
      </c>
      <c r="U11" s="12"/>
      <c r="V11" s="168"/>
      <c r="X11" s="20">
        <v>1045</v>
      </c>
      <c r="Y11">
        <f t="shared" si="2"/>
        <v>1105.0875000000001</v>
      </c>
      <c r="Z11" s="107"/>
      <c r="AA11" s="9" t="s">
        <v>21</v>
      </c>
      <c r="AB11" s="14" t="s">
        <v>17</v>
      </c>
      <c r="AC11" s="20">
        <v>1105</v>
      </c>
      <c r="AD11" s="16">
        <v>0.15</v>
      </c>
      <c r="AE11" s="17">
        <f>AC11*AD11</f>
        <v>165.75</v>
      </c>
      <c r="AF11" s="12"/>
      <c r="AG11" s="168"/>
      <c r="AI11" s="20">
        <v>1105</v>
      </c>
      <c r="AJ11">
        <f t="shared" si="3"/>
        <v>1168.5375000000001</v>
      </c>
      <c r="AK11" s="107"/>
      <c r="AL11" s="9" t="s">
        <v>21</v>
      </c>
      <c r="AM11" s="14" t="s">
        <v>17</v>
      </c>
      <c r="AN11" s="20">
        <v>1169</v>
      </c>
      <c r="AO11" s="16">
        <v>0.15</v>
      </c>
      <c r="AP11" s="17">
        <f>AN11*AO11</f>
        <v>175.35</v>
      </c>
      <c r="AQ11" s="12"/>
      <c r="AR11" s="168"/>
    </row>
    <row r="12" spans="1:44" ht="26.4" x14ac:dyDescent="0.3">
      <c r="D12" s="107"/>
      <c r="E12" s="9" t="s">
        <v>22</v>
      </c>
      <c r="F12" s="9"/>
      <c r="G12" s="12"/>
      <c r="H12" s="16"/>
      <c r="I12" s="21"/>
      <c r="J12" s="21" t="s">
        <v>23</v>
      </c>
      <c r="K12" s="21"/>
      <c r="O12" s="107"/>
      <c r="P12" s="9" t="s">
        <v>22</v>
      </c>
      <c r="Q12" s="9"/>
      <c r="R12" s="12"/>
      <c r="S12" s="16"/>
      <c r="T12" s="21"/>
      <c r="U12" s="21" t="s">
        <v>23</v>
      </c>
      <c r="V12" s="21"/>
      <c r="Z12" s="107"/>
      <c r="AA12" s="9" t="s">
        <v>22</v>
      </c>
      <c r="AB12" s="9"/>
      <c r="AC12" s="12"/>
      <c r="AD12" s="16"/>
      <c r="AE12" s="21"/>
      <c r="AF12" s="21" t="s">
        <v>23</v>
      </c>
      <c r="AG12" s="21"/>
      <c r="AK12" s="107"/>
      <c r="AL12" s="9" t="s">
        <v>22</v>
      </c>
      <c r="AM12" s="9"/>
      <c r="AN12" s="12"/>
      <c r="AO12" s="16"/>
      <c r="AP12" s="21"/>
      <c r="AQ12" s="21" t="s">
        <v>23</v>
      </c>
      <c r="AR12" s="21"/>
    </row>
    <row r="13" spans="1:44" ht="79.2" x14ac:dyDescent="0.3">
      <c r="D13" s="107"/>
      <c r="E13" s="13" t="s">
        <v>24</v>
      </c>
      <c r="F13" s="14" t="s">
        <v>17</v>
      </c>
      <c r="G13" s="155">
        <f>12*(I7+I8+I9+I10+I11)</f>
        <v>18851.400000000001</v>
      </c>
      <c r="H13" s="160"/>
      <c r="I13" s="22" t="s">
        <v>23</v>
      </c>
      <c r="J13" s="22"/>
      <c r="K13" s="22"/>
      <c r="O13" s="107"/>
      <c r="P13" s="13" t="s">
        <v>24</v>
      </c>
      <c r="Q13" s="14" t="s">
        <v>17</v>
      </c>
      <c r="R13" s="155">
        <f>12*(T7+T8+T9+T10+T11)</f>
        <v>19937.399999999998</v>
      </c>
      <c r="S13" s="160"/>
      <c r="T13" s="22" t="s">
        <v>23</v>
      </c>
      <c r="U13" s="22"/>
      <c r="V13" s="22"/>
      <c r="Z13" s="107"/>
      <c r="AA13" s="13" t="s">
        <v>24</v>
      </c>
      <c r="AB13" s="14" t="s">
        <v>17</v>
      </c>
      <c r="AC13" s="155">
        <f>12*(AE7+AE8+AE9+AE10+AE11)</f>
        <v>21084</v>
      </c>
      <c r="AD13" s="160"/>
      <c r="AE13" s="22" t="s">
        <v>23</v>
      </c>
      <c r="AF13" s="22"/>
      <c r="AG13" s="22"/>
      <c r="AK13" s="107"/>
      <c r="AL13" s="13" t="s">
        <v>24</v>
      </c>
      <c r="AM13" s="14" t="s">
        <v>17</v>
      </c>
      <c r="AN13" s="155">
        <f>12*(AP7+AP8+AP9+AP10+AP11)</f>
        <v>22294.799999999999</v>
      </c>
      <c r="AO13" s="160"/>
      <c r="AP13" s="22" t="s">
        <v>23</v>
      </c>
      <c r="AQ13" s="22"/>
      <c r="AR13" s="22"/>
    </row>
    <row r="14" spans="1:44" ht="79.2" x14ac:dyDescent="0.3">
      <c r="D14" s="107"/>
      <c r="E14" s="9" t="s">
        <v>25</v>
      </c>
      <c r="F14" s="23"/>
      <c r="G14" s="161">
        <v>19</v>
      </c>
      <c r="H14" s="162"/>
      <c r="I14" s="21"/>
      <c r="J14" s="21" t="s">
        <v>23</v>
      </c>
      <c r="K14" s="21"/>
      <c r="O14" s="107"/>
      <c r="P14" s="9" t="s">
        <v>25</v>
      </c>
      <c r="Q14" s="23"/>
      <c r="R14" s="161">
        <v>19</v>
      </c>
      <c r="S14" s="162"/>
      <c r="T14" s="21"/>
      <c r="U14" s="21" t="s">
        <v>23</v>
      </c>
      <c r="V14" s="21"/>
      <c r="Z14" s="107"/>
      <c r="AA14" s="9" t="s">
        <v>25</v>
      </c>
      <c r="AB14" s="23"/>
      <c r="AC14" s="161">
        <v>19</v>
      </c>
      <c r="AD14" s="162"/>
      <c r="AE14" s="21"/>
      <c r="AF14" s="21" t="s">
        <v>23</v>
      </c>
      <c r="AG14" s="21"/>
      <c r="AK14" s="107"/>
      <c r="AL14" s="9" t="s">
        <v>25</v>
      </c>
      <c r="AM14" s="23"/>
      <c r="AN14" s="161">
        <v>19</v>
      </c>
      <c r="AO14" s="162"/>
      <c r="AP14" s="21"/>
      <c r="AQ14" s="21" t="s">
        <v>23</v>
      </c>
      <c r="AR14" s="21"/>
    </row>
    <row r="15" spans="1:44" ht="92.4" x14ac:dyDescent="0.3">
      <c r="D15" s="107"/>
      <c r="E15" s="13" t="s">
        <v>26</v>
      </c>
      <c r="F15" s="14" t="s">
        <v>17</v>
      </c>
      <c r="G15" s="155">
        <f>G13/G14</f>
        <v>992.17894736842118</v>
      </c>
      <c r="H15" s="160"/>
      <c r="I15" s="22" t="s">
        <v>23</v>
      </c>
      <c r="J15" s="22"/>
      <c r="K15" s="22"/>
      <c r="O15" s="107"/>
      <c r="P15" s="13" t="s">
        <v>26</v>
      </c>
      <c r="Q15" s="14" t="s">
        <v>17</v>
      </c>
      <c r="R15" s="155">
        <f>R13/R14</f>
        <v>1049.336842105263</v>
      </c>
      <c r="S15" s="160"/>
      <c r="T15" s="22" t="s">
        <v>23</v>
      </c>
      <c r="U15" s="22"/>
      <c r="V15" s="22"/>
      <c r="Z15" s="107"/>
      <c r="AA15" s="13" t="s">
        <v>26</v>
      </c>
      <c r="AB15" s="14" t="s">
        <v>17</v>
      </c>
      <c r="AC15" s="155">
        <f>AC13/AC14</f>
        <v>1109.6842105263158</v>
      </c>
      <c r="AD15" s="160"/>
      <c r="AE15" s="22" t="s">
        <v>23</v>
      </c>
      <c r="AF15" s="22"/>
      <c r="AG15" s="22"/>
      <c r="AK15" s="107"/>
      <c r="AL15" s="13" t="s">
        <v>26</v>
      </c>
      <c r="AM15" s="14" t="s">
        <v>17</v>
      </c>
      <c r="AN15" s="155">
        <f>AN13/AN14</f>
        <v>1173.4105263157894</v>
      </c>
      <c r="AO15" s="160"/>
      <c r="AP15" s="22" t="s">
        <v>23</v>
      </c>
      <c r="AQ15" s="22"/>
      <c r="AR15" s="22"/>
    </row>
    <row r="16" spans="1:44" ht="66" x14ac:dyDescent="0.3">
      <c r="D16" s="107"/>
      <c r="E16" s="13" t="s">
        <v>27</v>
      </c>
      <c r="F16" s="14" t="s">
        <v>17</v>
      </c>
      <c r="G16" s="155">
        <v>512.23</v>
      </c>
      <c r="H16" s="156"/>
      <c r="I16" s="22"/>
      <c r="J16" s="21" t="s">
        <v>23</v>
      </c>
      <c r="K16" s="22"/>
      <c r="O16" s="107"/>
      <c r="P16" s="13" t="s">
        <v>27</v>
      </c>
      <c r="Q16" s="14" t="s">
        <v>17</v>
      </c>
      <c r="R16" s="155">
        <v>512.23</v>
      </c>
      <c r="S16" s="156"/>
      <c r="T16" s="22"/>
      <c r="U16" s="21" t="s">
        <v>23</v>
      </c>
      <c r="V16" s="22"/>
      <c r="Z16" s="107"/>
      <c r="AA16" s="13" t="s">
        <v>27</v>
      </c>
      <c r="AB16" s="14" t="s">
        <v>17</v>
      </c>
      <c r="AC16" s="155">
        <v>512.23</v>
      </c>
      <c r="AD16" s="156"/>
      <c r="AE16" s="22"/>
      <c r="AF16" s="21" t="s">
        <v>23</v>
      </c>
      <c r="AG16" s="22"/>
      <c r="AK16" s="107"/>
      <c r="AL16" s="13" t="s">
        <v>27</v>
      </c>
      <c r="AM16" s="14" t="s">
        <v>17</v>
      </c>
      <c r="AN16" s="155">
        <v>512.23</v>
      </c>
      <c r="AO16" s="156"/>
      <c r="AP16" s="22"/>
      <c r="AQ16" s="21" t="s">
        <v>23</v>
      </c>
      <c r="AR16" s="22"/>
    </row>
    <row r="17" spans="4:44" ht="79.2" x14ac:dyDescent="0.3">
      <c r="D17" s="107"/>
      <c r="E17" s="13" t="s">
        <v>28</v>
      </c>
      <c r="F17" s="14" t="s">
        <v>17</v>
      </c>
      <c r="G17" s="155">
        <f>G16*12</f>
        <v>6146.76</v>
      </c>
      <c r="H17" s="156"/>
      <c r="I17" s="22"/>
      <c r="J17" s="22"/>
      <c r="K17" s="22"/>
      <c r="O17" s="107"/>
      <c r="P17" s="13" t="s">
        <v>28</v>
      </c>
      <c r="Q17" s="14" t="s">
        <v>17</v>
      </c>
      <c r="R17" s="155">
        <f>R16*12</f>
        <v>6146.76</v>
      </c>
      <c r="S17" s="156"/>
      <c r="T17" s="22"/>
      <c r="U17" s="22"/>
      <c r="V17" s="22"/>
      <c r="Z17" s="107"/>
      <c r="AA17" s="13" t="s">
        <v>28</v>
      </c>
      <c r="AB17" s="14" t="s">
        <v>17</v>
      </c>
      <c r="AC17" s="155">
        <f>AC16*12</f>
        <v>6146.76</v>
      </c>
      <c r="AD17" s="156"/>
      <c r="AE17" s="22"/>
      <c r="AF17" s="22"/>
      <c r="AG17" s="22"/>
      <c r="AK17" s="107"/>
      <c r="AL17" s="13" t="s">
        <v>28</v>
      </c>
      <c r="AM17" s="14" t="s">
        <v>17</v>
      </c>
      <c r="AN17" s="155">
        <f>AN16*12</f>
        <v>6146.76</v>
      </c>
      <c r="AO17" s="156"/>
      <c r="AP17" s="22"/>
      <c r="AQ17" s="22"/>
      <c r="AR17" s="22"/>
    </row>
    <row r="18" spans="4:44" ht="79.2" x14ac:dyDescent="0.3">
      <c r="D18" s="107"/>
      <c r="E18" s="9" t="s">
        <v>29</v>
      </c>
      <c r="F18" s="23"/>
      <c r="G18" s="157">
        <v>15</v>
      </c>
      <c r="H18" s="158"/>
      <c r="I18" s="22"/>
      <c r="J18" s="21" t="s">
        <v>23</v>
      </c>
      <c r="K18" s="22"/>
      <c r="O18" s="107"/>
      <c r="P18" s="9" t="s">
        <v>29</v>
      </c>
      <c r="Q18" s="23"/>
      <c r="R18" s="157">
        <v>15</v>
      </c>
      <c r="S18" s="158"/>
      <c r="T18" s="22"/>
      <c r="U18" s="21" t="s">
        <v>23</v>
      </c>
      <c r="V18" s="22"/>
      <c r="Z18" s="107"/>
      <c r="AA18" s="9" t="s">
        <v>29</v>
      </c>
      <c r="AB18" s="23"/>
      <c r="AC18" s="157">
        <v>15</v>
      </c>
      <c r="AD18" s="158"/>
      <c r="AE18" s="22"/>
      <c r="AF18" s="21" t="s">
        <v>23</v>
      </c>
      <c r="AG18" s="22"/>
      <c r="AK18" s="107"/>
      <c r="AL18" s="9" t="s">
        <v>29</v>
      </c>
      <c r="AM18" s="23"/>
      <c r="AN18" s="157">
        <v>15</v>
      </c>
      <c r="AO18" s="158"/>
      <c r="AP18" s="22"/>
      <c r="AQ18" s="21" t="s">
        <v>23</v>
      </c>
      <c r="AR18" s="22"/>
    </row>
    <row r="19" spans="4:44" ht="79.8" thickBot="1" x14ac:dyDescent="0.35">
      <c r="D19" s="107"/>
      <c r="E19" s="13" t="s">
        <v>30</v>
      </c>
      <c r="F19" s="24" t="s">
        <v>17</v>
      </c>
      <c r="G19" s="155">
        <f>G17/G18</f>
        <v>409.78399999999999</v>
      </c>
      <c r="H19" s="156"/>
      <c r="I19" s="22"/>
      <c r="J19" s="22"/>
      <c r="K19" s="22"/>
      <c r="O19" s="107"/>
      <c r="P19" s="13" t="s">
        <v>30</v>
      </c>
      <c r="Q19" s="24" t="s">
        <v>17</v>
      </c>
      <c r="R19" s="155">
        <f>R17/R18</f>
        <v>409.78399999999999</v>
      </c>
      <c r="S19" s="156"/>
      <c r="T19" s="22"/>
      <c r="U19" s="22"/>
      <c r="V19" s="22"/>
      <c r="Z19" s="107"/>
      <c r="AA19" s="13" t="s">
        <v>30</v>
      </c>
      <c r="AB19" s="24" t="s">
        <v>17</v>
      </c>
      <c r="AC19" s="155">
        <f>AC17/AC18</f>
        <v>409.78399999999999</v>
      </c>
      <c r="AD19" s="156"/>
      <c r="AE19" s="22"/>
      <c r="AF19" s="22"/>
      <c r="AG19" s="22"/>
      <c r="AK19" s="107"/>
      <c r="AL19" s="13" t="s">
        <v>30</v>
      </c>
      <c r="AM19" s="24" t="s">
        <v>17</v>
      </c>
      <c r="AN19" s="155">
        <f>AN17/AN18</f>
        <v>409.78399999999999</v>
      </c>
      <c r="AO19" s="156"/>
      <c r="AP19" s="22"/>
      <c r="AQ19" s="22"/>
      <c r="AR19" s="22"/>
    </row>
    <row r="20" spans="4:44" ht="94.2" thickBot="1" x14ac:dyDescent="0.35">
      <c r="D20" s="107"/>
      <c r="E20" s="25" t="s">
        <v>31</v>
      </c>
      <c r="F20" s="26" t="s">
        <v>17</v>
      </c>
      <c r="G20" s="159">
        <f>(G15+G19)</f>
        <v>1401.9629473684213</v>
      </c>
      <c r="H20" s="124"/>
      <c r="I20" s="27" t="s">
        <v>23</v>
      </c>
      <c r="J20" s="28"/>
      <c r="K20" s="27"/>
      <c r="O20" s="107"/>
      <c r="P20" s="25" t="s">
        <v>31</v>
      </c>
      <c r="Q20" s="26" t="s">
        <v>17</v>
      </c>
      <c r="R20" s="159">
        <f>(R15+R19)</f>
        <v>1459.1208421052629</v>
      </c>
      <c r="S20" s="124"/>
      <c r="T20" s="27" t="s">
        <v>23</v>
      </c>
      <c r="U20" s="28"/>
      <c r="V20" s="27"/>
      <c r="Z20" s="107"/>
      <c r="AA20" s="25" t="s">
        <v>31</v>
      </c>
      <c r="AB20" s="26" t="s">
        <v>17</v>
      </c>
      <c r="AC20" s="159">
        <f>(AC15+AC19)</f>
        <v>1519.4682105263159</v>
      </c>
      <c r="AD20" s="124"/>
      <c r="AE20" s="27" t="s">
        <v>23</v>
      </c>
      <c r="AF20" s="28"/>
      <c r="AG20" s="27"/>
      <c r="AK20" s="107"/>
      <c r="AL20" s="25" t="s">
        <v>31</v>
      </c>
      <c r="AM20" s="26" t="s">
        <v>17</v>
      </c>
      <c r="AN20" s="159">
        <f>(AN15+AN19)</f>
        <v>1583.1945263157895</v>
      </c>
      <c r="AO20" s="124"/>
      <c r="AP20" s="27" t="s">
        <v>23</v>
      </c>
      <c r="AQ20" s="28"/>
      <c r="AR20" s="27"/>
    </row>
    <row r="21" spans="4:44" ht="29.25" customHeight="1" thickBot="1" x14ac:dyDescent="0.35">
      <c r="D21" s="147" t="s">
        <v>32</v>
      </c>
      <c r="E21" s="29" t="s">
        <v>33</v>
      </c>
      <c r="F21" s="29"/>
      <c r="G21" s="153">
        <v>0.2359</v>
      </c>
      <c r="H21" s="154"/>
      <c r="I21" s="30"/>
      <c r="J21" s="30"/>
      <c r="K21" s="30" t="s">
        <v>23</v>
      </c>
      <c r="O21" s="147" t="s">
        <v>32</v>
      </c>
      <c r="P21" s="29" t="s">
        <v>33</v>
      </c>
      <c r="Q21" s="29"/>
      <c r="R21" s="153">
        <v>0.2359</v>
      </c>
      <c r="S21" s="154"/>
      <c r="T21" s="30"/>
      <c r="U21" s="30"/>
      <c r="V21" s="30" t="s">
        <v>23</v>
      </c>
      <c r="Z21" s="147" t="s">
        <v>32</v>
      </c>
      <c r="AA21" s="29" t="s">
        <v>33</v>
      </c>
      <c r="AB21" s="29"/>
      <c r="AC21" s="153">
        <v>0.2359</v>
      </c>
      <c r="AD21" s="154"/>
      <c r="AE21" s="30"/>
      <c r="AF21" s="30"/>
      <c r="AG21" s="30" t="s">
        <v>23</v>
      </c>
      <c r="AK21" s="147" t="s">
        <v>32</v>
      </c>
      <c r="AL21" s="29" t="s">
        <v>33</v>
      </c>
      <c r="AM21" s="29"/>
      <c r="AN21" s="153">
        <v>0.2359</v>
      </c>
      <c r="AO21" s="154"/>
      <c r="AP21" s="30"/>
      <c r="AQ21" s="30"/>
      <c r="AR21" s="30" t="s">
        <v>23</v>
      </c>
    </row>
    <row r="22" spans="4:44" ht="156.6" thickBot="1" x14ac:dyDescent="0.35">
      <c r="D22" s="135"/>
      <c r="E22" s="31" t="s">
        <v>34</v>
      </c>
      <c r="F22" s="32" t="s">
        <v>17</v>
      </c>
      <c r="G22" s="159">
        <f>G20*G21</f>
        <v>330.72305928421059</v>
      </c>
      <c r="H22" s="124"/>
      <c r="I22" s="27" t="s">
        <v>23</v>
      </c>
      <c r="J22" s="28"/>
      <c r="K22" s="27"/>
      <c r="O22" s="135"/>
      <c r="P22" s="31" t="s">
        <v>34</v>
      </c>
      <c r="Q22" s="32" t="s">
        <v>17</v>
      </c>
      <c r="R22" s="159">
        <f>R20*R21</f>
        <v>344.20660665263154</v>
      </c>
      <c r="S22" s="124"/>
      <c r="T22" s="27" t="s">
        <v>23</v>
      </c>
      <c r="U22" s="28"/>
      <c r="V22" s="27"/>
      <c r="Z22" s="135"/>
      <c r="AA22" s="31" t="s">
        <v>34</v>
      </c>
      <c r="AB22" s="32" t="s">
        <v>17</v>
      </c>
      <c r="AC22" s="159">
        <f>AC20*AC21</f>
        <v>358.44255086315792</v>
      </c>
      <c r="AD22" s="124"/>
      <c r="AE22" s="27" t="s">
        <v>23</v>
      </c>
      <c r="AF22" s="28"/>
      <c r="AG22" s="27"/>
      <c r="AK22" s="135"/>
      <c r="AL22" s="31" t="s">
        <v>34</v>
      </c>
      <c r="AM22" s="32" t="s">
        <v>17</v>
      </c>
      <c r="AN22" s="159">
        <f>AN20*AN21</f>
        <v>373.47558875789474</v>
      </c>
      <c r="AO22" s="124"/>
      <c r="AP22" s="27" t="s">
        <v>23</v>
      </c>
      <c r="AQ22" s="28"/>
      <c r="AR22" s="27"/>
    </row>
    <row r="23" spans="4:44" ht="125.4" thickBot="1" x14ac:dyDescent="0.35">
      <c r="D23" s="33" t="s">
        <v>35</v>
      </c>
      <c r="E23" s="34" t="s">
        <v>36</v>
      </c>
      <c r="F23" s="35" t="s">
        <v>17</v>
      </c>
      <c r="G23" s="101">
        <v>2.85</v>
      </c>
      <c r="H23" s="124"/>
      <c r="I23" s="30"/>
      <c r="J23" s="36" t="s">
        <v>23</v>
      </c>
      <c r="K23" s="30"/>
      <c r="O23" s="33" t="s">
        <v>35</v>
      </c>
      <c r="P23" s="34" t="s">
        <v>36</v>
      </c>
      <c r="Q23" s="35" t="s">
        <v>17</v>
      </c>
      <c r="R23" s="101">
        <v>2.85</v>
      </c>
      <c r="S23" s="124"/>
      <c r="T23" s="30"/>
      <c r="U23" s="36" t="s">
        <v>23</v>
      </c>
      <c r="V23" s="30"/>
      <c r="Z23" s="33" t="s">
        <v>35</v>
      </c>
      <c r="AA23" s="34" t="s">
        <v>36</v>
      </c>
      <c r="AB23" s="35" t="s">
        <v>17</v>
      </c>
      <c r="AC23" s="101">
        <v>2.85</v>
      </c>
      <c r="AD23" s="124"/>
      <c r="AE23" s="30"/>
      <c r="AF23" s="36" t="s">
        <v>23</v>
      </c>
      <c r="AG23" s="30"/>
      <c r="AK23" s="33" t="s">
        <v>35</v>
      </c>
      <c r="AL23" s="34" t="s">
        <v>36</v>
      </c>
      <c r="AM23" s="35" t="s">
        <v>17</v>
      </c>
      <c r="AN23" s="101">
        <v>2.85</v>
      </c>
      <c r="AO23" s="124"/>
      <c r="AP23" s="30"/>
      <c r="AQ23" s="36" t="s">
        <v>23</v>
      </c>
      <c r="AR23" s="30"/>
    </row>
    <row r="24" spans="4:44" ht="66" x14ac:dyDescent="0.3">
      <c r="D24" s="147"/>
      <c r="E24" s="37" t="s">
        <v>37</v>
      </c>
      <c r="F24" s="38" t="s">
        <v>17</v>
      </c>
      <c r="G24" s="120">
        <f>7.08/0.702804</f>
        <v>10.073932419280483</v>
      </c>
      <c r="H24" s="121"/>
      <c r="I24" s="39"/>
      <c r="J24" s="40"/>
      <c r="K24" s="39" t="s">
        <v>23</v>
      </c>
      <c r="O24" s="147"/>
      <c r="P24" s="37" t="s">
        <v>37</v>
      </c>
      <c r="Q24" s="38" t="s">
        <v>17</v>
      </c>
      <c r="R24" s="120">
        <f>7.08/0.702804</f>
        <v>10.073932419280483</v>
      </c>
      <c r="S24" s="121"/>
      <c r="T24" s="39"/>
      <c r="U24" s="40"/>
      <c r="V24" s="39" t="s">
        <v>23</v>
      </c>
      <c r="Z24" s="147"/>
      <c r="AA24" s="37" t="s">
        <v>37</v>
      </c>
      <c r="AB24" s="38" t="s">
        <v>17</v>
      </c>
      <c r="AC24" s="120">
        <f>7.08/0.702804</f>
        <v>10.073932419280483</v>
      </c>
      <c r="AD24" s="121"/>
      <c r="AE24" s="39"/>
      <c r="AF24" s="40"/>
      <c r="AG24" s="39" t="s">
        <v>23</v>
      </c>
      <c r="AK24" s="147"/>
      <c r="AL24" s="37" t="s">
        <v>37</v>
      </c>
      <c r="AM24" s="38" t="s">
        <v>17</v>
      </c>
      <c r="AN24" s="120">
        <f>7.08/0.702804</f>
        <v>10.073932419280483</v>
      </c>
      <c r="AO24" s="121"/>
      <c r="AP24" s="39"/>
      <c r="AQ24" s="40"/>
      <c r="AR24" s="39" t="s">
        <v>23</v>
      </c>
    </row>
    <row r="25" spans="4:44" ht="52.8" x14ac:dyDescent="0.3">
      <c r="D25" s="135"/>
      <c r="E25" s="41" t="s">
        <v>38</v>
      </c>
      <c r="F25" s="42"/>
      <c r="G25" s="151">
        <v>50</v>
      </c>
      <c r="H25" s="152"/>
      <c r="I25" s="43"/>
      <c r="J25" s="43" t="s">
        <v>23</v>
      </c>
      <c r="K25" s="43"/>
      <c r="O25" s="135"/>
      <c r="P25" s="41" t="s">
        <v>38</v>
      </c>
      <c r="Q25" s="42"/>
      <c r="R25" s="151">
        <v>50</v>
      </c>
      <c r="S25" s="152"/>
      <c r="T25" s="43"/>
      <c r="U25" s="43" t="s">
        <v>23</v>
      </c>
      <c r="V25" s="43"/>
      <c r="Z25" s="135"/>
      <c r="AA25" s="41" t="s">
        <v>38</v>
      </c>
      <c r="AB25" s="42"/>
      <c r="AC25" s="151">
        <v>50</v>
      </c>
      <c r="AD25" s="152"/>
      <c r="AE25" s="43"/>
      <c r="AF25" s="43" t="s">
        <v>23</v>
      </c>
      <c r="AG25" s="43"/>
      <c r="AK25" s="135"/>
      <c r="AL25" s="41" t="s">
        <v>38</v>
      </c>
      <c r="AM25" s="42"/>
      <c r="AN25" s="151">
        <v>50</v>
      </c>
      <c r="AO25" s="152"/>
      <c r="AP25" s="43"/>
      <c r="AQ25" s="43" t="s">
        <v>23</v>
      </c>
      <c r="AR25" s="43"/>
    </row>
    <row r="26" spans="4:44" ht="52.8" x14ac:dyDescent="0.3">
      <c r="D26" s="135"/>
      <c r="E26" s="13" t="s">
        <v>39</v>
      </c>
      <c r="F26" s="14" t="s">
        <v>17</v>
      </c>
      <c r="G26" s="126">
        <f>0.0354/0.702804</f>
        <v>5.0369662096402416E-2</v>
      </c>
      <c r="H26" s="127"/>
      <c r="I26" s="22"/>
      <c r="J26" s="22"/>
      <c r="K26" s="22" t="s">
        <v>23</v>
      </c>
      <c r="O26" s="135"/>
      <c r="P26" s="13" t="s">
        <v>39</v>
      </c>
      <c r="Q26" s="14" t="s">
        <v>17</v>
      </c>
      <c r="R26" s="126">
        <f>0.0354/0.702804</f>
        <v>5.0369662096402416E-2</v>
      </c>
      <c r="S26" s="127"/>
      <c r="T26" s="22"/>
      <c r="U26" s="22"/>
      <c r="V26" s="22" t="s">
        <v>23</v>
      </c>
      <c r="Z26" s="135"/>
      <c r="AA26" s="13" t="s">
        <v>39</v>
      </c>
      <c r="AB26" s="14" t="s">
        <v>17</v>
      </c>
      <c r="AC26" s="126">
        <f>0.0354/0.702804</f>
        <v>5.0369662096402416E-2</v>
      </c>
      <c r="AD26" s="127"/>
      <c r="AE26" s="22"/>
      <c r="AF26" s="22"/>
      <c r="AG26" s="22" t="s">
        <v>23</v>
      </c>
      <c r="AK26" s="135"/>
      <c r="AL26" s="13" t="s">
        <v>39</v>
      </c>
      <c r="AM26" s="14" t="s">
        <v>17</v>
      </c>
      <c r="AN26" s="126">
        <f>0.0354/0.702804</f>
        <v>5.0369662096402416E-2</v>
      </c>
      <c r="AO26" s="127"/>
      <c r="AP26" s="22"/>
      <c r="AQ26" s="22"/>
      <c r="AR26" s="22" t="s">
        <v>23</v>
      </c>
    </row>
    <row r="27" spans="4:44" ht="26.4" x14ac:dyDescent="0.3">
      <c r="D27" s="135"/>
      <c r="E27" s="9" t="s">
        <v>40</v>
      </c>
      <c r="F27" s="23"/>
      <c r="G27" s="149">
        <v>240</v>
      </c>
      <c r="H27" s="150"/>
      <c r="I27" s="21"/>
      <c r="J27" s="21" t="s">
        <v>23</v>
      </c>
      <c r="K27" s="21"/>
      <c r="O27" s="135"/>
      <c r="P27" s="9" t="s">
        <v>40</v>
      </c>
      <c r="Q27" s="23"/>
      <c r="R27" s="149">
        <v>240</v>
      </c>
      <c r="S27" s="150"/>
      <c r="T27" s="21"/>
      <c r="U27" s="21" t="s">
        <v>23</v>
      </c>
      <c r="V27" s="21"/>
      <c r="Z27" s="135"/>
      <c r="AA27" s="9" t="s">
        <v>40</v>
      </c>
      <c r="AB27" s="23"/>
      <c r="AC27" s="149">
        <v>240</v>
      </c>
      <c r="AD27" s="150"/>
      <c r="AE27" s="21"/>
      <c r="AF27" s="21" t="s">
        <v>23</v>
      </c>
      <c r="AG27" s="21"/>
      <c r="AK27" s="135"/>
      <c r="AL27" s="9" t="s">
        <v>40</v>
      </c>
      <c r="AM27" s="23"/>
      <c r="AN27" s="149">
        <v>240</v>
      </c>
      <c r="AO27" s="150"/>
      <c r="AP27" s="21"/>
      <c r="AQ27" s="21" t="s">
        <v>23</v>
      </c>
      <c r="AR27" s="21"/>
    </row>
    <row r="28" spans="4:44" ht="52.8" x14ac:dyDescent="0.3">
      <c r="D28" s="135"/>
      <c r="E28" s="9" t="s">
        <v>41</v>
      </c>
      <c r="F28" s="23"/>
      <c r="G28" s="149">
        <v>20</v>
      </c>
      <c r="H28" s="150"/>
      <c r="I28" s="21"/>
      <c r="J28" s="21" t="s">
        <v>23</v>
      </c>
      <c r="K28" s="21"/>
      <c r="O28" s="135"/>
      <c r="P28" s="9" t="s">
        <v>41</v>
      </c>
      <c r="Q28" s="23"/>
      <c r="R28" s="149">
        <v>20</v>
      </c>
      <c r="S28" s="150"/>
      <c r="T28" s="21"/>
      <c r="U28" s="21" t="s">
        <v>23</v>
      </c>
      <c r="V28" s="21"/>
      <c r="Z28" s="135"/>
      <c r="AA28" s="9" t="s">
        <v>41</v>
      </c>
      <c r="AB28" s="23"/>
      <c r="AC28" s="149">
        <v>20</v>
      </c>
      <c r="AD28" s="150"/>
      <c r="AE28" s="21"/>
      <c r="AF28" s="21" t="s">
        <v>23</v>
      </c>
      <c r="AG28" s="21"/>
      <c r="AK28" s="135"/>
      <c r="AL28" s="9" t="s">
        <v>41</v>
      </c>
      <c r="AM28" s="23"/>
      <c r="AN28" s="149">
        <v>20</v>
      </c>
      <c r="AO28" s="150"/>
      <c r="AP28" s="21"/>
      <c r="AQ28" s="21" t="s">
        <v>23</v>
      </c>
      <c r="AR28" s="21"/>
    </row>
    <row r="29" spans="4:44" ht="92.4" x14ac:dyDescent="0.3">
      <c r="D29" s="135"/>
      <c r="E29" s="9" t="s">
        <v>42</v>
      </c>
      <c r="F29" s="14" t="s">
        <v>17</v>
      </c>
      <c r="G29" s="139">
        <f>(G24*12+G28*G27*G26)/G25</f>
        <v>7.2532313418819481</v>
      </c>
      <c r="H29" s="140"/>
      <c r="I29" s="21" t="s">
        <v>23</v>
      </c>
      <c r="J29" s="21"/>
      <c r="K29" s="21"/>
      <c r="O29" s="135"/>
      <c r="P29" s="9" t="s">
        <v>42</v>
      </c>
      <c r="Q29" s="14" t="s">
        <v>17</v>
      </c>
      <c r="R29" s="139">
        <f>(R24*12+R28*R27*R26)/R25</f>
        <v>7.2532313418819481</v>
      </c>
      <c r="S29" s="140"/>
      <c r="T29" s="21" t="s">
        <v>23</v>
      </c>
      <c r="U29" s="21"/>
      <c r="V29" s="21"/>
      <c r="Z29" s="135"/>
      <c r="AA29" s="9" t="s">
        <v>42</v>
      </c>
      <c r="AB29" s="14" t="s">
        <v>17</v>
      </c>
      <c r="AC29" s="139">
        <f>(AC24*12+AC28*AC27*AC26)/AC25</f>
        <v>7.2532313418819481</v>
      </c>
      <c r="AD29" s="140"/>
      <c r="AE29" s="21" t="s">
        <v>23</v>
      </c>
      <c r="AF29" s="21"/>
      <c r="AG29" s="21"/>
      <c r="AK29" s="135"/>
      <c r="AL29" s="9" t="s">
        <v>42</v>
      </c>
      <c r="AM29" s="14" t="s">
        <v>17</v>
      </c>
      <c r="AN29" s="139">
        <f>(AN24*12+AN28*AN27*AN26)/AN25</f>
        <v>7.2532313418819481</v>
      </c>
      <c r="AO29" s="140"/>
      <c r="AP29" s="21" t="s">
        <v>23</v>
      </c>
      <c r="AQ29" s="21"/>
      <c r="AR29" s="21"/>
    </row>
    <row r="30" spans="4:44" ht="79.2" x14ac:dyDescent="0.3">
      <c r="D30" s="135"/>
      <c r="E30" s="9" t="s">
        <v>43</v>
      </c>
      <c r="F30" s="14" t="s">
        <v>17</v>
      </c>
      <c r="G30" s="113">
        <v>1</v>
      </c>
      <c r="H30" s="146"/>
      <c r="I30" s="21"/>
      <c r="J30" s="21" t="s">
        <v>23</v>
      </c>
      <c r="K30" s="21"/>
      <c r="O30" s="135"/>
      <c r="P30" s="9" t="s">
        <v>43</v>
      </c>
      <c r="Q30" s="14" t="s">
        <v>17</v>
      </c>
      <c r="R30" s="113">
        <v>1</v>
      </c>
      <c r="S30" s="146"/>
      <c r="T30" s="21"/>
      <c r="U30" s="21" t="s">
        <v>23</v>
      </c>
      <c r="V30" s="21"/>
      <c r="Z30" s="135"/>
      <c r="AA30" s="9" t="s">
        <v>43</v>
      </c>
      <c r="AB30" s="14" t="s">
        <v>17</v>
      </c>
      <c r="AC30" s="113">
        <v>1</v>
      </c>
      <c r="AD30" s="146"/>
      <c r="AE30" s="21"/>
      <c r="AF30" s="21" t="s">
        <v>23</v>
      </c>
      <c r="AG30" s="21"/>
      <c r="AK30" s="135"/>
      <c r="AL30" s="9" t="s">
        <v>43</v>
      </c>
      <c r="AM30" s="14" t="s">
        <v>17</v>
      </c>
      <c r="AN30" s="113">
        <v>1</v>
      </c>
      <c r="AO30" s="146"/>
      <c r="AP30" s="21"/>
      <c r="AQ30" s="21" t="s">
        <v>23</v>
      </c>
      <c r="AR30" s="21"/>
    </row>
    <row r="31" spans="4:44" ht="66" x14ac:dyDescent="0.3">
      <c r="D31" s="135"/>
      <c r="E31" s="9" t="s">
        <v>44</v>
      </c>
      <c r="F31" s="14" t="s">
        <v>17</v>
      </c>
      <c r="G31" s="139">
        <f>G29+G30</f>
        <v>8.2532313418819481</v>
      </c>
      <c r="H31" s="140"/>
      <c r="I31" s="21" t="s">
        <v>23</v>
      </c>
      <c r="J31" s="21"/>
      <c r="K31" s="21"/>
      <c r="O31" s="135"/>
      <c r="P31" s="9" t="s">
        <v>44</v>
      </c>
      <c r="Q31" s="14" t="s">
        <v>17</v>
      </c>
      <c r="R31" s="139">
        <f>R29+R30</f>
        <v>8.2532313418819481</v>
      </c>
      <c r="S31" s="140"/>
      <c r="T31" s="21" t="s">
        <v>23</v>
      </c>
      <c r="U31" s="21"/>
      <c r="V31" s="21"/>
      <c r="Z31" s="135"/>
      <c r="AA31" s="9" t="s">
        <v>44</v>
      </c>
      <c r="AB31" s="14" t="s">
        <v>17</v>
      </c>
      <c r="AC31" s="139">
        <f>AC29+AC30</f>
        <v>8.2532313418819481</v>
      </c>
      <c r="AD31" s="140"/>
      <c r="AE31" s="21" t="s">
        <v>23</v>
      </c>
      <c r="AF31" s="21"/>
      <c r="AG31" s="21"/>
      <c r="AK31" s="135"/>
      <c r="AL31" s="9" t="s">
        <v>44</v>
      </c>
      <c r="AM31" s="14" t="s">
        <v>17</v>
      </c>
      <c r="AN31" s="139">
        <f>AN29+AN30</f>
        <v>8.2532313418819481</v>
      </c>
      <c r="AO31" s="140"/>
      <c r="AP31" s="21" t="s">
        <v>23</v>
      </c>
      <c r="AQ31" s="21"/>
      <c r="AR31" s="21"/>
    </row>
    <row r="32" spans="4:44" ht="79.2" x14ac:dyDescent="0.3">
      <c r="D32" s="135"/>
      <c r="E32" s="9" t="s">
        <v>45</v>
      </c>
      <c r="F32" s="14" t="s">
        <v>17</v>
      </c>
      <c r="G32" s="126">
        <f>0.316/0.702804</f>
        <v>0.44962749215997633</v>
      </c>
      <c r="H32" s="127"/>
      <c r="I32" s="21"/>
      <c r="J32" s="21"/>
      <c r="K32" s="21" t="s">
        <v>23</v>
      </c>
      <c r="O32" s="135"/>
      <c r="P32" s="9" t="s">
        <v>45</v>
      </c>
      <c r="Q32" s="14" t="s">
        <v>17</v>
      </c>
      <c r="R32" s="126">
        <f>0.316/0.702804</f>
        <v>0.44962749215997633</v>
      </c>
      <c r="S32" s="127"/>
      <c r="T32" s="21"/>
      <c r="U32" s="21"/>
      <c r="V32" s="21" t="s">
        <v>23</v>
      </c>
      <c r="Z32" s="135"/>
      <c r="AA32" s="9" t="s">
        <v>45</v>
      </c>
      <c r="AB32" s="14" t="s">
        <v>17</v>
      </c>
      <c r="AC32" s="126">
        <f>0.316/0.702804</f>
        <v>0.44962749215997633</v>
      </c>
      <c r="AD32" s="127"/>
      <c r="AE32" s="21"/>
      <c r="AF32" s="21"/>
      <c r="AG32" s="21" t="s">
        <v>23</v>
      </c>
      <c r="AK32" s="135"/>
      <c r="AL32" s="9" t="s">
        <v>45</v>
      </c>
      <c r="AM32" s="14" t="s">
        <v>17</v>
      </c>
      <c r="AN32" s="126">
        <f>0.316/0.702804</f>
        <v>0.44962749215997633</v>
      </c>
      <c r="AO32" s="127"/>
      <c r="AP32" s="21"/>
      <c r="AQ32" s="21"/>
      <c r="AR32" s="21" t="s">
        <v>23</v>
      </c>
    </row>
    <row r="33" spans="4:44" ht="52.8" x14ac:dyDescent="0.3">
      <c r="D33" s="135"/>
      <c r="E33" s="9" t="s">
        <v>46</v>
      </c>
      <c r="F33" s="14"/>
      <c r="G33" s="144">
        <v>6</v>
      </c>
      <c r="H33" s="145"/>
      <c r="I33" s="21"/>
      <c r="J33" s="21" t="s">
        <v>23</v>
      </c>
      <c r="K33" s="21"/>
      <c r="O33" s="135"/>
      <c r="P33" s="9" t="s">
        <v>46</v>
      </c>
      <c r="Q33" s="14"/>
      <c r="R33" s="144">
        <v>6</v>
      </c>
      <c r="S33" s="145"/>
      <c r="T33" s="21"/>
      <c r="U33" s="21" t="s">
        <v>23</v>
      </c>
      <c r="V33" s="21"/>
      <c r="Z33" s="135"/>
      <c r="AA33" s="9" t="s">
        <v>46</v>
      </c>
      <c r="AB33" s="14"/>
      <c r="AC33" s="144">
        <v>6</v>
      </c>
      <c r="AD33" s="145"/>
      <c r="AE33" s="21"/>
      <c r="AF33" s="21" t="s">
        <v>23</v>
      </c>
      <c r="AG33" s="21"/>
      <c r="AK33" s="135"/>
      <c r="AL33" s="9" t="s">
        <v>46</v>
      </c>
      <c r="AM33" s="14"/>
      <c r="AN33" s="144">
        <v>6</v>
      </c>
      <c r="AO33" s="145"/>
      <c r="AP33" s="21"/>
      <c r="AQ33" s="21" t="s">
        <v>23</v>
      </c>
      <c r="AR33" s="21"/>
    </row>
    <row r="34" spans="4:44" ht="39.6" x14ac:dyDescent="0.3">
      <c r="D34" s="135"/>
      <c r="E34" s="9" t="s">
        <v>47</v>
      </c>
      <c r="F34" s="23"/>
      <c r="G34" s="144">
        <v>3</v>
      </c>
      <c r="H34" s="145"/>
      <c r="I34" s="21"/>
      <c r="J34" s="21" t="s">
        <v>23</v>
      </c>
      <c r="K34" s="21"/>
      <c r="O34" s="135"/>
      <c r="P34" s="9" t="s">
        <v>47</v>
      </c>
      <c r="Q34" s="23"/>
      <c r="R34" s="144">
        <v>3</v>
      </c>
      <c r="S34" s="145"/>
      <c r="T34" s="21"/>
      <c r="U34" s="21" t="s">
        <v>23</v>
      </c>
      <c r="V34" s="21"/>
      <c r="Z34" s="135"/>
      <c r="AA34" s="9" t="s">
        <v>47</v>
      </c>
      <c r="AB34" s="23"/>
      <c r="AC34" s="144">
        <v>3</v>
      </c>
      <c r="AD34" s="145"/>
      <c r="AE34" s="21"/>
      <c r="AF34" s="21" t="s">
        <v>23</v>
      </c>
      <c r="AG34" s="21"/>
      <c r="AK34" s="135"/>
      <c r="AL34" s="9" t="s">
        <v>47</v>
      </c>
      <c r="AM34" s="23"/>
      <c r="AN34" s="144">
        <v>3</v>
      </c>
      <c r="AO34" s="145"/>
      <c r="AP34" s="21"/>
      <c r="AQ34" s="21" t="s">
        <v>23</v>
      </c>
      <c r="AR34" s="21"/>
    </row>
    <row r="35" spans="4:44" ht="66" x14ac:dyDescent="0.3">
      <c r="D35" s="135"/>
      <c r="E35" s="9" t="s">
        <v>48</v>
      </c>
      <c r="F35" s="14" t="s">
        <v>17</v>
      </c>
      <c r="G35" s="113">
        <f>G32*G33*2/G34</f>
        <v>1.7985099686399053</v>
      </c>
      <c r="H35" s="114"/>
      <c r="I35" s="21" t="s">
        <v>23</v>
      </c>
      <c r="J35" s="21"/>
      <c r="K35" s="21"/>
      <c r="O35" s="135"/>
      <c r="P35" s="9" t="s">
        <v>48</v>
      </c>
      <c r="Q35" s="14" t="s">
        <v>17</v>
      </c>
      <c r="R35" s="113">
        <f>R32*R33*2/R34</f>
        <v>1.7985099686399053</v>
      </c>
      <c r="S35" s="114"/>
      <c r="T35" s="21" t="s">
        <v>23</v>
      </c>
      <c r="U35" s="21"/>
      <c r="V35" s="21"/>
      <c r="Z35" s="135"/>
      <c r="AA35" s="9" t="s">
        <v>48</v>
      </c>
      <c r="AB35" s="14" t="s">
        <v>17</v>
      </c>
      <c r="AC35" s="113">
        <f>AC32*AC33*2/AC34</f>
        <v>1.7985099686399053</v>
      </c>
      <c r="AD35" s="114"/>
      <c r="AE35" s="21" t="s">
        <v>23</v>
      </c>
      <c r="AF35" s="21"/>
      <c r="AG35" s="21"/>
      <c r="AK35" s="135"/>
      <c r="AL35" s="9" t="s">
        <v>48</v>
      </c>
      <c r="AM35" s="14" t="s">
        <v>17</v>
      </c>
      <c r="AN35" s="113">
        <f>AN32*AN33*2/AN34</f>
        <v>1.7985099686399053</v>
      </c>
      <c r="AO35" s="114"/>
      <c r="AP35" s="21" t="s">
        <v>23</v>
      </c>
      <c r="AQ35" s="21"/>
      <c r="AR35" s="21"/>
    </row>
    <row r="36" spans="4:44" ht="52.8" x14ac:dyDescent="0.3">
      <c r="D36" s="135"/>
      <c r="E36" s="9" t="s">
        <v>49</v>
      </c>
      <c r="F36" s="14" t="s">
        <v>17</v>
      </c>
      <c r="G36" s="143">
        <v>2.85</v>
      </c>
      <c r="H36" s="143"/>
      <c r="I36" s="21"/>
      <c r="J36" s="21" t="s">
        <v>23</v>
      </c>
      <c r="K36" s="21"/>
      <c r="O36" s="135"/>
      <c r="P36" s="9" t="s">
        <v>49</v>
      </c>
      <c r="Q36" s="14" t="s">
        <v>17</v>
      </c>
      <c r="R36" s="143">
        <v>2.85</v>
      </c>
      <c r="S36" s="143"/>
      <c r="T36" s="21"/>
      <c r="U36" s="21" t="s">
        <v>23</v>
      </c>
      <c r="V36" s="21"/>
      <c r="Z36" s="135"/>
      <c r="AA36" s="9" t="s">
        <v>49</v>
      </c>
      <c r="AB36" s="14" t="s">
        <v>17</v>
      </c>
      <c r="AC36" s="143">
        <v>2.85</v>
      </c>
      <c r="AD36" s="143"/>
      <c r="AE36" s="21"/>
      <c r="AF36" s="21" t="s">
        <v>23</v>
      </c>
      <c r="AG36" s="21"/>
      <c r="AK36" s="135"/>
      <c r="AL36" s="9" t="s">
        <v>49</v>
      </c>
      <c r="AM36" s="14" t="s">
        <v>17</v>
      </c>
      <c r="AN36" s="143">
        <v>2.85</v>
      </c>
      <c r="AO36" s="143"/>
      <c r="AP36" s="21"/>
      <c r="AQ36" s="21" t="s">
        <v>23</v>
      </c>
      <c r="AR36" s="21"/>
    </row>
    <row r="37" spans="4:44" ht="52.8" x14ac:dyDescent="0.3">
      <c r="D37" s="135"/>
      <c r="E37" s="9" t="s">
        <v>50</v>
      </c>
      <c r="F37" s="14" t="s">
        <v>17</v>
      </c>
      <c r="G37" s="143">
        <v>2.85</v>
      </c>
      <c r="H37" s="143"/>
      <c r="I37" s="21"/>
      <c r="J37" s="21" t="s">
        <v>23</v>
      </c>
      <c r="K37" s="21"/>
      <c r="O37" s="135"/>
      <c r="P37" s="9" t="s">
        <v>50</v>
      </c>
      <c r="Q37" s="14" t="s">
        <v>17</v>
      </c>
      <c r="R37" s="143">
        <v>2.85</v>
      </c>
      <c r="S37" s="143"/>
      <c r="T37" s="21"/>
      <c r="U37" s="21" t="s">
        <v>23</v>
      </c>
      <c r="V37" s="21"/>
      <c r="Z37" s="135"/>
      <c r="AA37" s="9" t="s">
        <v>50</v>
      </c>
      <c r="AB37" s="14" t="s">
        <v>17</v>
      </c>
      <c r="AC37" s="143">
        <v>2.85</v>
      </c>
      <c r="AD37" s="143"/>
      <c r="AE37" s="21"/>
      <c r="AF37" s="21" t="s">
        <v>23</v>
      </c>
      <c r="AG37" s="21"/>
      <c r="AK37" s="135"/>
      <c r="AL37" s="9" t="s">
        <v>50</v>
      </c>
      <c r="AM37" s="14" t="s">
        <v>17</v>
      </c>
      <c r="AN37" s="143">
        <v>2.85</v>
      </c>
      <c r="AO37" s="143"/>
      <c r="AP37" s="21"/>
      <c r="AQ37" s="21" t="s">
        <v>23</v>
      </c>
      <c r="AR37" s="21"/>
    </row>
    <row r="38" spans="4:44" ht="52.8" x14ac:dyDescent="0.3">
      <c r="D38" s="135"/>
      <c r="E38" s="9" t="s">
        <v>51</v>
      </c>
      <c r="F38" s="14" t="s">
        <v>17</v>
      </c>
      <c r="G38" s="143">
        <v>1.42</v>
      </c>
      <c r="H38" s="143"/>
      <c r="I38" s="21"/>
      <c r="J38" s="21" t="s">
        <v>23</v>
      </c>
      <c r="K38" s="21"/>
      <c r="O38" s="135"/>
      <c r="P38" s="9" t="s">
        <v>51</v>
      </c>
      <c r="Q38" s="14" t="s">
        <v>17</v>
      </c>
      <c r="R38" s="143">
        <v>1.42</v>
      </c>
      <c r="S38" s="143"/>
      <c r="T38" s="21"/>
      <c r="U38" s="21" t="s">
        <v>23</v>
      </c>
      <c r="V38" s="21"/>
      <c r="Z38" s="135"/>
      <c r="AA38" s="9" t="s">
        <v>51</v>
      </c>
      <c r="AB38" s="14" t="s">
        <v>17</v>
      </c>
      <c r="AC38" s="143">
        <v>1.42</v>
      </c>
      <c r="AD38" s="143"/>
      <c r="AE38" s="21"/>
      <c r="AF38" s="21" t="s">
        <v>23</v>
      </c>
      <c r="AG38" s="21"/>
      <c r="AK38" s="135"/>
      <c r="AL38" s="9" t="s">
        <v>51</v>
      </c>
      <c r="AM38" s="14" t="s">
        <v>17</v>
      </c>
      <c r="AN38" s="143">
        <v>1.42</v>
      </c>
      <c r="AO38" s="143"/>
      <c r="AP38" s="21"/>
      <c r="AQ38" s="21" t="s">
        <v>23</v>
      </c>
      <c r="AR38" s="21"/>
    </row>
    <row r="39" spans="4:44" ht="66" x14ac:dyDescent="0.3">
      <c r="D39" s="135"/>
      <c r="E39" s="9" t="s">
        <v>52</v>
      </c>
      <c r="F39" s="14" t="s">
        <v>17</v>
      </c>
      <c r="G39" s="139">
        <f>SUM(G36:H38)*G33</f>
        <v>42.72</v>
      </c>
      <c r="H39" s="140"/>
      <c r="I39" s="8" t="s">
        <v>23</v>
      </c>
      <c r="J39" s="8"/>
      <c r="K39" s="8"/>
      <c r="O39" s="135"/>
      <c r="P39" s="9" t="s">
        <v>52</v>
      </c>
      <c r="Q39" s="14" t="s">
        <v>17</v>
      </c>
      <c r="R39" s="139">
        <f>SUM(R36:S38)*R33</f>
        <v>42.72</v>
      </c>
      <c r="S39" s="140"/>
      <c r="T39" s="8" t="s">
        <v>23</v>
      </c>
      <c r="U39" s="8"/>
      <c r="V39" s="8"/>
      <c r="Z39" s="135"/>
      <c r="AA39" s="9" t="s">
        <v>52</v>
      </c>
      <c r="AB39" s="14" t="s">
        <v>17</v>
      </c>
      <c r="AC39" s="139">
        <f>SUM(AC36:AD38)*AC33</f>
        <v>42.72</v>
      </c>
      <c r="AD39" s="140"/>
      <c r="AE39" s="8" t="s">
        <v>23</v>
      </c>
      <c r="AF39" s="8"/>
      <c r="AG39" s="8"/>
      <c r="AK39" s="135"/>
      <c r="AL39" s="9" t="s">
        <v>52</v>
      </c>
      <c r="AM39" s="14" t="s">
        <v>17</v>
      </c>
      <c r="AN39" s="139">
        <f>SUM(AN36:AO38)*AN33</f>
        <v>42.72</v>
      </c>
      <c r="AO39" s="140"/>
      <c r="AP39" s="8" t="s">
        <v>23</v>
      </c>
      <c r="AQ39" s="8"/>
      <c r="AR39" s="8"/>
    </row>
    <row r="40" spans="4:44" ht="66" x14ac:dyDescent="0.3">
      <c r="D40" s="148"/>
      <c r="E40" s="9" t="s">
        <v>53</v>
      </c>
      <c r="F40" s="14" t="s">
        <v>17</v>
      </c>
      <c r="G40" s="141">
        <v>0.28000000000000003</v>
      </c>
      <c r="H40" s="142"/>
      <c r="I40" s="8"/>
      <c r="J40" s="8" t="s">
        <v>23</v>
      </c>
      <c r="K40" s="8"/>
      <c r="O40" s="148"/>
      <c r="P40" s="9" t="s">
        <v>53</v>
      </c>
      <c r="Q40" s="14" t="s">
        <v>17</v>
      </c>
      <c r="R40" s="141">
        <v>0.28000000000000003</v>
      </c>
      <c r="S40" s="142"/>
      <c r="T40" s="8"/>
      <c r="U40" s="8" t="s">
        <v>23</v>
      </c>
      <c r="V40" s="8"/>
      <c r="Z40" s="148"/>
      <c r="AA40" s="9" t="s">
        <v>53</v>
      </c>
      <c r="AB40" s="14" t="s">
        <v>17</v>
      </c>
      <c r="AC40" s="141">
        <v>0.28000000000000003</v>
      </c>
      <c r="AD40" s="142"/>
      <c r="AE40" s="8"/>
      <c r="AF40" s="8" t="s">
        <v>23</v>
      </c>
      <c r="AG40" s="8"/>
      <c r="AK40" s="148"/>
      <c r="AL40" s="9" t="s">
        <v>53</v>
      </c>
      <c r="AM40" s="14" t="s">
        <v>17</v>
      </c>
      <c r="AN40" s="141">
        <v>0.28000000000000003</v>
      </c>
      <c r="AO40" s="142"/>
      <c r="AP40" s="8"/>
      <c r="AQ40" s="8" t="s">
        <v>23</v>
      </c>
      <c r="AR40" s="8"/>
    </row>
    <row r="41" spans="4:44" ht="79.2" x14ac:dyDescent="0.3">
      <c r="D41" s="134" t="s">
        <v>54</v>
      </c>
      <c r="E41" s="9" t="s">
        <v>55</v>
      </c>
      <c r="F41" s="14" t="s">
        <v>17</v>
      </c>
      <c r="G41" s="137">
        <f>G40*10*G33</f>
        <v>16.8</v>
      </c>
      <c r="H41" s="138"/>
      <c r="I41" s="8" t="s">
        <v>23</v>
      </c>
      <c r="J41" s="8"/>
      <c r="K41" s="8"/>
      <c r="O41" s="134" t="s">
        <v>54</v>
      </c>
      <c r="P41" s="9" t="s">
        <v>55</v>
      </c>
      <c r="Q41" s="14" t="s">
        <v>17</v>
      </c>
      <c r="R41" s="137">
        <f>R40*10*R33</f>
        <v>16.8</v>
      </c>
      <c r="S41" s="138"/>
      <c r="T41" s="8" t="s">
        <v>23</v>
      </c>
      <c r="U41" s="8"/>
      <c r="V41" s="8"/>
      <c r="Z41" s="134" t="s">
        <v>54</v>
      </c>
      <c r="AA41" s="9" t="s">
        <v>55</v>
      </c>
      <c r="AB41" s="14" t="s">
        <v>17</v>
      </c>
      <c r="AC41" s="137">
        <f>AC40*10*AC33</f>
        <v>16.8</v>
      </c>
      <c r="AD41" s="138"/>
      <c r="AE41" s="8" t="s">
        <v>23</v>
      </c>
      <c r="AF41" s="8"/>
      <c r="AG41" s="8"/>
      <c r="AK41" s="134" t="s">
        <v>54</v>
      </c>
      <c r="AL41" s="9" t="s">
        <v>55</v>
      </c>
      <c r="AM41" s="14" t="s">
        <v>17</v>
      </c>
      <c r="AN41" s="137">
        <f>AN40*10*AN33</f>
        <v>16.8</v>
      </c>
      <c r="AO41" s="138"/>
      <c r="AP41" s="8" t="s">
        <v>23</v>
      </c>
      <c r="AQ41" s="8"/>
      <c r="AR41" s="8"/>
    </row>
    <row r="42" spans="4:44" ht="92.4" x14ac:dyDescent="0.3">
      <c r="D42" s="135"/>
      <c r="E42" s="9" t="s">
        <v>56</v>
      </c>
      <c r="F42" s="14"/>
      <c r="G42" s="128">
        <v>0.04</v>
      </c>
      <c r="H42" s="129"/>
      <c r="I42" s="8"/>
      <c r="J42" s="8" t="s">
        <v>23</v>
      </c>
      <c r="K42" s="8"/>
      <c r="O42" s="135"/>
      <c r="P42" s="9" t="s">
        <v>56</v>
      </c>
      <c r="Q42" s="14"/>
      <c r="R42" s="128">
        <v>0.04</v>
      </c>
      <c r="S42" s="129"/>
      <c r="T42" s="8"/>
      <c r="U42" s="8" t="s">
        <v>23</v>
      </c>
      <c r="V42" s="8"/>
      <c r="Z42" s="135"/>
      <c r="AA42" s="9" t="s">
        <v>56</v>
      </c>
      <c r="AB42" s="14"/>
      <c r="AC42" s="128">
        <v>0.04</v>
      </c>
      <c r="AD42" s="129"/>
      <c r="AE42" s="8"/>
      <c r="AF42" s="8" t="s">
        <v>23</v>
      </c>
      <c r="AG42" s="8"/>
      <c r="AK42" s="135"/>
      <c r="AL42" s="9" t="s">
        <v>56</v>
      </c>
      <c r="AM42" s="14"/>
      <c r="AN42" s="128">
        <v>0.04</v>
      </c>
      <c r="AO42" s="129"/>
      <c r="AP42" s="8"/>
      <c r="AQ42" s="8" t="s">
        <v>23</v>
      </c>
      <c r="AR42" s="8"/>
    </row>
    <row r="43" spans="4:44" ht="92.4" x14ac:dyDescent="0.3">
      <c r="D43" s="135"/>
      <c r="E43" s="9" t="s">
        <v>57</v>
      </c>
      <c r="F43" s="14" t="s">
        <v>17</v>
      </c>
      <c r="G43" s="139">
        <f>(G31+G35+G41+G39)*G42</f>
        <v>2.782869652420874</v>
      </c>
      <c r="H43" s="140"/>
      <c r="I43" s="8" t="s">
        <v>23</v>
      </c>
      <c r="J43" s="8"/>
      <c r="K43" s="8"/>
      <c r="O43" s="135"/>
      <c r="P43" s="9" t="s">
        <v>57</v>
      </c>
      <c r="Q43" s="14" t="s">
        <v>17</v>
      </c>
      <c r="R43" s="139">
        <f>(R31+R35+R41+R39)*R42</f>
        <v>2.782869652420874</v>
      </c>
      <c r="S43" s="140"/>
      <c r="T43" s="8" t="s">
        <v>23</v>
      </c>
      <c r="U43" s="8"/>
      <c r="V43" s="8"/>
      <c r="Z43" s="135"/>
      <c r="AA43" s="9" t="s">
        <v>57</v>
      </c>
      <c r="AB43" s="14" t="s">
        <v>17</v>
      </c>
      <c r="AC43" s="139">
        <f>(AC31+AC35+AC41+AC39)*AC42</f>
        <v>2.782869652420874</v>
      </c>
      <c r="AD43" s="140"/>
      <c r="AE43" s="8" t="s">
        <v>23</v>
      </c>
      <c r="AF43" s="8"/>
      <c r="AG43" s="8"/>
      <c r="AK43" s="135"/>
      <c r="AL43" s="9" t="s">
        <v>57</v>
      </c>
      <c r="AM43" s="14" t="s">
        <v>17</v>
      </c>
      <c r="AN43" s="139">
        <f>(AN31+AN35+AN41+AN39)*AN42</f>
        <v>2.782869652420874</v>
      </c>
      <c r="AO43" s="140"/>
      <c r="AP43" s="8" t="s">
        <v>23</v>
      </c>
      <c r="AQ43" s="8"/>
      <c r="AR43" s="8"/>
    </row>
    <row r="44" spans="4:44" ht="66" x14ac:dyDescent="0.3">
      <c r="D44" s="135"/>
      <c r="E44" s="9" t="s">
        <v>58</v>
      </c>
      <c r="F44" s="14"/>
      <c r="G44" s="128">
        <v>0.04</v>
      </c>
      <c r="H44" s="129"/>
      <c r="I44" s="8"/>
      <c r="J44" s="8" t="s">
        <v>23</v>
      </c>
      <c r="K44" s="8"/>
      <c r="O44" s="135"/>
      <c r="P44" s="9" t="s">
        <v>58</v>
      </c>
      <c r="Q44" s="14"/>
      <c r="R44" s="128">
        <v>0.04</v>
      </c>
      <c r="S44" s="129"/>
      <c r="T44" s="8"/>
      <c r="U44" s="8" t="s">
        <v>23</v>
      </c>
      <c r="V44" s="8"/>
      <c r="Z44" s="135"/>
      <c r="AA44" s="9" t="s">
        <v>58</v>
      </c>
      <c r="AB44" s="14"/>
      <c r="AC44" s="128">
        <v>0.04</v>
      </c>
      <c r="AD44" s="129"/>
      <c r="AE44" s="8"/>
      <c r="AF44" s="8" t="s">
        <v>23</v>
      </c>
      <c r="AG44" s="8"/>
      <c r="AK44" s="135"/>
      <c r="AL44" s="9" t="s">
        <v>58</v>
      </c>
      <c r="AM44" s="14"/>
      <c r="AN44" s="128">
        <v>0.04</v>
      </c>
      <c r="AO44" s="129"/>
      <c r="AP44" s="8"/>
      <c r="AQ44" s="8" t="s">
        <v>23</v>
      </c>
      <c r="AR44" s="8"/>
    </row>
    <row r="45" spans="4:44" ht="40.200000000000003" thickBot="1" x14ac:dyDescent="0.35">
      <c r="D45" s="135"/>
      <c r="E45" s="13" t="s">
        <v>59</v>
      </c>
      <c r="F45" s="24" t="s">
        <v>17</v>
      </c>
      <c r="G45" s="130">
        <f>(G31+G35+G39+G41+G43)*G44</f>
        <v>2.8941844385177093</v>
      </c>
      <c r="H45" s="131"/>
      <c r="I45" s="44" t="s">
        <v>23</v>
      </c>
      <c r="J45" s="44"/>
      <c r="K45" s="44"/>
      <c r="O45" s="135"/>
      <c r="P45" s="13" t="s">
        <v>59</v>
      </c>
      <c r="Q45" s="24" t="s">
        <v>17</v>
      </c>
      <c r="R45" s="130">
        <f>(R31+R35+R39+R41+R43)*R44</f>
        <v>2.8941844385177093</v>
      </c>
      <c r="S45" s="131"/>
      <c r="T45" s="44" t="s">
        <v>23</v>
      </c>
      <c r="U45" s="44"/>
      <c r="V45" s="44"/>
      <c r="Z45" s="135"/>
      <c r="AA45" s="13" t="s">
        <v>59</v>
      </c>
      <c r="AB45" s="24" t="s">
        <v>17</v>
      </c>
      <c r="AC45" s="130">
        <f>(AC31+AC35+AC39+AC41+AC43)*AC44</f>
        <v>2.8941844385177093</v>
      </c>
      <c r="AD45" s="131"/>
      <c r="AE45" s="44" t="s">
        <v>23</v>
      </c>
      <c r="AF45" s="44"/>
      <c r="AG45" s="44"/>
      <c r="AK45" s="135"/>
      <c r="AL45" s="13" t="s">
        <v>59</v>
      </c>
      <c r="AM45" s="24" t="s">
        <v>17</v>
      </c>
      <c r="AN45" s="130">
        <f>(AN31+AN35+AN39+AN41+AN43)*AN44</f>
        <v>2.8941844385177093</v>
      </c>
      <c r="AO45" s="131"/>
      <c r="AP45" s="44" t="s">
        <v>23</v>
      </c>
      <c r="AQ45" s="44"/>
      <c r="AR45" s="44"/>
    </row>
    <row r="46" spans="4:44" ht="63" thickBot="1" x14ac:dyDescent="0.35">
      <c r="D46" s="136"/>
      <c r="E46" s="25" t="s">
        <v>60</v>
      </c>
      <c r="F46" s="35" t="s">
        <v>17</v>
      </c>
      <c r="G46" s="132">
        <f>G31+G35+G41+G39+G43+G45</f>
        <v>75.248795401460427</v>
      </c>
      <c r="H46" s="133"/>
      <c r="I46" s="45" t="s">
        <v>23</v>
      </c>
      <c r="J46" s="45"/>
      <c r="K46" s="45"/>
      <c r="O46" s="136"/>
      <c r="P46" s="25" t="s">
        <v>60</v>
      </c>
      <c r="Q46" s="35" t="s">
        <v>17</v>
      </c>
      <c r="R46" s="132">
        <f>R31+R35+R41+R39+R43+R45</f>
        <v>75.248795401460427</v>
      </c>
      <c r="S46" s="133"/>
      <c r="T46" s="45" t="s">
        <v>23</v>
      </c>
      <c r="U46" s="45"/>
      <c r="V46" s="45"/>
      <c r="Z46" s="136"/>
      <c r="AA46" s="25" t="s">
        <v>60</v>
      </c>
      <c r="AB46" s="35" t="s">
        <v>17</v>
      </c>
      <c r="AC46" s="132">
        <f>AC31+AC35+AC41+AC39+AC43+AC45</f>
        <v>75.248795401460427</v>
      </c>
      <c r="AD46" s="133"/>
      <c r="AE46" s="45" t="s">
        <v>23</v>
      </c>
      <c r="AF46" s="45"/>
      <c r="AG46" s="45"/>
      <c r="AK46" s="136"/>
      <c r="AL46" s="25" t="s">
        <v>60</v>
      </c>
      <c r="AM46" s="35" t="s">
        <v>17</v>
      </c>
      <c r="AN46" s="132">
        <f>AN31+AN35+AN41+AN39+AN43+AN45</f>
        <v>75.248795401460427</v>
      </c>
      <c r="AO46" s="133"/>
      <c r="AP46" s="45" t="s">
        <v>23</v>
      </c>
      <c r="AQ46" s="45"/>
      <c r="AR46" s="45"/>
    </row>
    <row r="47" spans="4:44" ht="39.6" x14ac:dyDescent="0.3">
      <c r="D47" s="92"/>
      <c r="E47" s="46" t="s">
        <v>61</v>
      </c>
      <c r="F47" s="38" t="s">
        <v>17</v>
      </c>
      <c r="G47" s="126">
        <v>5.16E-2</v>
      </c>
      <c r="H47" s="127"/>
      <c r="I47" s="47"/>
      <c r="J47" s="47"/>
      <c r="K47" s="47" t="s">
        <v>23</v>
      </c>
      <c r="O47" s="92"/>
      <c r="P47" s="46" t="s">
        <v>61</v>
      </c>
      <c r="Q47" s="38" t="s">
        <v>17</v>
      </c>
      <c r="R47" s="126">
        <v>5.16E-2</v>
      </c>
      <c r="S47" s="127"/>
      <c r="T47" s="47"/>
      <c r="U47" s="47"/>
      <c r="V47" s="47" t="s">
        <v>23</v>
      </c>
      <c r="Z47" s="92"/>
      <c r="AA47" s="46" t="s">
        <v>61</v>
      </c>
      <c r="AB47" s="38" t="s">
        <v>17</v>
      </c>
      <c r="AC47" s="126">
        <v>5.16E-2</v>
      </c>
      <c r="AD47" s="127"/>
      <c r="AE47" s="47"/>
      <c r="AF47" s="47"/>
      <c r="AG47" s="47" t="s">
        <v>23</v>
      </c>
      <c r="AK47" s="92"/>
      <c r="AL47" s="46" t="s">
        <v>61</v>
      </c>
      <c r="AM47" s="38" t="s">
        <v>17</v>
      </c>
      <c r="AN47" s="126">
        <v>5.16E-2</v>
      </c>
      <c r="AO47" s="127"/>
      <c r="AP47" s="47"/>
      <c r="AQ47" s="47"/>
      <c r="AR47" s="47" t="s">
        <v>23</v>
      </c>
    </row>
    <row r="48" spans="4:44" ht="79.2" x14ac:dyDescent="0.3">
      <c r="D48" s="117"/>
      <c r="E48" s="9" t="s">
        <v>62</v>
      </c>
      <c r="F48" s="23"/>
      <c r="G48" s="111">
        <v>3.5</v>
      </c>
      <c r="H48" s="119"/>
      <c r="I48" s="8"/>
      <c r="J48" s="8" t="s">
        <v>23</v>
      </c>
      <c r="K48" s="8"/>
      <c r="O48" s="117"/>
      <c r="P48" s="9" t="s">
        <v>62</v>
      </c>
      <c r="Q48" s="23"/>
      <c r="R48" s="111">
        <v>3.5</v>
      </c>
      <c r="S48" s="119"/>
      <c r="T48" s="8"/>
      <c r="U48" s="8" t="s">
        <v>23</v>
      </c>
      <c r="V48" s="8"/>
      <c r="Z48" s="117"/>
      <c r="AA48" s="9" t="s">
        <v>62</v>
      </c>
      <c r="AB48" s="23"/>
      <c r="AC48" s="111">
        <v>3.5</v>
      </c>
      <c r="AD48" s="119"/>
      <c r="AE48" s="8"/>
      <c r="AF48" s="8" t="s">
        <v>23</v>
      </c>
      <c r="AG48" s="8"/>
      <c r="AK48" s="117"/>
      <c r="AL48" s="9" t="s">
        <v>62</v>
      </c>
      <c r="AM48" s="23"/>
      <c r="AN48" s="111">
        <v>3.5</v>
      </c>
      <c r="AO48" s="119"/>
      <c r="AP48" s="8"/>
      <c r="AQ48" s="8" t="s">
        <v>23</v>
      </c>
      <c r="AR48" s="8"/>
    </row>
    <row r="49" spans="4:44" ht="92.4" x14ac:dyDescent="0.3">
      <c r="D49" s="117"/>
      <c r="E49" s="9" t="s">
        <v>63</v>
      </c>
      <c r="F49" s="23"/>
      <c r="G49" s="111">
        <v>4</v>
      </c>
      <c r="H49" s="119"/>
      <c r="I49" s="8"/>
      <c r="J49" s="8" t="s">
        <v>23</v>
      </c>
      <c r="K49" s="8"/>
      <c r="O49" s="117"/>
      <c r="P49" s="9" t="s">
        <v>63</v>
      </c>
      <c r="Q49" s="23"/>
      <c r="R49" s="111">
        <v>4</v>
      </c>
      <c r="S49" s="119"/>
      <c r="T49" s="8"/>
      <c r="U49" s="8" t="s">
        <v>23</v>
      </c>
      <c r="V49" s="8"/>
      <c r="Z49" s="117"/>
      <c r="AA49" s="9" t="s">
        <v>63</v>
      </c>
      <c r="AB49" s="23"/>
      <c r="AC49" s="111">
        <v>4</v>
      </c>
      <c r="AD49" s="119"/>
      <c r="AE49" s="8"/>
      <c r="AF49" s="8" t="s">
        <v>23</v>
      </c>
      <c r="AG49" s="8"/>
      <c r="AK49" s="117"/>
      <c r="AL49" s="9" t="s">
        <v>63</v>
      </c>
      <c r="AM49" s="23"/>
      <c r="AN49" s="111">
        <v>4</v>
      </c>
      <c r="AO49" s="119"/>
      <c r="AP49" s="8"/>
      <c r="AQ49" s="8" t="s">
        <v>23</v>
      </c>
      <c r="AR49" s="8"/>
    </row>
    <row r="50" spans="4:44" ht="52.8" x14ac:dyDescent="0.3">
      <c r="D50" s="117"/>
      <c r="E50" s="9" t="s">
        <v>64</v>
      </c>
      <c r="F50" s="14" t="s">
        <v>17</v>
      </c>
      <c r="G50" s="113">
        <f>(G48*20*6*0.01*G33*G47+0.1*G49*20*10*G47)</f>
        <v>5.4283200000000003</v>
      </c>
      <c r="H50" s="114"/>
      <c r="I50" s="8" t="s">
        <v>23</v>
      </c>
      <c r="J50" s="8"/>
      <c r="K50" s="8"/>
      <c r="O50" s="117"/>
      <c r="P50" s="9" t="s">
        <v>64</v>
      </c>
      <c r="Q50" s="14" t="s">
        <v>17</v>
      </c>
      <c r="R50" s="113">
        <f>(R48*20*6*0.01*R33*R47+0.1*R49*20*10*R47)</f>
        <v>5.4283200000000003</v>
      </c>
      <c r="S50" s="114"/>
      <c r="T50" s="8" t="s">
        <v>23</v>
      </c>
      <c r="U50" s="8"/>
      <c r="V50" s="8"/>
      <c r="Z50" s="117"/>
      <c r="AA50" s="9" t="s">
        <v>64</v>
      </c>
      <c r="AB50" s="14" t="s">
        <v>17</v>
      </c>
      <c r="AC50" s="113">
        <f>(AC48*20*6*0.01*AC33*AC47+0.1*AC49*20*10*AC47)</f>
        <v>5.4283200000000003</v>
      </c>
      <c r="AD50" s="114"/>
      <c r="AE50" s="8" t="s">
        <v>23</v>
      </c>
      <c r="AF50" s="8"/>
      <c r="AG50" s="8"/>
      <c r="AK50" s="117"/>
      <c r="AL50" s="9" t="s">
        <v>64</v>
      </c>
      <c r="AM50" s="14" t="s">
        <v>17</v>
      </c>
      <c r="AN50" s="113">
        <f>(AN48*20*6*0.01*AN33*AN47+0.1*AN49*20*10*AN47)</f>
        <v>5.4283200000000003</v>
      </c>
      <c r="AO50" s="114"/>
      <c r="AP50" s="8" t="s">
        <v>23</v>
      </c>
      <c r="AQ50" s="8"/>
      <c r="AR50" s="8"/>
    </row>
    <row r="51" spans="4:44" ht="39.6" x14ac:dyDescent="0.3">
      <c r="D51" s="117"/>
      <c r="E51" s="9" t="s">
        <v>65</v>
      </c>
      <c r="F51" s="14" t="s">
        <v>17</v>
      </c>
      <c r="G51" s="120">
        <f>0.55/0.702804</f>
        <v>0.78257949584806019</v>
      </c>
      <c r="H51" s="121"/>
      <c r="I51" s="8"/>
      <c r="J51" s="8"/>
      <c r="K51" s="8" t="s">
        <v>23</v>
      </c>
      <c r="O51" s="117"/>
      <c r="P51" s="9" t="s">
        <v>65</v>
      </c>
      <c r="Q51" s="14" t="s">
        <v>17</v>
      </c>
      <c r="R51" s="120">
        <f>0.55/0.702804</f>
        <v>0.78257949584806019</v>
      </c>
      <c r="S51" s="121"/>
      <c r="T51" s="8"/>
      <c r="U51" s="8"/>
      <c r="V51" s="8" t="s">
        <v>23</v>
      </c>
      <c r="Z51" s="117"/>
      <c r="AA51" s="9" t="s">
        <v>65</v>
      </c>
      <c r="AB51" s="14" t="s">
        <v>17</v>
      </c>
      <c r="AC51" s="120">
        <f>0.55/0.702804</f>
        <v>0.78257949584806019</v>
      </c>
      <c r="AD51" s="121"/>
      <c r="AE51" s="8"/>
      <c r="AF51" s="8"/>
      <c r="AG51" s="8" t="s">
        <v>23</v>
      </c>
      <c r="AK51" s="117"/>
      <c r="AL51" s="9" t="s">
        <v>65</v>
      </c>
      <c r="AM51" s="14" t="s">
        <v>17</v>
      </c>
      <c r="AN51" s="120">
        <f>0.55/0.702804</f>
        <v>0.78257949584806019</v>
      </c>
      <c r="AO51" s="121"/>
      <c r="AP51" s="8"/>
      <c r="AQ51" s="8"/>
      <c r="AR51" s="8" t="s">
        <v>23</v>
      </c>
    </row>
    <row r="52" spans="4:44" ht="26.4" x14ac:dyDescent="0.3">
      <c r="D52" s="117"/>
      <c r="E52" s="9" t="s">
        <v>66</v>
      </c>
      <c r="F52" s="14" t="s">
        <v>17</v>
      </c>
      <c r="G52" s="122">
        <f>G51*G33*7</f>
        <v>32.86833882561853</v>
      </c>
      <c r="H52" s="123"/>
      <c r="I52" s="8" t="s">
        <v>23</v>
      </c>
      <c r="J52" s="8"/>
      <c r="K52" s="8"/>
      <c r="O52" s="117"/>
      <c r="P52" s="9" t="s">
        <v>66</v>
      </c>
      <c r="Q52" s="14" t="s">
        <v>17</v>
      </c>
      <c r="R52" s="122">
        <f>R51*R33*7</f>
        <v>32.86833882561853</v>
      </c>
      <c r="S52" s="123"/>
      <c r="T52" s="8" t="s">
        <v>23</v>
      </c>
      <c r="U52" s="8"/>
      <c r="V52" s="8"/>
      <c r="Z52" s="117"/>
      <c r="AA52" s="9" t="s">
        <v>66</v>
      </c>
      <c r="AB52" s="14" t="s">
        <v>17</v>
      </c>
      <c r="AC52" s="122">
        <f>AC51*AC33*7</f>
        <v>32.86833882561853</v>
      </c>
      <c r="AD52" s="123"/>
      <c r="AE52" s="8" t="s">
        <v>23</v>
      </c>
      <c r="AF52" s="8"/>
      <c r="AG52" s="8"/>
      <c r="AK52" s="117"/>
      <c r="AL52" s="9" t="s">
        <v>66</v>
      </c>
      <c r="AM52" s="14" t="s">
        <v>17</v>
      </c>
      <c r="AN52" s="122">
        <f>AN51*AN33*7</f>
        <v>32.86833882561853</v>
      </c>
      <c r="AO52" s="123"/>
      <c r="AP52" s="8" t="s">
        <v>23</v>
      </c>
      <c r="AQ52" s="8"/>
      <c r="AR52" s="8"/>
    </row>
    <row r="53" spans="4:44" ht="66" x14ac:dyDescent="0.3">
      <c r="D53" s="117"/>
      <c r="E53" s="9" t="s">
        <v>67</v>
      </c>
      <c r="F53" s="23"/>
      <c r="G53" s="111">
        <v>12</v>
      </c>
      <c r="H53" s="119"/>
      <c r="I53" s="8"/>
      <c r="J53" s="8" t="s">
        <v>23</v>
      </c>
      <c r="K53" s="8"/>
      <c r="O53" s="117"/>
      <c r="P53" s="9" t="s">
        <v>67</v>
      </c>
      <c r="Q53" s="23"/>
      <c r="R53" s="111">
        <v>12</v>
      </c>
      <c r="S53" s="119"/>
      <c r="T53" s="8"/>
      <c r="U53" s="8" t="s">
        <v>23</v>
      </c>
      <c r="V53" s="8"/>
      <c r="Z53" s="117"/>
      <c r="AA53" s="9" t="s">
        <v>67</v>
      </c>
      <c r="AB53" s="23"/>
      <c r="AC53" s="111">
        <v>12</v>
      </c>
      <c r="AD53" s="119"/>
      <c r="AE53" s="8"/>
      <c r="AF53" s="8" t="s">
        <v>23</v>
      </c>
      <c r="AG53" s="8"/>
      <c r="AK53" s="117"/>
      <c r="AL53" s="9" t="s">
        <v>67</v>
      </c>
      <c r="AM53" s="23"/>
      <c r="AN53" s="111">
        <v>12</v>
      </c>
      <c r="AO53" s="119"/>
      <c r="AP53" s="8"/>
      <c r="AQ53" s="8" t="s">
        <v>23</v>
      </c>
      <c r="AR53" s="8"/>
    </row>
    <row r="54" spans="4:44" ht="39.6" x14ac:dyDescent="0.3">
      <c r="D54" s="117"/>
      <c r="E54" s="9" t="s">
        <v>68</v>
      </c>
      <c r="F54" s="14" t="s">
        <v>17</v>
      </c>
      <c r="G54" s="120">
        <v>0.73599999999999999</v>
      </c>
      <c r="H54" s="121"/>
      <c r="I54" s="8"/>
      <c r="J54" s="8"/>
      <c r="K54" s="8" t="s">
        <v>23</v>
      </c>
      <c r="O54" s="117"/>
      <c r="P54" s="9" t="s">
        <v>68</v>
      </c>
      <c r="Q54" s="14" t="s">
        <v>17</v>
      </c>
      <c r="R54" s="120">
        <v>0.73599999999999999</v>
      </c>
      <c r="S54" s="121"/>
      <c r="T54" s="8"/>
      <c r="U54" s="8"/>
      <c r="V54" s="8" t="s">
        <v>23</v>
      </c>
      <c r="Z54" s="117"/>
      <c r="AA54" s="9" t="s">
        <v>68</v>
      </c>
      <c r="AB54" s="14" t="s">
        <v>17</v>
      </c>
      <c r="AC54" s="120">
        <v>0.73599999999999999</v>
      </c>
      <c r="AD54" s="121"/>
      <c r="AE54" s="8"/>
      <c r="AF54" s="8"/>
      <c r="AG54" s="8" t="s">
        <v>23</v>
      </c>
      <c r="AK54" s="117"/>
      <c r="AL54" s="9" t="s">
        <v>68</v>
      </c>
      <c r="AM54" s="14" t="s">
        <v>17</v>
      </c>
      <c r="AN54" s="120">
        <v>0.73599999999999999</v>
      </c>
      <c r="AO54" s="121"/>
      <c r="AP54" s="8"/>
      <c r="AQ54" s="8"/>
      <c r="AR54" s="8" t="s">
        <v>23</v>
      </c>
    </row>
    <row r="55" spans="4:44" ht="26.4" x14ac:dyDescent="0.3">
      <c r="D55" s="117"/>
      <c r="E55" s="9" t="s">
        <v>69</v>
      </c>
      <c r="F55" s="14" t="s">
        <v>17</v>
      </c>
      <c r="G55" s="122">
        <f>G53*G54</f>
        <v>8.8320000000000007</v>
      </c>
      <c r="H55" s="123"/>
      <c r="I55" s="8" t="s">
        <v>23</v>
      </c>
      <c r="J55" s="8"/>
      <c r="K55" s="8"/>
      <c r="O55" s="117"/>
      <c r="P55" s="9" t="s">
        <v>69</v>
      </c>
      <c r="Q55" s="14" t="s">
        <v>17</v>
      </c>
      <c r="R55" s="122">
        <f>R53*R54</f>
        <v>8.8320000000000007</v>
      </c>
      <c r="S55" s="123"/>
      <c r="T55" s="8" t="s">
        <v>23</v>
      </c>
      <c r="U55" s="8"/>
      <c r="V55" s="8"/>
      <c r="Z55" s="117"/>
      <c r="AA55" s="9" t="s">
        <v>69</v>
      </c>
      <c r="AB55" s="14" t="s">
        <v>17</v>
      </c>
      <c r="AC55" s="122">
        <f>AC53*AC54</f>
        <v>8.8320000000000007</v>
      </c>
      <c r="AD55" s="123"/>
      <c r="AE55" s="8" t="s">
        <v>23</v>
      </c>
      <c r="AF55" s="8"/>
      <c r="AG55" s="8"/>
      <c r="AK55" s="117"/>
      <c r="AL55" s="9" t="s">
        <v>69</v>
      </c>
      <c r="AM55" s="14" t="s">
        <v>17</v>
      </c>
      <c r="AN55" s="122">
        <f>AN53*AN54</f>
        <v>8.8320000000000007</v>
      </c>
      <c r="AO55" s="123"/>
      <c r="AP55" s="8" t="s">
        <v>23</v>
      </c>
      <c r="AQ55" s="8"/>
      <c r="AR55" s="8"/>
    </row>
    <row r="56" spans="4:44" ht="66" x14ac:dyDescent="0.3">
      <c r="D56" s="93" t="s">
        <v>70</v>
      </c>
      <c r="E56" s="9" t="s">
        <v>71</v>
      </c>
      <c r="F56" s="23"/>
      <c r="G56" s="111">
        <v>12</v>
      </c>
      <c r="H56" s="119"/>
      <c r="I56" s="8"/>
      <c r="J56" s="8" t="s">
        <v>23</v>
      </c>
      <c r="K56" s="8"/>
      <c r="O56" s="93" t="s">
        <v>70</v>
      </c>
      <c r="P56" s="9" t="s">
        <v>71</v>
      </c>
      <c r="Q56" s="23"/>
      <c r="R56" s="111">
        <v>12</v>
      </c>
      <c r="S56" s="119"/>
      <c r="T56" s="8"/>
      <c r="U56" s="8" t="s">
        <v>23</v>
      </c>
      <c r="V56" s="8"/>
      <c r="Z56" s="93" t="s">
        <v>70</v>
      </c>
      <c r="AA56" s="9" t="s">
        <v>71</v>
      </c>
      <c r="AB56" s="23"/>
      <c r="AC56" s="111">
        <v>12</v>
      </c>
      <c r="AD56" s="119"/>
      <c r="AE56" s="8"/>
      <c r="AF56" s="8" t="s">
        <v>23</v>
      </c>
      <c r="AG56" s="8"/>
      <c r="AK56" s="93" t="s">
        <v>70</v>
      </c>
      <c r="AL56" s="9" t="s">
        <v>71</v>
      </c>
      <c r="AM56" s="23"/>
      <c r="AN56" s="111">
        <v>12</v>
      </c>
      <c r="AO56" s="119"/>
      <c r="AP56" s="8"/>
      <c r="AQ56" s="8" t="s">
        <v>23</v>
      </c>
      <c r="AR56" s="8"/>
    </row>
    <row r="57" spans="4:44" ht="39.6" x14ac:dyDescent="0.3">
      <c r="D57" s="117"/>
      <c r="E57" s="9" t="s">
        <v>72</v>
      </c>
      <c r="F57" s="14" t="s">
        <v>17</v>
      </c>
      <c r="G57" s="120">
        <v>0.94099999999999995</v>
      </c>
      <c r="H57" s="121"/>
      <c r="I57" s="8"/>
      <c r="J57" s="8"/>
      <c r="K57" s="8" t="s">
        <v>23</v>
      </c>
      <c r="O57" s="117"/>
      <c r="P57" s="9" t="s">
        <v>72</v>
      </c>
      <c r="Q57" s="14" t="s">
        <v>17</v>
      </c>
      <c r="R57" s="120">
        <v>0.94099999999999995</v>
      </c>
      <c r="S57" s="121"/>
      <c r="T57" s="8"/>
      <c r="U57" s="8"/>
      <c r="V57" s="8" t="s">
        <v>23</v>
      </c>
      <c r="Z57" s="117"/>
      <c r="AA57" s="9" t="s">
        <v>72</v>
      </c>
      <c r="AB57" s="14" t="s">
        <v>17</v>
      </c>
      <c r="AC57" s="120">
        <v>0.94099999999999995</v>
      </c>
      <c r="AD57" s="121"/>
      <c r="AE57" s="8"/>
      <c r="AF57" s="8"/>
      <c r="AG57" s="8" t="s">
        <v>23</v>
      </c>
      <c r="AK57" s="117"/>
      <c r="AL57" s="9" t="s">
        <v>72</v>
      </c>
      <c r="AM57" s="14" t="s">
        <v>17</v>
      </c>
      <c r="AN57" s="120">
        <v>0.94099999999999995</v>
      </c>
      <c r="AO57" s="121"/>
      <c r="AP57" s="8"/>
      <c r="AQ57" s="8"/>
      <c r="AR57" s="8" t="s">
        <v>23</v>
      </c>
    </row>
    <row r="58" spans="4:44" ht="26.4" x14ac:dyDescent="0.3">
      <c r="D58" s="117"/>
      <c r="E58" s="9" t="s">
        <v>73</v>
      </c>
      <c r="F58" s="14" t="s">
        <v>17</v>
      </c>
      <c r="G58" s="122">
        <f>G56*G57</f>
        <v>11.292</v>
      </c>
      <c r="H58" s="123"/>
      <c r="I58" s="8" t="s">
        <v>23</v>
      </c>
      <c r="J58" s="8"/>
      <c r="K58" s="8"/>
      <c r="O58" s="117"/>
      <c r="P58" s="9" t="s">
        <v>73</v>
      </c>
      <c r="Q58" s="14" t="s">
        <v>17</v>
      </c>
      <c r="R58" s="122">
        <f>R56*R57</f>
        <v>11.292</v>
      </c>
      <c r="S58" s="123"/>
      <c r="T58" s="8" t="s">
        <v>23</v>
      </c>
      <c r="U58" s="8"/>
      <c r="V58" s="8"/>
      <c r="Z58" s="117"/>
      <c r="AA58" s="9" t="s">
        <v>73</v>
      </c>
      <c r="AB58" s="14" t="s">
        <v>17</v>
      </c>
      <c r="AC58" s="122">
        <f>AC56*AC57</f>
        <v>11.292</v>
      </c>
      <c r="AD58" s="123"/>
      <c r="AE58" s="8" t="s">
        <v>23</v>
      </c>
      <c r="AF58" s="8"/>
      <c r="AG58" s="8"/>
      <c r="AK58" s="117"/>
      <c r="AL58" s="9" t="s">
        <v>73</v>
      </c>
      <c r="AM58" s="14" t="s">
        <v>17</v>
      </c>
      <c r="AN58" s="122">
        <f>AN56*AN57</f>
        <v>11.292</v>
      </c>
      <c r="AO58" s="123"/>
      <c r="AP58" s="8" t="s">
        <v>23</v>
      </c>
      <c r="AQ58" s="8"/>
      <c r="AR58" s="8"/>
    </row>
    <row r="59" spans="4:44" ht="92.4" x14ac:dyDescent="0.3">
      <c r="D59" s="117"/>
      <c r="E59" s="9" t="s">
        <v>74</v>
      </c>
      <c r="F59" s="14" t="s">
        <v>17</v>
      </c>
      <c r="G59" s="115">
        <v>6.4</v>
      </c>
      <c r="H59" s="125"/>
      <c r="I59" s="8"/>
      <c r="J59" s="8" t="s">
        <v>23</v>
      </c>
      <c r="K59" s="8"/>
      <c r="L59" s="48"/>
      <c r="M59" s="48"/>
      <c r="O59" s="117"/>
      <c r="P59" s="9" t="s">
        <v>74</v>
      </c>
      <c r="Q59" s="14" t="s">
        <v>17</v>
      </c>
      <c r="R59" s="115">
        <v>6.4</v>
      </c>
      <c r="S59" s="125"/>
      <c r="T59" s="8"/>
      <c r="U59" s="8" t="s">
        <v>23</v>
      </c>
      <c r="V59" s="8"/>
      <c r="Z59" s="117"/>
      <c r="AA59" s="9" t="s">
        <v>74</v>
      </c>
      <c r="AB59" s="14" t="s">
        <v>17</v>
      </c>
      <c r="AC59" s="115">
        <v>6.4</v>
      </c>
      <c r="AD59" s="125"/>
      <c r="AE59" s="8"/>
      <c r="AF59" s="8" t="s">
        <v>23</v>
      </c>
      <c r="AG59" s="8"/>
      <c r="AK59" s="117"/>
      <c r="AL59" s="9" t="s">
        <v>74</v>
      </c>
      <c r="AM59" s="14" t="s">
        <v>17</v>
      </c>
      <c r="AN59" s="115">
        <v>6.4</v>
      </c>
      <c r="AO59" s="125"/>
      <c r="AP59" s="8"/>
      <c r="AQ59" s="8" t="s">
        <v>23</v>
      </c>
      <c r="AR59" s="8"/>
    </row>
    <row r="60" spans="4:44" ht="79.2" x14ac:dyDescent="0.3">
      <c r="D60" s="117"/>
      <c r="E60" s="9" t="s">
        <v>75</v>
      </c>
      <c r="F60" s="14" t="s">
        <v>17</v>
      </c>
      <c r="G60" s="115">
        <v>3.56</v>
      </c>
      <c r="H60" s="116"/>
      <c r="I60" s="44"/>
      <c r="J60" s="44" t="s">
        <v>23</v>
      </c>
      <c r="K60" s="44"/>
      <c r="O60" s="117"/>
      <c r="P60" s="9" t="s">
        <v>75</v>
      </c>
      <c r="Q60" s="14" t="s">
        <v>17</v>
      </c>
      <c r="R60" s="115">
        <v>3.56</v>
      </c>
      <c r="S60" s="116"/>
      <c r="T60" s="44"/>
      <c r="U60" s="44" t="s">
        <v>23</v>
      </c>
      <c r="V60" s="44"/>
      <c r="Z60" s="117"/>
      <c r="AA60" s="9" t="s">
        <v>75</v>
      </c>
      <c r="AB60" s="14" t="s">
        <v>17</v>
      </c>
      <c r="AC60" s="115">
        <v>3.56</v>
      </c>
      <c r="AD60" s="116"/>
      <c r="AE60" s="44"/>
      <c r="AF60" s="44" t="s">
        <v>23</v>
      </c>
      <c r="AG60" s="44"/>
      <c r="AK60" s="117"/>
      <c r="AL60" s="9" t="s">
        <v>75</v>
      </c>
      <c r="AM60" s="14" t="s">
        <v>17</v>
      </c>
      <c r="AN60" s="115">
        <v>3.56</v>
      </c>
      <c r="AO60" s="116"/>
      <c r="AP60" s="44"/>
      <c r="AQ60" s="44" t="s">
        <v>23</v>
      </c>
      <c r="AR60" s="44"/>
    </row>
    <row r="61" spans="4:44" ht="27" thickBot="1" x14ac:dyDescent="0.35">
      <c r="D61" s="117"/>
      <c r="E61" s="13" t="s">
        <v>76</v>
      </c>
      <c r="F61" s="24" t="s">
        <v>17</v>
      </c>
      <c r="G61" s="105">
        <v>7.4</v>
      </c>
      <c r="H61" s="106"/>
      <c r="I61" s="44"/>
      <c r="J61" s="44" t="s">
        <v>23</v>
      </c>
      <c r="K61" s="44"/>
      <c r="O61" s="117"/>
      <c r="P61" s="13" t="s">
        <v>76</v>
      </c>
      <c r="Q61" s="24" t="s">
        <v>17</v>
      </c>
      <c r="R61" s="105">
        <v>7.4</v>
      </c>
      <c r="S61" s="106"/>
      <c r="T61" s="44"/>
      <c r="U61" s="44" t="s">
        <v>23</v>
      </c>
      <c r="V61" s="44"/>
      <c r="Z61" s="117"/>
      <c r="AA61" s="13" t="s">
        <v>76</v>
      </c>
      <c r="AB61" s="24" t="s">
        <v>17</v>
      </c>
      <c r="AC61" s="105">
        <v>7.4</v>
      </c>
      <c r="AD61" s="106"/>
      <c r="AE61" s="44"/>
      <c r="AF61" s="44" t="s">
        <v>23</v>
      </c>
      <c r="AG61" s="44"/>
      <c r="AK61" s="117"/>
      <c r="AL61" s="13" t="s">
        <v>76</v>
      </c>
      <c r="AM61" s="24" t="s">
        <v>17</v>
      </c>
      <c r="AN61" s="105">
        <v>7.4</v>
      </c>
      <c r="AO61" s="106"/>
      <c r="AP61" s="44"/>
      <c r="AQ61" s="44" t="s">
        <v>23</v>
      </c>
      <c r="AR61" s="44"/>
    </row>
    <row r="62" spans="4:44" ht="125.4" thickBot="1" x14ac:dyDescent="0.35">
      <c r="D62" s="118"/>
      <c r="E62" s="49" t="s">
        <v>77</v>
      </c>
      <c r="F62" s="50" t="s">
        <v>17</v>
      </c>
      <c r="G62" s="101">
        <f>G50+G52+G55+G58+G59+G61+G60</f>
        <v>75.780658825618545</v>
      </c>
      <c r="H62" s="124"/>
      <c r="I62" s="45" t="s">
        <v>23</v>
      </c>
      <c r="J62" s="45"/>
      <c r="K62" s="45"/>
      <c r="O62" s="118"/>
      <c r="P62" s="49" t="s">
        <v>77</v>
      </c>
      <c r="Q62" s="50" t="s">
        <v>17</v>
      </c>
      <c r="R62" s="101">
        <f>R50+R52+R55+R58+R59+R61+R60</f>
        <v>75.780658825618545</v>
      </c>
      <c r="S62" s="124"/>
      <c r="T62" s="45" t="s">
        <v>23</v>
      </c>
      <c r="U62" s="45"/>
      <c r="V62" s="45"/>
      <c r="Z62" s="118"/>
      <c r="AA62" s="49" t="s">
        <v>77</v>
      </c>
      <c r="AB62" s="50" t="s">
        <v>17</v>
      </c>
      <c r="AC62" s="101">
        <f>AC50+AC52+AC55+AC58+AC59+AC61+AC60</f>
        <v>75.780658825618545</v>
      </c>
      <c r="AD62" s="124"/>
      <c r="AE62" s="45" t="s">
        <v>23</v>
      </c>
      <c r="AF62" s="45"/>
      <c r="AG62" s="45"/>
      <c r="AK62" s="118"/>
      <c r="AL62" s="49" t="s">
        <v>77</v>
      </c>
      <c r="AM62" s="50" t="s">
        <v>17</v>
      </c>
      <c r="AN62" s="101">
        <f>AN50+AN52+AN55+AN58+AN59+AN61+AN60</f>
        <v>75.780658825618545</v>
      </c>
      <c r="AO62" s="124"/>
      <c r="AP62" s="45" t="s">
        <v>23</v>
      </c>
      <c r="AQ62" s="45"/>
      <c r="AR62" s="45"/>
    </row>
    <row r="63" spans="4:44" ht="66" x14ac:dyDescent="0.3">
      <c r="D63" s="92" t="s">
        <v>78</v>
      </c>
      <c r="E63" s="46" t="s">
        <v>79</v>
      </c>
      <c r="F63" s="42"/>
      <c r="G63" s="109">
        <v>13</v>
      </c>
      <c r="H63" s="110"/>
      <c r="I63" s="47"/>
      <c r="J63" s="47" t="s">
        <v>23</v>
      </c>
      <c r="K63" s="47"/>
      <c r="O63" s="92" t="s">
        <v>78</v>
      </c>
      <c r="P63" s="46" t="s">
        <v>79</v>
      </c>
      <c r="Q63" s="42"/>
      <c r="R63" s="109">
        <v>13</v>
      </c>
      <c r="S63" s="110"/>
      <c r="T63" s="47"/>
      <c r="U63" s="47" t="s">
        <v>23</v>
      </c>
      <c r="V63" s="47"/>
      <c r="Z63" s="92" t="s">
        <v>78</v>
      </c>
      <c r="AA63" s="46" t="s">
        <v>79</v>
      </c>
      <c r="AB63" s="42"/>
      <c r="AC63" s="109">
        <v>13</v>
      </c>
      <c r="AD63" s="110"/>
      <c r="AE63" s="47"/>
      <c r="AF63" s="47" t="s">
        <v>23</v>
      </c>
      <c r="AG63" s="47"/>
      <c r="AK63" s="92" t="s">
        <v>78</v>
      </c>
      <c r="AL63" s="46" t="s">
        <v>79</v>
      </c>
      <c r="AM63" s="42"/>
      <c r="AN63" s="109">
        <v>13</v>
      </c>
      <c r="AO63" s="110"/>
      <c r="AP63" s="47"/>
      <c r="AQ63" s="47" t="s">
        <v>23</v>
      </c>
      <c r="AR63" s="47"/>
    </row>
    <row r="64" spans="4:44" ht="52.8" x14ac:dyDescent="0.3">
      <c r="D64" s="107"/>
      <c r="E64" s="9" t="s">
        <v>80</v>
      </c>
      <c r="F64" s="23"/>
      <c r="G64" s="111">
        <v>10</v>
      </c>
      <c r="H64" s="112"/>
      <c r="I64" s="8"/>
      <c r="J64" s="8" t="s">
        <v>23</v>
      </c>
      <c r="K64" s="8"/>
      <c r="O64" s="107"/>
      <c r="P64" s="9" t="s">
        <v>80</v>
      </c>
      <c r="Q64" s="23"/>
      <c r="R64" s="111">
        <v>10</v>
      </c>
      <c r="S64" s="112"/>
      <c r="T64" s="8"/>
      <c r="U64" s="8" t="s">
        <v>23</v>
      </c>
      <c r="V64" s="8"/>
      <c r="Z64" s="107"/>
      <c r="AA64" s="9" t="s">
        <v>80</v>
      </c>
      <c r="AB64" s="23"/>
      <c r="AC64" s="111">
        <v>10</v>
      </c>
      <c r="AD64" s="112"/>
      <c r="AE64" s="8"/>
      <c r="AF64" s="8" t="s">
        <v>23</v>
      </c>
      <c r="AG64" s="8"/>
      <c r="AK64" s="107"/>
      <c r="AL64" s="9" t="s">
        <v>80</v>
      </c>
      <c r="AM64" s="23"/>
      <c r="AN64" s="111">
        <v>10</v>
      </c>
      <c r="AO64" s="112"/>
      <c r="AP64" s="8"/>
      <c r="AQ64" s="8" t="s">
        <v>23</v>
      </c>
      <c r="AR64" s="8"/>
    </row>
    <row r="65" spans="1:44" ht="52.8" x14ac:dyDescent="0.3">
      <c r="D65" s="107"/>
      <c r="E65" s="9" t="s">
        <v>81</v>
      </c>
      <c r="F65" s="14" t="s">
        <v>17</v>
      </c>
      <c r="G65" s="113">
        <v>11.38</v>
      </c>
      <c r="H65" s="114"/>
      <c r="I65" s="8"/>
      <c r="J65" s="8" t="s">
        <v>23</v>
      </c>
      <c r="K65" s="8"/>
      <c r="O65" s="107"/>
      <c r="P65" s="9" t="s">
        <v>81</v>
      </c>
      <c r="Q65" s="14" t="s">
        <v>17</v>
      </c>
      <c r="R65" s="113">
        <v>11.38</v>
      </c>
      <c r="S65" s="114"/>
      <c r="T65" s="8"/>
      <c r="U65" s="8" t="s">
        <v>23</v>
      </c>
      <c r="V65" s="8"/>
      <c r="Z65" s="107"/>
      <c r="AA65" s="9" t="s">
        <v>81</v>
      </c>
      <c r="AB65" s="14" t="s">
        <v>17</v>
      </c>
      <c r="AC65" s="113">
        <v>11.38</v>
      </c>
      <c r="AD65" s="114"/>
      <c r="AE65" s="8"/>
      <c r="AF65" s="8" t="s">
        <v>23</v>
      </c>
      <c r="AG65" s="8"/>
      <c r="AK65" s="107"/>
      <c r="AL65" s="9" t="s">
        <v>81</v>
      </c>
      <c r="AM65" s="14" t="s">
        <v>17</v>
      </c>
      <c r="AN65" s="113">
        <v>11.38</v>
      </c>
      <c r="AO65" s="114"/>
      <c r="AP65" s="8"/>
      <c r="AQ65" s="8" t="s">
        <v>23</v>
      </c>
      <c r="AR65" s="8"/>
    </row>
    <row r="66" spans="1:44" ht="79.2" x14ac:dyDescent="0.3">
      <c r="D66" s="107"/>
      <c r="E66" s="9" t="s">
        <v>82</v>
      </c>
      <c r="F66" s="23"/>
      <c r="G66" s="103">
        <f>G63*G65/G64</f>
        <v>14.794</v>
      </c>
      <c r="H66" s="104"/>
      <c r="I66" s="8"/>
      <c r="J66" s="8" t="s">
        <v>23</v>
      </c>
      <c r="K66" s="8"/>
      <c r="O66" s="107"/>
      <c r="P66" s="9" t="s">
        <v>82</v>
      </c>
      <c r="Q66" s="23"/>
      <c r="R66" s="103">
        <f>R63*R65/R64</f>
        <v>14.794</v>
      </c>
      <c r="S66" s="104"/>
      <c r="T66" s="8"/>
      <c r="U66" s="8" t="s">
        <v>23</v>
      </c>
      <c r="V66" s="8"/>
      <c r="Z66" s="107"/>
      <c r="AA66" s="9" t="s">
        <v>82</v>
      </c>
      <c r="AB66" s="23"/>
      <c r="AC66" s="103">
        <f>AC63*AC65/AC64</f>
        <v>14.794</v>
      </c>
      <c r="AD66" s="104"/>
      <c r="AE66" s="8"/>
      <c r="AF66" s="8" t="s">
        <v>23</v>
      </c>
      <c r="AG66" s="8"/>
      <c r="AK66" s="107"/>
      <c r="AL66" s="9" t="s">
        <v>82</v>
      </c>
      <c r="AM66" s="23"/>
      <c r="AN66" s="103">
        <f>AN63*AN65/AN64</f>
        <v>14.794</v>
      </c>
      <c r="AO66" s="104"/>
      <c r="AP66" s="8"/>
      <c r="AQ66" s="8" t="s">
        <v>23</v>
      </c>
      <c r="AR66" s="8"/>
    </row>
    <row r="67" spans="1:44" ht="79.8" thickBot="1" x14ac:dyDescent="0.35">
      <c r="D67" s="107"/>
      <c r="E67" s="51" t="s">
        <v>83</v>
      </c>
      <c r="F67" s="24" t="s">
        <v>17</v>
      </c>
      <c r="G67" s="105">
        <v>2.85</v>
      </c>
      <c r="H67" s="106"/>
      <c r="I67" s="52"/>
      <c r="J67" s="52" t="s">
        <v>23</v>
      </c>
      <c r="K67" s="52"/>
      <c r="O67" s="107"/>
      <c r="P67" s="51" t="s">
        <v>83</v>
      </c>
      <c r="Q67" s="24" t="s">
        <v>17</v>
      </c>
      <c r="R67" s="105">
        <v>2.85</v>
      </c>
      <c r="S67" s="106"/>
      <c r="T67" s="52"/>
      <c r="U67" s="52" t="s">
        <v>23</v>
      </c>
      <c r="V67" s="52"/>
      <c r="Z67" s="107"/>
      <c r="AA67" s="51" t="s">
        <v>83</v>
      </c>
      <c r="AB67" s="24" t="s">
        <v>17</v>
      </c>
      <c r="AC67" s="105">
        <v>2.85</v>
      </c>
      <c r="AD67" s="106"/>
      <c r="AE67" s="52"/>
      <c r="AF67" s="52" t="s">
        <v>23</v>
      </c>
      <c r="AG67" s="52"/>
      <c r="AK67" s="107"/>
      <c r="AL67" s="51" t="s">
        <v>83</v>
      </c>
      <c r="AM67" s="24" t="s">
        <v>17</v>
      </c>
      <c r="AN67" s="105">
        <v>2.85</v>
      </c>
      <c r="AO67" s="106"/>
      <c r="AP67" s="52"/>
      <c r="AQ67" s="52" t="s">
        <v>23</v>
      </c>
      <c r="AR67" s="52"/>
    </row>
    <row r="68" spans="1:44" ht="63" thickBot="1" x14ac:dyDescent="0.35">
      <c r="D68" s="108"/>
      <c r="E68" s="53" t="s">
        <v>84</v>
      </c>
      <c r="F68" s="26" t="s">
        <v>17</v>
      </c>
      <c r="G68" s="101">
        <f>G63*G65/G64+G67</f>
        <v>17.644000000000002</v>
      </c>
      <c r="H68" s="102"/>
      <c r="I68" s="45" t="s">
        <v>23</v>
      </c>
      <c r="J68" s="45"/>
      <c r="K68" s="45"/>
      <c r="O68" s="108"/>
      <c r="P68" s="53" t="s">
        <v>84</v>
      </c>
      <c r="Q68" s="26" t="s">
        <v>17</v>
      </c>
      <c r="R68" s="101">
        <f>R63*R65/R64+R67</f>
        <v>17.644000000000002</v>
      </c>
      <c r="S68" s="102"/>
      <c r="T68" s="45" t="s">
        <v>23</v>
      </c>
      <c r="U68" s="45"/>
      <c r="V68" s="45"/>
      <c r="Z68" s="108"/>
      <c r="AA68" s="53" t="s">
        <v>84</v>
      </c>
      <c r="AB68" s="26" t="s">
        <v>17</v>
      </c>
      <c r="AC68" s="101">
        <f>AC63*AC65/AC64+AC67</f>
        <v>17.644000000000002</v>
      </c>
      <c r="AD68" s="102"/>
      <c r="AE68" s="45" t="s">
        <v>23</v>
      </c>
      <c r="AF68" s="45"/>
      <c r="AG68" s="45"/>
      <c r="AK68" s="108"/>
      <c r="AL68" s="53" t="s">
        <v>84</v>
      </c>
      <c r="AM68" s="26" t="s">
        <v>17</v>
      </c>
      <c r="AN68" s="101">
        <f>AN63*AN65/AN64+AN67</f>
        <v>17.644000000000002</v>
      </c>
      <c r="AO68" s="102"/>
      <c r="AP68" s="45" t="s">
        <v>23</v>
      </c>
      <c r="AQ68" s="45"/>
      <c r="AR68" s="45"/>
    </row>
    <row r="69" spans="1:44" ht="66" x14ac:dyDescent="0.3">
      <c r="D69" s="92" t="s">
        <v>85</v>
      </c>
      <c r="E69" s="9" t="s">
        <v>86</v>
      </c>
      <c r="F69" s="38" t="s">
        <v>17</v>
      </c>
      <c r="G69" s="95">
        <v>49.66</v>
      </c>
      <c r="H69" s="96"/>
      <c r="I69" s="47"/>
      <c r="J69" s="47" t="s">
        <v>23</v>
      </c>
      <c r="K69" s="47"/>
      <c r="O69" s="92" t="s">
        <v>85</v>
      </c>
      <c r="P69" s="9" t="s">
        <v>86</v>
      </c>
      <c r="Q69" s="38" t="s">
        <v>17</v>
      </c>
      <c r="R69" s="95">
        <v>49.66</v>
      </c>
      <c r="S69" s="96"/>
      <c r="T69" s="47"/>
      <c r="U69" s="47" t="s">
        <v>23</v>
      </c>
      <c r="V69" s="47"/>
      <c r="Z69" s="92" t="s">
        <v>85</v>
      </c>
      <c r="AA69" s="9" t="s">
        <v>86</v>
      </c>
      <c r="AB69" s="38" t="s">
        <v>17</v>
      </c>
      <c r="AC69" s="95">
        <v>49.66</v>
      </c>
      <c r="AD69" s="96"/>
      <c r="AE69" s="47"/>
      <c r="AF69" s="47" t="s">
        <v>23</v>
      </c>
      <c r="AG69" s="47"/>
      <c r="AK69" s="92" t="s">
        <v>85</v>
      </c>
      <c r="AL69" s="9" t="s">
        <v>86</v>
      </c>
      <c r="AM69" s="38" t="s">
        <v>17</v>
      </c>
      <c r="AN69" s="95">
        <v>49.66</v>
      </c>
      <c r="AO69" s="96"/>
      <c r="AP69" s="47"/>
      <c r="AQ69" s="47" t="s">
        <v>23</v>
      </c>
      <c r="AR69" s="47"/>
    </row>
    <row r="70" spans="1:44" ht="105.6" x14ac:dyDescent="0.3">
      <c r="D70" s="93"/>
      <c r="E70" s="9" t="s">
        <v>87</v>
      </c>
      <c r="F70" s="23"/>
      <c r="G70" s="97">
        <v>0.2</v>
      </c>
      <c r="H70" s="98"/>
      <c r="I70" s="8"/>
      <c r="J70" s="8" t="s">
        <v>23</v>
      </c>
      <c r="K70" s="8"/>
      <c r="O70" s="93"/>
      <c r="P70" s="9" t="s">
        <v>87</v>
      </c>
      <c r="Q70" s="23"/>
      <c r="R70" s="97">
        <v>0.2</v>
      </c>
      <c r="S70" s="98"/>
      <c r="T70" s="8"/>
      <c r="U70" s="8" t="s">
        <v>23</v>
      </c>
      <c r="V70" s="8"/>
      <c r="Z70" s="93"/>
      <c r="AA70" s="9" t="s">
        <v>87</v>
      </c>
      <c r="AB70" s="23"/>
      <c r="AC70" s="97">
        <v>0.2</v>
      </c>
      <c r="AD70" s="98"/>
      <c r="AE70" s="8"/>
      <c r="AF70" s="8" t="s">
        <v>23</v>
      </c>
      <c r="AG70" s="8"/>
      <c r="AK70" s="93"/>
      <c r="AL70" s="9" t="s">
        <v>87</v>
      </c>
      <c r="AM70" s="23"/>
      <c r="AN70" s="97">
        <v>0.2</v>
      </c>
      <c r="AO70" s="98"/>
      <c r="AP70" s="8"/>
      <c r="AQ70" s="8" t="s">
        <v>23</v>
      </c>
      <c r="AR70" s="8"/>
    </row>
    <row r="71" spans="1:44" ht="53.4" thickBot="1" x14ac:dyDescent="0.35">
      <c r="D71" s="93"/>
      <c r="E71" s="13" t="s">
        <v>88</v>
      </c>
      <c r="F71" s="24" t="s">
        <v>17</v>
      </c>
      <c r="G71" s="99">
        <f>G69*G70</f>
        <v>9.9320000000000004</v>
      </c>
      <c r="H71" s="100"/>
      <c r="I71" s="44" t="s">
        <v>23</v>
      </c>
      <c r="J71" s="44"/>
      <c r="K71" s="44"/>
      <c r="O71" s="93"/>
      <c r="P71" s="13" t="s">
        <v>88</v>
      </c>
      <c r="Q71" s="24" t="s">
        <v>17</v>
      </c>
      <c r="R71" s="99">
        <f>R69*R70</f>
        <v>9.9320000000000004</v>
      </c>
      <c r="S71" s="100"/>
      <c r="T71" s="44" t="s">
        <v>23</v>
      </c>
      <c r="U71" s="44"/>
      <c r="V71" s="44"/>
      <c r="Z71" s="93"/>
      <c r="AA71" s="13" t="s">
        <v>88</v>
      </c>
      <c r="AB71" s="24" t="s">
        <v>17</v>
      </c>
      <c r="AC71" s="99">
        <f>AC69*AC70</f>
        <v>9.9320000000000004</v>
      </c>
      <c r="AD71" s="100"/>
      <c r="AE71" s="44" t="s">
        <v>23</v>
      </c>
      <c r="AF71" s="44"/>
      <c r="AG71" s="44"/>
      <c r="AK71" s="93"/>
      <c r="AL71" s="13" t="s">
        <v>88</v>
      </c>
      <c r="AM71" s="24" t="s">
        <v>17</v>
      </c>
      <c r="AN71" s="99">
        <f>AN69*AN70</f>
        <v>9.9320000000000004</v>
      </c>
      <c r="AO71" s="100"/>
      <c r="AP71" s="44" t="s">
        <v>23</v>
      </c>
      <c r="AQ71" s="44"/>
      <c r="AR71" s="44"/>
    </row>
    <row r="72" spans="1:44" ht="109.8" thickBot="1" x14ac:dyDescent="0.35">
      <c r="D72" s="94"/>
      <c r="E72" s="53" t="s">
        <v>89</v>
      </c>
      <c r="F72" s="26" t="s">
        <v>17</v>
      </c>
      <c r="G72" s="101">
        <f>G69+G71</f>
        <v>59.591999999999999</v>
      </c>
      <c r="H72" s="102"/>
      <c r="I72" s="45" t="s">
        <v>23</v>
      </c>
      <c r="J72" s="45"/>
      <c r="K72" s="45"/>
      <c r="O72" s="94"/>
      <c r="P72" s="53" t="s">
        <v>89</v>
      </c>
      <c r="Q72" s="26" t="s">
        <v>17</v>
      </c>
      <c r="R72" s="101">
        <f>R69+R71</f>
        <v>59.591999999999999</v>
      </c>
      <c r="S72" s="102"/>
      <c r="T72" s="45" t="s">
        <v>23</v>
      </c>
      <c r="U72" s="45"/>
      <c r="V72" s="45"/>
      <c r="Z72" s="94"/>
      <c r="AA72" s="53" t="s">
        <v>89</v>
      </c>
      <c r="AB72" s="26" t="s">
        <v>17</v>
      </c>
      <c r="AC72" s="101">
        <f>AC69+AC71</f>
        <v>59.591999999999999</v>
      </c>
      <c r="AD72" s="102"/>
      <c r="AE72" s="45" t="s">
        <v>23</v>
      </c>
      <c r="AF72" s="45"/>
      <c r="AG72" s="45"/>
      <c r="AK72" s="94"/>
      <c r="AL72" s="53" t="s">
        <v>89</v>
      </c>
      <c r="AM72" s="26" t="s">
        <v>17</v>
      </c>
      <c r="AN72" s="101">
        <f>AN69+AN71</f>
        <v>59.591999999999999</v>
      </c>
      <c r="AO72" s="102"/>
      <c r="AP72" s="45" t="s">
        <v>23</v>
      </c>
      <c r="AQ72" s="45"/>
      <c r="AR72" s="45"/>
    </row>
    <row r="73" spans="1:44" ht="20.25" customHeight="1" thickTop="1" thickBot="1" x14ac:dyDescent="0.35">
      <c r="D73" s="88" t="s">
        <v>90</v>
      </c>
      <c r="E73" s="89"/>
      <c r="F73" s="50" t="s">
        <v>17</v>
      </c>
      <c r="G73" s="90">
        <f>G20+G22+G23+G46+G62+G68+G72</f>
        <v>1963.8014608797109</v>
      </c>
      <c r="H73" s="91"/>
      <c r="I73" s="54" t="s">
        <v>23</v>
      </c>
      <c r="J73" s="55"/>
      <c r="K73" s="56"/>
      <c r="O73" s="88" t="s">
        <v>90</v>
      </c>
      <c r="P73" s="89"/>
      <c r="Q73" s="50" t="s">
        <v>17</v>
      </c>
      <c r="R73" s="90">
        <f>R20+R22+R23+R46+R62+R68+R72</f>
        <v>2034.4429029849734</v>
      </c>
      <c r="S73" s="91"/>
      <c r="T73" s="54" t="s">
        <v>23</v>
      </c>
      <c r="U73" s="55"/>
      <c r="V73" s="56"/>
      <c r="Z73" s="88" t="s">
        <v>90</v>
      </c>
      <c r="AA73" s="89"/>
      <c r="AB73" s="50" t="s">
        <v>17</v>
      </c>
      <c r="AC73" s="90">
        <f>AC20+AC22+AC23+AC46+AC62+AC68+AC72</f>
        <v>2109.0262156165527</v>
      </c>
      <c r="AD73" s="91"/>
      <c r="AE73" s="54" t="s">
        <v>23</v>
      </c>
      <c r="AF73" s="55"/>
      <c r="AG73" s="56"/>
      <c r="AK73" s="88" t="s">
        <v>90</v>
      </c>
      <c r="AL73" s="89"/>
      <c r="AM73" s="50" t="s">
        <v>17</v>
      </c>
      <c r="AN73" s="90">
        <f>AN20+AN22+AN23+AN46+AN62+AN68+AN72</f>
        <v>2187.7855693007632</v>
      </c>
      <c r="AO73" s="91"/>
      <c r="AP73" s="54" t="s">
        <v>23</v>
      </c>
      <c r="AQ73" s="55"/>
      <c r="AR73" s="56"/>
    </row>
    <row r="74" spans="1:44" ht="17.399999999999999" x14ac:dyDescent="0.3">
      <c r="D74" s="1"/>
      <c r="E74" s="57"/>
      <c r="F74" s="57"/>
      <c r="G74" s="58"/>
      <c r="H74" s="58"/>
      <c r="I74" s="59"/>
      <c r="J74" s="60"/>
      <c r="K74" s="60"/>
    </row>
    <row r="75" spans="1:44" ht="35.25" customHeight="1" x14ac:dyDescent="0.3">
      <c r="A75" s="61"/>
      <c r="B75" s="61"/>
      <c r="F75" s="62" t="s">
        <v>91</v>
      </c>
      <c r="G75" s="63"/>
      <c r="H75" s="64">
        <v>1896.9771544670789</v>
      </c>
      <c r="J75">
        <v>1963.643209608879</v>
      </c>
      <c r="Q75" s="62" t="s">
        <v>91</v>
      </c>
      <c r="R75" s="63"/>
      <c r="S75" s="64">
        <v>1963.643209608879</v>
      </c>
      <c r="U75">
        <v>2034.1425629213327</v>
      </c>
      <c r="AB75" s="62" t="s">
        <v>91</v>
      </c>
      <c r="AC75" s="63"/>
      <c r="AD75" s="64">
        <v>2034.1425629213327</v>
      </c>
      <c r="AF75">
        <v>2108.6956290492521</v>
      </c>
      <c r="AM75" s="62" t="s">
        <v>91</v>
      </c>
      <c r="AN75" s="63"/>
      <c r="AO75" s="64">
        <v>2108.6956290492521</v>
      </c>
      <c r="AQ75">
        <v>2187.5354964795274</v>
      </c>
    </row>
    <row r="76" spans="1:44" ht="75.75" hidden="1" customHeight="1" x14ac:dyDescent="0.3">
      <c r="A76" s="65"/>
      <c r="B76" s="65"/>
      <c r="F76" s="66"/>
      <c r="Q76" s="66"/>
      <c r="AB76" s="66"/>
      <c r="AM76" s="66"/>
    </row>
    <row r="77" spans="1:44" hidden="1" x14ac:dyDescent="0.3">
      <c r="F77" s="66"/>
      <c r="Q77" s="66"/>
      <c r="AB77" s="66"/>
      <c r="AM77" s="66"/>
    </row>
    <row r="78" spans="1:44" hidden="1" x14ac:dyDescent="0.3">
      <c r="F78" s="66"/>
      <c r="Q78" s="66"/>
      <c r="AB78" s="66"/>
      <c r="AM78" s="66"/>
    </row>
    <row r="79" spans="1:44" ht="14.1" customHeight="1" x14ac:dyDescent="0.3">
      <c r="F79" s="62" t="s">
        <v>92</v>
      </c>
      <c r="G79" s="63"/>
      <c r="H79" s="67">
        <f>G73-H75</f>
        <v>66.824306412632041</v>
      </c>
      <c r="Q79" s="62" t="s">
        <v>92</v>
      </c>
      <c r="R79" s="63"/>
      <c r="S79" s="67">
        <f>R73-S75</f>
        <v>70.79969337609441</v>
      </c>
      <c r="AB79" s="62" t="s">
        <v>92</v>
      </c>
      <c r="AC79" s="63"/>
      <c r="AD79" s="67">
        <f>AC73-AD75</f>
        <v>74.883652695220007</v>
      </c>
      <c r="AM79" s="62" t="s">
        <v>92</v>
      </c>
      <c r="AN79" s="63"/>
      <c r="AO79" s="67">
        <f>AN73-AO75</f>
        <v>79.089940251511052</v>
      </c>
    </row>
    <row r="80" spans="1:44" x14ac:dyDescent="0.3">
      <c r="F80" s="63" t="s">
        <v>93</v>
      </c>
      <c r="G80" s="63"/>
      <c r="H80" s="81">
        <f>H79/H75</f>
        <v>3.5226732306855385E-2</v>
      </c>
      <c r="Q80" s="63" t="s">
        <v>93</v>
      </c>
      <c r="R80" s="63"/>
      <c r="S80" s="68">
        <f>S79/S75</f>
        <v>3.6055273702291557E-2</v>
      </c>
      <c r="AB80" s="63" t="s">
        <v>93</v>
      </c>
      <c r="AC80" s="63"/>
      <c r="AD80" s="68">
        <f>AD79/AD75</f>
        <v>3.6813374863793172E-2</v>
      </c>
      <c r="AM80" s="63" t="s">
        <v>93</v>
      </c>
      <c r="AN80" s="63"/>
      <c r="AO80" s="68">
        <f>AO79/AO75</f>
        <v>3.7506570015118937E-2</v>
      </c>
    </row>
    <row r="82" spans="6:6" x14ac:dyDescent="0.3">
      <c r="F82" t="s">
        <v>94</v>
      </c>
    </row>
  </sheetData>
  <mergeCells count="300">
    <mergeCell ref="D2:K2"/>
    <mergeCell ref="O2:V2"/>
    <mergeCell ref="Z2:AG2"/>
    <mergeCell ref="AK2:AR2"/>
    <mergeCell ref="F4:H4"/>
    <mergeCell ref="Q4:S4"/>
    <mergeCell ref="AB4:AD4"/>
    <mergeCell ref="AM4:AO4"/>
    <mergeCell ref="AR6:AR11"/>
    <mergeCell ref="G5:H5"/>
    <mergeCell ref="R5:S5"/>
    <mergeCell ref="AC5:AD5"/>
    <mergeCell ref="AN5:AO5"/>
    <mergeCell ref="D6:D20"/>
    <mergeCell ref="F6:G6"/>
    <mergeCell ref="K6:K11"/>
    <mergeCell ref="O6:O20"/>
    <mergeCell ref="Q6:R6"/>
    <mergeCell ref="V6:V11"/>
    <mergeCell ref="G15:H15"/>
    <mergeCell ref="R15:S15"/>
    <mergeCell ref="AC15:AD15"/>
    <mergeCell ref="AN15:AO15"/>
    <mergeCell ref="G16:H16"/>
    <mergeCell ref="R16:S16"/>
    <mergeCell ref="AC16:AD16"/>
    <mergeCell ref="AN16:AO16"/>
    <mergeCell ref="G13:H13"/>
    <mergeCell ref="R13:S13"/>
    <mergeCell ref="AC13:AD13"/>
    <mergeCell ref="AN13:AO13"/>
    <mergeCell ref="G14:H14"/>
    <mergeCell ref="R14:S14"/>
    <mergeCell ref="AC14:AD14"/>
    <mergeCell ref="AN14:AO14"/>
    <mergeCell ref="Z6:Z20"/>
    <mergeCell ref="AB6:AC6"/>
    <mergeCell ref="AG6:AG11"/>
    <mergeCell ref="AK6:AK20"/>
    <mergeCell ref="AM6:AN6"/>
    <mergeCell ref="G19:H19"/>
    <mergeCell ref="R19:S19"/>
    <mergeCell ref="AC19:AD19"/>
    <mergeCell ref="AN19:AO19"/>
    <mergeCell ref="G20:H20"/>
    <mergeCell ref="R20:S20"/>
    <mergeCell ref="AC20:AD20"/>
    <mergeCell ref="AN20:AO20"/>
    <mergeCell ref="G17:H17"/>
    <mergeCell ref="R17:S17"/>
    <mergeCell ref="AC17:AD17"/>
    <mergeCell ref="AN17:AO17"/>
    <mergeCell ref="G18:H18"/>
    <mergeCell ref="R18:S18"/>
    <mergeCell ref="AC18:AD18"/>
    <mergeCell ref="AN18:AO18"/>
    <mergeCell ref="AK21:AK22"/>
    <mergeCell ref="AN21:AO21"/>
    <mergeCell ref="G22:H22"/>
    <mergeCell ref="R22:S22"/>
    <mergeCell ref="AC22:AD22"/>
    <mergeCell ref="AN22:AO22"/>
    <mergeCell ref="D21:D22"/>
    <mergeCell ref="G21:H21"/>
    <mergeCell ref="O21:O22"/>
    <mergeCell ref="R21:S21"/>
    <mergeCell ref="Z21:Z22"/>
    <mergeCell ref="AC21:AD21"/>
    <mergeCell ref="G23:H23"/>
    <mergeCell ref="R23:S23"/>
    <mergeCell ref="AC23:AD23"/>
    <mergeCell ref="AN23:AO23"/>
    <mergeCell ref="D24:D40"/>
    <mergeCell ref="G24:H24"/>
    <mergeCell ref="O24:O40"/>
    <mergeCell ref="R24:S24"/>
    <mergeCell ref="Z24:Z40"/>
    <mergeCell ref="AC24:AD24"/>
    <mergeCell ref="G27:H27"/>
    <mergeCell ref="R27:S27"/>
    <mergeCell ref="AC27:AD27"/>
    <mergeCell ref="AN27:AO27"/>
    <mergeCell ref="G28:H28"/>
    <mergeCell ref="R28:S28"/>
    <mergeCell ref="AC28:AD28"/>
    <mergeCell ref="AN28:AO28"/>
    <mergeCell ref="AK24:AK40"/>
    <mergeCell ref="AN24:AO24"/>
    <mergeCell ref="G25:H25"/>
    <mergeCell ref="R25:S25"/>
    <mergeCell ref="AC25:AD25"/>
    <mergeCell ref="AN25:AO25"/>
    <mergeCell ref="G26:H26"/>
    <mergeCell ref="R26:S26"/>
    <mergeCell ref="AC26:AD26"/>
    <mergeCell ref="AN26:AO26"/>
    <mergeCell ref="G31:H31"/>
    <mergeCell ref="R31:S31"/>
    <mergeCell ref="AC31:AD31"/>
    <mergeCell ref="AN31:AO31"/>
    <mergeCell ref="G32:H32"/>
    <mergeCell ref="R32:S32"/>
    <mergeCell ref="AC32:AD32"/>
    <mergeCell ref="AN32:AO32"/>
    <mergeCell ref="G29:H29"/>
    <mergeCell ref="R29:S29"/>
    <mergeCell ref="AC29:AD29"/>
    <mergeCell ref="AN29:AO29"/>
    <mergeCell ref="G30:H30"/>
    <mergeCell ref="R30:S30"/>
    <mergeCell ref="AC30:AD30"/>
    <mergeCell ref="AN30:AO30"/>
    <mergeCell ref="G35:H35"/>
    <mergeCell ref="R35:S35"/>
    <mergeCell ref="AC35:AD35"/>
    <mergeCell ref="AN35:AO35"/>
    <mergeCell ref="G36:H36"/>
    <mergeCell ref="R36:S36"/>
    <mergeCell ref="AC36:AD36"/>
    <mergeCell ref="AN36:AO36"/>
    <mergeCell ref="G33:H33"/>
    <mergeCell ref="R33:S33"/>
    <mergeCell ref="AC33:AD33"/>
    <mergeCell ref="AN33:AO33"/>
    <mergeCell ref="G34:H34"/>
    <mergeCell ref="R34:S34"/>
    <mergeCell ref="AC34:AD34"/>
    <mergeCell ref="AN34:AO34"/>
    <mergeCell ref="G39:H39"/>
    <mergeCell ref="R39:S39"/>
    <mergeCell ref="AC39:AD39"/>
    <mergeCell ref="AN39:AO39"/>
    <mergeCell ref="G40:H40"/>
    <mergeCell ref="R40:S40"/>
    <mergeCell ref="AC40:AD40"/>
    <mergeCell ref="AN40:AO40"/>
    <mergeCell ref="G37:H37"/>
    <mergeCell ref="R37:S37"/>
    <mergeCell ref="AC37:AD37"/>
    <mergeCell ref="AN37:AO37"/>
    <mergeCell ref="G38:H38"/>
    <mergeCell ref="R38:S38"/>
    <mergeCell ref="AC38:AD38"/>
    <mergeCell ref="AN38:AO38"/>
    <mergeCell ref="D41:D46"/>
    <mergeCell ref="G41:H41"/>
    <mergeCell ref="O41:O46"/>
    <mergeCell ref="R41:S41"/>
    <mergeCell ref="Z41:Z46"/>
    <mergeCell ref="AC41:AD41"/>
    <mergeCell ref="G44:H44"/>
    <mergeCell ref="R44:S44"/>
    <mergeCell ref="AC44:AD44"/>
    <mergeCell ref="AN44:AO44"/>
    <mergeCell ref="G45:H45"/>
    <mergeCell ref="R45:S45"/>
    <mergeCell ref="AC45:AD45"/>
    <mergeCell ref="AN45:AO45"/>
    <mergeCell ref="G46:H46"/>
    <mergeCell ref="R46:S46"/>
    <mergeCell ref="AC46:AD46"/>
    <mergeCell ref="AN46:AO46"/>
    <mergeCell ref="AK41:AK46"/>
    <mergeCell ref="AN41:AO41"/>
    <mergeCell ref="G42:H42"/>
    <mergeCell ref="R42:S42"/>
    <mergeCell ref="AC42:AD42"/>
    <mergeCell ref="AN42:AO42"/>
    <mergeCell ref="G43:H43"/>
    <mergeCell ref="R43:S43"/>
    <mergeCell ref="AC43:AD43"/>
    <mergeCell ref="AN43:AO43"/>
    <mergeCell ref="AN53:AO53"/>
    <mergeCell ref="G54:H54"/>
    <mergeCell ref="R54:S54"/>
    <mergeCell ref="AC54:AD54"/>
    <mergeCell ref="AN54:AO54"/>
    <mergeCell ref="AN50:AO50"/>
    <mergeCell ref="G51:H51"/>
    <mergeCell ref="R51:S51"/>
    <mergeCell ref="AC51:AD51"/>
    <mergeCell ref="AN51:AO51"/>
    <mergeCell ref="G52:H52"/>
    <mergeCell ref="R52:S52"/>
    <mergeCell ref="AC52:AD52"/>
    <mergeCell ref="AN52:AO52"/>
    <mergeCell ref="AK47:AK55"/>
    <mergeCell ref="AN47:AO47"/>
    <mergeCell ref="G48:H48"/>
    <mergeCell ref="R48:S48"/>
    <mergeCell ref="AC48:AD48"/>
    <mergeCell ref="AN48:AO48"/>
    <mergeCell ref="G49:H49"/>
    <mergeCell ref="R49:S49"/>
    <mergeCell ref="AC49:AD49"/>
    <mergeCell ref="AN49:AO49"/>
    <mergeCell ref="G47:H47"/>
    <mergeCell ref="O47:O55"/>
    <mergeCell ref="R47:S47"/>
    <mergeCell ref="Z47:Z55"/>
    <mergeCell ref="AC47:AD47"/>
    <mergeCell ref="G50:H50"/>
    <mergeCell ref="R50:S50"/>
    <mergeCell ref="AC50:AD50"/>
    <mergeCell ref="G53:H53"/>
    <mergeCell ref="R53:S53"/>
    <mergeCell ref="G55:H55"/>
    <mergeCell ref="R55:S55"/>
    <mergeCell ref="AC55:AD55"/>
    <mergeCell ref="AN55:AO55"/>
    <mergeCell ref="D56:D62"/>
    <mergeCell ref="G56:H56"/>
    <mergeCell ref="O56:O62"/>
    <mergeCell ref="R56:S56"/>
    <mergeCell ref="Z56:Z62"/>
    <mergeCell ref="AC56:AD56"/>
    <mergeCell ref="G61:H61"/>
    <mergeCell ref="R61:S61"/>
    <mergeCell ref="AC61:AD61"/>
    <mergeCell ref="AN61:AO61"/>
    <mergeCell ref="G62:H62"/>
    <mergeCell ref="R62:S62"/>
    <mergeCell ref="AC62:AD62"/>
    <mergeCell ref="AN62:AO62"/>
    <mergeCell ref="G59:H59"/>
    <mergeCell ref="R59:S59"/>
    <mergeCell ref="AC59:AD59"/>
    <mergeCell ref="AN59:AO59"/>
    <mergeCell ref="D47:D55"/>
    <mergeCell ref="AC53:AD53"/>
    <mergeCell ref="G60:H60"/>
    <mergeCell ref="R60:S60"/>
    <mergeCell ref="AC60:AD60"/>
    <mergeCell ref="AN60:AO60"/>
    <mergeCell ref="AK56:AK62"/>
    <mergeCell ref="AN56:AO56"/>
    <mergeCell ref="G57:H57"/>
    <mergeCell ref="R57:S57"/>
    <mergeCell ref="AC57:AD57"/>
    <mergeCell ref="AN57:AO57"/>
    <mergeCell ref="G58:H58"/>
    <mergeCell ref="R58:S58"/>
    <mergeCell ref="AC58:AD58"/>
    <mergeCell ref="AN58:AO58"/>
    <mergeCell ref="D63:D68"/>
    <mergeCell ref="G63:H63"/>
    <mergeCell ref="O63:O68"/>
    <mergeCell ref="R63:S63"/>
    <mergeCell ref="Z63:Z68"/>
    <mergeCell ref="AC63:AD63"/>
    <mergeCell ref="G66:H66"/>
    <mergeCell ref="R66:S66"/>
    <mergeCell ref="AC66:AD66"/>
    <mergeCell ref="G72:H72"/>
    <mergeCell ref="R72:S72"/>
    <mergeCell ref="AC72:AD72"/>
    <mergeCell ref="AN66:AO66"/>
    <mergeCell ref="G67:H67"/>
    <mergeCell ref="R67:S67"/>
    <mergeCell ref="AC67:AD67"/>
    <mergeCell ref="AN67:AO67"/>
    <mergeCell ref="G68:H68"/>
    <mergeCell ref="R68:S68"/>
    <mergeCell ref="AC68:AD68"/>
    <mergeCell ref="AN68:AO68"/>
    <mergeCell ref="AK63:AK68"/>
    <mergeCell ref="AN63:AO63"/>
    <mergeCell ref="G64:H64"/>
    <mergeCell ref="R64:S64"/>
    <mergeCell ref="AC64:AD64"/>
    <mergeCell ref="AN64:AO64"/>
    <mergeCell ref="G65:H65"/>
    <mergeCell ref="R65:S65"/>
    <mergeCell ref="AC65:AD65"/>
    <mergeCell ref="AN65:AO65"/>
    <mergeCell ref="AN72:AO72"/>
    <mergeCell ref="D73:E73"/>
    <mergeCell ref="G73:H73"/>
    <mergeCell ref="O73:P73"/>
    <mergeCell ref="R73:S73"/>
    <mergeCell ref="Z73:AA73"/>
    <mergeCell ref="AC73:AD73"/>
    <mergeCell ref="AK73:AL73"/>
    <mergeCell ref="AN73:AO73"/>
    <mergeCell ref="AK69:AK72"/>
    <mergeCell ref="AN69:AO69"/>
    <mergeCell ref="G70:H70"/>
    <mergeCell ref="R70:S70"/>
    <mergeCell ref="AC70:AD70"/>
    <mergeCell ref="AN70:AO70"/>
    <mergeCell ref="G71:H71"/>
    <mergeCell ref="R71:S71"/>
    <mergeCell ref="AC71:AD71"/>
    <mergeCell ref="AN71:AO71"/>
    <mergeCell ref="D69:D72"/>
    <mergeCell ref="G69:H69"/>
    <mergeCell ref="O69:O72"/>
    <mergeCell ref="R69:S69"/>
    <mergeCell ref="Z69:Z72"/>
    <mergeCell ref="AC69:AD69"/>
  </mergeCells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E8993-2637-4FE4-902A-5ABDD3022135}">
  <dimension ref="A1:M18"/>
  <sheetViews>
    <sheetView tabSelected="1" workbookViewId="0">
      <selection activeCell="A4" sqref="A4"/>
    </sheetView>
  </sheetViews>
  <sheetFormatPr defaultRowHeight="14.4" x14ac:dyDescent="0.3"/>
  <cols>
    <col min="2" max="2" width="14" customWidth="1"/>
    <col min="3" max="3" width="12.6640625" customWidth="1"/>
    <col min="4" max="8" width="15.6640625" customWidth="1"/>
    <col min="9" max="9" width="17.5546875" customWidth="1"/>
    <col min="10" max="10" width="22.6640625" customWidth="1"/>
    <col min="12" max="12" width="33.33203125" customWidth="1"/>
    <col min="13" max="13" width="34.88671875" customWidth="1"/>
  </cols>
  <sheetData>
    <row r="1" spans="1:13" ht="44.25" customHeight="1" x14ac:dyDescent="0.3">
      <c r="A1" s="175" t="s">
        <v>97</v>
      </c>
      <c r="B1" s="175"/>
      <c r="C1" s="175"/>
      <c r="D1" s="175"/>
      <c r="E1" s="175"/>
      <c r="F1" s="175"/>
      <c r="G1" s="175"/>
      <c r="H1" s="175"/>
      <c r="I1" s="175"/>
      <c r="J1" s="175"/>
      <c r="K1" s="176" t="s">
        <v>101</v>
      </c>
      <c r="L1" s="176"/>
    </row>
    <row r="2" spans="1:13" ht="33" customHeight="1" x14ac:dyDescent="0.3">
      <c r="A2" s="72"/>
      <c r="B2" s="72" t="s">
        <v>95</v>
      </c>
      <c r="C2" s="72" t="s">
        <v>93</v>
      </c>
      <c r="D2" s="72" t="s">
        <v>98</v>
      </c>
      <c r="E2" s="72" t="s">
        <v>96</v>
      </c>
      <c r="F2" s="72" t="s">
        <v>104</v>
      </c>
      <c r="G2" s="72" t="s">
        <v>99</v>
      </c>
      <c r="H2" s="72" t="s">
        <v>100</v>
      </c>
      <c r="I2" s="73" t="s">
        <v>102</v>
      </c>
      <c r="J2" s="73" t="s">
        <v>103</v>
      </c>
      <c r="K2" s="176"/>
      <c r="L2" s="176"/>
    </row>
    <row r="3" spans="1:13" x14ac:dyDescent="0.3">
      <c r="A3" s="72">
        <v>2026</v>
      </c>
      <c r="B3" s="74">
        <v>1896.98</v>
      </c>
      <c r="C3" s="75">
        <v>0</v>
      </c>
      <c r="D3" s="76">
        <v>79979077.019999996</v>
      </c>
      <c r="E3" s="74">
        <v>30619339</v>
      </c>
      <c r="F3" s="84">
        <v>13410532</v>
      </c>
      <c r="G3" s="74">
        <v>12386487</v>
      </c>
      <c r="H3" s="74">
        <v>418848</v>
      </c>
      <c r="I3" s="74">
        <f t="shared" ref="I3:I5" si="0">SUM(D3:H3)</f>
        <v>136814283.01999998</v>
      </c>
      <c r="J3" s="86">
        <v>0</v>
      </c>
      <c r="K3" s="176"/>
      <c r="L3" s="176"/>
    </row>
    <row r="4" spans="1:13" x14ac:dyDescent="0.3">
      <c r="A4" s="72">
        <v>2027</v>
      </c>
      <c r="B4" s="74">
        <v>1963.8014608797109</v>
      </c>
      <c r="C4" s="77">
        <f>(B4-B3)/B3</f>
        <v>3.522517943241938E-2</v>
      </c>
      <c r="D4" s="74">
        <f>D3*(1+$C4)</f>
        <v>82796354.358868793</v>
      </c>
      <c r="E4" s="74">
        <f t="shared" ref="E4:H7" si="1">E3*(1+$C4)</f>
        <v>31697910.710377079</v>
      </c>
      <c r="F4" s="74">
        <f>F3+[1]Lapa1!$G$16</f>
        <v>13906343.082</v>
      </c>
      <c r="G4" s="74">
        <f t="shared" si="1"/>
        <v>12822803.22711233</v>
      </c>
      <c r="H4" s="74">
        <f t="shared" si="1"/>
        <v>433601.99595491</v>
      </c>
      <c r="I4" s="74">
        <f>SUM(D4:H4)</f>
        <v>141657013.37431312</v>
      </c>
      <c r="J4" s="87">
        <f>I4-$I$3</f>
        <v>4842730.3543131351</v>
      </c>
      <c r="K4" s="72">
        <v>2027</v>
      </c>
      <c r="L4" s="79">
        <v>5.7500000000000002E-2</v>
      </c>
    </row>
    <row r="5" spans="1:13" x14ac:dyDescent="0.3">
      <c r="A5" s="72">
        <v>2028</v>
      </c>
      <c r="B5" s="74">
        <v>2034.4429029849734</v>
      </c>
      <c r="C5" s="77">
        <f>(B5-B4)/B4</f>
        <v>3.597178406905642E-2</v>
      </c>
      <c r="D5" s="74">
        <f>D4*(1+C5)</f>
        <v>85774686.939571097</v>
      </c>
      <c r="E5" s="74">
        <f t="shared" si="1"/>
        <v>32838141.10989099</v>
      </c>
      <c r="F5" s="74">
        <f>F3+[1]Lapa1!$G$17</f>
        <v>14430498.946</v>
      </c>
      <c r="G5" s="74">
        <f t="shared" si="1"/>
        <v>13284062.335958013</v>
      </c>
      <c r="H5" s="74">
        <f t="shared" si="1"/>
        <v>449199.43332531187</v>
      </c>
      <c r="I5" s="74">
        <f t="shared" si="0"/>
        <v>146776588.76474541</v>
      </c>
      <c r="J5" s="87">
        <f t="shared" ref="J5:J7" si="2">I5-$I$3</f>
        <v>9962305.7447454333</v>
      </c>
      <c r="K5" s="72">
        <v>2028</v>
      </c>
      <c r="L5" s="79">
        <v>5.7500000000000002E-2</v>
      </c>
    </row>
    <row r="6" spans="1:13" x14ac:dyDescent="0.3">
      <c r="A6" s="72">
        <v>2029</v>
      </c>
      <c r="B6" s="74">
        <v>2109.0262156165527</v>
      </c>
      <c r="C6" s="77">
        <f>(B6-B5)/B5</f>
        <v>3.666031252199272E-2</v>
      </c>
      <c r="D6" s="74">
        <f>D5*(1+C6)</f>
        <v>88919213.769251853</v>
      </c>
      <c r="E6" s="74">
        <f t="shared" si="1"/>
        <v>34041997.625620887</v>
      </c>
      <c r="F6" s="74">
        <f>F3+[1]Lapa1!$G$18</f>
        <v>14983964.205000002</v>
      </c>
      <c r="G6" s="74">
        <f t="shared" si="1"/>
        <v>13771060.212755866</v>
      </c>
      <c r="H6" s="74">
        <f t="shared" si="1"/>
        <v>465667.2249357198</v>
      </c>
      <c r="I6" s="74">
        <f t="shared" ref="I6:I7" si="3">SUM(D6:H6)</f>
        <v>152181903.03756431</v>
      </c>
      <c r="J6" s="87">
        <f t="shared" si="2"/>
        <v>15367620.017564327</v>
      </c>
      <c r="K6" s="72">
        <v>2029</v>
      </c>
      <c r="L6" s="79">
        <v>5.7500000000000002E-2</v>
      </c>
    </row>
    <row r="7" spans="1:13" x14ac:dyDescent="0.3">
      <c r="A7" s="72">
        <v>2030</v>
      </c>
      <c r="B7" s="78">
        <v>2187.7855693007632</v>
      </c>
      <c r="C7" s="77">
        <f>(B7-B6)/B6</f>
        <v>3.7343942479722093E-2</v>
      </c>
      <c r="D7" s="74">
        <f>D6*(1+C7)</f>
        <v>92239807.773592919</v>
      </c>
      <c r="E7" s="74">
        <f t="shared" si="1"/>
        <v>35313260.026846908</v>
      </c>
      <c r="F7" s="74">
        <f>F3+[1]Lapa1!$G$19</f>
        <v>15568371.280999999</v>
      </c>
      <c r="G7" s="74">
        <f t="shared" si="1"/>
        <v>14285325.893225811</v>
      </c>
      <c r="H7" s="74">
        <f t="shared" si="1"/>
        <v>483057.07499841118</v>
      </c>
      <c r="I7" s="74">
        <f t="shared" si="3"/>
        <v>157889822.04966405</v>
      </c>
      <c r="J7" s="87">
        <f t="shared" si="2"/>
        <v>21075539.029664069</v>
      </c>
      <c r="K7" s="72">
        <v>2030</v>
      </c>
      <c r="L7" s="79">
        <v>5.7500000000000002E-2</v>
      </c>
    </row>
    <row r="8" spans="1:13" ht="42" customHeight="1" x14ac:dyDescent="0.3">
      <c r="A8" s="177" t="s">
        <v>105</v>
      </c>
      <c r="B8" s="178"/>
      <c r="C8" s="82"/>
      <c r="D8" s="82"/>
      <c r="E8" s="82"/>
      <c r="F8" s="85"/>
      <c r="G8" s="82"/>
      <c r="H8" s="82"/>
      <c r="I8" s="85"/>
      <c r="J8" s="82"/>
      <c r="L8" s="69"/>
      <c r="M8" s="69"/>
    </row>
    <row r="9" spans="1:13" x14ac:dyDescent="0.3">
      <c r="D9" s="70"/>
      <c r="E9" s="70"/>
      <c r="F9" s="70"/>
      <c r="G9" s="70"/>
      <c r="H9" s="70"/>
      <c r="I9" s="70"/>
      <c r="J9" s="71"/>
      <c r="L9" s="71"/>
      <c r="M9" s="71"/>
    </row>
    <row r="10" spans="1:13" x14ac:dyDescent="0.3">
      <c r="D10" s="70"/>
      <c r="E10" s="70"/>
      <c r="F10" s="70"/>
      <c r="G10" s="70"/>
      <c r="H10" s="70"/>
      <c r="I10" s="70"/>
      <c r="J10" s="71"/>
      <c r="L10" s="71"/>
      <c r="M10" s="71"/>
    </row>
    <row r="11" spans="1:13" x14ac:dyDescent="0.3">
      <c r="D11" s="70"/>
      <c r="E11" s="70"/>
      <c r="F11" s="70"/>
      <c r="G11" s="70"/>
      <c r="H11" s="70"/>
      <c r="I11" s="70"/>
      <c r="J11" s="71"/>
      <c r="L11" s="71"/>
      <c r="M11" s="71"/>
    </row>
    <row r="12" spans="1:13" x14ac:dyDescent="0.3">
      <c r="D12" s="70"/>
      <c r="E12" s="70"/>
      <c r="F12" s="70"/>
      <c r="G12" s="70"/>
      <c r="H12" s="70"/>
      <c r="I12" s="70"/>
      <c r="J12" s="71"/>
      <c r="L12" s="71"/>
      <c r="M12" s="71"/>
    </row>
    <row r="15" spans="1:13" x14ac:dyDescent="0.3">
      <c r="J15" s="80"/>
    </row>
    <row r="16" spans="1:13" x14ac:dyDescent="0.3">
      <c r="I16" s="71"/>
      <c r="J16" s="80"/>
    </row>
    <row r="18" spans="9:9" x14ac:dyDescent="0.3">
      <c r="I18" s="71"/>
    </row>
  </sheetData>
  <mergeCells count="3">
    <mergeCell ref="A1:J1"/>
    <mergeCell ref="K1:L3"/>
    <mergeCell ref="A8:B8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3587698-06f1-46fc-a8b0-b62f509f6f35}" enabled="0" method="" siteId="{63587698-06f1-46fc-a8b0-b62f509f6f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Bāzes kalkulators</vt:lpstr>
      <vt:lpstr>Pieaugums pa gadiem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Evita Rumbiniece</dc:creator>
  <cp:lastModifiedBy>Alise Trokša</cp:lastModifiedBy>
  <dcterms:created xsi:type="dcterms:W3CDTF">2015-06-05T18:17:20Z</dcterms:created>
  <dcterms:modified xsi:type="dcterms:W3CDTF">2025-12-19T06:43:43Z</dcterms:modified>
</cp:coreProperties>
</file>