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defaultThemeVersion="124226"/>
  <mc:AlternateContent xmlns:mc="http://schemas.openxmlformats.org/markup-compatibility/2006">
    <mc:Choice Requires="x15">
      <x15ac:absPath xmlns:x15ac="http://schemas.microsoft.com/office/spreadsheetml/2010/11/ac" url="S:\Budžeta_attīstības_nodaļa\BUDZETI\BUDZETS_2024\PASKAIDROJUMI\1_Paskaidrojumi iesniegšanai MK un Saeimai\PASKAIDROJUMI\"/>
    </mc:Choice>
  </mc:AlternateContent>
  <xr:revisionPtr revIDLastSave="0" documentId="13_ncr:1_{11576B01-DCA8-41FD-B2EC-1FDFDBE14CFC}" xr6:coauthVersionLast="47" xr6:coauthVersionMax="47" xr10:uidLastSave="{00000000-0000-0000-0000-000000000000}"/>
  <bookViews>
    <workbookView xWindow="-110" yWindow="-110" windowWidth="19420" windowHeight="10420" xr2:uid="{00000000-000D-0000-FFFF-FFFF00000000}"/>
  </bookViews>
  <sheets>
    <sheet name="kons_funk" sheetId="16" r:id="rId1"/>
    <sheet name="pb_spb_funk" sheetId="13" r:id="rId2"/>
    <sheet name="kons_adm" sheetId="17" r:id="rId3"/>
    <sheet name="pb_spb_adm" sheetId="23" r:id="rId4"/>
    <sheet name="kons_ekon" sheetId="24" r:id="rId5"/>
    <sheet name="pb_spb_ekon" sheetId="20" r:id="rId6"/>
  </sheets>
  <externalReferences>
    <externalReference r:id="rId7"/>
  </externalReferences>
  <definedNames>
    <definedName name="_xlnm._FilterDatabase" localSheetId="3" hidden="1">pb_spb_adm!$A$1:$O$175</definedName>
    <definedName name="_xlnm.Print_Area" localSheetId="3">pb_spb_adm!$A:$O</definedName>
    <definedName name="_xlnm.Print_Titles" localSheetId="2">kons_adm!$4:$4</definedName>
    <definedName name="_xlnm.Print_Titles" localSheetId="4">kons_ekon!$4:$4</definedName>
    <definedName name="_xlnm.Print_Titles" localSheetId="3">pb_spb_adm!$4:$4</definedName>
    <definedName name="_xlnm.Print_Titles" localSheetId="5">pb_spb_ekon!$4:$4</definedName>
    <definedName name="T13l6">[1]JPI_pasakumi_kopa!#REF!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3" l="1"/>
  <c r="B158" i="23"/>
  <c r="O167" i="23"/>
  <c r="L167" i="23"/>
  <c r="I167" i="23"/>
  <c r="H167" i="23"/>
  <c r="G167" i="23"/>
  <c r="D167" i="23"/>
  <c r="O31" i="13"/>
  <c r="N31" i="13"/>
  <c r="L31" i="13"/>
  <c r="K31" i="13"/>
  <c r="H31" i="13"/>
  <c r="G31" i="13"/>
  <c r="F31" i="13"/>
  <c r="H23" i="13"/>
  <c r="D31" i="13"/>
  <c r="C31" i="13"/>
  <c r="N36" i="17"/>
  <c r="N35" i="17"/>
  <c r="N34" i="17"/>
  <c r="N33" i="17"/>
  <c r="N32" i="17"/>
  <c r="N31" i="17"/>
  <c r="N30" i="17"/>
  <c r="N29" i="17"/>
  <c r="N28" i="17"/>
  <c r="N27" i="17"/>
  <c r="N26" i="17"/>
  <c r="N25" i="17"/>
  <c r="N24" i="17"/>
  <c r="N23" i="17"/>
  <c r="N22" i="17"/>
  <c r="N21" i="17"/>
  <c r="N20" i="17"/>
  <c r="N19" i="17"/>
  <c r="N18" i="17"/>
  <c r="N17" i="17"/>
  <c r="N16" i="17"/>
  <c r="N15" i="17"/>
  <c r="N14" i="17"/>
  <c r="N13" i="17"/>
  <c r="N12" i="17"/>
  <c r="N11" i="17"/>
  <c r="N10" i="17"/>
  <c r="N9" i="17"/>
  <c r="N8" i="17"/>
  <c r="N7" i="17"/>
  <c r="N6" i="17"/>
  <c r="N5" i="17"/>
  <c r="K36" i="17"/>
  <c r="K35" i="17"/>
  <c r="K34" i="17"/>
  <c r="K33" i="17"/>
  <c r="K32" i="17"/>
  <c r="K31" i="17"/>
  <c r="K30" i="17"/>
  <c r="K29" i="17"/>
  <c r="K28" i="17"/>
  <c r="K27" i="17"/>
  <c r="K26" i="17"/>
  <c r="K25" i="17"/>
  <c r="K24" i="17"/>
  <c r="K23" i="17"/>
  <c r="K22" i="17"/>
  <c r="K21" i="17"/>
  <c r="K20" i="17"/>
  <c r="K19" i="17"/>
  <c r="K18" i="17"/>
  <c r="K17" i="17"/>
  <c r="K16" i="17"/>
  <c r="K15" i="17"/>
  <c r="K14" i="17"/>
  <c r="K13" i="17"/>
  <c r="K12" i="17"/>
  <c r="K11" i="17"/>
  <c r="K10" i="17"/>
  <c r="K9" i="17"/>
  <c r="K8" i="17"/>
  <c r="K7" i="17"/>
  <c r="K6" i="17"/>
  <c r="K5" i="17"/>
  <c r="C36" i="17"/>
  <c r="C35" i="17"/>
  <c r="C34" i="17"/>
  <c r="C33" i="17"/>
  <c r="C32" i="17"/>
  <c r="C31" i="17"/>
  <c r="C30" i="17"/>
  <c r="C29" i="17"/>
  <c r="C28" i="17"/>
  <c r="C27" i="17"/>
  <c r="C26" i="17"/>
  <c r="C25" i="17"/>
  <c r="C24" i="17"/>
  <c r="C23" i="17"/>
  <c r="C22" i="17"/>
  <c r="C21" i="17"/>
  <c r="C20" i="17"/>
  <c r="C19" i="17"/>
  <c r="C18" i="17"/>
  <c r="C17" i="17"/>
  <c r="C16" i="17"/>
  <c r="C15" i="17"/>
  <c r="C14" i="17"/>
  <c r="C13" i="17"/>
  <c r="C12" i="17"/>
  <c r="C11" i="17"/>
  <c r="C10" i="17"/>
  <c r="C9" i="17"/>
  <c r="C8" i="17"/>
  <c r="C7" i="17"/>
  <c r="C6" i="17"/>
  <c r="C5" i="17"/>
  <c r="O135" i="23"/>
  <c r="O143" i="23"/>
  <c r="L143" i="23"/>
  <c r="L103" i="23" l="1"/>
  <c r="H103" i="23"/>
  <c r="D103" i="23"/>
  <c r="G103" i="23"/>
  <c r="L57" i="23"/>
  <c r="I14" i="23"/>
  <c r="H32" i="23"/>
  <c r="G32" i="23"/>
  <c r="I60" i="23"/>
  <c r="I63" i="23"/>
  <c r="I112" i="23"/>
  <c r="O116" i="23"/>
  <c r="L116" i="23"/>
  <c r="H116" i="23"/>
  <c r="G116" i="23"/>
  <c r="I49" i="23"/>
  <c r="I50" i="23"/>
  <c r="I87" i="23"/>
  <c r="I88" i="23"/>
  <c r="I89" i="23"/>
  <c r="I90" i="23"/>
  <c r="I91" i="23"/>
  <c r="I136" i="23"/>
  <c r="D18" i="13"/>
  <c r="G18" i="13"/>
  <c r="O21" i="13"/>
  <c r="I21" i="13"/>
  <c r="I18" i="13"/>
  <c r="M24" i="13" l="1"/>
  <c r="J24" i="13"/>
  <c r="E24" i="13"/>
  <c r="B24" i="13"/>
  <c r="F6" i="13" l="1"/>
  <c r="F14" i="13"/>
  <c r="F22" i="13"/>
  <c r="F7" i="13"/>
  <c r="F15" i="13"/>
  <c r="F23" i="13"/>
  <c r="F8" i="13"/>
  <c r="F16" i="13"/>
  <c r="F5" i="13"/>
  <c r="F9" i="13"/>
  <c r="F17" i="13"/>
  <c r="F10" i="13"/>
  <c r="F18" i="13"/>
  <c r="F11" i="13"/>
  <c r="F19" i="13"/>
  <c r="F21" i="13"/>
  <c r="F12" i="13"/>
  <c r="F20" i="13"/>
  <c r="F13" i="13"/>
  <c r="B15" i="16"/>
  <c r="C14" i="16" s="1"/>
  <c r="C11" i="16" l="1"/>
  <c r="C8" i="16"/>
  <c r="C12" i="16"/>
  <c r="C7" i="16"/>
  <c r="C5" i="16"/>
  <c r="C9" i="16"/>
  <c r="C13" i="16"/>
  <c r="C6" i="16"/>
  <c r="C10" i="16"/>
  <c r="B21" i="24"/>
  <c r="B18" i="24"/>
  <c r="B17" i="24" s="1"/>
  <c r="B14" i="24"/>
  <c r="B11" i="24"/>
  <c r="B7" i="24"/>
  <c r="B27" i="24"/>
  <c r="B30" i="24"/>
  <c r="B37" i="17"/>
  <c r="B6" i="24" l="1"/>
  <c r="B26" i="24"/>
  <c r="B24" i="24" s="1"/>
  <c r="G147" i="23"/>
  <c r="H147" i="23"/>
  <c r="I139" i="23"/>
  <c r="I141" i="23"/>
  <c r="I142" i="23"/>
  <c r="I143" i="23"/>
  <c r="H144" i="23"/>
  <c r="H145" i="23"/>
  <c r="H146" i="23"/>
  <c r="L144" i="23"/>
  <c r="L145" i="23"/>
  <c r="O144" i="23"/>
  <c r="O145" i="23"/>
  <c r="G144" i="23"/>
  <c r="G145" i="23"/>
  <c r="G146" i="23"/>
  <c r="B5" i="24" l="1"/>
  <c r="M155" i="23"/>
  <c r="J155" i="23"/>
  <c r="E155" i="23"/>
  <c r="B155" i="23"/>
  <c r="M153" i="23"/>
  <c r="J153" i="23"/>
  <c r="E153" i="23"/>
  <c r="B153" i="23"/>
  <c r="M152" i="23"/>
  <c r="J152" i="23"/>
  <c r="E152" i="23"/>
  <c r="B152" i="23"/>
  <c r="D160" i="23" l="1"/>
  <c r="M158" i="23"/>
  <c r="J158" i="23"/>
  <c r="M160" i="23"/>
  <c r="O160" i="23" s="1"/>
  <c r="J160" i="23"/>
  <c r="E160" i="23"/>
  <c r="H160" i="23" s="1"/>
  <c r="E158" i="23"/>
  <c r="N53" i="20"/>
  <c r="O53" i="20"/>
  <c r="N54" i="20"/>
  <c r="O54" i="20"/>
  <c r="K53" i="20"/>
  <c r="L53" i="20"/>
  <c r="K54" i="20"/>
  <c r="L54" i="20"/>
  <c r="F53" i="20"/>
  <c r="F54" i="20"/>
  <c r="G160" i="23" l="1"/>
  <c r="I160" i="23"/>
  <c r="N23" i="13"/>
  <c r="N22" i="13"/>
  <c r="N21" i="13"/>
  <c r="N20" i="13"/>
  <c r="N19" i="13"/>
  <c r="N18" i="13"/>
  <c r="N17" i="13"/>
  <c r="N16" i="13"/>
  <c r="N15" i="13"/>
  <c r="N14" i="13"/>
  <c r="N13" i="13"/>
  <c r="N12" i="13"/>
  <c r="N11" i="13"/>
  <c r="N10" i="13"/>
  <c r="N9" i="13"/>
  <c r="N8" i="13"/>
  <c r="N7" i="13"/>
  <c r="N6" i="13"/>
  <c r="N5" i="13"/>
  <c r="K23" i="13"/>
  <c r="K22" i="13"/>
  <c r="K21" i="13"/>
  <c r="K20" i="13"/>
  <c r="K19" i="13"/>
  <c r="K18" i="13"/>
  <c r="K17" i="13"/>
  <c r="K16" i="13"/>
  <c r="K15" i="13"/>
  <c r="K14" i="13"/>
  <c r="K13" i="13"/>
  <c r="K12" i="13"/>
  <c r="K11" i="13"/>
  <c r="K10" i="13"/>
  <c r="K9" i="13"/>
  <c r="K8" i="13"/>
  <c r="K7" i="13"/>
  <c r="K6" i="13"/>
  <c r="K5" i="13"/>
  <c r="C5" i="13"/>
  <c r="C23" i="13"/>
  <c r="C22" i="13"/>
  <c r="C21" i="13"/>
  <c r="C20" i="13"/>
  <c r="C19" i="13"/>
  <c r="C18" i="13"/>
  <c r="C17" i="13"/>
  <c r="C16" i="13"/>
  <c r="C15" i="13"/>
  <c r="C14" i="13"/>
  <c r="C13" i="13"/>
  <c r="C12" i="13"/>
  <c r="C11" i="13"/>
  <c r="C10" i="13"/>
  <c r="C9" i="13"/>
  <c r="C8" i="13"/>
  <c r="C7" i="13"/>
  <c r="C6" i="13"/>
  <c r="D5" i="13"/>
  <c r="D6" i="13"/>
  <c r="D7" i="13"/>
  <c r="D8" i="13"/>
  <c r="D9" i="13"/>
  <c r="D10" i="13"/>
  <c r="D11" i="13"/>
  <c r="D12" i="13"/>
  <c r="D13" i="13"/>
  <c r="D14" i="13"/>
  <c r="D15" i="13"/>
  <c r="D16" i="13"/>
  <c r="D17" i="13"/>
  <c r="D19" i="13"/>
  <c r="D20" i="13"/>
  <c r="D22" i="13"/>
  <c r="D23" i="13"/>
  <c r="G5" i="16"/>
  <c r="G6" i="16"/>
  <c r="G7" i="16"/>
  <c r="G8" i="16"/>
  <c r="G9" i="16"/>
  <c r="G10" i="16"/>
  <c r="G11" i="16"/>
  <c r="G12" i="16"/>
  <c r="G13" i="16"/>
  <c r="C37" i="17" l="1"/>
  <c r="C15" i="16"/>
  <c r="D5" i="16" l="1"/>
  <c r="D6" i="16"/>
  <c r="D7" i="16"/>
  <c r="D8" i="16"/>
  <c r="D9" i="16"/>
  <c r="D10" i="16"/>
  <c r="D11" i="16"/>
  <c r="D12" i="16"/>
  <c r="D13" i="16"/>
  <c r="D14" i="16"/>
  <c r="I32" i="17" l="1"/>
  <c r="O18" i="13"/>
  <c r="L18" i="13"/>
  <c r="I16" i="13"/>
  <c r="I17" i="13"/>
  <c r="I19" i="13"/>
  <c r="I20" i="13"/>
  <c r="H16" i="13"/>
  <c r="H17" i="13"/>
  <c r="H18" i="13"/>
  <c r="I15" i="24" l="1"/>
  <c r="O32" i="24"/>
  <c r="L32" i="24"/>
  <c r="I32" i="24"/>
  <c r="H32" i="24"/>
  <c r="O31" i="24"/>
  <c r="H31" i="24"/>
  <c r="O30" i="24"/>
  <c r="O29" i="24"/>
  <c r="L29" i="24"/>
  <c r="H29" i="24"/>
  <c r="O28" i="24"/>
  <c r="O27" i="24"/>
  <c r="O26" i="24"/>
  <c r="O25" i="24"/>
  <c r="I25" i="24"/>
  <c r="H25" i="24"/>
  <c r="O24" i="24"/>
  <c r="O23" i="24"/>
  <c r="L23" i="24"/>
  <c r="H23" i="24"/>
  <c r="O22" i="24"/>
  <c r="L22" i="24"/>
  <c r="I22" i="24"/>
  <c r="O21" i="24"/>
  <c r="O20" i="24"/>
  <c r="L20" i="24"/>
  <c r="O19" i="24"/>
  <c r="L19" i="24"/>
  <c r="O18" i="24"/>
  <c r="O17" i="24"/>
  <c r="O16" i="24"/>
  <c r="L16" i="24"/>
  <c r="H16" i="24"/>
  <c r="O15" i="24"/>
  <c r="L15" i="24"/>
  <c r="O14" i="24"/>
  <c r="L14" i="24"/>
  <c r="O13" i="24"/>
  <c r="L13" i="24"/>
  <c r="O12" i="24"/>
  <c r="L12" i="24"/>
  <c r="O11" i="24"/>
  <c r="O10" i="24"/>
  <c r="L10" i="24"/>
  <c r="H10" i="24"/>
  <c r="I10" i="24"/>
  <c r="O9" i="24"/>
  <c r="L9" i="24"/>
  <c r="O8" i="24"/>
  <c r="H8" i="24"/>
  <c r="I8" i="24"/>
  <c r="O7" i="24"/>
  <c r="O6" i="24"/>
  <c r="I61" i="23"/>
  <c r="I62" i="23"/>
  <c r="I65" i="23"/>
  <c r="I66" i="23"/>
  <c r="I67" i="23"/>
  <c r="I68" i="23"/>
  <c r="I69" i="23"/>
  <c r="I70" i="23"/>
  <c r="I71" i="23"/>
  <c r="I72" i="23"/>
  <c r="I73" i="23"/>
  <c r="I75" i="23"/>
  <c r="I76" i="23"/>
  <c r="I77" i="23"/>
  <c r="I79" i="23"/>
  <c r="I80" i="23"/>
  <c r="I82" i="23"/>
  <c r="I83" i="23"/>
  <c r="I84" i="23"/>
  <c r="I85" i="23"/>
  <c r="I86" i="23"/>
  <c r="I92" i="23"/>
  <c r="I93" i="23"/>
  <c r="I94" i="23"/>
  <c r="I95" i="23"/>
  <c r="I96" i="23"/>
  <c r="I97" i="23"/>
  <c r="I98" i="23"/>
  <c r="I100" i="23"/>
  <c r="I101" i="23"/>
  <c r="I102" i="23"/>
  <c r="I104" i="23"/>
  <c r="I105" i="23"/>
  <c r="I106" i="23"/>
  <c r="I107" i="23"/>
  <c r="I108" i="23"/>
  <c r="I109" i="23"/>
  <c r="I111" i="23"/>
  <c r="I113" i="23"/>
  <c r="I114" i="23"/>
  <c r="I115" i="23"/>
  <c r="I117" i="23"/>
  <c r="I118" i="23"/>
  <c r="I119" i="23"/>
  <c r="I122" i="23"/>
  <c r="I123" i="23"/>
  <c r="I124" i="23"/>
  <c r="I125" i="23"/>
  <c r="I126" i="23"/>
  <c r="I128" i="23"/>
  <c r="I130" i="23"/>
  <c r="I133" i="23"/>
  <c r="I134" i="23"/>
  <c r="I138" i="23"/>
  <c r="I148" i="23"/>
  <c r="I149" i="23"/>
  <c r="O155" i="23"/>
  <c r="M154" i="23"/>
  <c r="O154" i="23" s="1"/>
  <c r="O152" i="23"/>
  <c r="M151" i="23"/>
  <c r="M157" i="23" s="1"/>
  <c r="L155" i="23"/>
  <c r="J154" i="23"/>
  <c r="L154" i="23" s="1"/>
  <c r="L152" i="23"/>
  <c r="J151" i="23"/>
  <c r="G155" i="23"/>
  <c r="L158" i="23"/>
  <c r="E154" i="23"/>
  <c r="G154" i="23" s="1"/>
  <c r="E151" i="23"/>
  <c r="F106" i="23" s="1"/>
  <c r="G110" i="23"/>
  <c r="D155" i="23"/>
  <c r="D152" i="23"/>
  <c r="L60" i="23"/>
  <c r="G60" i="23"/>
  <c r="H60" i="23"/>
  <c r="D60" i="23"/>
  <c r="H50" i="23"/>
  <c r="D50" i="23"/>
  <c r="H49" i="23"/>
  <c r="D49" i="23"/>
  <c r="L14" i="23"/>
  <c r="H14" i="23"/>
  <c r="G14" i="23"/>
  <c r="D14" i="23"/>
  <c r="O142" i="23"/>
  <c r="L142" i="23"/>
  <c r="G139" i="23"/>
  <c r="H139" i="23"/>
  <c r="G140" i="23"/>
  <c r="H140" i="23"/>
  <c r="G141" i="23"/>
  <c r="H141" i="23"/>
  <c r="G142" i="23"/>
  <c r="H142" i="23"/>
  <c r="G143" i="23"/>
  <c r="H143" i="23"/>
  <c r="D139" i="23"/>
  <c r="D141" i="23"/>
  <c r="D142" i="23"/>
  <c r="D143" i="23"/>
  <c r="O87" i="23"/>
  <c r="O88" i="23"/>
  <c r="L87" i="23"/>
  <c r="L88" i="23"/>
  <c r="L89" i="23"/>
  <c r="G87" i="23"/>
  <c r="H87" i="23"/>
  <c r="G88" i="23"/>
  <c r="H88" i="23"/>
  <c r="G89" i="23"/>
  <c r="H89" i="23"/>
  <c r="G90" i="23"/>
  <c r="H90" i="23"/>
  <c r="H91" i="23"/>
  <c r="D87" i="23"/>
  <c r="D88" i="23"/>
  <c r="D89" i="23"/>
  <c r="D90" i="23"/>
  <c r="D91" i="23"/>
  <c r="D158" i="23"/>
  <c r="B154" i="23"/>
  <c r="D132" i="23"/>
  <c r="D129" i="23"/>
  <c r="D127" i="23"/>
  <c r="D121" i="23"/>
  <c r="D110" i="23"/>
  <c r="D99" i="23"/>
  <c r="D81" i="23"/>
  <c r="D74" i="23"/>
  <c r="D64" i="23"/>
  <c r="D58" i="23"/>
  <c r="D51" i="23"/>
  <c r="D35" i="23"/>
  <c r="D29" i="23"/>
  <c r="D24" i="23"/>
  <c r="D19" i="23"/>
  <c r="O166" i="23"/>
  <c r="N166" i="23"/>
  <c r="L166" i="23"/>
  <c r="K166" i="23"/>
  <c r="I166" i="23"/>
  <c r="H166" i="23"/>
  <c r="G166" i="23"/>
  <c r="F166" i="23"/>
  <c r="D166" i="23"/>
  <c r="C166" i="23"/>
  <c r="O149" i="23"/>
  <c r="L149" i="23"/>
  <c r="H149" i="23"/>
  <c r="G149" i="23"/>
  <c r="D149" i="23"/>
  <c r="O148" i="23"/>
  <c r="L148" i="23"/>
  <c r="H148" i="23"/>
  <c r="G148" i="23"/>
  <c r="D148" i="23"/>
  <c r="O138" i="23"/>
  <c r="L138" i="23"/>
  <c r="H138" i="23"/>
  <c r="G138" i="23"/>
  <c r="D138" i="23"/>
  <c r="O137" i="23"/>
  <c r="L137" i="23"/>
  <c r="H137" i="23"/>
  <c r="G137" i="23"/>
  <c r="O136" i="23"/>
  <c r="L136" i="23"/>
  <c r="H136" i="23"/>
  <c r="G136" i="23"/>
  <c r="D136" i="23"/>
  <c r="L135" i="23"/>
  <c r="H135" i="23"/>
  <c r="G135" i="23"/>
  <c r="O134" i="23"/>
  <c r="L134" i="23"/>
  <c r="H134" i="23"/>
  <c r="G134" i="23"/>
  <c r="D134" i="23"/>
  <c r="O133" i="23"/>
  <c r="L133" i="23"/>
  <c r="H133" i="23"/>
  <c r="G133" i="23"/>
  <c r="D133" i="23"/>
  <c r="O132" i="23"/>
  <c r="L132" i="23"/>
  <c r="O130" i="23"/>
  <c r="L130" i="23"/>
  <c r="H130" i="23"/>
  <c r="G130" i="23"/>
  <c r="D130" i="23"/>
  <c r="O129" i="23"/>
  <c r="L129" i="23"/>
  <c r="O128" i="23"/>
  <c r="L128" i="23"/>
  <c r="H128" i="23"/>
  <c r="G128" i="23"/>
  <c r="D128" i="23"/>
  <c r="O127" i="23"/>
  <c r="L127" i="23"/>
  <c r="O126" i="23"/>
  <c r="L126" i="23"/>
  <c r="H126" i="23"/>
  <c r="G126" i="23"/>
  <c r="D126" i="23"/>
  <c r="O125" i="23"/>
  <c r="L125" i="23"/>
  <c r="H125" i="23"/>
  <c r="G125" i="23"/>
  <c r="D125" i="23"/>
  <c r="O124" i="23"/>
  <c r="L124" i="23"/>
  <c r="H124" i="23"/>
  <c r="G124" i="23"/>
  <c r="D124" i="23"/>
  <c r="O123" i="23"/>
  <c r="L123" i="23"/>
  <c r="H123" i="23"/>
  <c r="G123" i="23"/>
  <c r="D123" i="23"/>
  <c r="O122" i="23"/>
  <c r="L122" i="23"/>
  <c r="H122" i="23"/>
  <c r="G122" i="23"/>
  <c r="D122" i="23"/>
  <c r="O121" i="23"/>
  <c r="L121" i="23"/>
  <c r="O120" i="23"/>
  <c r="L120" i="23"/>
  <c r="H120" i="23"/>
  <c r="G120" i="23"/>
  <c r="O119" i="23"/>
  <c r="L119" i="23"/>
  <c r="H119" i="23"/>
  <c r="G119" i="23"/>
  <c r="D119" i="23"/>
  <c r="O118" i="23"/>
  <c r="L118" i="23"/>
  <c r="H118" i="23"/>
  <c r="G118" i="23"/>
  <c r="D118" i="23"/>
  <c r="O117" i="23"/>
  <c r="L117" i="23"/>
  <c r="H117" i="23"/>
  <c r="G117" i="23"/>
  <c r="D117" i="23"/>
  <c r="O115" i="23"/>
  <c r="L115" i="23"/>
  <c r="H115" i="23"/>
  <c r="G115" i="23"/>
  <c r="D115" i="23"/>
  <c r="O114" i="23"/>
  <c r="L114" i="23"/>
  <c r="H114" i="23"/>
  <c r="G114" i="23"/>
  <c r="D114" i="23"/>
  <c r="O113" i="23"/>
  <c r="L113" i="23"/>
  <c r="H113" i="23"/>
  <c r="G113" i="23"/>
  <c r="D113" i="23"/>
  <c r="O112" i="23"/>
  <c r="L112" i="23"/>
  <c r="H112" i="23"/>
  <c r="G112" i="23"/>
  <c r="D112" i="23"/>
  <c r="O111" i="23"/>
  <c r="L111" i="23"/>
  <c r="H111" i="23"/>
  <c r="G111" i="23"/>
  <c r="D111" i="23"/>
  <c r="O110" i="23"/>
  <c r="L110" i="23"/>
  <c r="O109" i="23"/>
  <c r="L109" i="23"/>
  <c r="H109" i="23"/>
  <c r="G109" i="23"/>
  <c r="D109" i="23"/>
  <c r="O108" i="23"/>
  <c r="L108" i="23"/>
  <c r="H108" i="23"/>
  <c r="G108" i="23"/>
  <c r="D108" i="23"/>
  <c r="H107" i="23"/>
  <c r="G107" i="23"/>
  <c r="D107" i="23"/>
  <c r="H106" i="23"/>
  <c r="D106" i="23"/>
  <c r="O105" i="23"/>
  <c r="L105" i="23"/>
  <c r="H105" i="23"/>
  <c r="G105" i="23"/>
  <c r="D105" i="23"/>
  <c r="O104" i="23"/>
  <c r="L104" i="23"/>
  <c r="H104" i="23"/>
  <c r="G104" i="23"/>
  <c r="D104" i="23"/>
  <c r="O102" i="23"/>
  <c r="L102" i="23"/>
  <c r="H102" i="23"/>
  <c r="G102" i="23"/>
  <c r="D102" i="23"/>
  <c r="L101" i="23"/>
  <c r="H101" i="23"/>
  <c r="G101" i="23"/>
  <c r="D101" i="23"/>
  <c r="O100" i="23"/>
  <c r="L100" i="23"/>
  <c r="H100" i="23"/>
  <c r="G100" i="23"/>
  <c r="D100" i="23"/>
  <c r="O99" i="23"/>
  <c r="L99" i="23"/>
  <c r="H98" i="23"/>
  <c r="D98" i="23"/>
  <c r="O97" i="23"/>
  <c r="L97" i="23"/>
  <c r="H97" i="23"/>
  <c r="G97" i="23"/>
  <c r="D97" i="23"/>
  <c r="O96" i="23"/>
  <c r="L96" i="23"/>
  <c r="H96" i="23"/>
  <c r="G96" i="23"/>
  <c r="D96" i="23"/>
  <c r="L95" i="23"/>
  <c r="H95" i="23"/>
  <c r="G95" i="23"/>
  <c r="D95" i="23"/>
  <c r="O94" i="23"/>
  <c r="L94" i="23"/>
  <c r="H94" i="23"/>
  <c r="G94" i="23"/>
  <c r="D94" i="23"/>
  <c r="O93" i="23"/>
  <c r="L93" i="23"/>
  <c r="H93" i="23"/>
  <c r="G93" i="23"/>
  <c r="D93" i="23"/>
  <c r="O92" i="23"/>
  <c r="L92" i="23"/>
  <c r="H92" i="23"/>
  <c r="G92" i="23"/>
  <c r="D92" i="23"/>
  <c r="L86" i="23"/>
  <c r="H86" i="23"/>
  <c r="G86" i="23"/>
  <c r="D86" i="23"/>
  <c r="O85" i="23"/>
  <c r="L85" i="23"/>
  <c r="H85" i="23"/>
  <c r="G85" i="23"/>
  <c r="D85" i="23"/>
  <c r="L84" i="23"/>
  <c r="H84" i="23"/>
  <c r="G84" i="23"/>
  <c r="D84" i="23"/>
  <c r="O83" i="23"/>
  <c r="L83" i="23"/>
  <c r="H83" i="23"/>
  <c r="G83" i="23"/>
  <c r="D83" i="23"/>
  <c r="O82" i="23"/>
  <c r="L82" i="23"/>
  <c r="H82" i="23"/>
  <c r="G82" i="23"/>
  <c r="D82" i="23"/>
  <c r="O81" i="23"/>
  <c r="H80" i="23"/>
  <c r="D80" i="23"/>
  <c r="H79" i="23"/>
  <c r="D79" i="23"/>
  <c r="H78" i="23"/>
  <c r="G78" i="23"/>
  <c r="O77" i="23"/>
  <c r="L77" i="23"/>
  <c r="H77" i="23"/>
  <c r="G77" i="23"/>
  <c r="D77" i="23"/>
  <c r="O76" i="23"/>
  <c r="L76" i="23"/>
  <c r="H76" i="23"/>
  <c r="G76" i="23"/>
  <c r="D76" i="23"/>
  <c r="O75" i="23"/>
  <c r="L75" i="23"/>
  <c r="H75" i="23"/>
  <c r="G75" i="23"/>
  <c r="D75" i="23"/>
  <c r="O74" i="23"/>
  <c r="L74" i="23"/>
  <c r="O73" i="23"/>
  <c r="L73" i="23"/>
  <c r="H73" i="23"/>
  <c r="D73" i="23"/>
  <c r="O72" i="23"/>
  <c r="L72" i="23"/>
  <c r="H72" i="23"/>
  <c r="G72" i="23"/>
  <c r="D72" i="23"/>
  <c r="O71" i="23"/>
  <c r="L71" i="23"/>
  <c r="H71" i="23"/>
  <c r="G71" i="23"/>
  <c r="D71" i="23"/>
  <c r="O70" i="23"/>
  <c r="L70" i="23"/>
  <c r="H70" i="23"/>
  <c r="G70" i="23"/>
  <c r="D70" i="23"/>
  <c r="O69" i="23"/>
  <c r="L69" i="23"/>
  <c r="H69" i="23"/>
  <c r="G69" i="23"/>
  <c r="D69" i="23"/>
  <c r="H68" i="23"/>
  <c r="G68" i="23"/>
  <c r="D68" i="23"/>
  <c r="O67" i="23"/>
  <c r="L67" i="23"/>
  <c r="H67" i="23"/>
  <c r="G67" i="23"/>
  <c r="D67" i="23"/>
  <c r="O66" i="23"/>
  <c r="L66" i="23"/>
  <c r="H66" i="23"/>
  <c r="G66" i="23"/>
  <c r="D66" i="23"/>
  <c r="O65" i="23"/>
  <c r="L65" i="23"/>
  <c r="H65" i="23"/>
  <c r="G65" i="23"/>
  <c r="D65" i="23"/>
  <c r="O64" i="23"/>
  <c r="L64" i="23"/>
  <c r="L63" i="23"/>
  <c r="H63" i="23"/>
  <c r="G63" i="23"/>
  <c r="D63" i="23"/>
  <c r="O62" i="23"/>
  <c r="L62" i="23"/>
  <c r="H62" i="23"/>
  <c r="G62" i="23"/>
  <c r="D62" i="23"/>
  <c r="L61" i="23"/>
  <c r="H61" i="23"/>
  <c r="G61" i="23"/>
  <c r="D61" i="23"/>
  <c r="O59" i="23"/>
  <c r="L59" i="23"/>
  <c r="I59" i="23"/>
  <c r="H59" i="23"/>
  <c r="G59" i="23"/>
  <c r="D59" i="23"/>
  <c r="O58" i="23"/>
  <c r="L58" i="23"/>
  <c r="O56" i="23"/>
  <c r="L56" i="23"/>
  <c r="I56" i="23"/>
  <c r="H56" i="23"/>
  <c r="G56" i="23"/>
  <c r="D56" i="23"/>
  <c r="O55" i="23"/>
  <c r="L55" i="23"/>
  <c r="I55" i="23"/>
  <c r="H55" i="23"/>
  <c r="G55" i="23"/>
  <c r="D55" i="23"/>
  <c r="O54" i="23"/>
  <c r="L54" i="23"/>
  <c r="I54" i="23"/>
  <c r="H54" i="23"/>
  <c r="G54" i="23"/>
  <c r="D54" i="23"/>
  <c r="O53" i="23"/>
  <c r="L53" i="23"/>
  <c r="I53" i="23"/>
  <c r="H53" i="23"/>
  <c r="G53" i="23"/>
  <c r="D53" i="23"/>
  <c r="O52" i="23"/>
  <c r="L52" i="23"/>
  <c r="I52" i="23"/>
  <c r="H52" i="23"/>
  <c r="G52" i="23"/>
  <c r="D52" i="23"/>
  <c r="O51" i="23"/>
  <c r="L51" i="23"/>
  <c r="O48" i="23"/>
  <c r="L48" i="23"/>
  <c r="I48" i="23"/>
  <c r="H48" i="23"/>
  <c r="G48" i="23"/>
  <c r="D48" i="23"/>
  <c r="O47" i="23"/>
  <c r="L47" i="23"/>
  <c r="I47" i="23"/>
  <c r="H47" i="23"/>
  <c r="G47" i="23"/>
  <c r="D47" i="23"/>
  <c r="O46" i="23"/>
  <c r="L46" i="23"/>
  <c r="I46" i="23"/>
  <c r="H46" i="23"/>
  <c r="G46" i="23"/>
  <c r="D46" i="23"/>
  <c r="H45" i="23"/>
  <c r="G45" i="23"/>
  <c r="O44" i="23"/>
  <c r="L44" i="23"/>
  <c r="I44" i="23"/>
  <c r="H44" i="23"/>
  <c r="G44" i="23"/>
  <c r="D44" i="23"/>
  <c r="O43" i="23"/>
  <c r="L43" i="23"/>
  <c r="I43" i="23"/>
  <c r="H43" i="23"/>
  <c r="G43" i="23"/>
  <c r="D43" i="23"/>
  <c r="O42" i="23"/>
  <c r="L42" i="23"/>
  <c r="I42" i="23"/>
  <c r="H42" i="23"/>
  <c r="G42" i="23"/>
  <c r="D42" i="23"/>
  <c r="I41" i="23"/>
  <c r="H41" i="23"/>
  <c r="D41" i="23"/>
  <c r="I40" i="23"/>
  <c r="H40" i="23"/>
  <c r="D40" i="23"/>
  <c r="O39" i="23"/>
  <c r="L39" i="23"/>
  <c r="I39" i="23"/>
  <c r="H39" i="23"/>
  <c r="G39" i="23"/>
  <c r="D39" i="23"/>
  <c r="O38" i="23"/>
  <c r="L38" i="23"/>
  <c r="I38" i="23"/>
  <c r="H38" i="23"/>
  <c r="G38" i="23"/>
  <c r="D38" i="23"/>
  <c r="O37" i="23"/>
  <c r="L37" i="23"/>
  <c r="I37" i="23"/>
  <c r="H37" i="23"/>
  <c r="G37" i="23"/>
  <c r="D37" i="23"/>
  <c r="O36" i="23"/>
  <c r="L36" i="23"/>
  <c r="I36" i="23"/>
  <c r="H36" i="23"/>
  <c r="G36" i="23"/>
  <c r="D36" i="23"/>
  <c r="O35" i="23"/>
  <c r="L35" i="23"/>
  <c r="I34" i="23"/>
  <c r="H34" i="23"/>
  <c r="G34" i="23"/>
  <c r="D34" i="23"/>
  <c r="O33" i="23"/>
  <c r="L33" i="23"/>
  <c r="I33" i="23"/>
  <c r="H33" i="23"/>
  <c r="G33" i="23"/>
  <c r="D33" i="23"/>
  <c r="O31" i="23"/>
  <c r="L31" i="23"/>
  <c r="I31" i="23"/>
  <c r="H31" i="23"/>
  <c r="G31" i="23"/>
  <c r="D31" i="23"/>
  <c r="O30" i="23"/>
  <c r="L30" i="23"/>
  <c r="I30" i="23"/>
  <c r="H30" i="23"/>
  <c r="G30" i="23"/>
  <c r="D30" i="23"/>
  <c r="O29" i="23"/>
  <c r="L29" i="23"/>
  <c r="L28" i="23"/>
  <c r="I28" i="23"/>
  <c r="H28" i="23"/>
  <c r="G28" i="23"/>
  <c r="D28" i="23"/>
  <c r="O27" i="23"/>
  <c r="L27" i="23"/>
  <c r="I27" i="23"/>
  <c r="H27" i="23"/>
  <c r="G27" i="23"/>
  <c r="D27" i="23"/>
  <c r="O26" i="23"/>
  <c r="L26" i="23"/>
  <c r="I26" i="23"/>
  <c r="H26" i="23"/>
  <c r="G26" i="23"/>
  <c r="D26" i="23"/>
  <c r="O25" i="23"/>
  <c r="L25" i="23"/>
  <c r="I25" i="23"/>
  <c r="H25" i="23"/>
  <c r="G25" i="23"/>
  <c r="D25" i="23"/>
  <c r="O24" i="23"/>
  <c r="L24" i="23"/>
  <c r="O23" i="23"/>
  <c r="L23" i="23"/>
  <c r="I23" i="23"/>
  <c r="H23" i="23"/>
  <c r="G23" i="23"/>
  <c r="D23" i="23"/>
  <c r="O22" i="23"/>
  <c r="L22" i="23"/>
  <c r="I22" i="23"/>
  <c r="H22" i="23"/>
  <c r="G22" i="23"/>
  <c r="D22" i="23"/>
  <c r="O21" i="23"/>
  <c r="L21" i="23"/>
  <c r="I21" i="23"/>
  <c r="H21" i="23"/>
  <c r="G21" i="23"/>
  <c r="D21" i="23"/>
  <c r="O20" i="23"/>
  <c r="L20" i="23"/>
  <c r="I20" i="23"/>
  <c r="H20" i="23"/>
  <c r="G20" i="23"/>
  <c r="D20" i="23"/>
  <c r="O19" i="23"/>
  <c r="L19" i="23"/>
  <c r="G19" i="23"/>
  <c r="O18" i="23"/>
  <c r="L18" i="23"/>
  <c r="I18" i="23"/>
  <c r="H18" i="23"/>
  <c r="G18" i="23"/>
  <c r="D18" i="23"/>
  <c r="O17" i="23"/>
  <c r="L17" i="23"/>
  <c r="I17" i="23"/>
  <c r="H17" i="23"/>
  <c r="G17" i="23"/>
  <c r="D17" i="23"/>
  <c r="O16" i="23"/>
  <c r="L16" i="23"/>
  <c r="I16" i="23"/>
  <c r="H16" i="23"/>
  <c r="G16" i="23"/>
  <c r="D16" i="23"/>
  <c r="O15" i="23"/>
  <c r="L15" i="23"/>
  <c r="I15" i="23"/>
  <c r="H15" i="23"/>
  <c r="G15" i="23"/>
  <c r="D15" i="23"/>
  <c r="O13" i="23"/>
  <c r="L13" i="23"/>
  <c r="I13" i="23"/>
  <c r="H13" i="23"/>
  <c r="G13" i="23"/>
  <c r="D13" i="23"/>
  <c r="O12" i="23"/>
  <c r="L12" i="23"/>
  <c r="I12" i="23"/>
  <c r="H12" i="23"/>
  <c r="G12" i="23"/>
  <c r="D12" i="23"/>
  <c r="O11" i="23"/>
  <c r="L11" i="23"/>
  <c r="I11" i="23"/>
  <c r="H11" i="23"/>
  <c r="G11" i="23"/>
  <c r="D11" i="23"/>
  <c r="O10" i="23"/>
  <c r="L10" i="23"/>
  <c r="I10" i="23"/>
  <c r="H10" i="23"/>
  <c r="G10" i="23"/>
  <c r="D10" i="23"/>
  <c r="O9" i="23"/>
  <c r="L9" i="23"/>
  <c r="I9" i="23"/>
  <c r="H9" i="23"/>
  <c r="G9" i="23"/>
  <c r="D9" i="23"/>
  <c r="O8" i="23"/>
  <c r="L8" i="23"/>
  <c r="I8" i="23"/>
  <c r="H8" i="23"/>
  <c r="G8" i="23"/>
  <c r="D8" i="23"/>
  <c r="O7" i="23"/>
  <c r="L7" i="23"/>
  <c r="I7" i="23"/>
  <c r="H7" i="23"/>
  <c r="G7" i="23"/>
  <c r="D7" i="23"/>
  <c r="O6" i="23"/>
  <c r="L6" i="23"/>
  <c r="I6" i="23"/>
  <c r="H6" i="23"/>
  <c r="G6" i="23"/>
  <c r="D6" i="23"/>
  <c r="O5" i="23"/>
  <c r="L5" i="23"/>
  <c r="I5" i="23"/>
  <c r="H5" i="23"/>
  <c r="G5" i="23"/>
  <c r="D5" i="23"/>
  <c r="L21" i="13"/>
  <c r="H21" i="13"/>
  <c r="G21" i="13"/>
  <c r="O22" i="17"/>
  <c r="L22" i="17"/>
  <c r="H22" i="17"/>
  <c r="G22" i="17"/>
  <c r="D22" i="17"/>
  <c r="E37" i="17"/>
  <c r="I152" i="23" l="1"/>
  <c r="F35" i="17"/>
  <c r="F31" i="17"/>
  <c r="F26" i="17"/>
  <c r="F22" i="17"/>
  <c r="F17" i="17"/>
  <c r="F13" i="17"/>
  <c r="F9" i="17"/>
  <c r="F5" i="17"/>
  <c r="F32" i="17"/>
  <c r="F23" i="17"/>
  <c r="F28" i="17"/>
  <c r="F34" i="17"/>
  <c r="F30" i="17"/>
  <c r="F25" i="17"/>
  <c r="F21" i="17"/>
  <c r="F16" i="17"/>
  <c r="F12" i="17"/>
  <c r="F8" i="17"/>
  <c r="F36" i="17"/>
  <c r="F27" i="17"/>
  <c r="F14" i="17"/>
  <c r="F10" i="17"/>
  <c r="F18" i="17"/>
  <c r="F33" i="17"/>
  <c r="F29" i="17"/>
  <c r="F24" i="17"/>
  <c r="F20" i="17"/>
  <c r="F15" i="17"/>
  <c r="F11" i="17"/>
  <c r="F7" i="17"/>
  <c r="F19" i="17"/>
  <c r="F6" i="17"/>
  <c r="O5" i="24"/>
  <c r="I153" i="23"/>
  <c r="I158" i="23"/>
  <c r="I155" i="23"/>
  <c r="I129" i="23"/>
  <c r="I121" i="23"/>
  <c r="I99" i="23"/>
  <c r="I74" i="23"/>
  <c r="I154" i="23"/>
  <c r="I132" i="23"/>
  <c r="I110" i="23"/>
  <c r="I81" i="23"/>
  <c r="I127" i="23"/>
  <c r="I64" i="23"/>
  <c r="I11" i="24"/>
  <c r="H11" i="24"/>
  <c r="H18" i="24"/>
  <c r="I12" i="24"/>
  <c r="H19" i="24"/>
  <c r="H12" i="24"/>
  <c r="H22" i="24"/>
  <c r="H20" i="24"/>
  <c r="H30" i="24"/>
  <c r="H9" i="24"/>
  <c r="H13" i="24"/>
  <c r="H15" i="24"/>
  <c r="H28" i="24"/>
  <c r="L30" i="24"/>
  <c r="H7" i="24"/>
  <c r="H21" i="24"/>
  <c r="L27" i="24"/>
  <c r="I30" i="24"/>
  <c r="D30" i="24"/>
  <c r="L7" i="24"/>
  <c r="I20" i="24"/>
  <c r="I31" i="24"/>
  <c r="D8" i="24"/>
  <c r="D9" i="24"/>
  <c r="D10" i="24"/>
  <c r="D11" i="24"/>
  <c r="D12" i="24"/>
  <c r="D13" i="24"/>
  <c r="D15" i="24"/>
  <c r="D16" i="24"/>
  <c r="D18" i="24"/>
  <c r="D19" i="24"/>
  <c r="D20" i="24"/>
  <c r="D22" i="24"/>
  <c r="D23" i="24"/>
  <c r="D25" i="24"/>
  <c r="D28" i="24"/>
  <c r="D29" i="24"/>
  <c r="D31" i="24"/>
  <c r="D32" i="24"/>
  <c r="I9" i="24"/>
  <c r="I18" i="24"/>
  <c r="I19" i="24"/>
  <c r="I23" i="24"/>
  <c r="L8" i="24"/>
  <c r="L25" i="24"/>
  <c r="L28" i="24"/>
  <c r="L31" i="24"/>
  <c r="I13" i="24"/>
  <c r="I28" i="24"/>
  <c r="F5" i="24"/>
  <c r="F6" i="24"/>
  <c r="F7" i="24"/>
  <c r="F8" i="24"/>
  <c r="F9" i="24"/>
  <c r="F10" i="24"/>
  <c r="F11" i="24"/>
  <c r="F12" i="24"/>
  <c r="F13" i="24"/>
  <c r="F14" i="24"/>
  <c r="F15" i="24"/>
  <c r="F16" i="24"/>
  <c r="F17" i="24"/>
  <c r="F18" i="24"/>
  <c r="F19" i="24"/>
  <c r="F20" i="24"/>
  <c r="F21" i="24"/>
  <c r="F22" i="24"/>
  <c r="F23" i="24"/>
  <c r="F24" i="24"/>
  <c r="F25" i="24"/>
  <c r="F26" i="24"/>
  <c r="F27" i="24"/>
  <c r="F28" i="24"/>
  <c r="F29" i="24"/>
  <c r="F30" i="24"/>
  <c r="F31" i="24"/>
  <c r="F32" i="24"/>
  <c r="I16" i="24"/>
  <c r="I29" i="24"/>
  <c r="G5" i="24"/>
  <c r="N5" i="24"/>
  <c r="G6" i="24"/>
  <c r="N6" i="24"/>
  <c r="G7" i="24"/>
  <c r="N7" i="24"/>
  <c r="G8" i="24"/>
  <c r="N8" i="24"/>
  <c r="G9" i="24"/>
  <c r="N9" i="24"/>
  <c r="G10" i="24"/>
  <c r="N10" i="24"/>
  <c r="G11" i="24"/>
  <c r="N11" i="24"/>
  <c r="G12" i="24"/>
  <c r="N12" i="24"/>
  <c r="G13" i="24"/>
  <c r="N13" i="24"/>
  <c r="G14" i="24"/>
  <c r="N14" i="24"/>
  <c r="G15" i="24"/>
  <c r="N15" i="24"/>
  <c r="G16" i="24"/>
  <c r="N16" i="24"/>
  <c r="G17" i="24"/>
  <c r="N17" i="24"/>
  <c r="G18" i="24"/>
  <c r="N18" i="24"/>
  <c r="G19" i="24"/>
  <c r="N19" i="24"/>
  <c r="G20" i="24"/>
  <c r="N20" i="24"/>
  <c r="G21" i="24"/>
  <c r="N21" i="24"/>
  <c r="G22" i="24"/>
  <c r="N22" i="24"/>
  <c r="G23" i="24"/>
  <c r="N23" i="24"/>
  <c r="G24" i="24"/>
  <c r="N24" i="24"/>
  <c r="G25" i="24"/>
  <c r="N25" i="24"/>
  <c r="G26" i="24"/>
  <c r="N26" i="24"/>
  <c r="G27" i="24"/>
  <c r="N27" i="24"/>
  <c r="G28" i="24"/>
  <c r="N28" i="24"/>
  <c r="G29" i="24"/>
  <c r="N29" i="24"/>
  <c r="G30" i="24"/>
  <c r="N30" i="24"/>
  <c r="G31" i="24"/>
  <c r="N31" i="24"/>
  <c r="G32" i="24"/>
  <c r="N32" i="24"/>
  <c r="J159" i="23"/>
  <c r="J157" i="23"/>
  <c r="E159" i="23"/>
  <c r="G159" i="23" s="1"/>
  <c r="M159" i="23"/>
  <c r="O159" i="23" s="1"/>
  <c r="E157" i="23"/>
  <c r="B151" i="23"/>
  <c r="C121" i="23" s="1"/>
  <c r="M150" i="23"/>
  <c r="M156" i="23" s="1"/>
  <c r="O153" i="23"/>
  <c r="L153" i="23"/>
  <c r="J150" i="23"/>
  <c r="J156" i="23" s="1"/>
  <c r="E150" i="23"/>
  <c r="B159" i="23"/>
  <c r="H81" i="23"/>
  <c r="I51" i="23"/>
  <c r="F99" i="23"/>
  <c r="I58" i="23"/>
  <c r="F16" i="23"/>
  <c r="F18" i="23"/>
  <c r="F33" i="23"/>
  <c r="F35" i="23"/>
  <c r="D154" i="23"/>
  <c r="O131" i="23"/>
  <c r="F30" i="23"/>
  <c r="F31" i="23"/>
  <c r="F29" i="23"/>
  <c r="N70" i="23"/>
  <c r="F56" i="23"/>
  <c r="F107" i="23"/>
  <c r="F108" i="23"/>
  <c r="H110" i="23"/>
  <c r="H121" i="23"/>
  <c r="F47" i="23"/>
  <c r="F102" i="23"/>
  <c r="G132" i="23"/>
  <c r="F11" i="23"/>
  <c r="F26" i="23"/>
  <c r="F28" i="23"/>
  <c r="F36" i="23"/>
  <c r="F38" i="23"/>
  <c r="F41" i="23"/>
  <c r="F53" i="23"/>
  <c r="G35" i="23"/>
  <c r="F39" i="23"/>
  <c r="G51" i="23"/>
  <c r="F77" i="23"/>
  <c r="G81" i="23"/>
  <c r="F82" i="23"/>
  <c r="H19" i="23"/>
  <c r="H35" i="23"/>
  <c r="H51" i="23"/>
  <c r="F61" i="23"/>
  <c r="F78" i="23"/>
  <c r="F113" i="23"/>
  <c r="F115" i="23"/>
  <c r="F131" i="23"/>
  <c r="G152" i="23"/>
  <c r="G153" i="23"/>
  <c r="F128" i="23"/>
  <c r="F34" i="23"/>
  <c r="F126" i="23"/>
  <c r="F8" i="23"/>
  <c r="F19" i="23"/>
  <c r="F51" i="23"/>
  <c r="F68" i="23"/>
  <c r="F73" i="23"/>
  <c r="F81" i="23"/>
  <c r="F20" i="23"/>
  <c r="F63" i="23"/>
  <c r="H155" i="23"/>
  <c r="I19" i="23"/>
  <c r="I35" i="23"/>
  <c r="F76" i="23"/>
  <c r="F95" i="23"/>
  <c r="F98" i="23"/>
  <c r="F111" i="23"/>
  <c r="F117" i="23"/>
  <c r="H152" i="23"/>
  <c r="H153" i="23"/>
  <c r="F151" i="23"/>
  <c r="F10" i="23"/>
  <c r="F13" i="23"/>
  <c r="F25" i="23"/>
  <c r="F43" i="23"/>
  <c r="F48" i="23"/>
  <c r="F44" i="23"/>
  <c r="F65" i="23"/>
  <c r="F70" i="23"/>
  <c r="H132" i="23"/>
  <c r="F6" i="23"/>
  <c r="F22" i="23"/>
  <c r="F66" i="23"/>
  <c r="F86" i="23"/>
  <c r="F92" i="23"/>
  <c r="F96" i="23"/>
  <c r="O158" i="23"/>
  <c r="I24" i="23"/>
  <c r="H24" i="23"/>
  <c r="F24" i="23"/>
  <c r="L81" i="23"/>
  <c r="H64" i="23"/>
  <c r="G64" i="23"/>
  <c r="F64" i="23"/>
  <c r="H127" i="23"/>
  <c r="G127" i="23"/>
  <c r="F127" i="23"/>
  <c r="G158" i="23"/>
  <c r="F58" i="23"/>
  <c r="H129" i="23"/>
  <c r="G129" i="23"/>
  <c r="F129" i="23"/>
  <c r="F134" i="23"/>
  <c r="F130" i="23"/>
  <c r="F125" i="23"/>
  <c r="F105" i="23"/>
  <c r="F94" i="23"/>
  <c r="F75" i="23"/>
  <c r="F72" i="23"/>
  <c r="F67" i="23"/>
  <c r="F59" i="23"/>
  <c r="F55" i="23"/>
  <c r="F40" i="23"/>
  <c r="F21" i="23"/>
  <c r="F12" i="23"/>
  <c r="F15" i="23"/>
  <c r="F5" i="23"/>
  <c r="F148" i="23"/>
  <c r="F120" i="23"/>
  <c r="F114" i="23"/>
  <c r="F100" i="23"/>
  <c r="F97" i="23"/>
  <c r="F85" i="23"/>
  <c r="F83" i="23"/>
  <c r="F79" i="23"/>
  <c r="F69" i="23"/>
  <c r="F52" i="23"/>
  <c r="F37" i="23"/>
  <c r="F27" i="23"/>
  <c r="F23" i="23"/>
  <c r="F133" i="23"/>
  <c r="F122" i="23"/>
  <c r="F118" i="23"/>
  <c r="F104" i="23"/>
  <c r="F93" i="23"/>
  <c r="F71" i="23"/>
  <c r="F62" i="23"/>
  <c r="F54" i="23"/>
  <c r="F46" i="23"/>
  <c r="F42" i="23"/>
  <c r="F17" i="23"/>
  <c r="G151" i="23"/>
  <c r="H154" i="23"/>
  <c r="H158" i="23"/>
  <c r="G24" i="23"/>
  <c r="G58" i="23"/>
  <c r="H74" i="23"/>
  <c r="G74" i="23"/>
  <c r="F74" i="23"/>
  <c r="F109" i="23"/>
  <c r="F121" i="23"/>
  <c r="F132" i="23"/>
  <c r="I29" i="23"/>
  <c r="H29" i="23"/>
  <c r="G29" i="23"/>
  <c r="H58" i="23"/>
  <c r="H99" i="23"/>
  <c r="G99" i="23"/>
  <c r="F101" i="23"/>
  <c r="G121" i="23"/>
  <c r="D153" i="23"/>
  <c r="K81" i="23"/>
  <c r="F110" i="23"/>
  <c r="F37" i="17" l="1"/>
  <c r="D131" i="23"/>
  <c r="I131" i="23"/>
  <c r="I159" i="23"/>
  <c r="I151" i="23"/>
  <c r="L24" i="24"/>
  <c r="I17" i="24"/>
  <c r="D17" i="24"/>
  <c r="H17" i="24"/>
  <c r="I27" i="24"/>
  <c r="D27" i="24"/>
  <c r="L21" i="24"/>
  <c r="D14" i="24"/>
  <c r="I14" i="24"/>
  <c r="L18" i="24"/>
  <c r="L26" i="24"/>
  <c r="H27" i="24"/>
  <c r="I21" i="24"/>
  <c r="D21" i="24"/>
  <c r="L11" i="24"/>
  <c r="I7" i="24"/>
  <c r="D7" i="24"/>
  <c r="H14" i="24"/>
  <c r="C78" i="23"/>
  <c r="C129" i="23"/>
  <c r="C6" i="23"/>
  <c r="B150" i="23"/>
  <c r="B156" i="23" s="1"/>
  <c r="C128" i="23"/>
  <c r="C85" i="23"/>
  <c r="C118" i="23"/>
  <c r="C95" i="23"/>
  <c r="C18" i="23"/>
  <c r="C5" i="23"/>
  <c r="C12" i="23"/>
  <c r="C65" i="23"/>
  <c r="C21" i="23"/>
  <c r="C75" i="23"/>
  <c r="E156" i="23"/>
  <c r="C25" i="23"/>
  <c r="C22" i="23"/>
  <c r="C113" i="23"/>
  <c r="C8" i="23"/>
  <c r="C82" i="23"/>
  <c r="C109" i="23"/>
  <c r="C43" i="23"/>
  <c r="C69" i="23"/>
  <c r="C42" i="23"/>
  <c r="C35" i="23"/>
  <c r="C98" i="23"/>
  <c r="C36" i="23"/>
  <c r="C68" i="23"/>
  <c r="C72" i="23"/>
  <c r="C97" i="23"/>
  <c r="C130" i="23"/>
  <c r="C10" i="23"/>
  <c r="H151" i="23"/>
  <c r="C122" i="23"/>
  <c r="C55" i="23"/>
  <c r="C30" i="23"/>
  <c r="C16" i="23"/>
  <c r="N21" i="23"/>
  <c r="C83" i="23"/>
  <c r="C54" i="23"/>
  <c r="C94" i="23"/>
  <c r="C63" i="23"/>
  <c r="C70" i="23"/>
  <c r="C104" i="23"/>
  <c r="C62" i="23"/>
  <c r="C29" i="23"/>
  <c r="C111" i="23"/>
  <c r="C61" i="23"/>
  <c r="C99" i="23"/>
  <c r="C40" i="23"/>
  <c r="C135" i="23"/>
  <c r="C86" i="23"/>
  <c r="C76" i="23"/>
  <c r="C52" i="23"/>
  <c r="C64" i="23"/>
  <c r="C93" i="23"/>
  <c r="C81" i="23"/>
  <c r="C120" i="23"/>
  <c r="B157" i="23"/>
  <c r="D157" i="23" s="1"/>
  <c r="C107" i="23"/>
  <c r="C66" i="23"/>
  <c r="C41" i="23"/>
  <c r="C100" i="23"/>
  <c r="C9" i="23"/>
  <c r="C59" i="23"/>
  <c r="C134" i="23"/>
  <c r="C58" i="23"/>
  <c r="D151" i="23"/>
  <c r="C77" i="23"/>
  <c r="C27" i="23"/>
  <c r="C44" i="23"/>
  <c r="C92" i="23"/>
  <c r="C31" i="23"/>
  <c r="C133" i="23"/>
  <c r="C102" i="23"/>
  <c r="C48" i="23"/>
  <c r="C74" i="23"/>
  <c r="C51" i="23"/>
  <c r="C125" i="23"/>
  <c r="C33" i="23"/>
  <c r="C115" i="23"/>
  <c r="C73" i="23"/>
  <c r="C117" i="23"/>
  <c r="O151" i="23"/>
  <c r="N39" i="23"/>
  <c r="N56" i="23"/>
  <c r="C56" i="23"/>
  <c r="C15" i="23"/>
  <c r="C23" i="23"/>
  <c r="C110" i="23"/>
  <c r="C13" i="23"/>
  <c r="C79" i="23"/>
  <c r="C19" i="23"/>
  <c r="C67" i="23"/>
  <c r="C132" i="23"/>
  <c r="C38" i="23"/>
  <c r="C101" i="23"/>
  <c r="C53" i="23"/>
  <c r="C126" i="23"/>
  <c r="C46" i="23"/>
  <c r="C96" i="23"/>
  <c r="C71" i="23"/>
  <c r="C34" i="23"/>
  <c r="C26" i="23"/>
  <c r="C39" i="23"/>
  <c r="C148" i="23"/>
  <c r="N69" i="23"/>
  <c r="C20" i="23"/>
  <c r="C17" i="23"/>
  <c r="C105" i="23"/>
  <c r="C151" i="23"/>
  <c r="C47" i="23"/>
  <c r="C108" i="23"/>
  <c r="C24" i="23"/>
  <c r="C106" i="23"/>
  <c r="C127" i="23"/>
  <c r="C11" i="23"/>
  <c r="C114" i="23"/>
  <c r="N19" i="23"/>
  <c r="N6" i="23"/>
  <c r="N47" i="23"/>
  <c r="N66" i="23"/>
  <c r="N11" i="23"/>
  <c r="N63" i="23"/>
  <c r="C131" i="23"/>
  <c r="N18" i="23"/>
  <c r="N22" i="23"/>
  <c r="N25" i="23"/>
  <c r="N17" i="23"/>
  <c r="N20" i="23"/>
  <c r="N55" i="23"/>
  <c r="N30" i="23"/>
  <c r="N68" i="23"/>
  <c r="N15" i="23"/>
  <c r="N59" i="23"/>
  <c r="N33" i="23"/>
  <c r="N151" i="23"/>
  <c r="N48" i="23"/>
  <c r="N40" i="23"/>
  <c r="N65" i="23"/>
  <c r="O157" i="23"/>
  <c r="N62" i="23"/>
  <c r="N8" i="23"/>
  <c r="N23" i="23"/>
  <c r="N58" i="23"/>
  <c r="N5" i="23"/>
  <c r="N42" i="23"/>
  <c r="N16" i="23"/>
  <c r="N67" i="23"/>
  <c r="N38" i="23"/>
  <c r="N29" i="23"/>
  <c r="N13" i="23"/>
  <c r="N27" i="23"/>
  <c r="N10" i="23"/>
  <c r="N43" i="23"/>
  <c r="N53" i="23"/>
  <c r="N31" i="23"/>
  <c r="N64" i="23"/>
  <c r="N154" i="23"/>
  <c r="N34" i="23"/>
  <c r="N52" i="23"/>
  <c r="N12" i="23"/>
  <c r="N35" i="23"/>
  <c r="N51" i="23"/>
  <c r="N24" i="23"/>
  <c r="K51" i="23"/>
  <c r="H131" i="23"/>
  <c r="F159" i="23"/>
  <c r="N46" i="23"/>
  <c r="N36" i="23"/>
  <c r="N158" i="23"/>
  <c r="G157" i="23"/>
  <c r="K158" i="23"/>
  <c r="F152" i="23"/>
  <c r="H159" i="23"/>
  <c r="N159" i="23"/>
  <c r="G131" i="23"/>
  <c r="F155" i="23"/>
  <c r="K110" i="23"/>
  <c r="L151" i="23"/>
  <c r="K117" i="23"/>
  <c r="K111" i="23"/>
  <c r="K109" i="23"/>
  <c r="K102" i="23"/>
  <c r="K92" i="23"/>
  <c r="K68" i="23"/>
  <c r="K61" i="23"/>
  <c r="K56" i="23"/>
  <c r="K41" i="23"/>
  <c r="K22" i="23"/>
  <c r="K13" i="23"/>
  <c r="K16" i="23"/>
  <c r="K151" i="23"/>
  <c r="K128" i="23"/>
  <c r="K126" i="23"/>
  <c r="K121" i="23"/>
  <c r="K106" i="23"/>
  <c r="K95" i="23"/>
  <c r="K77" i="23"/>
  <c r="K76" i="23"/>
  <c r="K73" i="23"/>
  <c r="K70" i="23"/>
  <c r="K53" i="23"/>
  <c r="K115" i="23"/>
  <c r="K108" i="23"/>
  <c r="K101" i="23"/>
  <c r="K98" i="23"/>
  <c r="K86" i="23"/>
  <c r="K65" i="23"/>
  <c r="K63" i="23"/>
  <c r="K47" i="23"/>
  <c r="K43" i="23"/>
  <c r="K38" i="23"/>
  <c r="K35" i="23"/>
  <c r="K33" i="23"/>
  <c r="K30" i="23"/>
  <c r="K28" i="23"/>
  <c r="K25" i="23"/>
  <c r="K19" i="23"/>
  <c r="K18" i="23"/>
  <c r="K10" i="23"/>
  <c r="K130" i="23"/>
  <c r="K129" i="23"/>
  <c r="K107" i="23"/>
  <c r="K37" i="23"/>
  <c r="K20" i="23"/>
  <c r="K17" i="23"/>
  <c r="K24" i="23"/>
  <c r="K8" i="23"/>
  <c r="K23" i="23"/>
  <c r="K39" i="23"/>
  <c r="K120" i="23"/>
  <c r="K118" i="23"/>
  <c r="K72" i="23"/>
  <c r="K11" i="23"/>
  <c r="K125" i="23"/>
  <c r="K114" i="23"/>
  <c r="K94" i="23"/>
  <c r="K93" i="23"/>
  <c r="K69" i="23"/>
  <c r="K64" i="23"/>
  <c r="K36" i="23"/>
  <c r="K31" i="23"/>
  <c r="K9" i="23"/>
  <c r="K15" i="23"/>
  <c r="K6" i="23"/>
  <c r="K99" i="23"/>
  <c r="K12" i="23"/>
  <c r="K154" i="23"/>
  <c r="K26" i="23"/>
  <c r="K21" i="23"/>
  <c r="K5" i="23"/>
  <c r="K113" i="23"/>
  <c r="K105" i="23"/>
  <c r="K104" i="23"/>
  <c r="K83" i="23"/>
  <c r="K62" i="23"/>
  <c r="K42" i="23"/>
  <c r="K67" i="23"/>
  <c r="K59" i="23"/>
  <c r="K97" i="23"/>
  <c r="K79" i="23"/>
  <c r="K66" i="23"/>
  <c r="K148" i="23"/>
  <c r="K74" i="23"/>
  <c r="K134" i="23"/>
  <c r="K133" i="23"/>
  <c r="K85" i="23"/>
  <c r="K82" i="23"/>
  <c r="K55" i="23"/>
  <c r="K54" i="23"/>
  <c r="K48" i="23"/>
  <c r="K40" i="23"/>
  <c r="K27" i="23"/>
  <c r="K71" i="23"/>
  <c r="K46" i="23"/>
  <c r="K44" i="23"/>
  <c r="K122" i="23"/>
  <c r="K100" i="23"/>
  <c r="K52" i="23"/>
  <c r="K34" i="23"/>
  <c r="K96" i="23"/>
  <c r="K78" i="23"/>
  <c r="K75" i="23"/>
  <c r="G150" i="23"/>
  <c r="F150" i="23"/>
  <c r="K58" i="23"/>
  <c r="F153" i="23"/>
  <c r="K131" i="23"/>
  <c r="L131" i="23"/>
  <c r="K159" i="23"/>
  <c r="L159" i="23"/>
  <c r="K132" i="23"/>
  <c r="D159" i="23"/>
  <c r="C159" i="23"/>
  <c r="K29" i="23"/>
  <c r="K127" i="23"/>
  <c r="C156" i="23" l="1"/>
  <c r="H150" i="23"/>
  <c r="H156" i="23" s="1"/>
  <c r="D150" i="23"/>
  <c r="D156" i="23"/>
  <c r="I157" i="23"/>
  <c r="I156" i="23"/>
  <c r="I150" i="23"/>
  <c r="L17" i="24"/>
  <c r="I6" i="24"/>
  <c r="D6" i="24"/>
  <c r="H6" i="24"/>
  <c r="I26" i="24"/>
  <c r="D26" i="24"/>
  <c r="H26" i="24"/>
  <c r="C150" i="23"/>
  <c r="H157" i="23"/>
  <c r="C155" i="23"/>
  <c r="C152" i="23"/>
  <c r="O150" i="23"/>
  <c r="N150" i="23"/>
  <c r="C153" i="23"/>
  <c r="N153" i="23"/>
  <c r="N155" i="23"/>
  <c r="N152" i="23"/>
  <c r="N157" i="23"/>
  <c r="K152" i="23"/>
  <c r="L157" i="23"/>
  <c r="K157" i="23"/>
  <c r="G156" i="23"/>
  <c r="F156" i="23"/>
  <c r="K155" i="23"/>
  <c r="L150" i="23"/>
  <c r="K150" i="23"/>
  <c r="K153" i="23"/>
  <c r="N156" i="23"/>
  <c r="O156" i="23"/>
  <c r="I5" i="24" l="1"/>
  <c r="C5" i="24"/>
  <c r="D5" i="24"/>
  <c r="C28" i="24"/>
  <c r="C22" i="24"/>
  <c r="C8" i="24"/>
  <c r="C15" i="24"/>
  <c r="C32" i="24"/>
  <c r="C30" i="24"/>
  <c r="C12" i="24"/>
  <c r="C9" i="24"/>
  <c r="C16" i="24"/>
  <c r="C25" i="24"/>
  <c r="C19" i="24"/>
  <c r="C13" i="24"/>
  <c r="H5" i="24"/>
  <c r="C29" i="24"/>
  <c r="C10" i="24"/>
  <c r="C23" i="24"/>
  <c r="C18" i="24"/>
  <c r="C31" i="24"/>
  <c r="C20" i="24"/>
  <c r="C11" i="24"/>
  <c r="C21" i="24"/>
  <c r="C27" i="24"/>
  <c r="C17" i="24"/>
  <c r="C14" i="24"/>
  <c r="C7" i="24"/>
  <c r="C26" i="24"/>
  <c r="C24" i="24"/>
  <c r="I24" i="24"/>
  <c r="D24" i="24"/>
  <c r="H24" i="24"/>
  <c r="C6" i="24"/>
  <c r="L6" i="24"/>
  <c r="L156" i="23"/>
  <c r="K156" i="23"/>
  <c r="L5" i="24" l="1"/>
  <c r="K5" i="24"/>
  <c r="K7" i="24"/>
  <c r="K15" i="24"/>
  <c r="K20" i="24"/>
  <c r="K32" i="24"/>
  <c r="K30" i="24"/>
  <c r="K27" i="24"/>
  <c r="K28" i="24"/>
  <c r="K8" i="24"/>
  <c r="K12" i="24"/>
  <c r="K16" i="24"/>
  <c r="K22" i="24"/>
  <c r="K29" i="24"/>
  <c r="K25" i="24"/>
  <c r="K9" i="24"/>
  <c r="K13" i="24"/>
  <c r="K23" i="24"/>
  <c r="K14" i="24"/>
  <c r="K19" i="24"/>
  <c r="K31" i="24"/>
  <c r="K10" i="24"/>
  <c r="K24" i="24"/>
  <c r="K18" i="24"/>
  <c r="K21" i="24"/>
  <c r="K11" i="24"/>
  <c r="K26" i="24"/>
  <c r="K17" i="24"/>
  <c r="K6" i="24"/>
  <c r="O32" i="17" l="1"/>
  <c r="L32" i="17"/>
  <c r="H32" i="17"/>
  <c r="G32" i="17"/>
  <c r="D32" i="17"/>
  <c r="O59" i="20" l="1"/>
  <c r="N59" i="20"/>
  <c r="L59" i="20"/>
  <c r="K59" i="20"/>
  <c r="I59" i="20"/>
  <c r="H59" i="20"/>
  <c r="G59" i="20"/>
  <c r="F59" i="20"/>
  <c r="D59" i="20"/>
  <c r="C59" i="20"/>
  <c r="O58" i="20"/>
  <c r="N58" i="20"/>
  <c r="L58" i="20"/>
  <c r="K58" i="20"/>
  <c r="I58" i="20"/>
  <c r="H58" i="20"/>
  <c r="G58" i="20"/>
  <c r="F58" i="20"/>
  <c r="D58" i="20"/>
  <c r="C58" i="20"/>
  <c r="O57" i="20"/>
  <c r="N57" i="20"/>
  <c r="L57" i="20"/>
  <c r="K57" i="20"/>
  <c r="I57" i="20"/>
  <c r="H57" i="20"/>
  <c r="G57" i="20"/>
  <c r="F57" i="20"/>
  <c r="D57" i="20"/>
  <c r="C57" i="20"/>
  <c r="O56" i="20"/>
  <c r="N56" i="20"/>
  <c r="L56" i="20"/>
  <c r="K56" i="20"/>
  <c r="I56" i="20"/>
  <c r="H56" i="20"/>
  <c r="G56" i="20"/>
  <c r="F56" i="20"/>
  <c r="D56" i="20"/>
  <c r="C56" i="20"/>
  <c r="O55" i="20"/>
  <c r="N55" i="20"/>
  <c r="L55" i="20"/>
  <c r="K55" i="20"/>
  <c r="I55" i="20"/>
  <c r="H55" i="20"/>
  <c r="G55" i="20"/>
  <c r="F55" i="20"/>
  <c r="D55" i="20"/>
  <c r="C55" i="20"/>
  <c r="O52" i="20"/>
  <c r="N52" i="20"/>
  <c r="L52" i="20"/>
  <c r="K52" i="20"/>
  <c r="I52" i="20"/>
  <c r="H52" i="20"/>
  <c r="G52" i="20"/>
  <c r="F52" i="20"/>
  <c r="D52" i="20"/>
  <c r="C52" i="20"/>
  <c r="O51" i="20"/>
  <c r="N51" i="20"/>
  <c r="L51" i="20"/>
  <c r="K51" i="20"/>
  <c r="I51" i="20"/>
  <c r="H51" i="20"/>
  <c r="G51" i="20"/>
  <c r="F51" i="20"/>
  <c r="D51" i="20"/>
  <c r="C51" i="20"/>
  <c r="O50" i="20"/>
  <c r="N50" i="20"/>
  <c r="L50" i="20"/>
  <c r="K50" i="20"/>
  <c r="I50" i="20"/>
  <c r="H50" i="20"/>
  <c r="G50" i="20"/>
  <c r="F50" i="20"/>
  <c r="D50" i="20"/>
  <c r="C50" i="20"/>
  <c r="O49" i="20"/>
  <c r="N49" i="20"/>
  <c r="L49" i="20"/>
  <c r="K49" i="20"/>
  <c r="I49" i="20"/>
  <c r="H49" i="20"/>
  <c r="G49" i="20"/>
  <c r="F49" i="20"/>
  <c r="D49" i="20"/>
  <c r="C49" i="20"/>
  <c r="O48" i="20"/>
  <c r="N48" i="20"/>
  <c r="L48" i="20"/>
  <c r="K48" i="20"/>
  <c r="I48" i="20"/>
  <c r="H48" i="20"/>
  <c r="G48" i="20"/>
  <c r="F48" i="20"/>
  <c r="D48" i="20"/>
  <c r="C48" i="20"/>
  <c r="O47" i="20"/>
  <c r="N47" i="20"/>
  <c r="L47" i="20"/>
  <c r="K47" i="20"/>
  <c r="I47" i="20"/>
  <c r="H47" i="20"/>
  <c r="G47" i="20"/>
  <c r="F47" i="20"/>
  <c r="D47" i="20"/>
  <c r="C47" i="20"/>
  <c r="O46" i="20"/>
  <c r="N46" i="20"/>
  <c r="L46" i="20"/>
  <c r="K46" i="20"/>
  <c r="I46" i="20"/>
  <c r="H46" i="20"/>
  <c r="G46" i="20"/>
  <c r="F46" i="20"/>
  <c r="D46" i="20"/>
  <c r="C46" i="20"/>
  <c r="O45" i="20"/>
  <c r="N45" i="20"/>
  <c r="L45" i="20"/>
  <c r="K45" i="20"/>
  <c r="I45" i="20"/>
  <c r="H45" i="20"/>
  <c r="G45" i="20"/>
  <c r="F45" i="20"/>
  <c r="D45" i="20"/>
  <c r="C45" i="20"/>
  <c r="O44" i="20"/>
  <c r="N44" i="20"/>
  <c r="L44" i="20"/>
  <c r="K44" i="20"/>
  <c r="I44" i="20"/>
  <c r="H44" i="20"/>
  <c r="G44" i="20"/>
  <c r="F44" i="20"/>
  <c r="D44" i="20"/>
  <c r="C44" i="20"/>
  <c r="O43" i="20"/>
  <c r="N43" i="20"/>
  <c r="L43" i="20"/>
  <c r="K43" i="20"/>
  <c r="I43" i="20"/>
  <c r="H43" i="20"/>
  <c r="G43" i="20"/>
  <c r="F43" i="20"/>
  <c r="D43" i="20"/>
  <c r="C43" i="20"/>
  <c r="O42" i="20"/>
  <c r="N42" i="20"/>
  <c r="L42" i="20"/>
  <c r="K42" i="20"/>
  <c r="I42" i="20"/>
  <c r="H42" i="20"/>
  <c r="G42" i="20"/>
  <c r="F42" i="20"/>
  <c r="D42" i="20"/>
  <c r="C42" i="20"/>
  <c r="O36" i="20"/>
  <c r="N36" i="20"/>
  <c r="L36" i="20"/>
  <c r="K36" i="20"/>
  <c r="I36" i="20"/>
  <c r="H36" i="20"/>
  <c r="G36" i="20"/>
  <c r="F36" i="20"/>
  <c r="D36" i="20"/>
  <c r="C36" i="20"/>
  <c r="O35" i="20"/>
  <c r="N35" i="20"/>
  <c r="L35" i="20"/>
  <c r="K35" i="20"/>
  <c r="I35" i="20"/>
  <c r="H35" i="20"/>
  <c r="G35" i="20"/>
  <c r="F35" i="20"/>
  <c r="D35" i="20"/>
  <c r="C35" i="20"/>
  <c r="O34" i="20"/>
  <c r="N34" i="20"/>
  <c r="L34" i="20"/>
  <c r="K34" i="20"/>
  <c r="I34" i="20"/>
  <c r="H34" i="20"/>
  <c r="G34" i="20"/>
  <c r="F34" i="20"/>
  <c r="D34" i="20"/>
  <c r="C34" i="20"/>
  <c r="O33" i="20"/>
  <c r="N33" i="20"/>
  <c r="L33" i="20"/>
  <c r="K33" i="20"/>
  <c r="I33" i="20"/>
  <c r="H33" i="20"/>
  <c r="G33" i="20"/>
  <c r="F33" i="20"/>
  <c r="D33" i="20"/>
  <c r="C33" i="20"/>
  <c r="O32" i="20"/>
  <c r="N32" i="20"/>
  <c r="L32" i="20"/>
  <c r="K32" i="20"/>
  <c r="I32" i="20"/>
  <c r="H32" i="20"/>
  <c r="G32" i="20"/>
  <c r="F32" i="20"/>
  <c r="D32" i="20"/>
  <c r="C32" i="20"/>
  <c r="O31" i="20"/>
  <c r="N31" i="20"/>
  <c r="L31" i="20"/>
  <c r="K31" i="20"/>
  <c r="I31" i="20"/>
  <c r="H31" i="20"/>
  <c r="G31" i="20"/>
  <c r="F31" i="20"/>
  <c r="D31" i="20"/>
  <c r="C31" i="20"/>
  <c r="O28" i="20"/>
  <c r="N28" i="20"/>
  <c r="L28" i="20"/>
  <c r="K28" i="20"/>
  <c r="I28" i="20"/>
  <c r="H28" i="20"/>
  <c r="G28" i="20"/>
  <c r="F28" i="20"/>
  <c r="D28" i="20"/>
  <c r="C28" i="20"/>
  <c r="O27" i="20"/>
  <c r="N27" i="20"/>
  <c r="L27" i="20"/>
  <c r="K27" i="20"/>
  <c r="I27" i="20"/>
  <c r="H27" i="20"/>
  <c r="G27" i="20"/>
  <c r="F27" i="20"/>
  <c r="D27" i="20"/>
  <c r="C27" i="20"/>
  <c r="O26" i="20"/>
  <c r="N26" i="20"/>
  <c r="L26" i="20"/>
  <c r="K26" i="20"/>
  <c r="I26" i="20"/>
  <c r="H26" i="20"/>
  <c r="G26" i="20"/>
  <c r="F26" i="20"/>
  <c r="D26" i="20"/>
  <c r="C26" i="20"/>
  <c r="O25" i="20"/>
  <c r="N25" i="20"/>
  <c r="L25" i="20"/>
  <c r="K25" i="20"/>
  <c r="I25" i="20"/>
  <c r="H25" i="20"/>
  <c r="G25" i="20"/>
  <c r="F25" i="20"/>
  <c r="D25" i="20"/>
  <c r="C25" i="20"/>
  <c r="O24" i="20"/>
  <c r="N24" i="20"/>
  <c r="L24" i="20"/>
  <c r="K24" i="20"/>
  <c r="I24" i="20"/>
  <c r="H24" i="20"/>
  <c r="G24" i="20"/>
  <c r="F24" i="20"/>
  <c r="D24" i="20"/>
  <c r="C24" i="20"/>
  <c r="O23" i="20"/>
  <c r="N23" i="20"/>
  <c r="L23" i="20"/>
  <c r="K23" i="20"/>
  <c r="I23" i="20"/>
  <c r="H23" i="20"/>
  <c r="G23" i="20"/>
  <c r="F23" i="20"/>
  <c r="D23" i="20"/>
  <c r="C23" i="20"/>
  <c r="O22" i="20"/>
  <c r="N22" i="20"/>
  <c r="L22" i="20"/>
  <c r="K22" i="20"/>
  <c r="I22" i="20"/>
  <c r="H22" i="20"/>
  <c r="G22" i="20"/>
  <c r="F22" i="20"/>
  <c r="D22" i="20"/>
  <c r="C22" i="20"/>
  <c r="O21" i="20"/>
  <c r="N21" i="20"/>
  <c r="L21" i="20"/>
  <c r="K21" i="20"/>
  <c r="I21" i="20"/>
  <c r="H21" i="20"/>
  <c r="G21" i="20"/>
  <c r="F21" i="20"/>
  <c r="D21" i="20"/>
  <c r="C21" i="20"/>
  <c r="O20" i="20"/>
  <c r="N20" i="20"/>
  <c r="L20" i="20"/>
  <c r="K20" i="20"/>
  <c r="I20" i="20"/>
  <c r="H20" i="20"/>
  <c r="G20" i="20"/>
  <c r="F20" i="20"/>
  <c r="D20" i="20"/>
  <c r="C20" i="20"/>
  <c r="O19" i="20"/>
  <c r="N19" i="20"/>
  <c r="L19" i="20"/>
  <c r="K19" i="20"/>
  <c r="I19" i="20"/>
  <c r="H19" i="20"/>
  <c r="G19" i="20"/>
  <c r="F19" i="20"/>
  <c r="D19" i="20"/>
  <c r="C19" i="20"/>
  <c r="O18" i="20"/>
  <c r="N18" i="20"/>
  <c r="L18" i="20"/>
  <c r="K18" i="20"/>
  <c r="I18" i="20"/>
  <c r="H18" i="20"/>
  <c r="G18" i="20"/>
  <c r="F18" i="20"/>
  <c r="D18" i="20"/>
  <c r="C18" i="20"/>
  <c r="O17" i="20"/>
  <c r="N17" i="20"/>
  <c r="L17" i="20"/>
  <c r="K17" i="20"/>
  <c r="I17" i="20"/>
  <c r="H17" i="20"/>
  <c r="G17" i="20"/>
  <c r="F17" i="20"/>
  <c r="D17" i="20"/>
  <c r="C17" i="20"/>
  <c r="O16" i="20"/>
  <c r="N16" i="20"/>
  <c r="L16" i="20"/>
  <c r="K16" i="20"/>
  <c r="I16" i="20"/>
  <c r="H16" i="20"/>
  <c r="G16" i="20"/>
  <c r="F16" i="20"/>
  <c r="D16" i="20"/>
  <c r="C16" i="20"/>
  <c r="O15" i="20"/>
  <c r="N15" i="20"/>
  <c r="L15" i="20"/>
  <c r="K15" i="20"/>
  <c r="I15" i="20"/>
  <c r="H15" i="20"/>
  <c r="G15" i="20"/>
  <c r="F15" i="20"/>
  <c r="D15" i="20"/>
  <c r="C15" i="20"/>
  <c r="O14" i="20"/>
  <c r="N14" i="20"/>
  <c r="L14" i="20"/>
  <c r="K14" i="20"/>
  <c r="I14" i="20"/>
  <c r="H14" i="20"/>
  <c r="G14" i="20"/>
  <c r="F14" i="20"/>
  <c r="D14" i="20"/>
  <c r="C14" i="20"/>
  <c r="O13" i="20"/>
  <c r="N13" i="20"/>
  <c r="L13" i="20"/>
  <c r="K13" i="20"/>
  <c r="I13" i="20"/>
  <c r="H13" i="20"/>
  <c r="G13" i="20"/>
  <c r="F13" i="20"/>
  <c r="D13" i="20"/>
  <c r="C13" i="20"/>
  <c r="O12" i="20"/>
  <c r="N12" i="20"/>
  <c r="L12" i="20"/>
  <c r="K12" i="20"/>
  <c r="I12" i="20"/>
  <c r="H12" i="20"/>
  <c r="G12" i="20"/>
  <c r="F12" i="20"/>
  <c r="D12" i="20"/>
  <c r="C12" i="20"/>
  <c r="O11" i="20"/>
  <c r="N11" i="20"/>
  <c r="L11" i="20"/>
  <c r="K11" i="20"/>
  <c r="I11" i="20"/>
  <c r="H11" i="20"/>
  <c r="G11" i="20"/>
  <c r="F11" i="20"/>
  <c r="D11" i="20"/>
  <c r="C11" i="20"/>
  <c r="O10" i="20"/>
  <c r="N10" i="20"/>
  <c r="L10" i="20"/>
  <c r="K10" i="20"/>
  <c r="I10" i="20"/>
  <c r="H10" i="20"/>
  <c r="G10" i="20"/>
  <c r="F10" i="20"/>
  <c r="D10" i="20"/>
  <c r="C10" i="20"/>
  <c r="O9" i="20"/>
  <c r="N9" i="20"/>
  <c r="L9" i="20"/>
  <c r="K9" i="20"/>
  <c r="I9" i="20"/>
  <c r="H9" i="20"/>
  <c r="G9" i="20"/>
  <c r="F9" i="20"/>
  <c r="D9" i="20"/>
  <c r="C9" i="20"/>
  <c r="O8" i="20"/>
  <c r="N8" i="20"/>
  <c r="L8" i="20"/>
  <c r="K8" i="20"/>
  <c r="I8" i="20"/>
  <c r="H8" i="20"/>
  <c r="G8" i="20"/>
  <c r="F8" i="20"/>
  <c r="D8" i="20"/>
  <c r="C8" i="20"/>
  <c r="O7" i="20"/>
  <c r="N7" i="20"/>
  <c r="L7" i="20"/>
  <c r="K7" i="20"/>
  <c r="I7" i="20"/>
  <c r="H7" i="20"/>
  <c r="G7" i="20"/>
  <c r="F7" i="20"/>
  <c r="D7" i="20"/>
  <c r="C7" i="20"/>
  <c r="O6" i="20"/>
  <c r="N6" i="20"/>
  <c r="L6" i="20"/>
  <c r="K6" i="20"/>
  <c r="I6" i="20"/>
  <c r="H6" i="20"/>
  <c r="G6" i="20"/>
  <c r="F6" i="20"/>
  <c r="D6" i="20"/>
  <c r="C6" i="20"/>
  <c r="O5" i="20"/>
  <c r="N5" i="20"/>
  <c r="L5" i="20"/>
  <c r="K5" i="20"/>
  <c r="I5" i="20"/>
  <c r="H5" i="20"/>
  <c r="G5" i="20"/>
  <c r="F5" i="20"/>
  <c r="D5" i="20"/>
  <c r="C5" i="20"/>
  <c r="M37" i="17"/>
  <c r="J37" i="17"/>
  <c r="D37" i="17"/>
  <c r="O36" i="17"/>
  <c r="L36" i="17"/>
  <c r="I36" i="17"/>
  <c r="H36" i="17"/>
  <c r="G36" i="17"/>
  <c r="D36" i="17"/>
  <c r="O35" i="17"/>
  <c r="L35" i="17"/>
  <c r="I35" i="17"/>
  <c r="H35" i="17"/>
  <c r="G35" i="17"/>
  <c r="D35" i="17"/>
  <c r="O34" i="17"/>
  <c r="L34" i="17"/>
  <c r="I34" i="17"/>
  <c r="H34" i="17"/>
  <c r="G34" i="17"/>
  <c r="D34" i="17"/>
  <c r="O33" i="17"/>
  <c r="L33" i="17"/>
  <c r="I33" i="17"/>
  <c r="H33" i="17"/>
  <c r="G33" i="17"/>
  <c r="D33" i="17"/>
  <c r="O31" i="17"/>
  <c r="L31" i="17"/>
  <c r="I31" i="17"/>
  <c r="H31" i="17"/>
  <c r="G31" i="17"/>
  <c r="D31" i="17"/>
  <c r="O30" i="17"/>
  <c r="L30" i="17"/>
  <c r="I30" i="17"/>
  <c r="H30" i="17"/>
  <c r="G30" i="17"/>
  <c r="D30" i="17"/>
  <c r="O29" i="17"/>
  <c r="L29" i="17"/>
  <c r="I29" i="17"/>
  <c r="H29" i="17"/>
  <c r="G29" i="17"/>
  <c r="D29" i="17"/>
  <c r="O28" i="17"/>
  <c r="L28" i="17"/>
  <c r="I28" i="17"/>
  <c r="H28" i="17"/>
  <c r="G28" i="17"/>
  <c r="D28" i="17"/>
  <c r="O27" i="17"/>
  <c r="L27" i="17"/>
  <c r="I27" i="17"/>
  <c r="H27" i="17"/>
  <c r="G27" i="17"/>
  <c r="D27" i="17"/>
  <c r="O26" i="17"/>
  <c r="L26" i="17"/>
  <c r="I26" i="17"/>
  <c r="H26" i="17"/>
  <c r="G26" i="17"/>
  <c r="D26" i="17"/>
  <c r="O25" i="17"/>
  <c r="L25" i="17"/>
  <c r="I25" i="17"/>
  <c r="H25" i="17"/>
  <c r="G25" i="17"/>
  <c r="D25" i="17"/>
  <c r="O24" i="17"/>
  <c r="L24" i="17"/>
  <c r="I24" i="17"/>
  <c r="H24" i="17"/>
  <c r="G24" i="17"/>
  <c r="D24" i="17"/>
  <c r="O23" i="17"/>
  <c r="L23" i="17"/>
  <c r="I23" i="17"/>
  <c r="H23" i="17"/>
  <c r="G23" i="17"/>
  <c r="D23" i="17"/>
  <c r="O21" i="17"/>
  <c r="L21" i="17"/>
  <c r="I21" i="17"/>
  <c r="H21" i="17"/>
  <c r="G21" i="17"/>
  <c r="D21" i="17"/>
  <c r="O20" i="17"/>
  <c r="L20" i="17"/>
  <c r="I20" i="17"/>
  <c r="H20" i="17"/>
  <c r="G20" i="17"/>
  <c r="D20" i="17"/>
  <c r="O19" i="17"/>
  <c r="L19" i="17"/>
  <c r="I19" i="17"/>
  <c r="H19" i="17"/>
  <c r="G19" i="17"/>
  <c r="D19" i="17"/>
  <c r="O18" i="17"/>
  <c r="L18" i="17"/>
  <c r="I18" i="17"/>
  <c r="H18" i="17"/>
  <c r="G18" i="17"/>
  <c r="D18" i="17"/>
  <c r="O17" i="17"/>
  <c r="L17" i="17"/>
  <c r="I17" i="17"/>
  <c r="H17" i="17"/>
  <c r="G17" i="17"/>
  <c r="D17" i="17"/>
  <c r="O16" i="17"/>
  <c r="L16" i="17"/>
  <c r="I16" i="17"/>
  <c r="H16" i="17"/>
  <c r="G16" i="17"/>
  <c r="D16" i="17"/>
  <c r="O15" i="17"/>
  <c r="L15" i="17"/>
  <c r="I15" i="17"/>
  <c r="H15" i="17"/>
  <c r="G15" i="17"/>
  <c r="D15" i="17"/>
  <c r="O14" i="17"/>
  <c r="L14" i="17"/>
  <c r="I14" i="17"/>
  <c r="H14" i="17"/>
  <c r="G14" i="17"/>
  <c r="D14" i="17"/>
  <c r="O13" i="17"/>
  <c r="L13" i="17"/>
  <c r="I13" i="17"/>
  <c r="H13" i="17"/>
  <c r="G13" i="17"/>
  <c r="D13" i="17"/>
  <c r="O12" i="17"/>
  <c r="L12" i="17"/>
  <c r="I12" i="17"/>
  <c r="H12" i="17"/>
  <c r="G12" i="17"/>
  <c r="D12" i="17"/>
  <c r="O11" i="17"/>
  <c r="L11" i="17"/>
  <c r="I11" i="17"/>
  <c r="H11" i="17"/>
  <c r="G11" i="17"/>
  <c r="D11" i="17"/>
  <c r="O10" i="17"/>
  <c r="L10" i="17"/>
  <c r="I10" i="17"/>
  <c r="H10" i="17"/>
  <c r="G10" i="17"/>
  <c r="D10" i="17"/>
  <c r="O9" i="17"/>
  <c r="L9" i="17"/>
  <c r="I9" i="17"/>
  <c r="H9" i="17"/>
  <c r="G9" i="17"/>
  <c r="D9" i="17"/>
  <c r="O8" i="17"/>
  <c r="L8" i="17"/>
  <c r="I8" i="17"/>
  <c r="H8" i="17"/>
  <c r="G8" i="17"/>
  <c r="D8" i="17"/>
  <c r="O7" i="17"/>
  <c r="L7" i="17"/>
  <c r="I7" i="17"/>
  <c r="H7" i="17"/>
  <c r="G7" i="17"/>
  <c r="D7" i="17"/>
  <c r="O6" i="17"/>
  <c r="L6" i="17"/>
  <c r="I6" i="17"/>
  <c r="H6" i="17"/>
  <c r="G6" i="17"/>
  <c r="D6" i="17"/>
  <c r="O5" i="17"/>
  <c r="L5" i="17"/>
  <c r="I5" i="17"/>
  <c r="H5" i="17"/>
  <c r="G5" i="17"/>
  <c r="D5" i="17"/>
  <c r="G24" i="13"/>
  <c r="O23" i="13"/>
  <c r="L23" i="13"/>
  <c r="I23" i="13"/>
  <c r="G23" i="13"/>
  <c r="O22" i="13"/>
  <c r="L22" i="13"/>
  <c r="I22" i="13"/>
  <c r="H22" i="13"/>
  <c r="G22" i="13"/>
  <c r="O20" i="13"/>
  <c r="L20" i="13"/>
  <c r="H20" i="13"/>
  <c r="G20" i="13"/>
  <c r="O19" i="13"/>
  <c r="L19" i="13"/>
  <c r="H19" i="13"/>
  <c r="G19" i="13"/>
  <c r="O17" i="13"/>
  <c r="L17" i="13"/>
  <c r="G17" i="13"/>
  <c r="O16" i="13"/>
  <c r="L16" i="13"/>
  <c r="G16" i="13"/>
  <c r="O15" i="13"/>
  <c r="L15" i="13"/>
  <c r="I15" i="13"/>
  <c r="H15" i="13"/>
  <c r="G15" i="13"/>
  <c r="O14" i="13"/>
  <c r="L14" i="13"/>
  <c r="I14" i="13"/>
  <c r="G14" i="13"/>
  <c r="O13" i="13"/>
  <c r="L13" i="13"/>
  <c r="I13" i="13"/>
  <c r="H13" i="13"/>
  <c r="G13" i="13"/>
  <c r="O12" i="13"/>
  <c r="L12" i="13"/>
  <c r="I12" i="13"/>
  <c r="H12" i="13"/>
  <c r="G12" i="13"/>
  <c r="O11" i="13"/>
  <c r="L11" i="13"/>
  <c r="I11" i="13"/>
  <c r="H11" i="13"/>
  <c r="G11" i="13"/>
  <c r="O10" i="13"/>
  <c r="L10" i="13"/>
  <c r="I10" i="13"/>
  <c r="H10" i="13"/>
  <c r="G10" i="13"/>
  <c r="O9" i="13"/>
  <c r="L9" i="13"/>
  <c r="I9" i="13"/>
  <c r="H9" i="13"/>
  <c r="G9" i="13"/>
  <c r="O8" i="13"/>
  <c r="L8" i="13"/>
  <c r="I8" i="13"/>
  <c r="H8" i="13"/>
  <c r="G8" i="13"/>
  <c r="O7" i="13"/>
  <c r="L7" i="13"/>
  <c r="I7" i="13"/>
  <c r="H7" i="13"/>
  <c r="G7" i="13"/>
  <c r="O6" i="13"/>
  <c r="L6" i="13"/>
  <c r="I6" i="13"/>
  <c r="H6" i="13"/>
  <c r="G6" i="13"/>
  <c r="O5" i="13"/>
  <c r="L5" i="13"/>
  <c r="I5" i="13"/>
  <c r="H5" i="13"/>
  <c r="G5" i="13"/>
  <c r="O30" i="13"/>
  <c r="N30" i="13"/>
  <c r="L30" i="13"/>
  <c r="K30" i="13"/>
  <c r="I30" i="13"/>
  <c r="H30" i="13"/>
  <c r="G30" i="13"/>
  <c r="F30" i="13"/>
  <c r="D30" i="13"/>
  <c r="C30" i="13"/>
  <c r="M15" i="16"/>
  <c r="J15" i="16"/>
  <c r="E15" i="16"/>
  <c r="D15" i="16"/>
  <c r="O14" i="16"/>
  <c r="L14" i="16"/>
  <c r="I14" i="16"/>
  <c r="H14" i="16"/>
  <c r="G14" i="16"/>
  <c r="G15" i="16" s="1"/>
  <c r="O13" i="16"/>
  <c r="L13" i="16"/>
  <c r="I13" i="16"/>
  <c r="H13" i="16"/>
  <c r="O12" i="16"/>
  <c r="L12" i="16"/>
  <c r="I12" i="16"/>
  <c r="H12" i="16"/>
  <c r="O11" i="16"/>
  <c r="L11" i="16"/>
  <c r="I11" i="16"/>
  <c r="H11" i="16"/>
  <c r="O10" i="16"/>
  <c r="L10" i="16"/>
  <c r="I10" i="16"/>
  <c r="H10" i="16"/>
  <c r="O9" i="16"/>
  <c r="L9" i="16"/>
  <c r="I9" i="16"/>
  <c r="H9" i="16"/>
  <c r="O8" i="16"/>
  <c r="L8" i="16"/>
  <c r="I8" i="16"/>
  <c r="H8" i="16"/>
  <c r="O7" i="16"/>
  <c r="L7" i="16"/>
  <c r="I7" i="16"/>
  <c r="H7" i="16"/>
  <c r="O6" i="16"/>
  <c r="L6" i="16"/>
  <c r="I6" i="16"/>
  <c r="H6" i="16"/>
  <c r="O5" i="16"/>
  <c r="L5" i="16"/>
  <c r="I5" i="16"/>
  <c r="H5" i="16"/>
  <c r="K12" i="16" l="1"/>
  <c r="K8" i="16"/>
  <c r="K11" i="16"/>
  <c r="K7" i="16"/>
  <c r="K13" i="16"/>
  <c r="K5" i="16"/>
  <c r="K14" i="16"/>
  <c r="K10" i="16"/>
  <c r="K6" i="16"/>
  <c r="K9" i="16"/>
  <c r="F12" i="16"/>
  <c r="F8" i="16"/>
  <c r="F11" i="16"/>
  <c r="F7" i="16"/>
  <c r="F5" i="16"/>
  <c r="F14" i="16"/>
  <c r="F10" i="16"/>
  <c r="F6" i="16"/>
  <c r="F13" i="16"/>
  <c r="F9" i="16"/>
  <c r="N14" i="16"/>
  <c r="N10" i="16"/>
  <c r="N6" i="16"/>
  <c r="N13" i="16"/>
  <c r="N9" i="16"/>
  <c r="N5" i="16"/>
  <c r="N7" i="16"/>
  <c r="N12" i="16"/>
  <c r="N8" i="16"/>
  <c r="N11" i="16"/>
  <c r="H24" i="13"/>
  <c r="I15" i="16"/>
  <c r="L15" i="16"/>
  <c r="O15" i="16"/>
  <c r="L24" i="13"/>
  <c r="D24" i="13"/>
  <c r="O37" i="17"/>
  <c r="H15" i="16"/>
  <c r="G37" i="17"/>
  <c r="O24" i="13"/>
  <c r="L37" i="17"/>
  <c r="H37" i="17"/>
  <c r="I37" i="17"/>
  <c r="I24" i="13"/>
  <c r="N37" i="17" l="1"/>
  <c r="N15" i="16"/>
  <c r="F15" i="16"/>
  <c r="K15" i="16"/>
  <c r="K37" i="17"/>
  <c r="K24" i="13"/>
  <c r="F24" i="13"/>
  <c r="C24" i="13"/>
  <c r="N24" i="13"/>
</calcChain>
</file>

<file path=xl/sharedStrings.xml><?xml version="1.0" encoding="utf-8"?>
<sst xmlns="http://schemas.openxmlformats.org/spreadsheetml/2006/main" count="543" uniqueCount="162">
  <si>
    <t>% no izdev</t>
  </si>
  <si>
    <t>% no IKP</t>
  </si>
  <si>
    <t>t.sk. transferti uz valsts speciālo budžetu</t>
  </si>
  <si>
    <t>Labklājības ministrija</t>
  </si>
  <si>
    <t>Ministrija, cita centrālā valsts iestāde</t>
  </si>
  <si>
    <t>Pamatbudžeta izdevumi - kopā (bruto)</t>
  </si>
  <si>
    <t>pamatfunkcijas</t>
  </si>
  <si>
    <t>ES politiku instrumenti</t>
  </si>
  <si>
    <t>01. Valsts prezidenta kanceleja</t>
  </si>
  <si>
    <t>02. Saeima</t>
  </si>
  <si>
    <t>05. Tiesībsarga birojs</t>
  </si>
  <si>
    <t>08. Sabiedrības integrācijas fonds</t>
  </si>
  <si>
    <t>09. Sabiedrisko pakalpojumu regulēšanas komisija</t>
  </si>
  <si>
    <t>10. Aizsardzības ministrija</t>
  </si>
  <si>
    <t>12. Ekonomikas ministrija</t>
  </si>
  <si>
    <t>13. Finanšu ministrija</t>
  </si>
  <si>
    <t>t.sk. 31.02. (Valsts parāda vadība)</t>
  </si>
  <si>
    <t>t.sk. 41.01. (Iemaksas EK budžetā)</t>
  </si>
  <si>
    <t>15. Izglītības un zinātnes ministrija</t>
  </si>
  <si>
    <t>17. Satiksmes ministrija</t>
  </si>
  <si>
    <t>19. Tieslietu ministrija</t>
  </si>
  <si>
    <t>21. Vides aizsardzības un reģionālās attīstības ministrija</t>
  </si>
  <si>
    <t>22. Kultūras ministrija</t>
  </si>
  <si>
    <t>25. Pārresoru koordinācijas centrs</t>
  </si>
  <si>
    <t>29. Veselības ministrija</t>
  </si>
  <si>
    <t>35. Centrālā vēlēšanu komisija</t>
  </si>
  <si>
    <t>62. Mērķdotācijas pašvaldībām</t>
  </si>
  <si>
    <t>64. Dotācija pašvaldībām</t>
  </si>
  <si>
    <t>t.sk. 01.00. "Apropriācijas rezerve"</t>
  </si>
  <si>
    <r>
      <t>5.3.1. Valsts konsolidētā budžeta izdevumi funkcionālā sadalījumā</t>
    </r>
    <r>
      <rPr>
        <b/>
        <i/>
        <sz val="14"/>
        <rFont val="Times New Roman Baltic"/>
        <charset val="186"/>
      </rPr>
      <t>, euro</t>
    </r>
  </si>
  <si>
    <t>5.3.1.1. Valsts pamatbudžeta izdevumi funkcionālā sadalījumā, euro</t>
  </si>
  <si>
    <r>
      <t xml:space="preserve">5.3.2. Valsts konsolidētā budžeta izdevumi administratīvajā sadalījumā, </t>
    </r>
    <r>
      <rPr>
        <b/>
        <i/>
        <sz val="12"/>
        <rFont val="Times New Roman Baltic"/>
        <charset val="186"/>
      </rPr>
      <t>euro</t>
    </r>
  </si>
  <si>
    <t>5.3.2.1. Valsts pamatbudžeta izdevumi administratīvajā sadalījumā, euro</t>
  </si>
  <si>
    <r>
      <t xml:space="preserve">5.3.3. Valsts konsolidētā budžeta izdevumi ekonomiskajās kategorijās, </t>
    </r>
    <r>
      <rPr>
        <b/>
        <i/>
        <sz val="12"/>
        <rFont val="Times New Roman Baltic"/>
        <charset val="186"/>
      </rPr>
      <t>euro</t>
    </r>
  </si>
  <si>
    <t>5.3.3.1. Valsts pamatbudžeta izdevumi ekonomiskajās kategorijās, euro</t>
  </si>
  <si>
    <t>5.3. pielikumi. Izdevumu politikas virzienu un izdevumu atbilstoši funkcionālajām un ekonomiskajām kategorijām kopsavilkums</t>
  </si>
  <si>
    <t>02 Aizsardzība</t>
  </si>
  <si>
    <t>03 Sabiedriskā kārtība un drošība</t>
  </si>
  <si>
    <t>04 Ekonomiskā darbība</t>
  </si>
  <si>
    <t>05 Vides aizsardzība</t>
  </si>
  <si>
    <t>06 Teritoriju un mājokļu apsaimniekošana</t>
  </si>
  <si>
    <t>08 Atpūta, kultūra un reliģija</t>
  </si>
  <si>
    <t>09 Izglītība</t>
  </si>
  <si>
    <t>10 Sociālā aizsardzība</t>
  </si>
  <si>
    <t>KOPĀ</t>
  </si>
  <si>
    <t>IKP milj. euro</t>
  </si>
  <si>
    <t>Funkcijas nosaukums</t>
  </si>
  <si>
    <t>01 Visparējie valdības dienesti</t>
  </si>
  <si>
    <t>07 Veselība</t>
  </si>
  <si>
    <t>5.3.1.2. Valsts speciālā budžeta izdevumi funkcionālā sadalījumā, euro</t>
  </si>
  <si>
    <t>Valsts prezidenta kanceleja</t>
  </si>
  <si>
    <t>Saeima</t>
  </si>
  <si>
    <t>Ministru kabinets</t>
  </si>
  <si>
    <t>Korupcijas novēršanas un apkarošanas birojs</t>
  </si>
  <si>
    <t>Tiesībsarga birojs</t>
  </si>
  <si>
    <t>Sabiedrības integrācijas fonds</t>
  </si>
  <si>
    <t>Sabiedrisko pakalpojumu regulēšanas komisija</t>
  </si>
  <si>
    <t>Aizsardzības ministrija</t>
  </si>
  <si>
    <t>Ārlietu ministrija</t>
  </si>
  <si>
    <t>Ekonomikas ministrija</t>
  </si>
  <si>
    <t>Finanšu ministrija</t>
  </si>
  <si>
    <t>Iekšlietu ministrija</t>
  </si>
  <si>
    <t>Izglītības un zinātnes ministrija</t>
  </si>
  <si>
    <t>Zemkopības ministrija</t>
  </si>
  <si>
    <t>Satiksmes ministrija</t>
  </si>
  <si>
    <t>Tieslietu ministrija</t>
  </si>
  <si>
    <t>Vides aizsardzības un reģionālās attīstības ministrija</t>
  </si>
  <si>
    <t>Kultūras ministrija</t>
  </si>
  <si>
    <t>Valsts kontrole</t>
  </si>
  <si>
    <t>Pārresoru koordinācijas centrs</t>
  </si>
  <si>
    <t>Augstākā tiesa</t>
  </si>
  <si>
    <t>Veselības ministrija</t>
  </si>
  <si>
    <t>Satversmes tiesa</t>
  </si>
  <si>
    <t>Prokuratūra</t>
  </si>
  <si>
    <t>Centrālā vēlēšanu komisija</t>
  </si>
  <si>
    <t>Mērķdotācijas pašvaldībām</t>
  </si>
  <si>
    <t>Dotācijas pašvaldībām</t>
  </si>
  <si>
    <t>Gadskārtējā valsts budžeta izpildes procesā pārdalāmais finansējums</t>
  </si>
  <si>
    <t>t.sk. konsolidējamā pozīcija - transferts uz valsts pamatbudžetu</t>
  </si>
  <si>
    <t>03. Ministru kabinets</t>
  </si>
  <si>
    <t>04. Korupcijas novēršanas un apkarošanas birojs</t>
  </si>
  <si>
    <t>11. Ārlietu ministrija</t>
  </si>
  <si>
    <t>t.sk. konsolidējamā pozīcija - atmaksa valsts pamatbudžetā par ES fondu finansējumu</t>
  </si>
  <si>
    <t>14. Iekšlietu ministrija</t>
  </si>
  <si>
    <t>16. Zemkopības ministrija</t>
  </si>
  <si>
    <t>18. Labklājības ministrija</t>
  </si>
  <si>
    <t>x</t>
  </si>
  <si>
    <t>24. Valsts kontrole</t>
  </si>
  <si>
    <t>28. Augstākā tiesa</t>
  </si>
  <si>
    <t>30. Satversmes tiesa</t>
  </si>
  <si>
    <t>32. Prokuratūra</t>
  </si>
  <si>
    <t>46. Sabiedriskie elektroniskie plašsaziņas līdzekļi</t>
  </si>
  <si>
    <t>47. Radio un televīzijas regulators</t>
  </si>
  <si>
    <t>74. Gadskārtējā valsts budžeta izpildes procesā pārdalāmais finansējums</t>
  </si>
  <si>
    <t>t.sk. 02.00. "Līdzekļi neparedzētiem gadījumiem"</t>
  </si>
  <si>
    <t>t.sk. 09.00. Valsts nozīmes reformas īstenošanai</t>
  </si>
  <si>
    <t>t.sk. 10.00. Noziedzīgi iegūtu līdzekļu legalizācijas un terorisma finansēšanas novēršana</t>
  </si>
  <si>
    <t>t.sk. 11.00. Demogrāfijas pasākumi</t>
  </si>
  <si>
    <t>t.sk. 12.00. Finansējums veselības jomas pasākumiem Covid-19 infekcijas izplatības ierobežošanai</t>
  </si>
  <si>
    <t>t.sk. 80.00. ''Nesadalītais finansējums ES politiku instr.''</t>
  </si>
  <si>
    <t>Pamatbudžeta izdevumi - kopā  (neto)</t>
  </si>
  <si>
    <t xml:space="preserve">5.3.2.2. Valsts speciālā budžeta izdevumi administratīvajā sadalījumā, euro </t>
  </si>
  <si>
    <t xml:space="preserve">Ekonomiskās klasifikācijas koda nosaukums
 </t>
  </si>
  <si>
    <t>Izdevumi – kopā</t>
  </si>
  <si>
    <t>Uzturēšanas izdevumi</t>
  </si>
  <si>
    <t>Kārtējie izdevumi</t>
  </si>
  <si>
    <t>Atlīdzība</t>
  </si>
  <si>
    <t>Preces un pakalpojumi</t>
  </si>
  <si>
    <t>Procentu izdevumi</t>
  </si>
  <si>
    <t>Subsīdijas, dotācijas, sociālie maksājumi un kompensācijas</t>
  </si>
  <si>
    <t>Subsīdijas un dotācijas</t>
  </si>
  <si>
    <t>Sociāla rakstura maksājumi un kompensācijas</t>
  </si>
  <si>
    <t>Kārtējie maksājumi Eiropas Savienības budžetā un starptautiskā sadarbība</t>
  </si>
  <si>
    <t>Kārtējie maksājumi Eiropas Savienības budžetā</t>
  </si>
  <si>
    <t>Starptautiskā sadarbība</t>
  </si>
  <si>
    <t>Transferti viena budžeta veida ietvaros un uzturēšanas izdevumu transferti starp budžeta veidiem</t>
  </si>
  <si>
    <t>Valsts budžeta uzturēšanas izdevumu transferti citiem budžetiem Eiropas Savienības politiku instrumentu un pārējās ārvalstu finanšu palīdzības līdzfinansētajiem projektiem (pasākumiem)</t>
  </si>
  <si>
    <t>Valsts budžeta uzturēšanas izdevumu transferti pašvaldībām Eiropas Savienības politiku instrumentu un pārējās ārvalstu finanšu palīdzības līdzfinansētajiem projektiem (pasākumiem)</t>
  </si>
  <si>
    <t>Valsts budžeta uzturēšanas izdevumu transferti valsts budžeta daļēji finansētām atvasinātām publiskām personām un budžeta nefinansētām iestādēm Eiropas Savienības politiku instrumentu un pārējās ārvalstu finanšu palīdzības līdzfinansētiem projektiem (pasākumiem)</t>
  </si>
  <si>
    <t>Pārējie valsts budžeta uzturēšanas izdevumu transferti citiem budžetiem</t>
  </si>
  <si>
    <t>Pārējie valsts budžeta uzturēšanas izdevumu transferti pašvaldībām</t>
  </si>
  <si>
    <t>Pārējie valsts budžeta uzturēšanas izdevumu transferti valsts budžeta daļēji finansētām atvasinātām publiskām personām un budžeta nefinansētām iestādēm</t>
  </si>
  <si>
    <t>Kapitālie izdevumi</t>
  </si>
  <si>
    <t>Pamatkapitāla veidošana</t>
  </si>
  <si>
    <t>Kapitālo izdevumu transferti</t>
  </si>
  <si>
    <t>Valsts budžeta transferti kapitālajiem izdevumiem citiem budžetiem Eiropas Savienības politiku instrumentu un pārējās ārvalstu finanšu palīdzības līdzfinansētajiem projektiem (pasākumiem)</t>
  </si>
  <si>
    <t>Valsts budžeta kapitālo izdevumu transferti pašvaldībām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</si>
  <si>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</si>
  <si>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Pārējie valsts budžeta kapitālo izdevumu transferti citiem budžetiem</t>
  </si>
  <si>
    <t>Pārējie valsts budžeta kapitālo izdevumu transferti pašvaldībām</t>
  </si>
  <si>
    <t>Pārējie valsts budžeta transferti kapitālajiem izdevumiem valsts budžeta daļēji finansētām atvasinātām publiskām personām un budžeta nefinansētām iestādēm</t>
  </si>
  <si>
    <t>Valsts budžeta transferti un uzturēšanas izdevumu transferti</t>
  </si>
  <si>
    <t>Valsts budžeta uzturēšanas izdevumu transferti no valsts pamatbudžeta uz valsts speciālo budžetu</t>
  </si>
  <si>
    <t>Valsts budžeta kapitālo izdevumu transferti</t>
  </si>
  <si>
    <t>Valsts budžeta kapitālo izdevumu transferti no valsts pamatbudžeta uz valsts speciālo budžetu</t>
  </si>
  <si>
    <t>5.3.3.2. Valsts speciālā budžeta izdevumi ekonomiskajās kategorijās, euro</t>
  </si>
  <si>
    <t>Sabiedriskie elektroniskie plašsaziņas līdzekļi</t>
  </si>
  <si>
    <t>Radio un televīzijas regulators</t>
  </si>
  <si>
    <t>Klimata un enerģētikas ministrija</t>
  </si>
  <si>
    <t>t.sk. 16.00. Finansējums Krievijas militārās agresijas ietekmes mazināšanas atbalsta instrumentiem</t>
  </si>
  <si>
    <t>t.sk. 17.00. Finansējums Ukrainas civiliedzīvotāju atbalsta likumā noteikto pasākumu īstenošanai</t>
  </si>
  <si>
    <t>t.sk. 18.00. Finansējums valsts drošības stiprināšanas pasākumiem</t>
  </si>
  <si>
    <t>t.sk. 19.00. 'Finansējums energoresursu un ēdināšanas izdevumu pieauguma kompensēšanai</t>
  </si>
  <si>
    <t>20. Klimata un enerģētikas ministrija</t>
  </si>
  <si>
    <t>Valsts budžeta uzturēšanas izdevumu transferti no valsts speciālā budžeta uz valsts pamatbudžetu</t>
  </si>
  <si>
    <t>2023.gada plāns</t>
  </si>
  <si>
    <t>2024.gada projekts</t>
  </si>
  <si>
    <t>Pieaugums vai samazinājums 2024.gadā pret 2023.gada plānu (+,-)</t>
  </si>
  <si>
    <t>Pieaugums vai samazinājums 2024.gadā pret 2023.gada plānu (%)</t>
  </si>
  <si>
    <t>t.sk. 20.00. Veselības aprūpes pasākumu īstenošana</t>
  </si>
  <si>
    <t>t.sk. 21.00. Finansējums vēlēšanu nodrošināšanai</t>
  </si>
  <si>
    <t>t.sk. 23.00. Valsts atbalsta programmas</t>
  </si>
  <si>
    <t>t.sk. 22.00. Valsts ārējās robežas drošības pasākumu nodrošināšana</t>
  </si>
  <si>
    <t>2025.gada prognoze</t>
  </si>
  <si>
    <t>2026.gada prognoze</t>
  </si>
  <si>
    <r>
      <t>02 Aizsardzība</t>
    </r>
    <r>
      <rPr>
        <sz val="12"/>
        <rFont val="Times New Roman"/>
        <family val="1"/>
        <charset val="186"/>
      </rPr>
      <t>¹</t>
    </r>
  </si>
  <si>
    <t>01 Vispārējie valdības dienesti</t>
  </si>
  <si>
    <r>
      <t>07 Veselība</t>
    </r>
    <r>
      <rPr>
        <sz val="12"/>
        <rFont val="Times New Roman"/>
        <family val="1"/>
        <charset val="186"/>
      </rPr>
      <t>²</t>
    </r>
  </si>
  <si>
    <t>`</t>
  </si>
  <si>
    <r>
      <rPr>
        <sz val="10"/>
        <color rgb="FF7030A0"/>
        <rFont val="Cambria"/>
        <family val="1"/>
        <charset val="186"/>
      </rPr>
      <t>¹</t>
    </r>
    <r>
      <rPr>
        <i/>
        <sz val="10"/>
        <color rgb="FF7030A0"/>
        <rFont val="Cambria"/>
        <family val="1"/>
        <charset val="186"/>
      </rPr>
      <t xml:space="preserve"> </t>
    </r>
    <r>
      <rPr>
        <i/>
        <sz val="10"/>
        <color rgb="FF7030A0"/>
        <rFont val="Times New Roman Baltic"/>
        <charset val="186"/>
      </rPr>
      <t xml:space="preserve">Uz funkciju 02 "Aizsardzība" attiecināti arī Tieslietu ministrijas programmas 43.00.00 "Satversmes aizsardzības" un budžeta resora "74.Gadskārtējā valsts budžeta izpildes procesā pārdalāmais finansējums" programmas 18.00.00 "Finansējums valsts drošības stiprināšanas pasākumiem" izdevumi;
</t>
    </r>
    <r>
      <rPr>
        <sz val="10"/>
        <color rgb="FF7030A0"/>
        <rFont val="Cambria"/>
        <family val="1"/>
        <charset val="186"/>
      </rPr>
      <t>²</t>
    </r>
    <r>
      <rPr>
        <i/>
        <sz val="10"/>
        <color rgb="FF7030A0"/>
        <rFont val="Cambria"/>
        <family val="1"/>
        <charset val="186"/>
      </rPr>
      <t xml:space="preserve"> </t>
    </r>
    <r>
      <rPr>
        <i/>
        <sz val="10"/>
        <color rgb="FF7030A0"/>
        <rFont val="Times New Roman Baltic"/>
        <charset val="186"/>
      </rPr>
      <t>Uz funkciju 07 "Veselība" attiecināti arī Iekšlietu ministrijas programmas 38.05.00 "Veselības aprūpe un fiziskā sagatavotība" un budžeta resora "74.Gadskārtējā valsts budžeta izpildes procesā pārdalāmais finansējums" programmas 12.00.00 "Finansējums veselības jomas pasākumiem Covid-19 infekcijas izplatības ierobežošanai" un programmas 20.00.00 "Veselības aprūpes pasākumu īstenošana" izdevumi.</t>
    </r>
  </si>
  <si>
    <t>t.sk. 15.00. Finansējums energoapgādes izmaksu atbalsta pasākumu īstenošanai</t>
  </si>
  <si>
    <t>t.sk. transferti uz valsts pamatbudžetu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</si>
</sst>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 ###"/>
    <numFmt numFmtId="166" formatCode="#,###,###"/>
    <numFmt numFmtId="167" formatCode="#,##0.0"/>
    <numFmt numFmtId="168" formatCode="#,###,##0.00"/>
    <numFmt numFmtId="169" formatCode="0.000"/>
  </numFmts>
  <fonts count="134">
    <font>
      <sz val="10"/>
      <name val="Arial"/>
      <charset val="186"/>
    </font>
    <font>
      <sz val="10"/>
      <color indexed="8"/>
      <name val="Arial"/>
      <family val="2"/>
      <charset val="186"/>
    </font>
    <font>
      <sz val="10"/>
      <name val="BaltOptima"/>
      <charset val="186"/>
    </font>
    <font>
      <b/>
      <sz val="12"/>
      <name val="Times New Roman Baltic"/>
      <family val="1"/>
      <charset val="186"/>
    </font>
    <font>
      <i/>
      <sz val="12"/>
      <name val="Times New Roman Baltic"/>
      <family val="1"/>
      <charset val="186"/>
    </font>
    <font>
      <sz val="12"/>
      <name val="Times New Roman Baltic"/>
      <family val="1"/>
      <charset val="186"/>
    </font>
    <font>
      <b/>
      <sz val="12"/>
      <color indexed="8"/>
      <name val="Times New Roman Baltic"/>
      <family val="1"/>
      <charset val="186"/>
    </font>
    <font>
      <b/>
      <i/>
      <sz val="12"/>
      <color indexed="8"/>
      <name val="Times New Roman Baltic"/>
      <family val="1"/>
      <charset val="186"/>
    </font>
    <font>
      <i/>
      <sz val="11"/>
      <name val="Times New Roman Baltic"/>
      <family val="1"/>
      <charset val="186"/>
    </font>
    <font>
      <b/>
      <sz val="12"/>
      <name val="Times New Roman Baltic"/>
      <charset val="186"/>
    </font>
    <font>
      <i/>
      <sz val="10"/>
      <color indexed="8"/>
      <name val="Times New Roman Baltic"/>
      <family val="1"/>
      <charset val="186"/>
    </font>
    <font>
      <i/>
      <sz val="12"/>
      <name val="Times New Roman Baltic"/>
      <charset val="186"/>
    </font>
    <font>
      <b/>
      <sz val="12"/>
      <color indexed="8"/>
      <name val="Times New Roman Baltic"/>
      <charset val="186"/>
    </font>
    <font>
      <sz val="10"/>
      <color indexed="8"/>
      <name val="Times New Roman"/>
      <family val="1"/>
      <charset val="186"/>
    </font>
    <font>
      <sz val="12"/>
      <color indexed="8"/>
      <name val="Times New Roman Baltic"/>
      <family val="1"/>
      <charset val="186"/>
    </font>
    <font>
      <sz val="10"/>
      <name val="BaltHelvetica"/>
    </font>
    <font>
      <sz val="10"/>
      <color indexed="8"/>
      <name val="Times New Roman Baltic"/>
      <family val="1"/>
      <charset val="186"/>
    </font>
    <font>
      <i/>
      <sz val="10"/>
      <color indexed="8"/>
      <name val="Times New Roman Baltic"/>
      <charset val="186"/>
    </font>
    <font>
      <i/>
      <sz val="10"/>
      <name val="Times New Roman Baltic"/>
      <family val="1"/>
      <charset val="186"/>
    </font>
    <font>
      <sz val="11"/>
      <name val="Times New Roman Baltic"/>
      <charset val="186"/>
    </font>
    <font>
      <sz val="11"/>
      <name val="Times New Roman"/>
      <family val="1"/>
      <charset val="186"/>
    </font>
    <font>
      <sz val="11"/>
      <name val="Times New Roman Baltic"/>
      <family val="1"/>
      <charset val="186"/>
    </font>
    <font>
      <b/>
      <sz val="12"/>
      <name val="Times New Roman"/>
      <family val="1"/>
      <charset val="186"/>
    </font>
    <font>
      <sz val="11"/>
      <color indexed="8"/>
      <name val="Times New Roman Baltic"/>
      <family val="1"/>
      <charset val="186"/>
    </font>
    <font>
      <b/>
      <i/>
      <sz val="12"/>
      <name val="Times New Roman Baltic"/>
      <charset val="186"/>
    </font>
    <font>
      <b/>
      <i/>
      <sz val="12"/>
      <color indexed="8"/>
      <name val="Times New Roman Baltic"/>
      <charset val="186"/>
    </font>
    <font>
      <b/>
      <sz val="14"/>
      <name val="Times New Roman Baltic"/>
      <charset val="186"/>
    </font>
    <font>
      <sz val="10"/>
      <name val="Helv"/>
    </font>
    <font>
      <b/>
      <sz val="10"/>
      <color indexed="8"/>
      <name val="Times New Roman"/>
      <family val="1"/>
      <charset val="186"/>
    </font>
    <font>
      <i/>
      <sz val="10"/>
      <color indexed="10"/>
      <name val="Times New Roman"/>
      <family val="1"/>
      <charset val="186"/>
    </font>
    <font>
      <sz val="10"/>
      <name val="Times New Roman"/>
      <family val="1"/>
      <charset val="186"/>
    </font>
    <font>
      <b/>
      <sz val="10"/>
      <name val="Times New Roman"/>
      <family val="1"/>
      <charset val="186"/>
    </font>
    <font>
      <b/>
      <sz val="10"/>
      <name val="Times New Roman"/>
      <family val="1"/>
    </font>
    <font>
      <i/>
      <sz val="10"/>
      <color indexed="30"/>
      <name val="Times New Roman"/>
      <family val="1"/>
      <charset val="186"/>
    </font>
    <font>
      <sz val="12"/>
      <name val="Times New Roman Baltic"/>
      <charset val="186"/>
    </font>
    <font>
      <sz val="10"/>
      <name val="Times New Roman Baltic"/>
      <family val="1"/>
      <charset val="186"/>
    </font>
    <font>
      <b/>
      <i/>
      <sz val="10"/>
      <color indexed="8"/>
      <name val="Times New Roman Baltic"/>
      <family val="1"/>
      <charset val="186"/>
    </font>
    <font>
      <b/>
      <i/>
      <sz val="10"/>
      <color indexed="8"/>
      <name val="Times New Roman Baltic"/>
      <charset val="186"/>
    </font>
    <font>
      <i/>
      <sz val="10"/>
      <name val="Times New Roman Baltic"/>
      <charset val="186"/>
    </font>
    <font>
      <b/>
      <sz val="11"/>
      <name val="Times New Roman Baltic"/>
      <charset val="186"/>
    </font>
    <font>
      <sz val="10"/>
      <color theme="1"/>
      <name val="Arial"/>
      <family val="2"/>
      <charset val="186"/>
    </font>
    <font>
      <sz val="12"/>
      <color rgb="FFFF0000"/>
      <name val="Times New Roman Baltic"/>
      <family val="1"/>
      <charset val="186"/>
    </font>
    <font>
      <b/>
      <i/>
      <sz val="10"/>
      <color rgb="FF0070C0"/>
      <name val="Times New Roman"/>
      <family val="1"/>
      <charset val="186"/>
    </font>
    <font>
      <i/>
      <sz val="10"/>
      <color rgb="FF00B050"/>
      <name val="Times New Roman"/>
      <family val="1"/>
      <charset val="186"/>
    </font>
    <font>
      <b/>
      <i/>
      <sz val="10"/>
      <color rgb="FFFF0000"/>
      <name val="Times New Roman"/>
      <family val="1"/>
      <charset val="186"/>
    </font>
    <font>
      <i/>
      <sz val="10"/>
      <color rgb="FF0070C0"/>
      <name val="Times New Roman"/>
      <family val="1"/>
      <charset val="186"/>
    </font>
    <font>
      <b/>
      <i/>
      <sz val="10"/>
      <color rgb="FF0070C0"/>
      <name val="Times New Roman"/>
      <family val="1"/>
    </font>
    <font>
      <b/>
      <i/>
      <sz val="10"/>
      <color rgb="FFFF0000"/>
      <name val="Times New Roman"/>
      <family val="1"/>
    </font>
    <font>
      <b/>
      <i/>
      <sz val="10"/>
      <color rgb="FF00B050"/>
      <name val="Times New Roman"/>
      <family val="1"/>
    </font>
    <font>
      <b/>
      <i/>
      <sz val="10"/>
      <color rgb="FFFF0000"/>
      <name val="Times New Roman Baltic"/>
      <charset val="186"/>
    </font>
    <font>
      <sz val="12"/>
      <color rgb="FF0070C0"/>
      <name val="Times New Roman Baltic"/>
      <family val="1"/>
      <charset val="186"/>
    </font>
    <font>
      <i/>
      <sz val="10"/>
      <color rgb="FF0070C0"/>
      <name val="Times New Roman Baltic"/>
      <charset val="186"/>
    </font>
    <font>
      <b/>
      <sz val="12"/>
      <color rgb="FFFF0000"/>
      <name val="Times New Roman Baltic"/>
      <family val="1"/>
      <charset val="186"/>
    </font>
    <font>
      <sz val="10"/>
      <name val="Times New Roman Baltic"/>
      <charset val="186"/>
    </font>
    <font>
      <b/>
      <sz val="10"/>
      <name val="Times New Roman Baltic"/>
      <charset val="186"/>
    </font>
    <font>
      <sz val="10"/>
      <color indexed="8"/>
      <name val="Times New Roman Baltic"/>
      <charset val="186"/>
    </font>
    <font>
      <i/>
      <sz val="12"/>
      <color rgb="FF0070C0"/>
      <name val="Times New Roman Baltic"/>
      <family val="1"/>
      <charset val="186"/>
    </font>
    <font>
      <i/>
      <sz val="10"/>
      <name val="Times New Roman"/>
      <family val="1"/>
    </font>
    <font>
      <i/>
      <sz val="10"/>
      <name val="Times New Roman"/>
      <family val="1"/>
      <charset val="186"/>
    </font>
    <font>
      <sz val="10"/>
      <name val="Arial"/>
      <family val="2"/>
    </font>
    <font>
      <b/>
      <sz val="10"/>
      <name val="Times New Roman Baltic"/>
      <family val="1"/>
      <charset val="186"/>
    </font>
    <font>
      <b/>
      <i/>
      <sz val="10"/>
      <name val="Times New Roman Baltic"/>
      <family val="1"/>
      <charset val="186"/>
    </font>
    <font>
      <b/>
      <i/>
      <sz val="14"/>
      <name val="Times New Roman Baltic"/>
      <charset val="186"/>
    </font>
    <font>
      <b/>
      <i/>
      <sz val="10"/>
      <name val="Times New Roman Baltic"/>
      <charset val="186"/>
    </font>
    <font>
      <b/>
      <i/>
      <sz val="10"/>
      <name val="Times New Roman"/>
      <family val="1"/>
      <charset val="186"/>
    </font>
    <font>
      <sz val="10"/>
      <name val="Arial"/>
      <family val="2"/>
      <charset val="186"/>
    </font>
    <font>
      <sz val="10"/>
      <name val="Arial"/>
      <family val="2"/>
      <charset val="186"/>
    </font>
    <font>
      <sz val="11"/>
      <color theme="1"/>
      <name val="Calibri"/>
      <family val="2"/>
      <charset val="186"/>
      <scheme val="minor"/>
    </font>
    <font>
      <sz val="11"/>
      <color indexed="16"/>
      <name val="Calibri"/>
      <family val="2"/>
    </font>
    <font>
      <b/>
      <sz val="11"/>
      <color indexed="53"/>
      <name val="Calibri"/>
      <family val="2"/>
    </font>
    <font>
      <b/>
      <sz val="11"/>
      <color indexed="9"/>
      <name val="Calibri"/>
      <family val="2"/>
    </font>
    <font>
      <i/>
      <sz val="10"/>
      <color rgb="FF7F7F7F"/>
      <name val="Arial"/>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sz val="11"/>
      <color indexed="60"/>
      <name val="Calibri"/>
      <family val="2"/>
    </font>
    <font>
      <b/>
      <sz val="11"/>
      <color indexed="63"/>
      <name val="Calibri"/>
      <family val="2"/>
    </font>
    <font>
      <b/>
      <sz val="10"/>
      <color indexed="8"/>
      <name val="Arial"/>
      <family val="2"/>
    </font>
    <font>
      <b/>
      <sz val="10"/>
      <color indexed="39"/>
      <name val="Arial"/>
      <family val="2"/>
    </font>
    <font>
      <sz val="10"/>
      <color indexed="8"/>
      <name val="Arial"/>
      <family val="2"/>
    </font>
    <font>
      <b/>
      <sz val="12"/>
      <color indexed="8"/>
      <name val="Arial"/>
      <family val="2"/>
      <charset val="186"/>
    </font>
    <font>
      <sz val="10"/>
      <color indexed="39"/>
      <name val="Arial"/>
      <family val="2"/>
    </font>
    <font>
      <sz val="19"/>
      <color indexed="48"/>
      <name val="Arial"/>
      <family val="2"/>
      <charset val="186"/>
    </font>
    <font>
      <sz val="10"/>
      <color indexed="10"/>
      <name val="Arial"/>
      <family val="2"/>
    </font>
    <font>
      <b/>
      <sz val="18"/>
      <color indexed="62"/>
      <name val="Cambria"/>
      <family val="2"/>
    </font>
    <font>
      <b/>
      <sz val="18"/>
      <color theme="3"/>
      <name val="Cambria"/>
      <family val="2"/>
      <scheme val="major"/>
    </font>
    <font>
      <b/>
      <sz val="11"/>
      <color indexed="8"/>
      <name val="Calibri"/>
      <family val="2"/>
    </font>
    <font>
      <sz val="11"/>
      <color indexed="10"/>
      <name val="Calibri"/>
      <family val="2"/>
    </font>
    <font>
      <sz val="10"/>
      <color indexed="9"/>
      <name val="Arial"/>
      <family val="2"/>
    </font>
    <font>
      <sz val="11"/>
      <color indexed="9"/>
      <name val="Calibri"/>
      <family val="2"/>
    </font>
    <font>
      <sz val="11"/>
      <color indexed="8"/>
      <name val="Calibri"/>
      <family val="2"/>
    </font>
    <font>
      <i/>
      <sz val="10"/>
      <color indexed="23"/>
      <name val="Arial"/>
      <family val="2"/>
    </font>
    <font>
      <sz val="11"/>
      <name val="Arial"/>
      <family val="2"/>
    </font>
    <font>
      <sz val="10"/>
      <name val="BaltGaramond"/>
      <family val="2"/>
    </font>
    <font>
      <sz val="11"/>
      <name val="Arial"/>
      <family val="2"/>
      <charset val="186"/>
    </font>
    <font>
      <sz val="10"/>
      <name val="BaltGaramond"/>
      <family val="2"/>
      <charset val="186"/>
    </font>
    <font>
      <sz val="10"/>
      <name val="Arial"/>
      <family val="2"/>
      <charset val="186"/>
    </font>
    <font>
      <sz val="10"/>
      <name val="Arial"/>
      <family val="2"/>
      <charset val="186"/>
    </font>
    <font>
      <b/>
      <sz val="16"/>
      <name val="Times New Roman Baltic"/>
      <charset val="186"/>
    </font>
    <font>
      <sz val="11"/>
      <color indexed="8"/>
      <name val="Times New Roman Baltic"/>
      <charset val="186"/>
    </font>
    <font>
      <i/>
      <sz val="11"/>
      <color indexed="8"/>
      <name val="Times New Roman Baltic"/>
      <charset val="186"/>
    </font>
    <font>
      <i/>
      <sz val="11"/>
      <color indexed="8"/>
      <name val="Times New Roman Baltic"/>
      <family val="1"/>
      <charset val="186"/>
    </font>
    <font>
      <b/>
      <i/>
      <sz val="10"/>
      <color rgb="FF0070C0"/>
      <name val="Times New Roman Baltic"/>
      <charset val="186"/>
    </font>
    <font>
      <i/>
      <sz val="10"/>
      <color rgb="FF0070C0"/>
      <name val="Times New Roman Baltic"/>
      <family val="1"/>
      <charset val="186"/>
    </font>
    <font>
      <i/>
      <sz val="10"/>
      <color rgb="FFFF0000"/>
      <name val="Times New Roman Baltic"/>
      <charset val="186"/>
    </font>
    <font>
      <b/>
      <i/>
      <sz val="12"/>
      <color rgb="FF0070C0"/>
      <name val="Times New Roman Baltic"/>
      <charset val="186"/>
    </font>
    <font>
      <sz val="12"/>
      <color rgb="FFFF0000"/>
      <name val="Times New Roman Baltic"/>
      <charset val="186"/>
    </font>
    <font>
      <i/>
      <sz val="10"/>
      <color rgb="FFFF0000"/>
      <name val="Times New Roman"/>
      <family val="1"/>
      <charset val="186"/>
    </font>
    <font>
      <b/>
      <sz val="12"/>
      <color rgb="FF0070C0"/>
      <name val="Times New Roman Baltic"/>
      <charset val="186"/>
    </font>
    <font>
      <b/>
      <i/>
      <sz val="12"/>
      <color rgb="FFFF0000"/>
      <name val="Times New Roman Baltic"/>
      <charset val="186"/>
    </font>
    <font>
      <i/>
      <sz val="12"/>
      <color rgb="FFFF0000"/>
      <name val="Times New Roman Baltic"/>
      <charset val="186"/>
    </font>
    <font>
      <i/>
      <sz val="12"/>
      <color rgb="FF0070C0"/>
      <name val="Times New Roman Baltic"/>
      <charset val="186"/>
    </font>
    <font>
      <b/>
      <sz val="12"/>
      <color indexed="8"/>
      <name val="Times New Roman"/>
      <family val="1"/>
      <charset val="186"/>
    </font>
    <font>
      <i/>
      <sz val="12"/>
      <color rgb="FFFF0000"/>
      <name val="Times New Roman Baltic"/>
      <family val="1"/>
      <charset val="186"/>
    </font>
    <font>
      <b/>
      <sz val="10"/>
      <color indexed="8"/>
      <name val="Times New Roman"/>
      <family val="1"/>
    </font>
    <font>
      <sz val="11"/>
      <color indexed="8"/>
      <name val="Times New Roman"/>
      <family val="1"/>
    </font>
    <font>
      <b/>
      <sz val="12"/>
      <color indexed="8"/>
      <name val="Times New Roman"/>
      <family val="1"/>
    </font>
    <font>
      <sz val="11"/>
      <color indexed="8"/>
      <name val="Times New Roman"/>
      <family val="1"/>
      <charset val="186"/>
    </font>
    <font>
      <i/>
      <sz val="10"/>
      <color rgb="FF00B050"/>
      <name val="Times New Roman Baltic"/>
      <charset val="186"/>
    </font>
    <font>
      <i/>
      <sz val="11"/>
      <color rgb="FFFF0000"/>
      <name val="Times New Roman Baltic"/>
      <family val="1"/>
      <charset val="186"/>
    </font>
    <font>
      <sz val="10"/>
      <name val="Arial"/>
    </font>
    <font>
      <b/>
      <sz val="12"/>
      <color indexed="8"/>
      <name val="Arial"/>
      <family val="2"/>
    </font>
    <font>
      <sz val="19"/>
      <color indexed="48"/>
      <name val="Arial"/>
      <family val="2"/>
    </font>
    <font>
      <b/>
      <sz val="12"/>
      <color indexed="8"/>
      <name val="Arial"/>
    </font>
    <font>
      <sz val="10"/>
      <color indexed="8"/>
      <name val="Arial"/>
    </font>
    <font>
      <sz val="19"/>
      <color indexed="48"/>
      <name val="Arial"/>
    </font>
    <font>
      <sz val="12"/>
      <name val="Times New Roman"/>
      <family val="1"/>
      <charset val="186"/>
    </font>
    <font>
      <i/>
      <sz val="10"/>
      <color rgb="FF7030A0"/>
      <name val="Times New Roman Baltic"/>
      <charset val="186"/>
    </font>
    <font>
      <sz val="10"/>
      <color rgb="FF7030A0"/>
      <name val="Cambria"/>
      <family val="1"/>
      <charset val="186"/>
    </font>
    <font>
      <i/>
      <sz val="10"/>
      <color rgb="FF7030A0"/>
      <name val="Cambria"/>
      <family val="1"/>
      <charset val="186"/>
    </font>
    <font>
      <sz val="12"/>
      <color rgb="FF7030A0"/>
      <name val="Times New Roman Baltic"/>
      <family val="1"/>
      <charset val="186"/>
    </font>
  </fonts>
  <fills count="48">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indexed="43"/>
      </patternFill>
    </fill>
    <fill>
      <patternFill patternType="solid">
        <fgColor indexed="45"/>
        <bgColor indexed="45"/>
      </patternFill>
    </fill>
    <fill>
      <patternFill patternType="solid">
        <fgColor indexed="9"/>
        <bgColor indexed="9"/>
      </patternFill>
    </fill>
    <fill>
      <patternFill patternType="solid">
        <fgColor indexed="55"/>
        <bgColor indexed="55"/>
      </patternFill>
    </fill>
    <fill>
      <patternFill patternType="solid">
        <fgColor indexed="42"/>
        <bgColor indexed="42"/>
      </patternFill>
    </fill>
    <fill>
      <patternFill patternType="solid">
        <fgColor indexed="47"/>
        <bgColor indexed="47"/>
      </patternFill>
    </fill>
    <fill>
      <patternFill patternType="solid">
        <fgColor indexed="26"/>
        <bgColor indexed="26"/>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22"/>
      </patternFill>
    </fill>
    <fill>
      <patternFill patternType="solid">
        <fgColor indexed="47"/>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26"/>
        <bgColor indexed="64"/>
      </patternFill>
    </fill>
    <fill>
      <patternFill patternType="solid">
        <fgColor indexed="11"/>
        <bgColor indexed="64"/>
      </patternFill>
    </fill>
    <fill>
      <patternFill patternType="solid">
        <fgColor theme="0"/>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48"/>
      </left>
      <right style="thin">
        <color indexed="48"/>
      </right>
      <top style="thin">
        <color indexed="48"/>
      </top>
      <bottom style="thin">
        <color indexed="4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1"/>
      </left>
      <right style="thin">
        <color indexed="48"/>
      </right>
      <top style="medium">
        <color indexed="41"/>
      </top>
      <bottom style="thin">
        <color indexed="48"/>
      </bottom>
      <diagonal/>
    </border>
    <border>
      <left/>
      <right/>
      <top style="thin">
        <color indexed="48"/>
      </top>
      <bottom style="double">
        <color indexed="48"/>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auto="1"/>
      </left>
      <right style="thin">
        <color indexed="64"/>
      </right>
      <top style="thin">
        <color theme="0" tint="-0.24994659260841701"/>
      </top>
      <bottom style="thin">
        <color theme="0" tint="-0.24994659260841701"/>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thin">
        <color auto="1"/>
      </top>
      <bottom/>
      <diagonal/>
    </border>
    <border>
      <left style="thin">
        <color auto="1"/>
      </left>
      <right style="thin">
        <color indexed="64"/>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thin">
        <color indexed="64"/>
      </top>
      <bottom style="thin">
        <color indexed="64"/>
      </bottom>
      <diagonal/>
    </border>
  </borders>
  <cellStyleXfs count="795">
    <xf numFmtId="0" fontId="0" fillId="0" borderId="0"/>
    <xf numFmtId="0" fontId="40" fillId="0" borderId="0"/>
    <xf numFmtId="0" fontId="1" fillId="0" borderId="0"/>
    <xf numFmtId="0" fontId="2" fillId="0" borderId="0"/>
    <xf numFmtId="0" fontId="1" fillId="0" borderId="0"/>
    <xf numFmtId="0" fontId="40" fillId="0" borderId="0"/>
    <xf numFmtId="0" fontId="15" fillId="0" borderId="0"/>
    <xf numFmtId="0" fontId="30" fillId="0" borderId="0" applyNumberFormat="0" applyProtection="0">
      <alignment horizontal="left" vertical="center" wrapText="1" indent="1" shrinkToFit="1"/>
    </xf>
    <xf numFmtId="4" fontId="13" fillId="0" borderId="1" applyNumberFormat="0" applyProtection="0">
      <alignment horizontal="right" vertical="center"/>
    </xf>
    <xf numFmtId="4" fontId="13" fillId="0" borderId="0" applyNumberFormat="0" applyProtection="0">
      <alignment horizontal="right" vertical="center" wrapText="1" shrinkToFit="1"/>
    </xf>
    <xf numFmtId="4" fontId="13" fillId="0" borderId="0" applyNumberFormat="0" applyProtection="0">
      <alignment horizontal="left" wrapText="1" indent="1" shrinkToFit="1"/>
    </xf>
    <xf numFmtId="0" fontId="27" fillId="0" borderId="0"/>
    <xf numFmtId="0" fontId="30" fillId="0" borderId="0" applyNumberFormat="0" applyProtection="0">
      <alignment horizontal="left" wrapText="1" indent="1" shrinkToFit="1"/>
    </xf>
    <xf numFmtId="4" fontId="13" fillId="0" borderId="0" applyNumberFormat="0" applyProtection="0">
      <alignment horizontal="left" wrapText="1" indent="1"/>
    </xf>
    <xf numFmtId="0" fontId="59" fillId="0" borderId="0"/>
    <xf numFmtId="4" fontId="13" fillId="4" borderId="6" applyNumberFormat="0" applyFill="0" applyProtection="0">
      <alignment vertical="center"/>
    </xf>
    <xf numFmtId="0" fontId="65" fillId="0" borderId="0"/>
    <xf numFmtId="0" fontId="66" fillId="0" borderId="0"/>
    <xf numFmtId="0" fontId="88" fillId="0" borderId="0" applyNumberFormat="0" applyFill="0" applyBorder="0" applyAlignment="0" applyProtection="0"/>
    <xf numFmtId="0" fontId="73" fillId="0" borderId="9" applyNumberFormat="0" applyFill="0" applyAlignment="0" applyProtection="0"/>
    <xf numFmtId="0" fontId="74" fillId="0" borderId="10" applyNumberFormat="0" applyFill="0" applyAlignment="0" applyProtection="0"/>
    <xf numFmtId="0" fontId="75" fillId="0" borderId="11" applyNumberFormat="0" applyFill="0" applyAlignment="0" applyProtection="0"/>
    <xf numFmtId="0" fontId="75" fillId="0" borderId="0" applyNumberFormat="0" applyFill="0" applyBorder="0" applyAlignment="0" applyProtection="0"/>
    <xf numFmtId="0" fontId="72" fillId="8" borderId="0" applyNumberFormat="0" applyBorder="0" applyAlignment="0" applyProtection="0"/>
    <xf numFmtId="0" fontId="68" fillId="5" borderId="0" applyNumberFormat="0" applyBorder="0" applyAlignment="0" applyProtection="0"/>
    <xf numFmtId="0" fontId="78" fillId="9" borderId="0" applyNumberFormat="0" applyBorder="0" applyAlignment="0" applyProtection="0"/>
    <xf numFmtId="0" fontId="76" fillId="9" borderId="7" applyNumberFormat="0" applyAlignment="0" applyProtection="0"/>
    <xf numFmtId="0" fontId="79" fillId="6" borderId="14" applyNumberFormat="0" applyAlignment="0" applyProtection="0"/>
    <xf numFmtId="0" fontId="69" fillId="6" borderId="7" applyNumberFormat="0" applyAlignment="0" applyProtection="0"/>
    <xf numFmtId="0" fontId="77" fillId="0" borderId="12" applyNumberFormat="0" applyFill="0" applyAlignment="0" applyProtection="0"/>
    <xf numFmtId="0" fontId="70" fillId="7" borderId="8" applyNumberFormat="0" applyAlignment="0" applyProtection="0"/>
    <xf numFmtId="0" fontId="90" fillId="0" borderId="0" applyNumberFormat="0" applyFill="0" applyBorder="0" applyAlignment="0" applyProtection="0"/>
    <xf numFmtId="0" fontId="65" fillId="10" borderId="13" applyNumberFormat="0" applyFont="0" applyAlignment="0" applyProtection="0"/>
    <xf numFmtId="0" fontId="71" fillId="0" borderId="0" applyNumberFormat="0" applyFill="0" applyBorder="0" applyAlignment="0" applyProtection="0"/>
    <xf numFmtId="0" fontId="89" fillId="0" borderId="16" applyNumberFormat="0" applyFill="0" applyAlignment="0" applyProtection="0"/>
    <xf numFmtId="4" fontId="81" fillId="4" borderId="6" applyNumberFormat="0" applyProtection="0">
      <alignment vertical="center"/>
    </xf>
    <xf numFmtId="4" fontId="28" fillId="4" borderId="17" applyNumberFormat="0" applyFill="0" applyProtection="0">
      <alignment horizontal="left" vertical="center"/>
    </xf>
    <xf numFmtId="0" fontId="80" fillId="4" borderId="6" applyNumberFormat="0" applyProtection="0">
      <alignment horizontal="left" vertical="top" indent="1"/>
    </xf>
    <xf numFmtId="4" fontId="28" fillId="11" borderId="0" applyNumberFormat="0" applyFill="0" applyProtection="0">
      <alignment horizontal="left" vertical="center" indent="1"/>
    </xf>
    <xf numFmtId="4" fontId="82" fillId="12" borderId="6" applyNumberFormat="0" applyProtection="0">
      <alignment horizontal="right" vertical="center"/>
    </xf>
    <xf numFmtId="4" fontId="82" fillId="13" borderId="6" applyNumberFormat="0" applyProtection="0">
      <alignment horizontal="right" vertical="center"/>
    </xf>
    <xf numFmtId="4" fontId="82" fillId="14" borderId="6" applyNumberFormat="0" applyProtection="0">
      <alignment horizontal="right" vertical="center"/>
    </xf>
    <xf numFmtId="4" fontId="82" fillId="15" borderId="6" applyNumberFormat="0" applyProtection="0">
      <alignment horizontal="right" vertical="center"/>
    </xf>
    <xf numFmtId="4" fontId="82" fillId="16" borderId="6" applyNumberFormat="0" applyProtection="0">
      <alignment horizontal="right" vertical="center"/>
    </xf>
    <xf numFmtId="4" fontId="82" fillId="17" borderId="6" applyNumberFormat="0" applyProtection="0">
      <alignment horizontal="right" vertical="center"/>
    </xf>
    <xf numFmtId="4" fontId="82" fillId="18" borderId="6" applyNumberFormat="0" applyProtection="0">
      <alignment horizontal="right" vertical="center"/>
    </xf>
    <xf numFmtId="4" fontId="82" fillId="19" borderId="6" applyNumberFormat="0" applyProtection="0">
      <alignment horizontal="right" vertical="center"/>
    </xf>
    <xf numFmtId="4" fontId="82" fillId="20" borderId="6" applyNumberFormat="0" applyProtection="0">
      <alignment horizontal="right" vertical="center"/>
    </xf>
    <xf numFmtId="4" fontId="80" fillId="21" borderId="15" applyNumberFormat="0" applyProtection="0">
      <alignment horizontal="left" vertical="center" indent="1"/>
    </xf>
    <xf numFmtId="4" fontId="82" fillId="22" borderId="0" applyNumberFormat="0" applyProtection="0">
      <alignment horizontal="left" vertical="center" indent="1"/>
    </xf>
    <xf numFmtId="4" fontId="83" fillId="23" borderId="0" applyNumberFormat="0" applyProtection="0">
      <alignment horizontal="left" vertical="center" indent="1"/>
    </xf>
    <xf numFmtId="4" fontId="13" fillId="11" borderId="17" applyNumberFormat="0" applyFill="0" applyProtection="0">
      <alignment horizontal="right" vertical="center"/>
    </xf>
    <xf numFmtId="4" fontId="1" fillId="22" borderId="0" applyNumberFormat="0" applyProtection="0">
      <alignment horizontal="left" vertical="center" indent="1"/>
    </xf>
    <xf numFmtId="4" fontId="1" fillId="11" borderId="0" applyNumberFormat="0" applyProtection="0">
      <alignment horizontal="left" vertical="center" indent="1"/>
    </xf>
    <xf numFmtId="0" fontId="30" fillId="23" borderId="6" applyNumberFormat="0" applyFill="0" applyProtection="0">
      <alignment horizontal="left" vertical="center" indent="1"/>
    </xf>
    <xf numFmtId="0" fontId="65" fillId="23" borderId="6" applyNumberFormat="0" applyProtection="0">
      <alignment horizontal="left" vertical="top" indent="1"/>
    </xf>
    <xf numFmtId="0" fontId="30" fillId="11" borderId="6" applyNumberFormat="0" applyFill="0" applyProtection="0">
      <alignment horizontal="left" vertical="center" indent="1"/>
    </xf>
    <xf numFmtId="0" fontId="65" fillId="11" borderId="6" applyNumberFormat="0" applyProtection="0">
      <alignment horizontal="left" vertical="top" indent="1"/>
    </xf>
    <xf numFmtId="0" fontId="30" fillId="24" borderId="6" applyNumberFormat="0" applyFill="0" applyProtection="0">
      <alignment horizontal="left" vertical="center" indent="1"/>
    </xf>
    <xf numFmtId="0" fontId="65" fillId="24" borderId="6" applyNumberFormat="0" applyProtection="0">
      <alignment horizontal="left" vertical="top" indent="1"/>
    </xf>
    <xf numFmtId="0" fontId="30" fillId="22" borderId="6" applyNumberFormat="0" applyFill="0" applyProtection="0">
      <alignment horizontal="left" vertical="center" indent="1"/>
    </xf>
    <xf numFmtId="0" fontId="65" fillId="22" borderId="6" applyNumberFormat="0" applyProtection="0">
      <alignment horizontal="left" vertical="top" indent="1"/>
    </xf>
    <xf numFmtId="0" fontId="65" fillId="25" borderId="3" applyNumberFormat="0">
      <protection locked="0"/>
    </xf>
    <xf numFmtId="4" fontId="82" fillId="26" borderId="6" applyNumberFormat="0" applyProtection="0">
      <alignment vertical="center"/>
    </xf>
    <xf numFmtId="4" fontId="84" fillId="26" borderId="6" applyNumberFormat="0" applyProtection="0">
      <alignment vertical="center"/>
    </xf>
    <xf numFmtId="4" fontId="82" fillId="26" borderId="6" applyNumberFormat="0" applyProtection="0">
      <alignment horizontal="left" vertical="center" indent="1"/>
    </xf>
    <xf numFmtId="0" fontId="82" fillId="26" borderId="6" applyNumberFormat="0" applyProtection="0">
      <alignment horizontal="left" vertical="top" indent="1"/>
    </xf>
    <xf numFmtId="4" fontId="13" fillId="22" borderId="6" applyNumberFormat="0" applyFill="0" applyProtection="0">
      <alignment horizontal="right" vertical="center"/>
    </xf>
    <xf numFmtId="4" fontId="84" fillId="22" borderId="6" applyNumberFormat="0" applyProtection="0">
      <alignment horizontal="right" vertical="center"/>
    </xf>
    <xf numFmtId="4" fontId="13" fillId="11" borderId="17" applyNumberFormat="0" applyFill="0" applyProtection="0">
      <alignment horizontal="left" vertical="center"/>
    </xf>
    <xf numFmtId="0" fontId="82" fillId="11" borderId="6" applyNumberFormat="0" applyProtection="0">
      <alignment horizontal="left" vertical="top" indent="1"/>
    </xf>
    <xf numFmtId="4" fontId="85" fillId="27" borderId="0" applyNumberFormat="0" applyProtection="0">
      <alignment horizontal="left" vertical="center" indent="1"/>
    </xf>
    <xf numFmtId="4" fontId="86" fillId="22" borderId="6" applyNumberFormat="0" applyProtection="0">
      <alignment horizontal="right" vertical="center"/>
    </xf>
    <xf numFmtId="0" fontId="87" fillId="0" borderId="0" applyNumberFormat="0" applyFill="0" applyBorder="0" applyAlignment="0" applyProtection="0"/>
    <xf numFmtId="0" fontId="82" fillId="11" borderId="0" applyNumberFormat="0" applyBorder="0" applyAlignment="0" applyProtection="0"/>
    <xf numFmtId="0" fontId="82" fillId="13" borderId="0" applyNumberFormat="0" applyBorder="0" applyAlignment="0" applyProtection="0"/>
    <xf numFmtId="0" fontId="82" fillId="26" borderId="0" applyNumberFormat="0" applyBorder="0" applyAlignment="0" applyProtection="0"/>
    <xf numFmtId="0" fontId="82" fillId="25" borderId="0" applyNumberFormat="0" applyBorder="0" applyAlignment="0" applyProtection="0"/>
    <xf numFmtId="0" fontId="82" fillId="24" borderId="0" applyNumberFormat="0" applyBorder="0" applyAlignment="0" applyProtection="0"/>
    <xf numFmtId="0" fontId="82" fillId="12" borderId="0" applyNumberFormat="0" applyBorder="0" applyAlignment="0" applyProtection="0"/>
    <xf numFmtId="0" fontId="82" fillId="23" borderId="0" applyNumberFormat="0" applyBorder="0" applyAlignment="0" applyProtection="0"/>
    <xf numFmtId="0" fontId="82" fillId="13" borderId="0" applyNumberFormat="0" applyBorder="0" applyAlignment="0" applyProtection="0"/>
    <xf numFmtId="0" fontId="82" fillId="18" borderId="0" applyNumberFormat="0" applyBorder="0" applyAlignment="0" applyProtection="0"/>
    <xf numFmtId="0" fontId="82" fillId="28" borderId="0" applyNumberFormat="0" applyBorder="0" applyAlignment="0" applyProtection="0"/>
    <xf numFmtId="0" fontId="82" fillId="23" borderId="0" applyNumberFormat="0" applyBorder="0" applyAlignment="0" applyProtection="0"/>
    <xf numFmtId="0" fontId="82" fillId="29" borderId="0" applyNumberFormat="0" applyBorder="0" applyAlignment="0" applyProtection="0"/>
    <xf numFmtId="0" fontId="91" fillId="23" borderId="0" applyNumberFormat="0" applyBorder="0" applyAlignment="0" applyProtection="0"/>
    <xf numFmtId="0" fontId="91" fillId="13" borderId="0" applyNumberFormat="0" applyBorder="0" applyAlignment="0" applyProtection="0"/>
    <xf numFmtId="0" fontId="91" fillId="18" borderId="0" applyNumberFormat="0" applyBorder="0" applyAlignment="0" applyProtection="0"/>
    <xf numFmtId="0" fontId="91" fillId="28" borderId="0" applyNumberFormat="0" applyBorder="0" applyAlignment="0" applyProtection="0"/>
    <xf numFmtId="0" fontId="91" fillId="23" borderId="0" applyNumberFormat="0" applyBorder="0" applyAlignment="0" applyProtection="0"/>
    <xf numFmtId="0" fontId="91" fillId="29" borderId="0" applyNumberFormat="0" applyBorder="0" applyAlignment="0" applyProtection="0"/>
    <xf numFmtId="0" fontId="92" fillId="30" borderId="0" applyNumberFormat="0" applyBorder="0" applyAlignment="0" applyProtection="0"/>
    <xf numFmtId="0" fontId="93" fillId="31" borderId="0" applyNumberFormat="0" applyBorder="0" applyAlignment="0" applyProtection="0"/>
    <xf numFmtId="0" fontId="93" fillId="32" borderId="0" applyNumberFormat="0" applyBorder="0" applyAlignment="0" applyProtection="0"/>
    <xf numFmtId="0" fontId="92" fillId="33" borderId="0" applyNumberFormat="0" applyBorder="0" applyAlignment="0" applyProtection="0"/>
    <xf numFmtId="0" fontId="92" fillId="34" borderId="0" applyNumberFormat="0" applyBorder="0" applyAlignment="0" applyProtection="0"/>
    <xf numFmtId="0" fontId="93" fillId="35" borderId="0" applyNumberFormat="0" applyBorder="0" applyAlignment="0" applyProtection="0"/>
    <xf numFmtId="0" fontId="93" fillId="5"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3" fillId="36" borderId="0" applyNumberFormat="0" applyBorder="0" applyAlignment="0" applyProtection="0"/>
    <xf numFmtId="0" fontId="93" fillId="37" borderId="0" applyNumberFormat="0" applyBorder="0" applyAlignment="0" applyProtection="0"/>
    <xf numFmtId="0" fontId="92" fillId="38" borderId="0" applyNumberFormat="0" applyBorder="0" applyAlignment="0" applyProtection="0"/>
    <xf numFmtId="0" fontId="92" fillId="39" borderId="0" applyNumberFormat="0" applyBorder="0" applyAlignment="0" applyProtection="0"/>
    <xf numFmtId="0" fontId="93" fillId="37" borderId="0" applyNumberFormat="0" applyBorder="0" applyAlignment="0" applyProtection="0"/>
    <xf numFmtId="0" fontId="93" fillId="38" borderId="0" applyNumberFormat="0" applyBorder="0" applyAlignment="0" applyProtection="0"/>
    <xf numFmtId="0" fontId="92" fillId="38" borderId="0" applyNumberFormat="0" applyBorder="0" applyAlignment="0" applyProtection="0"/>
    <xf numFmtId="0" fontId="92" fillId="40" borderId="0" applyNumberFormat="0" applyBorder="0" applyAlignment="0" applyProtection="0"/>
    <xf numFmtId="0" fontId="93" fillId="31" borderId="0" applyNumberFormat="0" applyBorder="0" applyAlignment="0" applyProtection="0"/>
    <xf numFmtId="0" fontId="93" fillId="32" borderId="0" applyNumberFormat="0" applyBorder="0" applyAlignment="0" applyProtection="0"/>
    <xf numFmtId="0" fontId="92" fillId="32" borderId="0" applyNumberFormat="0" applyBorder="0" applyAlignment="0" applyProtection="0"/>
    <xf numFmtId="0" fontId="92" fillId="41" borderId="0" applyNumberFormat="0" applyBorder="0" applyAlignment="0" applyProtection="0"/>
    <xf numFmtId="0" fontId="93" fillId="10" borderId="0" applyNumberFormat="0" applyBorder="0" applyAlignment="0" applyProtection="0"/>
    <xf numFmtId="0" fontId="93" fillId="5" borderId="0" applyNumberFormat="0" applyBorder="0" applyAlignment="0" applyProtection="0"/>
    <xf numFmtId="0" fontId="92" fillId="9" borderId="0" applyNumberFormat="0" applyBorder="0" applyAlignment="0" applyProtection="0"/>
    <xf numFmtId="0" fontId="89" fillId="42" borderId="0" applyNumberFormat="0" applyBorder="0" applyAlignment="0" applyProtection="0"/>
    <xf numFmtId="0" fontId="89" fillId="43" borderId="0" applyNumberFormat="0" applyBorder="0" applyAlignment="0" applyProtection="0"/>
    <xf numFmtId="0" fontId="89" fillId="44" borderId="0" applyNumberFormat="0" applyBorder="0" applyAlignment="0" applyProtection="0"/>
    <xf numFmtId="164" fontId="96" fillId="0" borderId="0" applyBorder="0" applyAlignment="0" applyProtection="0"/>
    <xf numFmtId="0" fontId="94" fillId="0" borderId="0" applyNumberFormat="0" applyFill="0" applyBorder="0" applyAlignment="0" applyProtection="0"/>
    <xf numFmtId="169" fontId="96" fillId="45" borderId="0"/>
    <xf numFmtId="0" fontId="95" fillId="0" borderId="0"/>
    <xf numFmtId="0" fontId="65" fillId="0" borderId="0"/>
    <xf numFmtId="0" fontId="65" fillId="0" borderId="0"/>
    <xf numFmtId="0" fontId="65" fillId="0" borderId="0"/>
    <xf numFmtId="0" fontId="65" fillId="10" borderId="13" applyNumberFormat="0" applyFont="0" applyAlignment="0" applyProtection="0"/>
    <xf numFmtId="0" fontId="65" fillId="0" borderId="0"/>
    <xf numFmtId="0" fontId="65" fillId="0" borderId="0"/>
    <xf numFmtId="0" fontId="65" fillId="0" borderId="0"/>
    <xf numFmtId="0" fontId="65" fillId="0" borderId="0"/>
    <xf numFmtId="0" fontId="65" fillId="0" borderId="0"/>
    <xf numFmtId="0" fontId="67" fillId="0" borderId="0"/>
    <xf numFmtId="0" fontId="65" fillId="0" borderId="0"/>
    <xf numFmtId="0" fontId="65" fillId="0" borderId="0"/>
    <xf numFmtId="0" fontId="97" fillId="0" borderId="0"/>
    <xf numFmtId="0" fontId="97" fillId="0" borderId="0"/>
    <xf numFmtId="9" fontId="65" fillId="0" borderId="0" applyFont="0" applyFill="0" applyBorder="0" applyAlignment="0" applyProtection="0"/>
    <xf numFmtId="164" fontId="96" fillId="46" borderId="0" applyBorder="0" applyProtection="0"/>
    <xf numFmtId="4" fontId="80" fillId="4" borderId="6" applyNumberFormat="0" applyFill="0" applyProtection="0">
      <alignment vertical="center"/>
    </xf>
    <xf numFmtId="4" fontId="80" fillId="4" borderId="6" applyNumberFormat="0" applyProtection="0">
      <alignment vertical="center"/>
    </xf>
    <xf numFmtId="4" fontId="80" fillId="4" borderId="6" applyNumberFormat="0" applyFill="0" applyProtection="0">
      <alignment horizontal="left" vertical="center" indent="1"/>
    </xf>
    <xf numFmtId="4" fontId="80" fillId="4" borderId="6" applyNumberFormat="0" applyProtection="0">
      <alignment horizontal="left" vertical="center" indent="1"/>
    </xf>
    <xf numFmtId="4" fontId="80" fillId="11" borderId="0" applyNumberFormat="0" applyFill="0" applyProtection="0">
      <alignment horizontal="left" vertical="center" indent="1"/>
    </xf>
    <xf numFmtId="4" fontId="80" fillId="0" borderId="0" applyNumberFormat="0" applyProtection="0">
      <alignment horizontal="left" vertical="center" indent="1"/>
    </xf>
    <xf numFmtId="4" fontId="83" fillId="23" borderId="0" applyNumberFormat="0" applyProtection="0">
      <alignment horizontal="left" vertical="center" indent="1"/>
    </xf>
    <xf numFmtId="4" fontId="82" fillId="11" borderId="6" applyNumberFormat="0" applyFill="0" applyProtection="0">
      <alignment horizontal="right" vertical="center"/>
    </xf>
    <xf numFmtId="4" fontId="82" fillId="11" borderId="6" applyNumberFormat="0" applyProtection="0">
      <alignment horizontal="right" vertical="center"/>
    </xf>
    <xf numFmtId="4" fontId="1" fillId="22" borderId="0" applyNumberFormat="0" applyProtection="0">
      <alignment horizontal="left" vertical="center" indent="1"/>
    </xf>
    <xf numFmtId="4" fontId="1" fillId="11" borderId="0" applyNumberFormat="0" applyProtection="0">
      <alignment horizontal="left" vertical="center" indent="1"/>
    </xf>
    <xf numFmtId="0" fontId="65" fillId="23" borderId="6" applyNumberFormat="0" applyFill="0" applyProtection="0">
      <alignment horizontal="left" vertical="center" indent="1"/>
    </xf>
    <xf numFmtId="0" fontId="30" fillId="0" borderId="0" applyNumberFormat="0" applyProtection="0">
      <alignment horizontal="left" vertical="center" wrapText="1" indent="1" shrinkToFit="1"/>
    </xf>
    <xf numFmtId="0" fontId="65" fillId="23" borderId="6" applyNumberFormat="0" applyProtection="0">
      <alignment horizontal="left" vertical="top" indent="1"/>
    </xf>
    <xf numFmtId="0" fontId="65" fillId="11" borderId="6" applyNumberFormat="0" applyFill="0" applyProtection="0">
      <alignment horizontal="left" vertical="center" indent="1"/>
    </xf>
    <xf numFmtId="0" fontId="30" fillId="0" borderId="0" applyNumberFormat="0" applyProtection="0">
      <alignment horizontal="left" vertical="center" wrapText="1" indent="1" shrinkToFit="1"/>
    </xf>
    <xf numFmtId="0" fontId="65" fillId="11" borderId="6" applyNumberFormat="0" applyProtection="0">
      <alignment horizontal="left" vertical="top" indent="1"/>
    </xf>
    <xf numFmtId="0" fontId="65" fillId="24" borderId="6" applyNumberFormat="0" applyFill="0" applyProtection="0">
      <alignment horizontal="left" vertical="center" indent="1"/>
    </xf>
    <xf numFmtId="0" fontId="30" fillId="0" borderId="0" applyNumberFormat="0" applyProtection="0">
      <alignment horizontal="left" vertical="center" wrapText="1" indent="1" shrinkToFit="1"/>
    </xf>
    <xf numFmtId="0" fontId="65" fillId="24" borderId="6" applyNumberFormat="0" applyProtection="0">
      <alignment horizontal="left" vertical="top" indent="1"/>
    </xf>
    <xf numFmtId="0" fontId="65" fillId="22" borderId="6" applyNumberFormat="0" applyFill="0" applyProtection="0">
      <alignment horizontal="left" vertical="center" indent="1"/>
    </xf>
    <xf numFmtId="0" fontId="65" fillId="0" borderId="3" applyNumberFormat="0" applyProtection="0">
      <alignment horizontal="left" vertical="center" indent="1"/>
    </xf>
    <xf numFmtId="0" fontId="65" fillId="22" borderId="6" applyNumberFormat="0" applyProtection="0">
      <alignment horizontal="left" vertical="top" indent="1"/>
    </xf>
    <xf numFmtId="0" fontId="65" fillId="25" borderId="3" applyNumberFormat="0">
      <protection locked="0"/>
    </xf>
    <xf numFmtId="4" fontId="82" fillId="22" borderId="6" applyNumberFormat="0" applyFill="0" applyProtection="0">
      <alignment horizontal="right" vertical="center"/>
    </xf>
    <xf numFmtId="4" fontId="13" fillId="0" borderId="0" applyNumberFormat="0" applyProtection="0">
      <alignment horizontal="right"/>
    </xf>
    <xf numFmtId="4" fontId="82" fillId="0" borderId="3" applyNumberFormat="0" applyProtection="0">
      <alignment horizontal="right" vertical="center"/>
    </xf>
    <xf numFmtId="4" fontId="13" fillId="0" borderId="0" applyNumberFormat="0" applyProtection="0">
      <alignment horizontal="right"/>
    </xf>
    <xf numFmtId="4" fontId="82" fillId="11" borderId="6" applyNumberFormat="0" applyFill="0" applyProtection="0">
      <alignment horizontal="left" vertical="center" indent="1"/>
    </xf>
    <xf numFmtId="4" fontId="13" fillId="0" borderId="3" applyNumberFormat="0" applyProtection="0">
      <alignment horizontal="left" wrapText="1" indent="1"/>
    </xf>
    <xf numFmtId="4" fontId="82" fillId="0" borderId="3" applyNumberFormat="0" applyProtection="0">
      <alignment horizontal="left" wrapText="1" indent="1"/>
    </xf>
    <xf numFmtId="4" fontId="13" fillId="0" borderId="0" applyNumberFormat="0" applyProtection="0">
      <alignment horizontal="left" wrapText="1" indent="1" shrinkToFit="1"/>
    </xf>
    <xf numFmtId="4" fontId="85" fillId="27" borderId="0" applyNumberFormat="0" applyProtection="0">
      <alignment horizontal="left" vertical="center" indent="1"/>
    </xf>
    <xf numFmtId="0" fontId="27" fillId="0" borderId="0"/>
    <xf numFmtId="0" fontId="87" fillId="0" borderId="0" applyNumberFormat="0" applyFill="0" applyBorder="0" applyAlignment="0" applyProtection="0"/>
    <xf numFmtId="164" fontId="98" fillId="2" borderId="0" applyBorder="0" applyProtection="0"/>
    <xf numFmtId="0" fontId="67" fillId="0" borderId="0"/>
    <xf numFmtId="0" fontId="65" fillId="0" borderId="0"/>
    <xf numFmtId="0" fontId="76" fillId="9" borderId="7" applyNumberFormat="0" applyAlignment="0" applyProtection="0"/>
    <xf numFmtId="0" fontId="79" fillId="6" borderId="14" applyNumberFormat="0" applyAlignment="0" applyProtection="0"/>
    <xf numFmtId="0" fontId="69" fillId="6" borderId="7" applyNumberFormat="0" applyAlignment="0" applyProtection="0"/>
    <xf numFmtId="0" fontId="65" fillId="10" borderId="13" applyNumberFormat="0" applyFont="0" applyAlignment="0" applyProtection="0"/>
    <xf numFmtId="0" fontId="89" fillId="0" borderId="16" applyNumberFormat="0" applyFill="0" applyAlignment="0" applyProtection="0"/>
    <xf numFmtId="4" fontId="13" fillId="4" borderId="6" applyNumberFormat="0" applyFill="0" applyProtection="0">
      <alignment vertical="center"/>
    </xf>
    <xf numFmtId="4" fontId="81" fillId="4" borderId="6" applyNumberFormat="0" applyProtection="0">
      <alignment vertical="center"/>
    </xf>
    <xf numFmtId="4" fontId="28" fillId="4" borderId="17" applyNumberFormat="0" applyFill="0" applyProtection="0">
      <alignment horizontal="left" vertical="center"/>
    </xf>
    <xf numFmtId="0" fontId="80" fillId="4" borderId="6" applyNumberFormat="0" applyProtection="0">
      <alignment horizontal="left" vertical="top" indent="1"/>
    </xf>
    <xf numFmtId="4" fontId="82" fillId="12" borderId="6" applyNumberFormat="0" applyProtection="0">
      <alignment horizontal="right" vertical="center"/>
    </xf>
    <xf numFmtId="4" fontId="82" fillId="13" borderId="6" applyNumberFormat="0" applyProtection="0">
      <alignment horizontal="right" vertical="center"/>
    </xf>
    <xf numFmtId="4" fontId="82" fillId="14" borderId="6" applyNumberFormat="0" applyProtection="0">
      <alignment horizontal="right" vertical="center"/>
    </xf>
    <xf numFmtId="4" fontId="82" fillId="15" borderId="6" applyNumberFormat="0" applyProtection="0">
      <alignment horizontal="right" vertical="center"/>
    </xf>
    <xf numFmtId="4" fontId="82" fillId="16" borderId="6" applyNumberFormat="0" applyProtection="0">
      <alignment horizontal="right" vertical="center"/>
    </xf>
    <xf numFmtId="4" fontId="82" fillId="17" borderId="6" applyNumberFormat="0" applyProtection="0">
      <alignment horizontal="right" vertical="center"/>
    </xf>
    <xf numFmtId="4" fontId="82" fillId="18" borderId="6" applyNumberFormat="0" applyProtection="0">
      <alignment horizontal="right" vertical="center"/>
    </xf>
    <xf numFmtId="4" fontId="82" fillId="19" borderId="6" applyNumberFormat="0" applyProtection="0">
      <alignment horizontal="right" vertical="center"/>
    </xf>
    <xf numFmtId="4" fontId="82" fillId="20" borderId="6" applyNumberFormat="0" applyProtection="0">
      <alignment horizontal="right" vertical="center"/>
    </xf>
    <xf numFmtId="4" fontId="13" fillId="11" borderId="17" applyNumberFormat="0" applyFill="0" applyProtection="0">
      <alignment horizontal="right" vertical="center"/>
    </xf>
    <xf numFmtId="0" fontId="30" fillId="23" borderId="6" applyNumberFormat="0" applyFill="0" applyProtection="0">
      <alignment horizontal="left" vertical="center" indent="1"/>
    </xf>
    <xf numFmtId="0" fontId="65" fillId="23" borderId="6" applyNumberFormat="0" applyProtection="0">
      <alignment horizontal="left" vertical="top" indent="1"/>
    </xf>
    <xf numFmtId="0" fontId="30" fillId="11" borderId="6" applyNumberFormat="0" applyFill="0" applyProtection="0">
      <alignment horizontal="left" vertical="center" indent="1"/>
    </xf>
    <xf numFmtId="0" fontId="65" fillId="11" borderId="6" applyNumberFormat="0" applyProtection="0">
      <alignment horizontal="left" vertical="top" indent="1"/>
    </xf>
    <xf numFmtId="0" fontId="30" fillId="24" borderId="6" applyNumberFormat="0" applyFill="0" applyProtection="0">
      <alignment horizontal="left" vertical="center" indent="1"/>
    </xf>
    <xf numFmtId="0" fontId="65" fillId="24" borderId="6" applyNumberFormat="0" applyProtection="0">
      <alignment horizontal="left" vertical="top" indent="1"/>
    </xf>
    <xf numFmtId="0" fontId="30" fillId="22" borderId="6" applyNumberFormat="0" applyFill="0" applyProtection="0">
      <alignment horizontal="left" vertical="center" indent="1"/>
    </xf>
    <xf numFmtId="0" fontId="65" fillId="22" borderId="6" applyNumberFormat="0" applyProtection="0">
      <alignment horizontal="left" vertical="top" indent="1"/>
    </xf>
    <xf numFmtId="4" fontId="82" fillId="26" borderId="6" applyNumberFormat="0" applyProtection="0">
      <alignment vertical="center"/>
    </xf>
    <xf numFmtId="4" fontId="84" fillId="26" borderId="6" applyNumberFormat="0" applyProtection="0">
      <alignment vertical="center"/>
    </xf>
    <xf numFmtId="4" fontId="82" fillId="26" borderId="6" applyNumberFormat="0" applyProtection="0">
      <alignment horizontal="left" vertical="center" indent="1"/>
    </xf>
    <xf numFmtId="0" fontId="82" fillId="26" borderId="6" applyNumberFormat="0" applyProtection="0">
      <alignment horizontal="left" vertical="top" indent="1"/>
    </xf>
    <xf numFmtId="4" fontId="13" fillId="22" borderId="6" applyNumberFormat="0" applyFill="0" applyProtection="0">
      <alignment horizontal="right" vertical="center"/>
    </xf>
    <xf numFmtId="4" fontId="84" fillId="22" borderId="6" applyNumberFormat="0" applyProtection="0">
      <alignment horizontal="right" vertical="center"/>
    </xf>
    <xf numFmtId="4" fontId="13" fillId="11" borderId="17" applyNumberFormat="0" applyFill="0" applyProtection="0">
      <alignment horizontal="left" vertical="center"/>
    </xf>
    <xf numFmtId="0" fontId="82" fillId="11" borderId="6" applyNumberFormat="0" applyProtection="0">
      <alignment horizontal="left" vertical="top" indent="1"/>
    </xf>
    <xf numFmtId="4" fontId="86" fillId="22" borderId="6" applyNumberFormat="0" applyProtection="0">
      <alignment horizontal="right" vertical="center"/>
    </xf>
    <xf numFmtId="0" fontId="65" fillId="0" borderId="0"/>
    <xf numFmtId="0" fontId="1" fillId="0" borderId="0"/>
    <xf numFmtId="0" fontId="65" fillId="0" borderId="0"/>
    <xf numFmtId="0" fontId="65" fillId="0" borderId="0"/>
    <xf numFmtId="0" fontId="65" fillId="0" borderId="0"/>
    <xf numFmtId="0" fontId="65" fillId="10" borderId="13" applyNumberFormat="0" applyFont="0" applyAlignment="0" applyProtection="0"/>
    <xf numFmtId="0" fontId="65" fillId="0" borderId="0"/>
    <xf numFmtId="0" fontId="65" fillId="0" borderId="0"/>
    <xf numFmtId="0" fontId="65" fillId="0" borderId="0"/>
    <xf numFmtId="0" fontId="65" fillId="0" borderId="0"/>
    <xf numFmtId="0" fontId="67" fillId="0" borderId="0"/>
    <xf numFmtId="0" fontId="65" fillId="0" borderId="0"/>
    <xf numFmtId="0" fontId="65" fillId="0" borderId="0"/>
    <xf numFmtId="9" fontId="65" fillId="0" borderId="0" applyFont="0" applyFill="0" applyBorder="0" applyAlignment="0" applyProtection="0"/>
    <xf numFmtId="4" fontId="80" fillId="4" borderId="6" applyNumberFormat="0" applyFill="0" applyProtection="0">
      <alignment vertical="center"/>
    </xf>
    <xf numFmtId="4" fontId="80" fillId="4" borderId="6" applyNumberFormat="0" applyProtection="0">
      <alignment vertical="center"/>
    </xf>
    <xf numFmtId="4" fontId="80" fillId="4" borderId="6" applyNumberFormat="0" applyFill="0" applyProtection="0">
      <alignment horizontal="left" vertical="center" indent="1"/>
    </xf>
    <xf numFmtId="4" fontId="80" fillId="4" borderId="6" applyNumberFormat="0" applyProtection="0">
      <alignment horizontal="left" vertical="center" indent="1"/>
    </xf>
    <xf numFmtId="4" fontId="83" fillId="23" borderId="0" applyNumberFormat="0" applyProtection="0">
      <alignment horizontal="left" vertical="center" indent="1"/>
    </xf>
    <xf numFmtId="4" fontId="82" fillId="11" borderId="6" applyNumberFormat="0" applyFill="0" applyProtection="0">
      <alignment horizontal="right" vertical="center"/>
    </xf>
    <xf numFmtId="4" fontId="82" fillId="11" borderId="6" applyNumberFormat="0" applyProtection="0">
      <alignment horizontal="right" vertical="center"/>
    </xf>
    <xf numFmtId="4" fontId="1" fillId="22" borderId="0" applyNumberFormat="0" applyProtection="0">
      <alignment horizontal="left" vertical="center" indent="1"/>
    </xf>
    <xf numFmtId="4" fontId="1" fillId="11" borderId="0" applyNumberFormat="0" applyProtection="0">
      <alignment horizontal="left" vertical="center" indent="1"/>
    </xf>
    <xf numFmtId="0" fontId="65" fillId="23" borderId="6" applyNumberFormat="0" applyFill="0" applyProtection="0">
      <alignment horizontal="left" vertical="center" indent="1"/>
    </xf>
    <xf numFmtId="0" fontId="65" fillId="23" borderId="6" applyNumberFormat="0" applyProtection="0">
      <alignment horizontal="left" vertical="top" indent="1"/>
    </xf>
    <xf numFmtId="0" fontId="65" fillId="11" borderId="6" applyNumberFormat="0" applyFill="0" applyProtection="0">
      <alignment horizontal="left" vertical="center" indent="1"/>
    </xf>
    <xf numFmtId="0" fontId="65" fillId="11" borderId="6" applyNumberFormat="0" applyProtection="0">
      <alignment horizontal="left" vertical="top" indent="1"/>
    </xf>
    <xf numFmtId="0" fontId="65" fillId="24" borderId="6" applyNumberFormat="0" applyFill="0" applyProtection="0">
      <alignment horizontal="left" vertical="center" indent="1"/>
    </xf>
    <xf numFmtId="0" fontId="65" fillId="24" borderId="6" applyNumberFormat="0" applyProtection="0">
      <alignment horizontal="left" vertical="top" indent="1"/>
    </xf>
    <xf numFmtId="0" fontId="65" fillId="22" borderId="6" applyNumberFormat="0" applyFill="0" applyProtection="0">
      <alignment horizontal="left" vertical="center" indent="1"/>
    </xf>
    <xf numFmtId="0" fontId="65" fillId="0" borderId="3" applyNumberFormat="0" applyProtection="0">
      <alignment horizontal="left" vertical="center" indent="1"/>
    </xf>
    <xf numFmtId="0" fontId="65" fillId="22" borderId="6" applyNumberFormat="0" applyProtection="0">
      <alignment horizontal="left" vertical="top" indent="1"/>
    </xf>
    <xf numFmtId="0" fontId="65" fillId="25" borderId="3" applyNumberFormat="0">
      <protection locked="0"/>
    </xf>
    <xf numFmtId="4" fontId="82" fillId="22" borderId="6" applyNumberFormat="0" applyFill="0" applyProtection="0">
      <alignment horizontal="right" vertical="center"/>
    </xf>
    <xf numFmtId="4" fontId="82" fillId="11" borderId="6" applyNumberFormat="0" applyFill="0" applyProtection="0">
      <alignment horizontal="left" vertical="center" indent="1"/>
    </xf>
    <xf numFmtId="4" fontId="85" fillId="27" borderId="0" applyNumberFormat="0" applyProtection="0">
      <alignment horizontal="left" vertical="center" indent="1"/>
    </xf>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4" fontId="28" fillId="0" borderId="0" applyNumberFormat="0" applyProtection="0">
      <alignment horizontal="left" wrapText="1" indent="1"/>
    </xf>
    <xf numFmtId="2" fontId="30" fillId="0" borderId="0" applyProtection="0">
      <alignment horizontal="left" wrapText="1" indent="1"/>
    </xf>
    <xf numFmtId="0" fontId="30" fillId="0" borderId="0" applyNumberFormat="0" applyProtection="0">
      <alignment horizontal="left" wrapText="1" indent="1"/>
    </xf>
    <xf numFmtId="0" fontId="30" fillId="0" borderId="0" applyNumberFormat="0" applyProtection="0">
      <alignment horizontal="left" wrapText="1" indent="1"/>
    </xf>
    <xf numFmtId="0" fontId="30" fillId="0" borderId="0" applyNumberFormat="0" applyProtection="0">
      <alignment horizontal="left" wrapText="1" indent="1"/>
    </xf>
    <xf numFmtId="4" fontId="13" fillId="0" borderId="0" applyNumberFormat="0" applyProtection="0">
      <alignment horizontal="right" wrapText="1"/>
    </xf>
    <xf numFmtId="0" fontId="99" fillId="0" borderId="0"/>
    <xf numFmtId="0" fontId="92" fillId="3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7"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4" fontId="80" fillId="0" borderId="3" applyNumberFormat="0" applyProtection="0">
      <alignment horizontal="left" vertical="center" wrapText="1" indent="1" shrinkToFit="1"/>
    </xf>
    <xf numFmtId="0" fontId="30" fillId="0" borderId="3" applyNumberFormat="0" applyProtection="0">
      <alignment horizontal="left" vertical="center" indent="1"/>
    </xf>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30" fillId="0" borderId="1" applyNumberFormat="0" applyProtection="0">
      <alignment horizontal="left" vertical="center" wrapText="1" indent="1" shrinkToFit="1"/>
    </xf>
    <xf numFmtId="0" fontId="92" fillId="40" borderId="0" applyNumberFormat="0" applyBorder="0" applyAlignment="0" applyProtection="0"/>
    <xf numFmtId="0" fontId="30" fillId="0" borderId="1" applyNumberFormat="0" applyProtection="0">
      <alignment horizontal="left" vertical="center" indent="1"/>
    </xf>
    <xf numFmtId="0" fontId="92" fillId="39" borderId="0" applyNumberFormat="0" applyBorder="0" applyAlignment="0" applyProtection="0"/>
    <xf numFmtId="0" fontId="30" fillId="0" borderId="1" applyNumberFormat="0" applyProtection="0">
      <alignment horizontal="left" vertical="center" indent="1"/>
    </xf>
    <xf numFmtId="0" fontId="92" fillId="40" borderId="0" applyNumberFormat="0" applyBorder="0" applyAlignment="0" applyProtection="0"/>
    <xf numFmtId="0" fontId="30" fillId="0" borderId="1" applyNumberFormat="0" applyProtection="0">
      <alignment horizontal="left" vertical="center" indent="1"/>
    </xf>
    <xf numFmtId="0" fontId="92" fillId="39" borderId="0" applyNumberFormat="0" applyBorder="0" applyAlignment="0" applyProtection="0"/>
    <xf numFmtId="0" fontId="30" fillId="0" borderId="3" applyNumberFormat="0" applyProtection="0">
      <alignment horizontal="left" vertical="center" wrapText="1" indent="1" shrinkToFit="1"/>
    </xf>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4" fontId="13" fillId="0" borderId="3" applyNumberFormat="0" applyProtection="0">
      <alignment horizontal="left" vertical="center" wrapText="1" indent="1" shrinkToFit="1"/>
    </xf>
    <xf numFmtId="0" fontId="30" fillId="0" borderId="6" applyNumberFormat="0" applyProtection="0">
      <alignment horizontal="left" vertical="center" indent="1"/>
    </xf>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30" fillId="0" borderId="6" applyNumberFormat="0" applyProtection="0">
      <alignment horizontal="left" vertical="center" indent="1"/>
    </xf>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30" fillId="0" borderId="6" applyNumberFormat="0" applyProtection="0">
      <alignment horizontal="left" vertical="center" indent="1"/>
    </xf>
    <xf numFmtId="0" fontId="92" fillId="39"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4" fontId="13" fillId="0" borderId="1" applyNumberFormat="0" applyProtection="0">
      <alignment horizontal="right" vertical="center" wrapText="1" shrinkToFit="1"/>
    </xf>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4" fontId="80" fillId="0" borderId="18" applyNumberFormat="0" applyProtection="0">
      <alignment horizontal="left" vertical="center" wrapText="1" indent="1" shrinkToFit="1"/>
    </xf>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100" fillId="0" borderId="0"/>
    <xf numFmtId="0" fontId="92" fillId="30" borderId="0" applyNumberFormat="0" applyBorder="0" applyAlignment="0" applyProtection="0"/>
    <xf numFmtId="0" fontId="92" fillId="41"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9"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1" borderId="0" applyNumberFormat="0" applyBorder="0" applyAlignment="0" applyProtection="0"/>
    <xf numFmtId="0" fontId="92" fillId="7" borderId="0" applyNumberFormat="0" applyBorder="0" applyAlignment="0" applyProtection="0"/>
    <xf numFmtId="0" fontId="92" fillId="41"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65" fillId="0" borderId="0"/>
    <xf numFmtId="4" fontId="13" fillId="11" borderId="17" applyNumberFormat="0" applyFill="0" applyProtection="0">
      <alignment horizontal="left" vertical="center"/>
    </xf>
    <xf numFmtId="4" fontId="13" fillId="11" borderId="3" applyNumberFormat="0" applyFill="0" applyProtection="0">
      <alignment horizontal="left" vertical="center"/>
    </xf>
    <xf numFmtId="4" fontId="13" fillId="11" borderId="3" applyNumberFormat="0" applyFill="0" applyProtection="0">
      <alignment horizontal="left" vertical="center"/>
    </xf>
    <xf numFmtId="4" fontId="13" fillId="4" borderId="6" applyNumberFormat="0" applyFill="0" applyProtection="0">
      <alignment vertical="center"/>
    </xf>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4" fontId="80" fillId="11" borderId="0" applyNumberFormat="0" applyProtection="0">
      <alignment horizontal="left" vertical="center" indent="1"/>
    </xf>
    <xf numFmtId="0" fontId="65" fillId="23" borderId="6" applyNumberFormat="0" applyProtection="0">
      <alignment horizontal="left" vertical="center" indent="1"/>
    </xf>
    <xf numFmtId="0" fontId="65" fillId="11" borderId="6" applyNumberFormat="0" applyProtection="0">
      <alignment horizontal="left" vertical="center" indent="1"/>
    </xf>
    <xf numFmtId="0" fontId="65" fillId="24" borderId="6" applyNumberFormat="0" applyProtection="0">
      <alignment horizontal="left" vertical="center" indent="1"/>
    </xf>
    <xf numFmtId="0" fontId="65" fillId="22" borderId="6" applyNumberFormat="0" applyProtection="0">
      <alignment horizontal="left" vertical="center" indent="1"/>
    </xf>
    <xf numFmtId="4" fontId="82" fillId="22" borderId="6" applyNumberFormat="0" applyProtection="0">
      <alignment horizontal="right" vertical="center"/>
    </xf>
    <xf numFmtId="4" fontId="82" fillId="11" borderId="6" applyNumberFormat="0" applyProtection="0">
      <alignment horizontal="left" vertical="center" indent="1"/>
    </xf>
    <xf numFmtId="0" fontId="123" fillId="0" borderId="0"/>
    <xf numFmtId="0" fontId="59" fillId="10" borderId="13" applyNumberFormat="0" applyFont="0" applyAlignment="0" applyProtection="0"/>
    <xf numFmtId="4" fontId="124" fillId="23" borderId="0" applyNumberFormat="0" applyProtection="0">
      <alignment horizontal="left" vertical="center" indent="1"/>
    </xf>
    <xf numFmtId="4" fontId="82" fillId="22" borderId="0" applyNumberFormat="0" applyProtection="0">
      <alignment horizontal="left" vertical="center" indent="1"/>
    </xf>
    <xf numFmtId="4" fontId="82" fillId="11" borderId="0" applyNumberFormat="0" applyProtection="0">
      <alignment horizontal="left" vertical="center" indent="1"/>
    </xf>
    <xf numFmtId="0" fontId="123" fillId="23" borderId="6" applyNumberFormat="0" applyProtection="0">
      <alignment horizontal="left" vertical="center" indent="1"/>
    </xf>
    <xf numFmtId="0" fontId="123" fillId="23" borderId="6" applyNumberFormat="0" applyProtection="0">
      <alignment horizontal="left" vertical="top" indent="1"/>
    </xf>
    <xf numFmtId="0" fontId="123" fillId="11" borderId="6" applyNumberFormat="0" applyProtection="0">
      <alignment horizontal="left" vertical="center" indent="1"/>
    </xf>
    <xf numFmtId="0" fontId="123" fillId="11" borderId="6" applyNumberFormat="0" applyProtection="0">
      <alignment horizontal="left" vertical="top" indent="1"/>
    </xf>
    <xf numFmtId="0" fontId="123" fillId="24" borderId="6" applyNumberFormat="0" applyProtection="0">
      <alignment horizontal="left" vertical="center" indent="1"/>
    </xf>
    <xf numFmtId="0" fontId="123" fillId="24" borderId="6" applyNumberFormat="0" applyProtection="0">
      <alignment horizontal="left" vertical="top" indent="1"/>
    </xf>
    <xf numFmtId="0" fontId="123" fillId="22" borderId="6" applyNumberFormat="0" applyProtection="0">
      <alignment horizontal="left" vertical="center" indent="1"/>
    </xf>
    <xf numFmtId="0" fontId="123" fillId="22" borderId="6" applyNumberFormat="0" applyProtection="0">
      <alignment horizontal="left" vertical="top" indent="1"/>
    </xf>
    <xf numFmtId="0" fontId="123" fillId="25" borderId="3" applyNumberFormat="0">
      <protection locked="0"/>
    </xf>
    <xf numFmtId="4" fontId="82" fillId="47" borderId="6" applyNumberFormat="0" applyProtection="0">
      <alignment horizontal="right" vertical="center"/>
    </xf>
    <xf numFmtId="4" fontId="13" fillId="47" borderId="26" applyNumberFormat="0" applyProtection="0">
      <alignment horizontal="left" wrapText="1" indent="1"/>
    </xf>
    <xf numFmtId="4" fontId="125" fillId="27" borderId="0" applyNumberFormat="0" applyProtection="0">
      <alignment horizontal="left" vertical="center" indent="1"/>
    </xf>
    <xf numFmtId="0" fontId="123" fillId="10" borderId="13" applyNumberFormat="0" applyFont="0" applyAlignment="0" applyProtection="0"/>
    <xf numFmtId="4" fontId="80" fillId="0" borderId="0" applyNumberFormat="0" applyProtection="0">
      <alignment horizontal="left" indent="1"/>
    </xf>
    <xf numFmtId="4" fontId="126" fillId="23" borderId="0" applyNumberFormat="0" applyProtection="0">
      <alignment horizontal="left" vertical="center" indent="1"/>
    </xf>
    <xf numFmtId="4" fontId="127" fillId="22" borderId="0" applyNumberFormat="0" applyProtection="0">
      <alignment horizontal="left" vertical="center" indent="1"/>
    </xf>
    <xf numFmtId="4" fontId="127" fillId="11" borderId="0" applyNumberFormat="0" applyProtection="0">
      <alignment horizontal="left" vertical="center" indent="1"/>
    </xf>
    <xf numFmtId="0" fontId="30" fillId="0" borderId="0" applyNumberFormat="0" applyProtection="0">
      <alignment horizontal="left" vertical="center" indent="1"/>
    </xf>
    <xf numFmtId="0" fontId="30" fillId="0" borderId="0" applyNumberFormat="0" applyProtection="0">
      <alignment horizontal="left" vertical="center" indent="1"/>
    </xf>
    <xf numFmtId="0" fontId="30" fillId="0" borderId="0" applyNumberFormat="0" applyProtection="0">
      <alignment horizontal="left" vertical="center" indent="1"/>
    </xf>
    <xf numFmtId="4" fontId="13" fillId="0" borderId="0" applyNumberFormat="0" applyProtection="0">
      <alignment horizontal="left" wrapText="1" indent="1" shrinkToFit="1"/>
    </xf>
    <xf numFmtId="4" fontId="128" fillId="27" borderId="0" applyNumberFormat="0" applyProtection="0">
      <alignment horizontal="left" vertical="center" indent="1"/>
    </xf>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cellStyleXfs>
  <cellXfs count="330">
    <xf numFmtId="0" fontId="0" fillId="0" borderId="0" xfId="0"/>
    <xf numFmtId="0" fontId="5" fillId="0" borderId="0" xfId="0" applyFont="1"/>
    <xf numFmtId="0" fontId="5" fillId="0" borderId="0" xfId="0" applyFont="1" applyAlignment="1">
      <alignment wrapText="1"/>
    </xf>
    <xf numFmtId="166" fontId="5" fillId="0" borderId="0" xfId="0" applyNumberFormat="1" applyFont="1"/>
    <xf numFmtId="164" fontId="5" fillId="0" borderId="0" xfId="0" applyNumberFormat="1" applyFont="1"/>
    <xf numFmtId="0" fontId="8" fillId="0" borderId="0" xfId="0" applyFont="1"/>
    <xf numFmtId="0" fontId="11" fillId="0" borderId="0" xfId="0" applyFont="1"/>
    <xf numFmtId="0" fontId="5" fillId="0" borderId="0" xfId="0" applyFont="1" applyAlignment="1">
      <alignment vertical="center"/>
    </xf>
    <xf numFmtId="0" fontId="14" fillId="0" borderId="0" xfId="0" applyFont="1"/>
    <xf numFmtId="3" fontId="14" fillId="0" borderId="0" xfId="0" applyNumberFormat="1" applyFont="1"/>
    <xf numFmtId="3" fontId="5" fillId="0" borderId="0" xfId="0" applyNumberFormat="1" applyFont="1"/>
    <xf numFmtId="164" fontId="5" fillId="0" borderId="5" xfId="0" applyNumberFormat="1" applyFont="1" applyBorder="1"/>
    <xf numFmtId="167" fontId="14" fillId="0" borderId="5" xfId="3" applyNumberFormat="1" applyFont="1" applyBorder="1"/>
    <xf numFmtId="164" fontId="5" fillId="0" borderId="4" xfId="0" applyNumberFormat="1" applyFont="1" applyBorder="1"/>
    <xf numFmtId="167" fontId="14" fillId="0" borderId="4" xfId="3" applyNumberFormat="1" applyFont="1" applyBorder="1"/>
    <xf numFmtId="166" fontId="14" fillId="0" borderId="0" xfId="0" applyNumberFormat="1" applyFont="1"/>
    <xf numFmtId="3" fontId="42" fillId="0" borderId="5" xfId="1" applyNumberFormat="1" applyFont="1" applyBorder="1" applyAlignment="1">
      <alignment horizontal="right" wrapText="1"/>
    </xf>
    <xf numFmtId="3" fontId="42" fillId="0" borderId="5" xfId="5" applyNumberFormat="1" applyFont="1" applyBorder="1" applyAlignment="1">
      <alignment horizontal="right" wrapText="1"/>
    </xf>
    <xf numFmtId="3" fontId="44" fillId="0" borderId="5" xfId="1" applyNumberFormat="1" applyFont="1" applyBorder="1" applyAlignment="1">
      <alignment horizontal="right" wrapText="1"/>
    </xf>
    <xf numFmtId="3" fontId="29" fillId="0" borderId="5" xfId="9" applyNumberFormat="1" applyFont="1" applyBorder="1" applyAlignment="1">
      <alignment horizontal="right"/>
    </xf>
    <xf numFmtId="3" fontId="31" fillId="0" borderId="5" xfId="1" applyNumberFormat="1" applyFont="1" applyBorder="1" applyAlignment="1">
      <alignment horizontal="justify" wrapText="1"/>
    </xf>
    <xf numFmtId="3" fontId="32" fillId="0" borderId="5" xfId="2" applyNumberFormat="1" applyFont="1" applyBorder="1"/>
    <xf numFmtId="3" fontId="46" fillId="0" borderId="5" xfId="2" applyNumberFormat="1" applyFont="1" applyBorder="1"/>
    <xf numFmtId="3" fontId="31" fillId="0" borderId="5" xfId="1" applyNumberFormat="1" applyFont="1" applyBorder="1" applyAlignment="1">
      <alignment horizontal="left" wrapText="1"/>
    </xf>
    <xf numFmtId="3" fontId="47" fillId="0" borderId="5" xfId="2" applyNumberFormat="1" applyFont="1" applyBorder="1"/>
    <xf numFmtId="3" fontId="31" fillId="0" borderId="5" xfId="5" applyNumberFormat="1" applyFont="1" applyBorder="1" applyAlignment="1">
      <alignment horizontal="justify" wrapText="1"/>
    </xf>
    <xf numFmtId="3" fontId="48" fillId="0" borderId="5" xfId="2" applyNumberFormat="1" applyFont="1" applyBorder="1"/>
    <xf numFmtId="3" fontId="45" fillId="0" borderId="5" xfId="1" applyNumberFormat="1" applyFont="1" applyBorder="1" applyAlignment="1">
      <alignment horizontal="left" wrapText="1"/>
    </xf>
    <xf numFmtId="3" fontId="32" fillId="0" borderId="5" xfId="1" applyNumberFormat="1" applyFont="1" applyBorder="1" applyAlignment="1">
      <alignment horizontal="left" wrapText="1"/>
    </xf>
    <xf numFmtId="3" fontId="28" fillId="0" borderId="0" xfId="10" applyNumberFormat="1" applyFont="1" applyAlignment="1">
      <alignment horizontal="right" wrapText="1" indent="1" shrinkToFit="1"/>
    </xf>
    <xf numFmtId="0" fontId="25" fillId="0" borderId="0" xfId="0" applyFont="1" applyAlignment="1">
      <alignment horizontal="center" wrapText="1"/>
    </xf>
    <xf numFmtId="167" fontId="5" fillId="0" borderId="0" xfId="0" applyNumberFormat="1" applyFont="1"/>
    <xf numFmtId="0" fontId="35" fillId="0" borderId="0" xfId="0" applyFont="1"/>
    <xf numFmtId="0" fontId="35" fillId="0" borderId="0" xfId="0" applyFont="1" applyAlignment="1">
      <alignment wrapText="1"/>
    </xf>
    <xf numFmtId="0" fontId="30" fillId="0" borderId="0" xfId="0" applyFont="1" applyAlignment="1">
      <alignment vertical="center"/>
    </xf>
    <xf numFmtId="0" fontId="30" fillId="0" borderId="0" xfId="0" applyFont="1"/>
    <xf numFmtId="0" fontId="9" fillId="0" borderId="0" xfId="0" applyFont="1" applyAlignment="1">
      <alignment horizontal="center"/>
    </xf>
    <xf numFmtId="0" fontId="35" fillId="0" borderId="17" xfId="0" applyFont="1" applyBorder="1" applyAlignment="1">
      <alignment horizontal="center" vertical="center" wrapText="1"/>
    </xf>
    <xf numFmtId="0" fontId="5" fillId="0" borderId="4" xfId="0" applyFont="1" applyBorder="1" applyAlignment="1">
      <alignment wrapText="1"/>
    </xf>
    <xf numFmtId="166" fontId="5" fillId="0" borderId="4" xfId="0" applyNumberFormat="1" applyFont="1" applyBorder="1"/>
    <xf numFmtId="167" fontId="5" fillId="0" borderId="4" xfId="0" applyNumberFormat="1" applyFont="1" applyBorder="1"/>
    <xf numFmtId="0" fontId="5" fillId="0" borderId="5" xfId="0" applyFont="1" applyBorder="1" applyAlignment="1">
      <alignment wrapText="1"/>
    </xf>
    <xf numFmtId="166" fontId="5" fillId="0" borderId="5" xfId="0" applyNumberFormat="1" applyFont="1" applyBorder="1"/>
    <xf numFmtId="167" fontId="5" fillId="0" borderId="5" xfId="0" applyNumberFormat="1" applyFont="1" applyBorder="1"/>
    <xf numFmtId="0" fontId="5" fillId="0" borderId="19" xfId="0" applyFont="1" applyBorder="1" applyAlignment="1">
      <alignment wrapText="1"/>
    </xf>
    <xf numFmtId="166" fontId="5" fillId="0" borderId="19" xfId="0" applyNumberFormat="1" applyFont="1" applyBorder="1"/>
    <xf numFmtId="167" fontId="5" fillId="0" borderId="19" xfId="0" applyNumberFormat="1" applyFont="1" applyBorder="1"/>
    <xf numFmtId="0" fontId="9" fillId="3" borderId="17" xfId="0" applyFont="1" applyFill="1" applyBorder="1" applyAlignment="1">
      <alignment wrapText="1"/>
    </xf>
    <xf numFmtId="166" fontId="12" fillId="3" borderId="17" xfId="0" applyNumberFormat="1" applyFont="1" applyFill="1" applyBorder="1"/>
    <xf numFmtId="167" fontId="9" fillId="3" borderId="17" xfId="0" applyNumberFormat="1" applyFont="1" applyFill="1" applyBorder="1"/>
    <xf numFmtId="166" fontId="9" fillId="3" borderId="17" xfId="0" applyNumberFormat="1" applyFont="1" applyFill="1" applyBorder="1"/>
    <xf numFmtId="164" fontId="9" fillId="3" borderId="17" xfId="0" applyNumberFormat="1" applyFont="1" applyFill="1" applyBorder="1"/>
    <xf numFmtId="0" fontId="35" fillId="0" borderId="17" xfId="702" applyFont="1" applyBorder="1" applyAlignment="1">
      <alignment horizontal="center" vertical="center" wrapText="1"/>
    </xf>
    <xf numFmtId="0" fontId="5" fillId="0" borderId="4" xfId="702" applyFont="1" applyBorder="1" applyAlignment="1">
      <alignment wrapText="1"/>
    </xf>
    <xf numFmtId="0" fontId="104" fillId="0" borderId="5" xfId="702" applyFont="1" applyBorder="1" applyAlignment="1">
      <alignment horizontal="right" wrapText="1"/>
    </xf>
    <xf numFmtId="0" fontId="5" fillId="0" borderId="5" xfId="702" applyFont="1" applyBorder="1" applyAlignment="1">
      <alignment wrapText="1"/>
    </xf>
    <xf numFmtId="0" fontId="3" fillId="3" borderId="17" xfId="702" applyFont="1" applyFill="1" applyBorder="1" applyAlignment="1">
      <alignment wrapText="1"/>
    </xf>
    <xf numFmtId="0" fontId="34" fillId="3" borderId="20" xfId="702" applyFont="1" applyFill="1" applyBorder="1" applyAlignment="1">
      <alignment wrapText="1"/>
    </xf>
    <xf numFmtId="0" fontId="16" fillId="0" borderId="17" xfId="702" applyFont="1" applyBorder="1" applyAlignment="1">
      <alignment horizontal="center" vertical="center" wrapText="1"/>
    </xf>
    <xf numFmtId="0" fontId="14" fillId="0" borderId="4" xfId="702" applyFont="1" applyBorder="1" applyAlignment="1">
      <alignment wrapText="1"/>
    </xf>
    <xf numFmtId="3" fontId="14" fillId="0" borderId="4" xfId="702" applyNumberFormat="1" applyFont="1" applyBorder="1" applyAlignment="1">
      <alignment horizontal="right"/>
    </xf>
    <xf numFmtId="167" fontId="5" fillId="0" borderId="4" xfId="3" applyNumberFormat="1" applyFont="1" applyBorder="1"/>
    <xf numFmtId="3" fontId="5" fillId="0" borderId="4" xfId="702" applyNumberFormat="1" applyFont="1" applyBorder="1"/>
    <xf numFmtId="164" fontId="5" fillId="0" borderId="4" xfId="702" applyNumberFormat="1" applyFont="1" applyBorder="1"/>
    <xf numFmtId="0" fontId="14" fillId="0" borderId="5" xfId="702" applyFont="1" applyBorder="1" applyAlignment="1">
      <alignment wrapText="1"/>
    </xf>
    <xf numFmtId="3" fontId="14" fillId="0" borderId="5" xfId="702" applyNumberFormat="1" applyFont="1" applyBorder="1" applyAlignment="1">
      <alignment horizontal="right"/>
    </xf>
    <xf numFmtId="167" fontId="5" fillId="0" borderId="5" xfId="3" applyNumberFormat="1" applyFont="1" applyBorder="1"/>
    <xf numFmtId="3" fontId="5" fillId="0" borderId="5" xfId="702" applyNumberFormat="1" applyFont="1" applyBorder="1"/>
    <xf numFmtId="164" fontId="5" fillId="0" borderId="5" xfId="702" applyNumberFormat="1" applyFont="1" applyBorder="1"/>
    <xf numFmtId="0" fontId="14" fillId="0" borderId="5" xfId="702" applyFont="1" applyBorder="1" applyAlignment="1">
      <alignment vertical="center" wrapText="1"/>
    </xf>
    <xf numFmtId="0" fontId="14" fillId="0" borderId="5" xfId="702" applyFont="1" applyBorder="1" applyAlignment="1">
      <alignment vertical="top" wrapText="1"/>
    </xf>
    <xf numFmtId="3" fontId="14" fillId="0" borderId="19" xfId="702" applyNumberFormat="1" applyFont="1" applyBorder="1" applyAlignment="1">
      <alignment horizontal="right"/>
    </xf>
    <xf numFmtId="167" fontId="14" fillId="0" borderId="19" xfId="3" applyNumberFormat="1" applyFont="1" applyBorder="1"/>
    <xf numFmtId="167" fontId="5" fillId="0" borderId="19" xfId="3" applyNumberFormat="1" applyFont="1" applyBorder="1"/>
    <xf numFmtId="3" fontId="5" fillId="0" borderId="19" xfId="702" applyNumberFormat="1" applyFont="1" applyBorder="1"/>
    <xf numFmtId="164" fontId="5" fillId="0" borderId="19" xfId="702" applyNumberFormat="1" applyFont="1" applyBorder="1"/>
    <xf numFmtId="0" fontId="6" fillId="3" borderId="17" xfId="702" applyFont="1" applyFill="1" applyBorder="1" applyAlignment="1">
      <alignment wrapText="1"/>
    </xf>
    <xf numFmtId="3" fontId="6" fillId="3" borderId="17" xfId="702" applyNumberFormat="1" applyFont="1" applyFill="1" applyBorder="1"/>
    <xf numFmtId="167" fontId="12" fillId="3" borderId="17" xfId="3" applyNumberFormat="1" applyFont="1" applyFill="1" applyBorder="1"/>
    <xf numFmtId="167" fontId="3" fillId="3" borderId="17" xfId="3" applyNumberFormat="1" applyFont="1" applyFill="1" applyBorder="1"/>
    <xf numFmtId="3" fontId="9" fillId="3" borderId="17" xfId="702" applyNumberFormat="1" applyFont="1" applyFill="1" applyBorder="1"/>
    <xf numFmtId="164" fontId="9" fillId="3" borderId="17" xfId="702" applyNumberFormat="1" applyFont="1" applyFill="1" applyBorder="1"/>
    <xf numFmtId="0" fontId="65" fillId="0" borderId="0" xfId="702"/>
    <xf numFmtId="0" fontId="16" fillId="0" borderId="4" xfId="702" applyFont="1" applyBorder="1" applyAlignment="1">
      <alignment horizontal="center" vertical="center" wrapText="1"/>
    </xf>
    <xf numFmtId="0" fontId="115" fillId="3" borderId="5" xfId="5" applyFont="1" applyFill="1" applyBorder="1" applyAlignment="1">
      <alignment horizontal="left" wrapText="1"/>
    </xf>
    <xf numFmtId="3" fontId="115" fillId="3" borderId="5" xfId="5" applyNumberFormat="1" applyFont="1" applyFill="1" applyBorder="1" applyAlignment="1">
      <alignment horizontal="right" wrapText="1"/>
    </xf>
    <xf numFmtId="3" fontId="64" fillId="3" borderId="5" xfId="5" applyNumberFormat="1" applyFont="1" applyFill="1" applyBorder="1" applyAlignment="1">
      <alignment horizontal="right" wrapText="1"/>
    </xf>
    <xf numFmtId="0" fontId="12" fillId="3" borderId="5" xfId="702" applyFont="1" applyFill="1" applyBorder="1" applyAlignment="1">
      <alignment wrapText="1"/>
    </xf>
    <xf numFmtId="165" fontId="12" fillId="3" borderId="5" xfId="702" applyNumberFormat="1" applyFont="1" applyFill="1" applyBorder="1" applyAlignment="1">
      <alignment horizontal="right" wrapText="1"/>
    </xf>
    <xf numFmtId="0" fontId="28" fillId="3" borderId="4" xfId="10" applyNumberFormat="1" applyFont="1" applyFill="1" applyBorder="1" applyAlignment="1">
      <alignment horizontal="left" wrapText="1" indent="2" shrinkToFit="1"/>
    </xf>
    <xf numFmtId="167" fontId="9" fillId="3" borderId="4" xfId="0" applyNumberFormat="1" applyFont="1" applyFill="1" applyBorder="1" applyAlignment="1">
      <alignment wrapText="1"/>
    </xf>
    <xf numFmtId="0" fontId="117" fillId="0" borderId="5" xfId="10" applyNumberFormat="1" applyFont="1" applyBorder="1" applyAlignment="1">
      <alignment horizontal="left" wrapText="1" indent="3" shrinkToFit="1"/>
    </xf>
    <xf numFmtId="0" fontId="30" fillId="0" borderId="5" xfId="10" applyNumberFormat="1" applyFont="1" applyBorder="1" applyAlignment="1">
      <alignment horizontal="left" wrapText="1" indent="5" shrinkToFit="1"/>
    </xf>
    <xf numFmtId="0" fontId="30" fillId="0" borderId="5" xfId="10" applyNumberFormat="1" applyFont="1" applyBorder="1" applyAlignment="1">
      <alignment horizontal="left" wrapText="1" indent="6" shrinkToFit="1"/>
    </xf>
    <xf numFmtId="0" fontId="30" fillId="0" borderId="5" xfId="10" quotePrefix="1" applyNumberFormat="1" applyFont="1" applyBorder="1" applyAlignment="1">
      <alignment horizontal="left" wrapText="1" indent="6" shrinkToFit="1"/>
    </xf>
    <xf numFmtId="0" fontId="31" fillId="0" borderId="5" xfId="10" applyNumberFormat="1" applyFont="1" applyBorder="1" applyAlignment="1">
      <alignment horizontal="left" wrapText="1" indent="3" shrinkToFit="1"/>
    </xf>
    <xf numFmtId="0" fontId="30" fillId="0" borderId="5" xfId="10" applyNumberFormat="1" applyFont="1" applyBorder="1" applyAlignment="1">
      <alignment horizontal="left" wrapText="1" indent="4" shrinkToFit="1"/>
    </xf>
    <xf numFmtId="3" fontId="118" fillId="0" borderId="5" xfId="10" applyNumberFormat="1" applyFont="1" applyBorder="1" applyAlignment="1">
      <alignment wrapText="1" shrinkToFit="1"/>
    </xf>
    <xf numFmtId="3" fontId="22" fillId="3" borderId="22" xfId="0" applyNumberFormat="1" applyFont="1" applyFill="1" applyBorder="1" applyAlignment="1">
      <alignment horizontal="right" wrapText="1"/>
    </xf>
    <xf numFmtId="3" fontId="22" fillId="0" borderId="23" xfId="0" applyNumberFormat="1" applyFont="1" applyBorder="1" applyAlignment="1">
      <alignment horizontal="right" wrapText="1"/>
    </xf>
    <xf numFmtId="3" fontId="22" fillId="3" borderId="4" xfId="0" applyNumberFormat="1" applyFont="1" applyFill="1" applyBorder="1" applyAlignment="1">
      <alignment horizontal="right"/>
    </xf>
    <xf numFmtId="3" fontId="120" fillId="0" borderId="5" xfId="10" applyNumberFormat="1" applyFont="1" applyBorder="1" applyAlignment="1">
      <alignment wrapText="1" shrinkToFit="1"/>
    </xf>
    <xf numFmtId="3" fontId="20" fillId="0" borderId="5" xfId="10" applyNumberFormat="1" applyFont="1" applyBorder="1" applyAlignment="1">
      <alignment wrapText="1" shrinkToFit="1"/>
    </xf>
    <xf numFmtId="3" fontId="119" fillId="0" borderId="5" xfId="10" applyNumberFormat="1" applyFont="1" applyBorder="1" applyAlignment="1">
      <alignment wrapText="1" shrinkToFit="1"/>
    </xf>
    <xf numFmtId="164" fontId="5" fillId="0" borderId="19" xfId="0" applyNumberFormat="1" applyFont="1" applyBorder="1"/>
    <xf numFmtId="0" fontId="11" fillId="0" borderId="0" xfId="0" applyFont="1" applyAlignment="1">
      <alignment wrapText="1"/>
    </xf>
    <xf numFmtId="167" fontId="11" fillId="0" borderId="0" xfId="0" applyNumberFormat="1" applyFont="1"/>
    <xf numFmtId="166" fontId="5" fillId="0" borderId="4" xfId="702" applyNumberFormat="1" applyFont="1" applyBorder="1"/>
    <xf numFmtId="167" fontId="5" fillId="0" borderId="4" xfId="702" applyNumberFormat="1" applyFont="1" applyBorder="1"/>
    <xf numFmtId="166" fontId="4" fillId="0" borderId="5" xfId="702" applyNumberFormat="1" applyFont="1" applyBorder="1"/>
    <xf numFmtId="167" fontId="5" fillId="0" borderId="5" xfId="702" applyNumberFormat="1" applyFont="1" applyBorder="1"/>
    <xf numFmtId="3" fontId="4" fillId="0" borderId="5" xfId="702" applyNumberFormat="1" applyFont="1" applyBorder="1"/>
    <xf numFmtId="166" fontId="5" fillId="0" borderId="5" xfId="702" applyNumberFormat="1" applyFont="1" applyBorder="1"/>
    <xf numFmtId="166" fontId="11" fillId="0" borderId="5" xfId="702" applyNumberFormat="1" applyFont="1" applyBorder="1"/>
    <xf numFmtId="167" fontId="11" fillId="0" borderId="5" xfId="702" applyNumberFormat="1" applyFont="1" applyBorder="1"/>
    <xf numFmtId="167" fontId="11" fillId="0" borderId="5" xfId="702" applyNumberFormat="1" applyFont="1" applyBorder="1" applyAlignment="1">
      <alignment horizontal="right"/>
    </xf>
    <xf numFmtId="167" fontId="4" fillId="0" borderId="5" xfId="702" applyNumberFormat="1" applyFont="1" applyBorder="1"/>
    <xf numFmtId="166" fontId="6" fillId="3" borderId="17" xfId="702" applyNumberFormat="1" applyFont="1" applyFill="1" applyBorder="1"/>
    <xf numFmtId="167" fontId="3" fillId="3" borderId="17" xfId="702" applyNumberFormat="1" applyFont="1" applyFill="1" applyBorder="1"/>
    <xf numFmtId="0" fontId="7" fillId="0" borderId="0" xfId="0" applyFont="1" applyAlignment="1">
      <alignment horizontal="center" wrapText="1"/>
    </xf>
    <xf numFmtId="167" fontId="9" fillId="3" borderId="19" xfId="702" applyNumberFormat="1" applyFont="1" applyFill="1" applyBorder="1"/>
    <xf numFmtId="166" fontId="5" fillId="0" borderId="0" xfId="702" applyNumberFormat="1" applyFont="1"/>
    <xf numFmtId="164" fontId="5" fillId="0" borderId="0" xfId="702" applyNumberFormat="1" applyFont="1"/>
    <xf numFmtId="0" fontId="5" fillId="0" borderId="0" xfId="702" applyFont="1"/>
    <xf numFmtId="0" fontId="11" fillId="0" borderId="0" xfId="702" applyFont="1" applyAlignment="1">
      <alignment wrapText="1"/>
    </xf>
    <xf numFmtId="0" fontId="11" fillId="0" borderId="0" xfId="702" applyFont="1"/>
    <xf numFmtId="0" fontId="3" fillId="0" borderId="0" xfId="0" applyFont="1"/>
    <xf numFmtId="3" fontId="14" fillId="0" borderId="5" xfId="702" applyNumberFormat="1" applyFont="1" applyBorder="1" applyAlignment="1">
      <alignment horizontal="right" wrapText="1"/>
    </xf>
    <xf numFmtId="0" fontId="14" fillId="0" borderId="19" xfId="702" applyFont="1" applyBorder="1" applyAlignment="1">
      <alignment vertical="top" wrapText="1"/>
    </xf>
    <xf numFmtId="167" fontId="17" fillId="0" borderId="5" xfId="3" applyNumberFormat="1" applyFont="1" applyBorder="1"/>
    <xf numFmtId="167" fontId="38" fillId="0" borderId="5" xfId="3" applyNumberFormat="1" applyFont="1" applyBorder="1"/>
    <xf numFmtId="3" fontId="57" fillId="0" borderId="5" xfId="2" applyNumberFormat="1" applyFont="1" applyBorder="1"/>
    <xf numFmtId="164" fontId="38" fillId="0" borderId="5" xfId="702" applyNumberFormat="1" applyFont="1" applyBorder="1" applyAlignment="1">
      <alignment horizontal="right"/>
    </xf>
    <xf numFmtId="167" fontId="105" fillId="0" borderId="5" xfId="3" applyNumberFormat="1" applyFont="1" applyBorder="1"/>
    <xf numFmtId="167" fontId="10" fillId="0" borderId="5" xfId="3" applyNumberFormat="1" applyFont="1" applyBorder="1"/>
    <xf numFmtId="0" fontId="45" fillId="0" borderId="5" xfId="10" quotePrefix="1" applyNumberFormat="1" applyFont="1" applyBorder="1" applyAlignment="1">
      <alignment horizontal="left" vertical="center" wrapText="1"/>
    </xf>
    <xf numFmtId="3" fontId="45" fillId="0" borderId="5" xfId="2" applyNumberFormat="1" applyFont="1" applyBorder="1"/>
    <xf numFmtId="167" fontId="106" fillId="0" borderId="5" xfId="3" applyNumberFormat="1" applyFont="1" applyBorder="1"/>
    <xf numFmtId="167" fontId="16" fillId="0" borderId="5" xfId="3" applyNumberFormat="1" applyFont="1" applyBorder="1"/>
    <xf numFmtId="167" fontId="49" fillId="0" borderId="5" xfId="3" applyNumberFormat="1" applyFont="1" applyBorder="1"/>
    <xf numFmtId="3" fontId="31" fillId="0" borderId="5" xfId="702" applyNumberFormat="1" applyFont="1" applyBorder="1" applyAlignment="1">
      <alignment horizontal="left" wrapText="1"/>
    </xf>
    <xf numFmtId="167" fontId="107" fillId="0" borderId="5" xfId="3" applyNumberFormat="1" applyFont="1" applyBorder="1"/>
    <xf numFmtId="3" fontId="31" fillId="0" borderId="5" xfId="702" applyNumberFormat="1" applyFont="1" applyBorder="1" applyAlignment="1">
      <alignment horizontal="justify" wrapText="1"/>
    </xf>
    <xf numFmtId="167" fontId="108" fillId="0" borderId="5" xfId="3" applyNumberFormat="1" applyFont="1" applyBorder="1"/>
    <xf numFmtId="0" fontId="43" fillId="0" borderId="5" xfId="10" quotePrefix="1" applyNumberFormat="1" applyFont="1" applyBorder="1" applyAlignment="1">
      <alignment horizontal="left" vertical="center" wrapText="1"/>
    </xf>
    <xf numFmtId="3" fontId="43" fillId="0" borderId="5" xfId="10" quotePrefix="1" applyNumberFormat="1" applyFont="1" applyBorder="1" applyAlignment="1">
      <alignment horizontal="right" wrapText="1"/>
    </xf>
    <xf numFmtId="167" fontId="51" fillId="0" borderId="5" xfId="3" applyNumberFormat="1" applyFont="1" applyBorder="1"/>
    <xf numFmtId="0" fontId="33" fillId="0" borderId="5" xfId="702" applyFont="1" applyBorder="1" applyAlignment="1">
      <alignment wrapText="1"/>
    </xf>
    <xf numFmtId="3" fontId="43" fillId="0" borderId="5" xfId="2" applyNumberFormat="1" applyFont="1" applyBorder="1"/>
    <xf numFmtId="167" fontId="109" fillId="0" borderId="5" xfId="3" applyNumberFormat="1" applyFont="1" applyBorder="1"/>
    <xf numFmtId="167" fontId="41" fillId="0" borderId="5" xfId="3" applyNumberFormat="1" applyFont="1" applyBorder="1"/>
    <xf numFmtId="3" fontId="110" fillId="0" borderId="5" xfId="2" applyNumberFormat="1" applyFont="1" applyBorder="1"/>
    <xf numFmtId="167" fontId="121" fillId="0" borderId="5" xfId="3" applyNumberFormat="1" applyFont="1" applyBorder="1"/>
    <xf numFmtId="167" fontId="50" fillId="0" borderId="5" xfId="3" applyNumberFormat="1" applyFont="1" applyBorder="1"/>
    <xf numFmtId="167" fontId="111" fillId="0" borderId="5" xfId="3" applyNumberFormat="1" applyFont="1" applyBorder="1"/>
    <xf numFmtId="167" fontId="112" fillId="0" borderId="5" xfId="3" applyNumberFormat="1" applyFont="1" applyBorder="1"/>
    <xf numFmtId="167" fontId="113" fillId="0" borderId="5" xfId="3" applyNumberFormat="1" applyFont="1" applyBorder="1"/>
    <xf numFmtId="3" fontId="31" fillId="0" borderId="5" xfId="702" applyNumberFormat="1" applyFont="1" applyBorder="1" applyAlignment="1">
      <alignment wrapText="1"/>
    </xf>
    <xf numFmtId="167" fontId="114" fillId="0" borderId="5" xfId="3" applyNumberFormat="1" applyFont="1" applyBorder="1"/>
    <xf numFmtId="3" fontId="31" fillId="0" borderId="5" xfId="4" applyNumberFormat="1" applyFont="1" applyBorder="1"/>
    <xf numFmtId="3" fontId="31" fillId="0" borderId="5" xfId="702" applyNumberFormat="1" applyFont="1" applyBorder="1" applyAlignment="1">
      <alignment horizontal="justify"/>
    </xf>
    <xf numFmtId="3" fontId="45" fillId="0" borderId="5" xfId="1" applyNumberFormat="1" applyFont="1" applyBorder="1" applyAlignment="1">
      <alignment horizontal="right" wrapText="1"/>
    </xf>
    <xf numFmtId="167" fontId="14" fillId="3" borderId="5" xfId="3" applyNumberFormat="1" applyFont="1" applyFill="1" applyBorder="1"/>
    <xf numFmtId="164" fontId="54" fillId="3" borderId="5" xfId="702" applyNumberFormat="1" applyFont="1" applyFill="1" applyBorder="1"/>
    <xf numFmtId="3" fontId="58" fillId="0" borderId="5" xfId="5" applyNumberFormat="1" applyFont="1" applyBorder="1" applyAlignment="1">
      <alignment horizontal="right" wrapText="1"/>
    </xf>
    <xf numFmtId="3" fontId="51" fillId="0" borderId="5" xfId="702" applyNumberFormat="1" applyFont="1" applyBorder="1" applyAlignment="1">
      <alignment horizontal="right" wrapText="1"/>
    </xf>
    <xf numFmtId="3" fontId="49" fillId="0" borderId="5" xfId="702" applyNumberFormat="1" applyFont="1" applyBorder="1" applyAlignment="1">
      <alignment horizontal="right" wrapText="1"/>
    </xf>
    <xf numFmtId="167" fontId="37" fillId="0" borderId="5" xfId="3" applyNumberFormat="1" applyFont="1" applyBorder="1"/>
    <xf numFmtId="3" fontId="9" fillId="3" borderId="5" xfId="3" applyNumberFormat="1" applyFont="1" applyFill="1" applyBorder="1"/>
    <xf numFmtId="3" fontId="63" fillId="3" borderId="5" xfId="3" applyNumberFormat="1" applyFont="1" applyFill="1" applyBorder="1"/>
    <xf numFmtId="167" fontId="12" fillId="3" borderId="5" xfId="3" applyNumberFormat="1" applyFont="1" applyFill="1" applyBorder="1"/>
    <xf numFmtId="3" fontId="64" fillId="0" borderId="5" xfId="5" applyNumberFormat="1" applyFont="1" applyBorder="1" applyAlignment="1">
      <alignment horizontal="right" wrapText="1"/>
    </xf>
    <xf numFmtId="0" fontId="45" fillId="0" borderId="5" xfId="7" applyFont="1" applyBorder="1" applyAlignment="1">
      <alignment horizontal="left" wrapText="1" shrinkToFit="1"/>
    </xf>
    <xf numFmtId="167" fontId="56" fillId="0" borderId="5" xfId="3" applyNumberFormat="1" applyFont="1" applyBorder="1"/>
    <xf numFmtId="3" fontId="58" fillId="0" borderId="5" xfId="2" applyNumberFormat="1" applyFont="1" applyBorder="1"/>
    <xf numFmtId="3" fontId="44" fillId="0" borderId="5" xfId="2" applyNumberFormat="1" applyFont="1" applyBorder="1"/>
    <xf numFmtId="3" fontId="64" fillId="0" borderId="5" xfId="2" applyNumberFormat="1" applyFont="1" applyBorder="1"/>
    <xf numFmtId="167" fontId="116" fillId="0" borderId="5" xfId="3" applyNumberFormat="1" applyFont="1" applyBorder="1"/>
    <xf numFmtId="0" fontId="5" fillId="0" borderId="0" xfId="702" applyFont="1" applyAlignment="1">
      <alignment wrapText="1"/>
    </xf>
    <xf numFmtId="165" fontId="9" fillId="0" borderId="0" xfId="3" applyNumberFormat="1" applyFont="1"/>
    <xf numFmtId="167" fontId="9" fillId="0" borderId="0" xfId="3" applyNumberFormat="1" applyFont="1"/>
    <xf numFmtId="3" fontId="54" fillId="0" borderId="0" xfId="702" applyNumberFormat="1" applyFont="1"/>
    <xf numFmtId="164" fontId="54" fillId="0" borderId="0" xfId="702" applyNumberFormat="1" applyFont="1"/>
    <xf numFmtId="3" fontId="9" fillId="0" borderId="0" xfId="3" applyNumberFormat="1" applyFont="1"/>
    <xf numFmtId="167" fontId="60" fillId="0" borderId="0" xfId="3" applyNumberFormat="1" applyFont="1"/>
    <xf numFmtId="166" fontId="14" fillId="0" borderId="0" xfId="0" applyNumberFormat="1" applyFont="1" applyAlignment="1">
      <alignment horizontal="centerContinuous"/>
    </xf>
    <xf numFmtId="0" fontId="35" fillId="0" borderId="17" xfId="0" applyFont="1" applyBorder="1" applyAlignment="1">
      <alignment horizontal="center" wrapText="1"/>
    </xf>
    <xf numFmtId="167" fontId="9" fillId="0" borderId="5" xfId="0" applyNumberFormat="1" applyFont="1" applyBorder="1" applyAlignment="1">
      <alignment wrapText="1"/>
    </xf>
    <xf numFmtId="0" fontId="13" fillId="0" borderId="5" xfId="10" applyNumberFormat="1" applyBorder="1" applyAlignment="1">
      <alignment horizontal="left" wrapText="1" indent="4" shrinkToFit="1"/>
    </xf>
    <xf numFmtId="167" fontId="19" fillId="0" borderId="5" xfId="0" applyNumberFormat="1" applyFont="1" applyBorder="1" applyAlignment="1">
      <alignment wrapText="1"/>
    </xf>
    <xf numFmtId="0" fontId="13" fillId="0" borderId="5" xfId="10" applyNumberFormat="1" applyBorder="1" applyAlignment="1">
      <alignment horizontal="left" wrapText="1" indent="5" shrinkToFit="1"/>
    </xf>
    <xf numFmtId="167" fontId="34" fillId="0" borderId="5" xfId="0" applyNumberFormat="1" applyFont="1" applyBorder="1" applyAlignment="1">
      <alignment wrapText="1"/>
    </xf>
    <xf numFmtId="0" fontId="13" fillId="0" borderId="5" xfId="10" applyNumberFormat="1" applyBorder="1" applyAlignment="1">
      <alignment horizontal="left" wrapText="1" indent="6" shrinkToFit="1"/>
    </xf>
    <xf numFmtId="3" fontId="21" fillId="0" borderId="0" xfId="0" applyNumberFormat="1" applyFont="1"/>
    <xf numFmtId="0" fontId="36" fillId="0" borderId="0" xfId="0" applyFont="1" applyAlignment="1">
      <alignment horizontal="center" wrapText="1"/>
    </xf>
    <xf numFmtId="168" fontId="5" fillId="0" borderId="0" xfId="0" applyNumberFormat="1" applyFont="1" applyAlignment="1">
      <alignment horizontal="centerContinuous"/>
    </xf>
    <xf numFmtId="3" fontId="20" fillId="0" borderId="23" xfId="0" applyNumberFormat="1" applyFont="1" applyBorder="1" applyAlignment="1">
      <alignment horizontal="right" wrapText="1"/>
    </xf>
    <xf numFmtId="3" fontId="20" fillId="0" borderId="0" xfId="9" applyNumberFormat="1" applyFont="1">
      <alignment horizontal="right" vertical="center" wrapText="1" shrinkToFit="1"/>
    </xf>
    <xf numFmtId="3" fontId="13" fillId="0" borderId="0" xfId="10" applyNumberFormat="1" applyAlignment="1">
      <alignment wrapText="1" shrinkToFit="1"/>
    </xf>
    <xf numFmtId="3" fontId="118" fillId="0" borderId="5" xfId="10" applyNumberFormat="1" applyFont="1" applyBorder="1" applyAlignment="1">
      <alignment horizontal="right" wrapText="1" shrinkToFit="1"/>
    </xf>
    <xf numFmtId="3" fontId="118" fillId="0" borderId="5" xfId="10" applyNumberFormat="1" applyFont="1" applyBorder="1" applyAlignment="1">
      <alignment horizontal="right" shrinkToFit="1"/>
    </xf>
    <xf numFmtId="3" fontId="13" fillId="0" borderId="0" xfId="10" applyNumberFormat="1" applyAlignment="1">
      <alignment horizontal="right" wrapText="1" shrinkToFit="1"/>
    </xf>
    <xf numFmtId="167" fontId="39" fillId="0" borderId="5" xfId="0" applyNumberFormat="1" applyFont="1" applyBorder="1" applyAlignment="1">
      <alignment wrapText="1"/>
    </xf>
    <xf numFmtId="3" fontId="13" fillId="0" borderId="0" xfId="10" applyNumberFormat="1" applyAlignment="1">
      <alignment horizontal="right" wrapText="1" indent="1" shrinkToFit="1"/>
    </xf>
    <xf numFmtId="2" fontId="23" fillId="0" borderId="0" xfId="0" applyNumberFormat="1" applyFont="1" applyAlignment="1">
      <alignment horizontal="centerContinuous"/>
    </xf>
    <xf numFmtId="0" fontId="23" fillId="0" borderId="0" xfId="0" applyFont="1" applyAlignment="1">
      <alignment horizontal="centerContinuous"/>
    </xf>
    <xf numFmtId="167" fontId="12" fillId="3" borderId="4" xfId="0" applyNumberFormat="1" applyFont="1" applyFill="1" applyBorder="1"/>
    <xf numFmtId="0" fontId="13" fillId="0" borderId="5" xfId="10" applyNumberFormat="1" applyBorder="1" applyAlignment="1">
      <alignment horizontal="left" wrapText="1" indent="3" shrinkToFit="1"/>
    </xf>
    <xf numFmtId="3" fontId="22" fillId="0" borderId="5" xfId="0" applyNumberFormat="1" applyFont="1" applyBorder="1" applyAlignment="1">
      <alignment horizontal="right"/>
    </xf>
    <xf numFmtId="167" fontId="12" fillId="0" borderId="5" xfId="0" applyNumberFormat="1" applyFont="1" applyBorder="1"/>
    <xf numFmtId="3" fontId="20" fillId="0" borderId="5" xfId="0" applyNumberFormat="1" applyFont="1" applyBorder="1" applyAlignment="1">
      <alignment horizontal="right"/>
    </xf>
    <xf numFmtId="167" fontId="102" fillId="0" borderId="5" xfId="0" applyNumberFormat="1" applyFont="1" applyBorder="1"/>
    <xf numFmtId="167" fontId="19" fillId="0" borderId="5" xfId="0" applyNumberFormat="1" applyFont="1" applyBorder="1"/>
    <xf numFmtId="167" fontId="102" fillId="0" borderId="19" xfId="0" applyNumberFormat="1" applyFont="1" applyBorder="1"/>
    <xf numFmtId="164" fontId="5" fillId="0" borderId="5" xfId="702" applyNumberFormat="1" applyFont="1" applyBorder="1" applyAlignment="1">
      <alignment horizontal="right"/>
    </xf>
    <xf numFmtId="3" fontId="31" fillId="0" borderId="5" xfId="2" applyNumberFormat="1" applyFont="1" applyBorder="1"/>
    <xf numFmtId="0" fontId="14" fillId="0" borderId="0" xfId="702" applyFont="1"/>
    <xf numFmtId="0" fontId="35" fillId="0" borderId="0" xfId="702" applyFont="1"/>
    <xf numFmtId="0" fontId="25" fillId="0" borderId="0" xfId="702" applyFont="1" applyAlignment="1">
      <alignment horizontal="center" wrapText="1"/>
    </xf>
    <xf numFmtId="0" fontId="61" fillId="0" borderId="0" xfId="702" applyFont="1" applyAlignment="1">
      <alignment horizontal="center" wrapText="1"/>
    </xf>
    <xf numFmtId="0" fontId="35" fillId="0" borderId="3" xfId="702" applyFont="1" applyBorder="1" applyAlignment="1">
      <alignment horizontal="center" vertical="center" wrapText="1"/>
    </xf>
    <xf numFmtId="0" fontId="17" fillId="0" borderId="0" xfId="702" applyFont="1"/>
    <xf numFmtId="0" fontId="43" fillId="0" borderId="21" xfId="704" quotePrefix="1" applyNumberFormat="1" applyFont="1" applyFill="1" applyBorder="1" applyAlignment="1">
      <alignment horizontal="left" vertical="center" wrapText="1"/>
    </xf>
    <xf numFmtId="0" fontId="51" fillId="0" borderId="0" xfId="702" applyFont="1"/>
    <xf numFmtId="0" fontId="41" fillId="0" borderId="0" xfId="702" applyFont="1"/>
    <xf numFmtId="0" fontId="110" fillId="0" borderId="21" xfId="704" quotePrefix="1" applyNumberFormat="1" applyFont="1" applyFill="1" applyBorder="1" applyAlignment="1">
      <alignment horizontal="left" vertical="center" wrapText="1"/>
    </xf>
    <xf numFmtId="0" fontId="50" fillId="0" borderId="0" xfId="702" applyFont="1"/>
    <xf numFmtId="0" fontId="16" fillId="0" borderId="0" xfId="702" applyFont="1"/>
    <xf numFmtId="0" fontId="45" fillId="0" borderId="21" xfId="704" quotePrefix="1" applyNumberFormat="1" applyFont="1" applyFill="1" applyBorder="1" applyAlignment="1">
      <alignment horizontal="left" vertical="center" wrapText="1"/>
    </xf>
    <xf numFmtId="0" fontId="28" fillId="0" borderId="21" xfId="704" quotePrefix="1" applyNumberFormat="1" applyFont="1" applyFill="1" applyBorder="1" applyAlignment="1">
      <alignment horizontal="left" vertical="center" wrapText="1"/>
    </xf>
    <xf numFmtId="0" fontId="42" fillId="0" borderId="21" xfId="704" quotePrefix="1" applyNumberFormat="1" applyFont="1" applyFill="1" applyBorder="1" applyAlignment="1">
      <alignment horizontal="right" vertical="center" wrapText="1"/>
    </xf>
    <xf numFmtId="0" fontId="45" fillId="0" borderId="21" xfId="704" quotePrefix="1" applyNumberFormat="1" applyFont="1" applyFill="1" applyBorder="1" applyAlignment="1">
      <alignment horizontal="right" vertical="center" wrapText="1"/>
    </xf>
    <xf numFmtId="0" fontId="37" fillId="0" borderId="0" xfId="702" applyFont="1"/>
    <xf numFmtId="0" fontId="49" fillId="0" borderId="0" xfId="702" applyFont="1"/>
    <xf numFmtId="0" fontId="110" fillId="0" borderId="21" xfId="704" quotePrefix="1" applyNumberFormat="1" applyFont="1" applyFill="1" applyBorder="1" applyAlignment="1">
      <alignment horizontal="right" vertical="center" wrapText="1"/>
    </xf>
    <xf numFmtId="0" fontId="52" fillId="0" borderId="0" xfId="702" applyFont="1"/>
    <xf numFmtId="165" fontId="107" fillId="0" borderId="0" xfId="702" applyNumberFormat="1" applyFont="1" applyAlignment="1">
      <alignment horizontal="left" wrapText="1"/>
    </xf>
    <xf numFmtId="0" fontId="10" fillId="0" borderId="0" xfId="702" applyFont="1" applyAlignment="1">
      <alignment horizontal="left" wrapText="1"/>
    </xf>
    <xf numFmtId="0" fontId="18" fillId="0" borderId="0" xfId="702" applyFont="1" applyAlignment="1">
      <alignment horizontal="left" wrapText="1"/>
    </xf>
    <xf numFmtId="0" fontId="7" fillId="0" borderId="0" xfId="702" applyFont="1" applyAlignment="1">
      <alignment horizontal="center" wrapText="1"/>
    </xf>
    <xf numFmtId="3" fontId="53" fillId="0" borderId="0" xfId="702" applyNumberFormat="1" applyFont="1" applyAlignment="1">
      <alignment horizontal="center"/>
    </xf>
    <xf numFmtId="0" fontId="5" fillId="0" borderId="0" xfId="702" applyFont="1" applyAlignment="1">
      <alignment horizontal="center"/>
    </xf>
    <xf numFmtId="3" fontId="35" fillId="0" borderId="0" xfId="702" applyNumberFormat="1" applyFont="1"/>
    <xf numFmtId="164" fontId="53" fillId="0" borderId="0" xfId="702" applyNumberFormat="1" applyFont="1"/>
    <xf numFmtId="0" fontId="35" fillId="0" borderId="0" xfId="702" applyFont="1" applyAlignment="1">
      <alignment horizontal="center"/>
    </xf>
    <xf numFmtId="0" fontId="16" fillId="0" borderId="3" xfId="702" applyFont="1" applyBorder="1" applyAlignment="1">
      <alignment horizontal="center" vertical="center" wrapText="1"/>
    </xf>
    <xf numFmtId="3" fontId="9" fillId="3" borderId="3" xfId="3" applyNumberFormat="1" applyFont="1" applyFill="1" applyBorder="1"/>
    <xf numFmtId="167" fontId="9" fillId="3" borderId="3" xfId="702" applyNumberFormat="1" applyFont="1" applyFill="1" applyBorder="1"/>
    <xf numFmtId="166" fontId="9" fillId="3" borderId="3" xfId="702" applyNumberFormat="1" applyFont="1" applyFill="1" applyBorder="1" applyAlignment="1">
      <alignment wrapText="1"/>
    </xf>
    <xf numFmtId="164" fontId="9" fillId="3" borderId="3" xfId="702" applyNumberFormat="1" applyFont="1" applyFill="1" applyBorder="1" applyAlignment="1">
      <alignment wrapText="1"/>
    </xf>
    <xf numFmtId="0" fontId="14" fillId="0" borderId="0" xfId="702" applyFont="1" applyAlignment="1">
      <alignment wrapText="1"/>
    </xf>
    <xf numFmtId="3" fontId="55" fillId="0" borderId="0" xfId="702" applyNumberFormat="1" applyFont="1"/>
    <xf numFmtId="0" fontId="53" fillId="0" borderId="0" xfId="702" applyFont="1"/>
    <xf numFmtId="0" fontId="45" fillId="0" borderId="25" xfId="705" quotePrefix="1" applyNumberFormat="1" applyFont="1" applyFill="1" applyBorder="1" applyAlignment="1">
      <alignment horizontal="right" vertical="center" wrapText="1"/>
    </xf>
    <xf numFmtId="0" fontId="44" fillId="0" borderId="21" xfId="704" quotePrefix="1" applyNumberFormat="1" applyFont="1" applyFill="1" applyBorder="1" applyAlignment="1">
      <alignment horizontal="right" vertical="center" wrapText="1"/>
    </xf>
    <xf numFmtId="3" fontId="28" fillId="0" borderId="0" xfId="260" applyNumberFormat="1" applyFont="1">
      <alignment horizontal="right" wrapText="1"/>
    </xf>
    <xf numFmtId="166" fontId="14" fillId="0" borderId="0" xfId="702" applyNumberFormat="1" applyFont="1"/>
    <xf numFmtId="3" fontId="5" fillId="0" borderId="0" xfId="702" applyNumberFormat="1" applyFont="1"/>
    <xf numFmtId="168" fontId="5" fillId="0" borderId="0" xfId="702" applyNumberFormat="1" applyFont="1" applyAlignment="1">
      <alignment horizontal="left" indent="1"/>
    </xf>
    <xf numFmtId="166" fontId="14" fillId="0" borderId="0" xfId="702" applyNumberFormat="1" applyFont="1" applyAlignment="1">
      <alignment horizontal="centerContinuous"/>
    </xf>
    <xf numFmtId="166" fontId="5" fillId="0" borderId="0" xfId="702" applyNumberFormat="1" applyFont="1" applyAlignment="1">
      <alignment horizontal="centerContinuous"/>
    </xf>
    <xf numFmtId="0" fontId="35" fillId="0" borderId="17" xfId="702" applyFont="1" applyBorder="1" applyAlignment="1">
      <alignment horizontal="center" wrapText="1"/>
    </xf>
    <xf numFmtId="3" fontId="22" fillId="3" borderId="4" xfId="702" applyNumberFormat="1" applyFont="1" applyFill="1" applyBorder="1" applyAlignment="1">
      <alignment horizontal="right" wrapText="1"/>
    </xf>
    <xf numFmtId="167" fontId="9" fillId="3" borderId="4" xfId="702" applyNumberFormat="1" applyFont="1" applyFill="1" applyBorder="1" applyAlignment="1">
      <alignment wrapText="1"/>
    </xf>
    <xf numFmtId="3" fontId="22" fillId="0" borderId="5" xfId="702" applyNumberFormat="1" applyFont="1" applyBorder="1" applyAlignment="1">
      <alignment horizontal="right" wrapText="1"/>
    </xf>
    <xf numFmtId="167" fontId="9" fillId="0" borderId="5" xfId="702" applyNumberFormat="1" applyFont="1" applyBorder="1" applyAlignment="1">
      <alignment wrapText="1"/>
    </xf>
    <xf numFmtId="3" fontId="20" fillId="0" borderId="5" xfId="702" applyNumberFormat="1" applyFont="1" applyBorder="1" applyAlignment="1">
      <alignment horizontal="right" wrapText="1"/>
    </xf>
    <xf numFmtId="167" fontId="19" fillId="0" borderId="5" xfId="702" applyNumberFormat="1" applyFont="1" applyBorder="1" applyAlignment="1">
      <alignment wrapText="1"/>
    </xf>
    <xf numFmtId="167" fontId="34" fillId="0" borderId="5" xfId="702" applyNumberFormat="1" applyFont="1" applyBorder="1" applyAlignment="1">
      <alignment wrapText="1"/>
    </xf>
    <xf numFmtId="0" fontId="30" fillId="0" borderId="0" xfId="702" applyFont="1" applyAlignment="1">
      <alignment vertical="top" wrapText="1"/>
    </xf>
    <xf numFmtId="3" fontId="20" fillId="0" borderId="0" xfId="702" applyNumberFormat="1" applyFont="1" applyAlignment="1">
      <alignment horizontal="right" wrapText="1"/>
    </xf>
    <xf numFmtId="167" fontId="19" fillId="0" borderId="0" xfId="702" applyNumberFormat="1" applyFont="1" applyAlignment="1">
      <alignment wrapText="1"/>
    </xf>
    <xf numFmtId="167" fontId="21" fillId="0" borderId="0" xfId="702" applyNumberFormat="1" applyFont="1" applyAlignment="1">
      <alignment wrapText="1"/>
    </xf>
    <xf numFmtId="3" fontId="21" fillId="0" borderId="0" xfId="702" applyNumberFormat="1" applyFont="1"/>
    <xf numFmtId="164" fontId="19" fillId="0" borderId="0" xfId="702" applyNumberFormat="1" applyFont="1"/>
    <xf numFmtId="0" fontId="24" fillId="0" borderId="0" xfId="0" applyFont="1"/>
    <xf numFmtId="3" fontId="122" fillId="0" borderId="0" xfId="0" applyNumberFormat="1" applyFont="1" applyAlignment="1">
      <alignment wrapText="1"/>
    </xf>
    <xf numFmtId="3" fontId="41" fillId="0" borderId="0" xfId="702" applyNumberFormat="1" applyFont="1"/>
    <xf numFmtId="0" fontId="103" fillId="0" borderId="5" xfId="702" applyFont="1" applyBorder="1" applyAlignment="1">
      <alignment horizontal="right" wrapText="1"/>
    </xf>
    <xf numFmtId="3" fontId="42" fillId="0" borderId="5" xfId="2" applyNumberFormat="1" applyFont="1" applyBorder="1"/>
    <xf numFmtId="3" fontId="107" fillId="0" borderId="0" xfId="702" applyNumberFormat="1" applyFont="1" applyAlignment="1">
      <alignment horizontal="center" wrapText="1"/>
    </xf>
    <xf numFmtId="2" fontId="5" fillId="0" borderId="0" xfId="0" applyNumberFormat="1" applyFont="1"/>
    <xf numFmtId="0" fontId="25" fillId="0" borderId="2" xfId="702" applyFont="1" applyBorder="1" applyAlignment="1">
      <alignment horizontal="center" wrapText="1"/>
    </xf>
    <xf numFmtId="0" fontId="9" fillId="0" borderId="0" xfId="702" applyFont="1" applyAlignment="1">
      <alignment horizontal="center"/>
    </xf>
    <xf numFmtId="0" fontId="12" fillId="0" borderId="0" xfId="702" applyFont="1"/>
    <xf numFmtId="0" fontId="12" fillId="0" borderId="0" xfId="702" applyFont="1" applyAlignment="1">
      <alignment horizontal="right"/>
    </xf>
    <xf numFmtId="0" fontId="25" fillId="0" borderId="2" xfId="702" applyFont="1" applyBorder="1" applyAlignment="1">
      <alignment horizontal="right" wrapText="1"/>
    </xf>
    <xf numFmtId="0" fontId="35" fillId="0" borderId="3" xfId="702" applyFont="1" applyBorder="1" applyAlignment="1">
      <alignment horizontal="right" vertical="center" wrapText="1"/>
    </xf>
    <xf numFmtId="167" fontId="38" fillId="0" borderId="5" xfId="3" applyNumberFormat="1" applyFont="1" applyBorder="1" applyAlignment="1">
      <alignment horizontal="right"/>
    </xf>
    <xf numFmtId="164" fontId="63" fillId="3" borderId="5" xfId="702" applyNumberFormat="1" applyFont="1" applyFill="1" applyBorder="1" applyAlignment="1">
      <alignment horizontal="right"/>
    </xf>
    <xf numFmtId="3" fontId="107" fillId="0" borderId="0" xfId="702" applyNumberFormat="1" applyFont="1" applyAlignment="1">
      <alignment horizontal="right" wrapText="1"/>
    </xf>
    <xf numFmtId="0" fontId="53" fillId="0" borderId="0" xfId="702" applyFont="1" applyAlignment="1">
      <alignment horizontal="right"/>
    </xf>
    <xf numFmtId="167" fontId="9" fillId="3" borderId="3" xfId="3" applyNumberFormat="1" applyFont="1" applyFill="1" applyBorder="1" applyAlignment="1">
      <alignment horizontal="right" wrapText="1"/>
    </xf>
    <xf numFmtId="167" fontId="53" fillId="0" borderId="0" xfId="3" applyNumberFormat="1" applyFont="1" applyAlignment="1">
      <alignment horizontal="right"/>
    </xf>
    <xf numFmtId="0" fontId="11" fillId="0" borderId="0" xfId="0" applyFont="1" applyAlignment="1">
      <alignment horizontal="right"/>
    </xf>
    <xf numFmtId="3" fontId="55" fillId="0" borderId="0" xfId="702" applyNumberFormat="1" applyFont="1" applyAlignment="1">
      <alignment horizontal="right"/>
    </xf>
    <xf numFmtId="164" fontId="54" fillId="3" borderId="5" xfId="702" applyNumberFormat="1" applyFont="1" applyFill="1" applyBorder="1" applyAlignment="1">
      <alignment horizontal="right"/>
    </xf>
    <xf numFmtId="167" fontId="54" fillId="0" borderId="0" xfId="3" applyNumberFormat="1" applyFont="1" applyAlignment="1">
      <alignment horizontal="right"/>
    </xf>
    <xf numFmtId="0" fontId="35" fillId="0" borderId="0" xfId="702" applyFont="1" applyAlignment="1">
      <alignment horizontal="right"/>
    </xf>
    <xf numFmtId="0" fontId="61" fillId="0" borderId="0" xfId="702" applyFont="1" applyAlignment="1">
      <alignment horizontal="right" wrapText="1"/>
    </xf>
    <xf numFmtId="0" fontId="18" fillId="0" borderId="0" xfId="702" applyFont="1" applyAlignment="1">
      <alignment horizontal="right" wrapText="1"/>
    </xf>
    <xf numFmtId="167" fontId="9" fillId="3" borderId="19" xfId="702" applyNumberFormat="1" applyFont="1" applyFill="1" applyBorder="1" applyAlignment="1">
      <alignment horizontal="right"/>
    </xf>
    <xf numFmtId="167" fontId="60" fillId="0" borderId="0" xfId="3" applyNumberFormat="1" applyFont="1" applyAlignment="1">
      <alignment horizontal="right"/>
    </xf>
    <xf numFmtId="0" fontId="18" fillId="0" borderId="0" xfId="702" applyFont="1" applyAlignment="1">
      <alignment horizontal="right"/>
    </xf>
    <xf numFmtId="0" fontId="13" fillId="0" borderId="5" xfId="10" applyNumberFormat="1" applyBorder="1" applyAlignment="1">
      <alignment horizontal="left" wrapText="1" indent="5"/>
    </xf>
    <xf numFmtId="0" fontId="13" fillId="0" borderId="5" xfId="10" applyNumberFormat="1" applyBorder="1" applyAlignment="1">
      <alignment horizontal="left" wrapText="1" indent="6"/>
    </xf>
    <xf numFmtId="0" fontId="133" fillId="0" borderId="0" xfId="0" applyFont="1"/>
    <xf numFmtId="0" fontId="35" fillId="0" borderId="3" xfId="0" applyFont="1" applyBorder="1" applyAlignment="1">
      <alignment horizontal="center" vertical="center" wrapText="1"/>
    </xf>
    <xf numFmtId="167" fontId="9" fillId="3" borderId="3" xfId="3" applyNumberFormat="1" applyFont="1" applyFill="1" applyBorder="1" applyAlignment="1">
      <alignment wrapText="1"/>
    </xf>
    <xf numFmtId="0" fontId="104" fillId="0" borderId="19" xfId="702" applyFont="1" applyBorder="1" applyAlignment="1">
      <alignment horizontal="right" wrapText="1"/>
    </xf>
    <xf numFmtId="166" fontId="5" fillId="0" borderId="19" xfId="702" applyNumberFormat="1" applyFont="1" applyBorder="1"/>
    <xf numFmtId="167" fontId="5" fillId="0" borderId="19" xfId="702" applyNumberFormat="1" applyFont="1" applyBorder="1"/>
    <xf numFmtId="0" fontId="9" fillId="3" borderId="27" xfId="702" applyFont="1" applyFill="1" applyBorder="1" applyAlignment="1">
      <alignment wrapText="1"/>
    </xf>
    <xf numFmtId="0" fontId="43" fillId="0" borderId="19" xfId="10" quotePrefix="1" applyNumberFormat="1" applyFont="1" applyBorder="1" applyAlignment="1">
      <alignment horizontal="left" vertical="center" wrapText="1"/>
    </xf>
    <xf numFmtId="3" fontId="43" fillId="0" borderId="19" xfId="10" quotePrefix="1" applyNumberFormat="1" applyFont="1" applyBorder="1" applyAlignment="1">
      <alignment horizontal="right" wrapText="1"/>
    </xf>
    <xf numFmtId="3" fontId="51" fillId="0" borderId="19" xfId="702" applyNumberFormat="1" applyFont="1" applyBorder="1" applyAlignment="1">
      <alignment horizontal="right" wrapText="1"/>
    </xf>
    <xf numFmtId="167" fontId="38" fillId="0" borderId="19" xfId="3" applyNumberFormat="1" applyFont="1" applyBorder="1" applyAlignment="1">
      <alignment horizontal="right"/>
    </xf>
    <xf numFmtId="3" fontId="58" fillId="0" borderId="19" xfId="5" applyNumberFormat="1" applyFont="1" applyBorder="1" applyAlignment="1">
      <alignment horizontal="right" wrapText="1"/>
    </xf>
    <xf numFmtId="164" fontId="38" fillId="0" borderId="19" xfId="702" applyNumberFormat="1" applyFont="1" applyBorder="1" applyAlignment="1">
      <alignment horizontal="right"/>
    </xf>
    <xf numFmtId="167" fontId="38" fillId="0" borderId="19" xfId="3" applyNumberFormat="1" applyFont="1" applyBorder="1"/>
    <xf numFmtId="0" fontId="26" fillId="0" borderId="0" xfId="0" applyFont="1" applyAlignment="1">
      <alignment horizontal="center" wrapText="1"/>
    </xf>
    <xf numFmtId="0" fontId="101" fillId="0" borderId="0" xfId="0" applyFont="1" applyAlignment="1">
      <alignment horizontal="center" wrapText="1"/>
    </xf>
    <xf numFmtId="0" fontId="130" fillId="0" borderId="24" xfId="0" applyFont="1" applyBorder="1" applyAlignment="1">
      <alignment horizontal="left" vertical="center" wrapText="1"/>
    </xf>
    <xf numFmtId="0" fontId="10" fillId="0" borderId="0" xfId="702" applyFont="1" applyAlignment="1">
      <alignment horizontal="left" wrapText="1"/>
    </xf>
    <xf numFmtId="0" fontId="24" fillId="0" borderId="0" xfId="0" applyFont="1" applyAlignment="1">
      <alignment horizontal="center" wrapText="1"/>
    </xf>
    <xf numFmtId="0" fontId="25" fillId="0" borderId="0" xfId="0" applyFont="1" applyAlignment="1">
      <alignment horizontal="center" wrapText="1"/>
    </xf>
    <xf numFmtId="0" fontId="9" fillId="0" borderId="0" xfId="0" applyFont="1" applyAlignment="1">
      <alignment horizontal="center"/>
    </xf>
    <xf numFmtId="0" fontId="25" fillId="0" borderId="0" xfId="702" applyFont="1" applyAlignment="1">
      <alignment horizontal="center" wrapText="1"/>
    </xf>
    <xf numFmtId="0" fontId="9" fillId="0" borderId="0" xfId="702" applyFont="1" applyAlignment="1">
      <alignment horizontal="center"/>
    </xf>
    <xf numFmtId="0" fontId="24" fillId="0" borderId="0" xfId="0" applyFont="1" applyAlignment="1">
      <alignment horizontal="center"/>
    </xf>
  </cellXfs>
  <cellStyles count="795">
    <cellStyle name="20% - Accent1 2" xfId="74" xr:uid="{00000000-0005-0000-0000-000000000000}"/>
    <cellStyle name="20% - Accent2 2" xfId="75" xr:uid="{00000000-0005-0000-0000-000001000000}"/>
    <cellStyle name="20% - Accent3 2" xfId="76" xr:uid="{00000000-0005-0000-0000-000002000000}"/>
    <cellStyle name="20% - Accent4 2" xfId="77" xr:uid="{00000000-0005-0000-0000-000003000000}"/>
    <cellStyle name="20% - Accent5 2" xfId="78" xr:uid="{00000000-0005-0000-0000-000004000000}"/>
    <cellStyle name="20% - Accent6 2" xfId="79" xr:uid="{00000000-0005-0000-0000-000005000000}"/>
    <cellStyle name="40% - Accent1 2" xfId="80" xr:uid="{00000000-0005-0000-0000-000006000000}"/>
    <cellStyle name="40% - Accent2 2" xfId="81" xr:uid="{00000000-0005-0000-0000-000007000000}"/>
    <cellStyle name="40% - Accent3 2" xfId="82" xr:uid="{00000000-0005-0000-0000-000008000000}"/>
    <cellStyle name="40% - Accent4 2" xfId="83" xr:uid="{00000000-0005-0000-0000-000009000000}"/>
    <cellStyle name="40% - Accent5 2" xfId="84" xr:uid="{00000000-0005-0000-0000-00000A000000}"/>
    <cellStyle name="40% - Accent6 2" xfId="85" xr:uid="{00000000-0005-0000-0000-00000B000000}"/>
    <cellStyle name="60% - Accent1 2" xfId="86" xr:uid="{00000000-0005-0000-0000-00000C000000}"/>
    <cellStyle name="60% - Accent2 2" xfId="87" xr:uid="{00000000-0005-0000-0000-00000D000000}"/>
    <cellStyle name="60% - Accent3 2" xfId="88" xr:uid="{00000000-0005-0000-0000-00000E000000}"/>
    <cellStyle name="60% - Accent4 2" xfId="89" xr:uid="{00000000-0005-0000-0000-00000F000000}"/>
    <cellStyle name="60% - Accent5 2" xfId="90" xr:uid="{00000000-0005-0000-0000-000010000000}"/>
    <cellStyle name="60% - Accent6 2" xfId="91" xr:uid="{00000000-0005-0000-0000-000011000000}"/>
    <cellStyle name="Accent1 - 20%" xfId="93" xr:uid="{00000000-0005-0000-0000-000012000000}"/>
    <cellStyle name="Accent1 - 40%" xfId="94" xr:uid="{00000000-0005-0000-0000-000013000000}"/>
    <cellStyle name="Accent1 - 60%" xfId="95" xr:uid="{00000000-0005-0000-0000-000014000000}"/>
    <cellStyle name="Accent1 10" xfId="367" xr:uid="{00000000-0005-0000-0000-000015000000}"/>
    <cellStyle name="Accent1 11" xfId="372" xr:uid="{00000000-0005-0000-0000-000016000000}"/>
    <cellStyle name="Accent1 12" xfId="366" xr:uid="{00000000-0005-0000-0000-000017000000}"/>
    <cellStyle name="Accent1 13" xfId="382" xr:uid="{00000000-0005-0000-0000-000018000000}"/>
    <cellStyle name="Accent1 14" xfId="393" xr:uid="{00000000-0005-0000-0000-000019000000}"/>
    <cellStyle name="Accent1 15" xfId="398" xr:uid="{00000000-0005-0000-0000-00001A000000}"/>
    <cellStyle name="Accent1 16" xfId="404" xr:uid="{00000000-0005-0000-0000-00001B000000}"/>
    <cellStyle name="Accent1 17" xfId="409" xr:uid="{00000000-0005-0000-0000-00001C000000}"/>
    <cellStyle name="Accent1 18" xfId="414" xr:uid="{00000000-0005-0000-0000-00001D000000}"/>
    <cellStyle name="Accent1 19" xfId="417" xr:uid="{00000000-0005-0000-0000-00001E000000}"/>
    <cellStyle name="Accent1 2" xfId="92" xr:uid="{00000000-0005-0000-0000-00001F000000}"/>
    <cellStyle name="Accent1 20" xfId="424" xr:uid="{00000000-0005-0000-0000-000020000000}"/>
    <cellStyle name="Accent1 21" xfId="429" xr:uid="{00000000-0005-0000-0000-000021000000}"/>
    <cellStyle name="Accent1 22" xfId="434" xr:uid="{00000000-0005-0000-0000-000022000000}"/>
    <cellStyle name="Accent1 23" xfId="439" xr:uid="{00000000-0005-0000-0000-000023000000}"/>
    <cellStyle name="Accent1 24" xfId="444" xr:uid="{00000000-0005-0000-0000-000024000000}"/>
    <cellStyle name="Accent1 25" xfId="449" xr:uid="{00000000-0005-0000-0000-000025000000}"/>
    <cellStyle name="Accent1 26" xfId="454" xr:uid="{00000000-0005-0000-0000-000026000000}"/>
    <cellStyle name="Accent1 27" xfId="459" xr:uid="{00000000-0005-0000-0000-000027000000}"/>
    <cellStyle name="Accent1 28" xfId="464" xr:uid="{00000000-0005-0000-0000-000028000000}"/>
    <cellStyle name="Accent1 29" xfId="469" xr:uid="{00000000-0005-0000-0000-000029000000}"/>
    <cellStyle name="Accent1 3" xfId="249" xr:uid="{00000000-0005-0000-0000-00002A000000}"/>
    <cellStyle name="Accent1 30" xfId="473" xr:uid="{00000000-0005-0000-0000-00002B000000}"/>
    <cellStyle name="Accent1 31" xfId="478" xr:uid="{00000000-0005-0000-0000-00002C000000}"/>
    <cellStyle name="Accent1 32" xfId="482" xr:uid="{00000000-0005-0000-0000-00002D000000}"/>
    <cellStyle name="Accent1 33" xfId="486" xr:uid="{00000000-0005-0000-0000-00002E000000}"/>
    <cellStyle name="Accent1 34" xfId="491" xr:uid="{00000000-0005-0000-0000-00002F000000}"/>
    <cellStyle name="Accent1 35" xfId="495" xr:uid="{00000000-0005-0000-0000-000030000000}"/>
    <cellStyle name="Accent1 36" xfId="499" xr:uid="{00000000-0005-0000-0000-000031000000}"/>
    <cellStyle name="Accent1 37" xfId="503" xr:uid="{00000000-0005-0000-0000-000032000000}"/>
    <cellStyle name="Accent1 38" xfId="506" xr:uid="{00000000-0005-0000-0000-000033000000}"/>
    <cellStyle name="Accent1 39" xfId="510" xr:uid="{00000000-0005-0000-0000-000034000000}"/>
    <cellStyle name="Accent1 4" xfId="262" xr:uid="{00000000-0005-0000-0000-000035000000}"/>
    <cellStyle name="Accent1 40" xfId="514" xr:uid="{00000000-0005-0000-0000-000036000000}"/>
    <cellStyle name="Accent1 41" xfId="517" xr:uid="{00000000-0005-0000-0000-000037000000}"/>
    <cellStyle name="Accent1 42" xfId="520" xr:uid="{00000000-0005-0000-0000-000038000000}"/>
    <cellStyle name="Accent1 43" xfId="522" xr:uid="{00000000-0005-0000-0000-000039000000}"/>
    <cellStyle name="Accent1 44" xfId="524" xr:uid="{00000000-0005-0000-0000-00003A000000}"/>
    <cellStyle name="Accent1 45" xfId="526" xr:uid="{00000000-0005-0000-0000-00003B000000}"/>
    <cellStyle name="Accent1 46" xfId="528" xr:uid="{00000000-0005-0000-0000-00003C000000}"/>
    <cellStyle name="Accent1 47" xfId="591" xr:uid="{00000000-0005-0000-0000-00003D000000}"/>
    <cellStyle name="Accent1 48" xfId="597" xr:uid="{00000000-0005-0000-0000-00003E000000}"/>
    <cellStyle name="Accent1 49" xfId="602" xr:uid="{00000000-0005-0000-0000-00003F000000}"/>
    <cellStyle name="Accent1 5" xfId="332" xr:uid="{00000000-0005-0000-0000-000040000000}"/>
    <cellStyle name="Accent1 50" xfId="605" xr:uid="{00000000-0005-0000-0000-000041000000}"/>
    <cellStyle name="Accent1 51" xfId="612" xr:uid="{00000000-0005-0000-0000-000042000000}"/>
    <cellStyle name="Accent1 52" xfId="617" xr:uid="{00000000-0005-0000-0000-000043000000}"/>
    <cellStyle name="Accent1 53" xfId="622" xr:uid="{00000000-0005-0000-0000-000044000000}"/>
    <cellStyle name="Accent1 54" xfId="626" xr:uid="{00000000-0005-0000-0000-000045000000}"/>
    <cellStyle name="Accent1 55" xfId="631" xr:uid="{00000000-0005-0000-0000-000046000000}"/>
    <cellStyle name="Accent1 56" xfId="636" xr:uid="{00000000-0005-0000-0000-000047000000}"/>
    <cellStyle name="Accent1 57" xfId="641" xr:uid="{00000000-0005-0000-0000-000048000000}"/>
    <cellStyle name="Accent1 58" xfId="646" xr:uid="{00000000-0005-0000-0000-000049000000}"/>
    <cellStyle name="Accent1 59" xfId="651" xr:uid="{00000000-0005-0000-0000-00004A000000}"/>
    <cellStyle name="Accent1 6" xfId="346" xr:uid="{00000000-0005-0000-0000-00004B000000}"/>
    <cellStyle name="Accent1 60" xfId="654" xr:uid="{00000000-0005-0000-0000-00004C000000}"/>
    <cellStyle name="Accent1 61" xfId="659" xr:uid="{00000000-0005-0000-0000-00004D000000}"/>
    <cellStyle name="Accent1 62" xfId="662" xr:uid="{00000000-0005-0000-0000-00004E000000}"/>
    <cellStyle name="Accent1 63" xfId="665" xr:uid="{00000000-0005-0000-0000-00004F000000}"/>
    <cellStyle name="Accent1 64" xfId="671" xr:uid="{00000000-0005-0000-0000-000050000000}"/>
    <cellStyle name="Accent1 65" xfId="675" xr:uid="{00000000-0005-0000-0000-000051000000}"/>
    <cellStyle name="Accent1 66" xfId="679" xr:uid="{00000000-0005-0000-0000-000052000000}"/>
    <cellStyle name="Accent1 67" xfId="674" xr:uid="{00000000-0005-0000-0000-000053000000}"/>
    <cellStyle name="Accent1 68" xfId="687" xr:uid="{00000000-0005-0000-0000-000054000000}"/>
    <cellStyle name="Accent1 69" xfId="690" xr:uid="{00000000-0005-0000-0000-000055000000}"/>
    <cellStyle name="Accent1 7" xfId="351" xr:uid="{00000000-0005-0000-0000-000056000000}"/>
    <cellStyle name="Accent1 70" xfId="693" xr:uid="{00000000-0005-0000-0000-000057000000}"/>
    <cellStyle name="Accent1 71" xfId="695" xr:uid="{00000000-0005-0000-0000-000058000000}"/>
    <cellStyle name="Accent1 72" xfId="697" xr:uid="{00000000-0005-0000-0000-000059000000}"/>
    <cellStyle name="Accent1 73" xfId="699" xr:uid="{00000000-0005-0000-0000-00005A000000}"/>
    <cellStyle name="Accent1 74" xfId="701" xr:uid="{00000000-0005-0000-0000-00005B000000}"/>
    <cellStyle name="Accent1 75" xfId="707" xr:uid="{00000000-0005-0000-0000-00005C000000}"/>
    <cellStyle name="Accent1 76" xfId="747" xr:uid="{00000000-0005-0000-0000-00005D000000}"/>
    <cellStyle name="Accent1 77" xfId="753" xr:uid="{00000000-0005-0000-0000-00005E000000}"/>
    <cellStyle name="Accent1 78" xfId="784" xr:uid="{00000000-0005-0000-0000-00005F000000}"/>
    <cellStyle name="Accent1 79" xfId="786" xr:uid="{00000000-0005-0000-0000-000060000000}"/>
    <cellStyle name="Accent1 8" xfId="357" xr:uid="{00000000-0005-0000-0000-000061000000}"/>
    <cellStyle name="Accent1 80" xfId="788" xr:uid="{00000000-0005-0000-0000-000062000000}"/>
    <cellStyle name="Accent1 81" xfId="791" xr:uid="{00000000-0005-0000-0000-000063000000}"/>
    <cellStyle name="Accent1 82" xfId="793" xr:uid="{00000000-0005-0000-0000-000064000000}"/>
    <cellStyle name="Accent1 83" xfId="794" xr:uid="{00000000-0005-0000-0000-000065000000}"/>
    <cellStyle name="Accent1 9" xfId="362" xr:uid="{00000000-0005-0000-0000-000066000000}"/>
    <cellStyle name="Accent2 - 20%" xfId="97" xr:uid="{00000000-0005-0000-0000-000067000000}"/>
    <cellStyle name="Accent2 - 40%" xfId="98" xr:uid="{00000000-0005-0000-0000-000068000000}"/>
    <cellStyle name="Accent2 - 60%" xfId="99" xr:uid="{00000000-0005-0000-0000-000069000000}"/>
    <cellStyle name="Accent2 10" xfId="364" xr:uid="{00000000-0005-0000-0000-00006A000000}"/>
    <cellStyle name="Accent2 11" xfId="368" xr:uid="{00000000-0005-0000-0000-00006B000000}"/>
    <cellStyle name="Accent2 12" xfId="355" xr:uid="{00000000-0005-0000-0000-00006C000000}"/>
    <cellStyle name="Accent2 13" xfId="378" xr:uid="{00000000-0005-0000-0000-00006D000000}"/>
    <cellStyle name="Accent2 14" xfId="389" xr:uid="{00000000-0005-0000-0000-00006E000000}"/>
    <cellStyle name="Accent2 15" xfId="394" xr:uid="{00000000-0005-0000-0000-00006F000000}"/>
    <cellStyle name="Accent2 16" xfId="400" xr:uid="{00000000-0005-0000-0000-000070000000}"/>
    <cellStyle name="Accent2 17" xfId="405" xr:uid="{00000000-0005-0000-0000-000071000000}"/>
    <cellStyle name="Accent2 18" xfId="410" xr:uid="{00000000-0005-0000-0000-000072000000}"/>
    <cellStyle name="Accent2 19" xfId="407" xr:uid="{00000000-0005-0000-0000-000073000000}"/>
    <cellStyle name="Accent2 2" xfId="96" xr:uid="{00000000-0005-0000-0000-000074000000}"/>
    <cellStyle name="Accent2 20" xfId="420" xr:uid="{00000000-0005-0000-0000-000075000000}"/>
    <cellStyle name="Accent2 21" xfId="425" xr:uid="{00000000-0005-0000-0000-000076000000}"/>
    <cellStyle name="Accent2 22" xfId="430" xr:uid="{00000000-0005-0000-0000-000077000000}"/>
    <cellStyle name="Accent2 23" xfId="435" xr:uid="{00000000-0005-0000-0000-000078000000}"/>
    <cellStyle name="Accent2 24" xfId="440" xr:uid="{00000000-0005-0000-0000-000079000000}"/>
    <cellStyle name="Accent2 25" xfId="445" xr:uid="{00000000-0005-0000-0000-00007A000000}"/>
    <cellStyle name="Accent2 26" xfId="450" xr:uid="{00000000-0005-0000-0000-00007B000000}"/>
    <cellStyle name="Accent2 27" xfId="455" xr:uid="{00000000-0005-0000-0000-00007C000000}"/>
    <cellStyle name="Accent2 28" xfId="460" xr:uid="{00000000-0005-0000-0000-00007D000000}"/>
    <cellStyle name="Accent2 29" xfId="465" xr:uid="{00000000-0005-0000-0000-00007E000000}"/>
    <cellStyle name="Accent2 3" xfId="250" xr:uid="{00000000-0005-0000-0000-00007F000000}"/>
    <cellStyle name="Accent2 30" xfId="470" xr:uid="{00000000-0005-0000-0000-000080000000}"/>
    <cellStyle name="Accent2 31" xfId="474" xr:uid="{00000000-0005-0000-0000-000081000000}"/>
    <cellStyle name="Accent2 32" xfId="479" xr:uid="{00000000-0005-0000-0000-000082000000}"/>
    <cellStyle name="Accent2 33" xfId="483" xr:uid="{00000000-0005-0000-0000-000083000000}"/>
    <cellStyle name="Accent2 34" xfId="487" xr:uid="{00000000-0005-0000-0000-000084000000}"/>
    <cellStyle name="Accent2 35" xfId="492" xr:uid="{00000000-0005-0000-0000-000085000000}"/>
    <cellStyle name="Accent2 36" xfId="496" xr:uid="{00000000-0005-0000-0000-000086000000}"/>
    <cellStyle name="Accent2 37" xfId="500" xr:uid="{00000000-0005-0000-0000-000087000000}"/>
    <cellStyle name="Accent2 38" xfId="504" xr:uid="{00000000-0005-0000-0000-000088000000}"/>
    <cellStyle name="Accent2 39" xfId="507" xr:uid="{00000000-0005-0000-0000-000089000000}"/>
    <cellStyle name="Accent2 4" xfId="266" xr:uid="{00000000-0005-0000-0000-00008A000000}"/>
    <cellStyle name="Accent2 40" xfId="512" xr:uid="{00000000-0005-0000-0000-00008B000000}"/>
    <cellStyle name="Accent2 41" xfId="515" xr:uid="{00000000-0005-0000-0000-00008C000000}"/>
    <cellStyle name="Accent2 42" xfId="518" xr:uid="{00000000-0005-0000-0000-00008D000000}"/>
    <cellStyle name="Accent2 43" xfId="521" xr:uid="{00000000-0005-0000-0000-00008E000000}"/>
    <cellStyle name="Accent2 44" xfId="523" xr:uid="{00000000-0005-0000-0000-00008F000000}"/>
    <cellStyle name="Accent2 45" xfId="525" xr:uid="{00000000-0005-0000-0000-000090000000}"/>
    <cellStyle name="Accent2 46" xfId="532" xr:uid="{00000000-0005-0000-0000-000091000000}"/>
    <cellStyle name="Accent2 47" xfId="587" xr:uid="{00000000-0005-0000-0000-000092000000}"/>
    <cellStyle name="Accent2 48" xfId="593" xr:uid="{00000000-0005-0000-0000-000093000000}"/>
    <cellStyle name="Accent2 49" xfId="598" xr:uid="{00000000-0005-0000-0000-000094000000}"/>
    <cellStyle name="Accent2 5" xfId="327" xr:uid="{00000000-0005-0000-0000-000095000000}"/>
    <cellStyle name="Accent2 50" xfId="595" xr:uid="{00000000-0005-0000-0000-000096000000}"/>
    <cellStyle name="Accent2 51" xfId="608" xr:uid="{00000000-0005-0000-0000-000097000000}"/>
    <cellStyle name="Accent2 52" xfId="613" xr:uid="{00000000-0005-0000-0000-000098000000}"/>
    <cellStyle name="Accent2 53" xfId="618" xr:uid="{00000000-0005-0000-0000-000099000000}"/>
    <cellStyle name="Accent2 54" xfId="616" xr:uid="{00000000-0005-0000-0000-00009A000000}"/>
    <cellStyle name="Accent2 55" xfId="628" xr:uid="{00000000-0005-0000-0000-00009B000000}"/>
    <cellStyle name="Accent2 56" xfId="632" xr:uid="{00000000-0005-0000-0000-00009C000000}"/>
    <cellStyle name="Accent2 57" xfId="637" xr:uid="{00000000-0005-0000-0000-00009D000000}"/>
    <cellStyle name="Accent2 58" xfId="642" xr:uid="{00000000-0005-0000-0000-00009E000000}"/>
    <cellStyle name="Accent2 59" xfId="647" xr:uid="{00000000-0005-0000-0000-00009F000000}"/>
    <cellStyle name="Accent2 6" xfId="342" xr:uid="{00000000-0005-0000-0000-0000A0000000}"/>
    <cellStyle name="Accent2 60" xfId="645" xr:uid="{00000000-0005-0000-0000-0000A1000000}"/>
    <cellStyle name="Accent2 61" xfId="655" xr:uid="{00000000-0005-0000-0000-0000A2000000}"/>
    <cellStyle name="Accent2 62" xfId="660" xr:uid="{00000000-0005-0000-0000-0000A3000000}"/>
    <cellStyle name="Accent2 63" xfId="658" xr:uid="{00000000-0005-0000-0000-0000A4000000}"/>
    <cellStyle name="Accent2 64" xfId="667" xr:uid="{00000000-0005-0000-0000-0000A5000000}"/>
    <cellStyle name="Accent2 65" xfId="672" xr:uid="{00000000-0005-0000-0000-0000A6000000}"/>
    <cellStyle name="Accent2 66" xfId="676" xr:uid="{00000000-0005-0000-0000-0000A7000000}"/>
    <cellStyle name="Accent2 67" xfId="663" xr:uid="{00000000-0005-0000-0000-0000A8000000}"/>
    <cellStyle name="Accent2 68" xfId="684" xr:uid="{00000000-0005-0000-0000-0000A9000000}"/>
    <cellStyle name="Accent2 69" xfId="688" xr:uid="{00000000-0005-0000-0000-0000AA000000}"/>
    <cellStyle name="Accent2 7" xfId="347" xr:uid="{00000000-0005-0000-0000-0000AB000000}"/>
    <cellStyle name="Accent2 70" xfId="691" xr:uid="{00000000-0005-0000-0000-0000AC000000}"/>
    <cellStyle name="Accent2 71" xfId="694" xr:uid="{00000000-0005-0000-0000-0000AD000000}"/>
    <cellStyle name="Accent2 72" xfId="696" xr:uid="{00000000-0005-0000-0000-0000AE000000}"/>
    <cellStyle name="Accent2 73" xfId="698" xr:uid="{00000000-0005-0000-0000-0000AF000000}"/>
    <cellStyle name="Accent2 74" xfId="700" xr:uid="{00000000-0005-0000-0000-0000B0000000}"/>
    <cellStyle name="Accent2 75" xfId="708" xr:uid="{00000000-0005-0000-0000-0000B1000000}"/>
    <cellStyle name="Accent2 76" xfId="748" xr:uid="{00000000-0005-0000-0000-0000B2000000}"/>
    <cellStyle name="Accent2 77" xfId="756" xr:uid="{00000000-0005-0000-0000-0000B3000000}"/>
    <cellStyle name="Accent2 78" xfId="782" xr:uid="{00000000-0005-0000-0000-0000B4000000}"/>
    <cellStyle name="Accent2 79" xfId="785" xr:uid="{00000000-0005-0000-0000-0000B5000000}"/>
    <cellStyle name="Accent2 8" xfId="353" xr:uid="{00000000-0005-0000-0000-0000B6000000}"/>
    <cellStyle name="Accent2 80" xfId="787" xr:uid="{00000000-0005-0000-0000-0000B7000000}"/>
    <cellStyle name="Accent2 81" xfId="789" xr:uid="{00000000-0005-0000-0000-0000B8000000}"/>
    <cellStyle name="Accent2 82" xfId="792" xr:uid="{00000000-0005-0000-0000-0000B9000000}"/>
    <cellStyle name="Accent2 83" xfId="790" xr:uid="{00000000-0005-0000-0000-0000BA000000}"/>
    <cellStyle name="Accent2 9" xfId="358" xr:uid="{00000000-0005-0000-0000-0000BB000000}"/>
    <cellStyle name="Accent3 - 20%" xfId="101" xr:uid="{00000000-0005-0000-0000-0000BC000000}"/>
    <cellStyle name="Accent3 - 40%" xfId="102" xr:uid="{00000000-0005-0000-0000-0000BD000000}"/>
    <cellStyle name="Accent3 - 60%" xfId="103" xr:uid="{00000000-0005-0000-0000-0000BE000000}"/>
    <cellStyle name="Accent3 10" xfId="345" xr:uid="{00000000-0005-0000-0000-0000BF000000}"/>
    <cellStyle name="Accent3 11" xfId="350" xr:uid="{00000000-0005-0000-0000-0000C0000000}"/>
    <cellStyle name="Accent3 12" xfId="340" xr:uid="{00000000-0005-0000-0000-0000C1000000}"/>
    <cellStyle name="Accent3 13" xfId="373" xr:uid="{00000000-0005-0000-0000-0000C2000000}"/>
    <cellStyle name="Accent3 14" xfId="385" xr:uid="{00000000-0005-0000-0000-0000C3000000}"/>
    <cellStyle name="Accent3 15" xfId="377" xr:uid="{00000000-0005-0000-0000-0000C4000000}"/>
    <cellStyle name="Accent3 16" xfId="388" xr:uid="{00000000-0005-0000-0000-0000C5000000}"/>
    <cellStyle name="Accent3 17" xfId="381" xr:uid="{00000000-0005-0000-0000-0000C6000000}"/>
    <cellStyle name="Accent3 18" xfId="392" xr:uid="{00000000-0005-0000-0000-0000C7000000}"/>
    <cellStyle name="Accent3 19" xfId="395" xr:uid="{00000000-0005-0000-0000-0000C8000000}"/>
    <cellStyle name="Accent3 2" xfId="100" xr:uid="{00000000-0005-0000-0000-0000C9000000}"/>
    <cellStyle name="Accent3 20" xfId="412" xr:uid="{00000000-0005-0000-0000-0000CA000000}"/>
    <cellStyle name="Accent3 21" xfId="406" xr:uid="{00000000-0005-0000-0000-0000CB000000}"/>
    <cellStyle name="Accent3 22" xfId="419" xr:uid="{00000000-0005-0000-0000-0000CC000000}"/>
    <cellStyle name="Accent3 23" xfId="416" xr:uid="{00000000-0005-0000-0000-0000CD000000}"/>
    <cellStyle name="Accent3 24" xfId="423" xr:uid="{00000000-0005-0000-0000-0000CE000000}"/>
    <cellStyle name="Accent3 25" xfId="428" xr:uid="{00000000-0005-0000-0000-0000CF000000}"/>
    <cellStyle name="Accent3 26" xfId="433" xr:uid="{00000000-0005-0000-0000-0000D0000000}"/>
    <cellStyle name="Accent3 27" xfId="438" xr:uid="{00000000-0005-0000-0000-0000D1000000}"/>
    <cellStyle name="Accent3 28" xfId="443" xr:uid="{00000000-0005-0000-0000-0000D2000000}"/>
    <cellStyle name="Accent3 29" xfId="448" xr:uid="{00000000-0005-0000-0000-0000D3000000}"/>
    <cellStyle name="Accent3 3" xfId="251" xr:uid="{00000000-0005-0000-0000-0000D4000000}"/>
    <cellStyle name="Accent3 30" xfId="453" xr:uid="{00000000-0005-0000-0000-0000D5000000}"/>
    <cellStyle name="Accent3 31" xfId="458" xr:uid="{00000000-0005-0000-0000-0000D6000000}"/>
    <cellStyle name="Accent3 32" xfId="463" xr:uid="{00000000-0005-0000-0000-0000D7000000}"/>
    <cellStyle name="Accent3 33" xfId="468" xr:uid="{00000000-0005-0000-0000-0000D8000000}"/>
    <cellStyle name="Accent3 34" xfId="472" xr:uid="{00000000-0005-0000-0000-0000D9000000}"/>
    <cellStyle name="Accent3 35" xfId="477" xr:uid="{00000000-0005-0000-0000-0000DA000000}"/>
    <cellStyle name="Accent3 36" xfId="481" xr:uid="{00000000-0005-0000-0000-0000DB000000}"/>
    <cellStyle name="Accent3 37" xfId="485" xr:uid="{00000000-0005-0000-0000-0000DC000000}"/>
    <cellStyle name="Accent3 38" xfId="490" xr:uid="{00000000-0005-0000-0000-0000DD000000}"/>
    <cellStyle name="Accent3 39" xfId="494" xr:uid="{00000000-0005-0000-0000-0000DE000000}"/>
    <cellStyle name="Accent3 4" xfId="270" xr:uid="{00000000-0005-0000-0000-0000DF000000}"/>
    <cellStyle name="Accent3 40" xfId="498" xr:uid="{00000000-0005-0000-0000-0000E0000000}"/>
    <cellStyle name="Accent3 41" xfId="502" xr:uid="{00000000-0005-0000-0000-0000E1000000}"/>
    <cellStyle name="Accent3 42" xfId="505" xr:uid="{00000000-0005-0000-0000-0000E2000000}"/>
    <cellStyle name="Accent3 43" xfId="509" xr:uid="{00000000-0005-0000-0000-0000E3000000}"/>
    <cellStyle name="Accent3 44" xfId="519" xr:uid="{00000000-0005-0000-0000-0000E4000000}"/>
    <cellStyle name="Accent3 45" xfId="516" xr:uid="{00000000-0005-0000-0000-0000E5000000}"/>
    <cellStyle name="Accent3 46" xfId="536" xr:uid="{00000000-0005-0000-0000-0000E6000000}"/>
    <cellStyle name="Accent3 47" xfId="584" xr:uid="{00000000-0005-0000-0000-0000E7000000}"/>
    <cellStyle name="Accent3 48" xfId="531" xr:uid="{00000000-0005-0000-0000-0000E8000000}"/>
    <cellStyle name="Accent3 49" xfId="586" xr:uid="{00000000-0005-0000-0000-0000E9000000}"/>
    <cellStyle name="Accent3 5" xfId="323" xr:uid="{00000000-0005-0000-0000-0000EA000000}"/>
    <cellStyle name="Accent3 50" xfId="530" xr:uid="{00000000-0005-0000-0000-0000EB000000}"/>
    <cellStyle name="Accent3 51" xfId="600" xr:uid="{00000000-0005-0000-0000-0000EC000000}"/>
    <cellStyle name="Accent3 52" xfId="594" xr:uid="{00000000-0005-0000-0000-0000ED000000}"/>
    <cellStyle name="Accent3 53" xfId="607" xr:uid="{00000000-0005-0000-0000-0000EE000000}"/>
    <cellStyle name="Accent3 54" xfId="603" xr:uid="{00000000-0005-0000-0000-0000EF000000}"/>
    <cellStyle name="Accent3 55" xfId="619" xr:uid="{00000000-0005-0000-0000-0000F0000000}"/>
    <cellStyle name="Accent3 56" xfId="615" xr:uid="{00000000-0005-0000-0000-0000F1000000}"/>
    <cellStyle name="Accent3 57" xfId="627" xr:uid="{00000000-0005-0000-0000-0000F2000000}"/>
    <cellStyle name="Accent3 58" xfId="625" xr:uid="{00000000-0005-0000-0000-0000F3000000}"/>
    <cellStyle name="Accent3 59" xfId="630" xr:uid="{00000000-0005-0000-0000-0000F4000000}"/>
    <cellStyle name="Accent3 6" xfId="338" xr:uid="{00000000-0005-0000-0000-0000F5000000}"/>
    <cellStyle name="Accent3 60" xfId="634" xr:uid="{00000000-0005-0000-0000-0000F6000000}"/>
    <cellStyle name="Accent3 61" xfId="648" xr:uid="{00000000-0005-0000-0000-0000F7000000}"/>
    <cellStyle name="Accent3 62" xfId="644" xr:uid="{00000000-0005-0000-0000-0000F8000000}"/>
    <cellStyle name="Accent3 63" xfId="650" xr:uid="{00000000-0005-0000-0000-0000F9000000}"/>
    <cellStyle name="Accent3 64" xfId="661" xr:uid="{00000000-0005-0000-0000-0000FA000000}"/>
    <cellStyle name="Accent3 65" xfId="657" xr:uid="{00000000-0005-0000-0000-0000FB000000}"/>
    <cellStyle name="Accent3 66" xfId="666" xr:uid="{00000000-0005-0000-0000-0000FC000000}"/>
    <cellStyle name="Accent3 67" xfId="639" xr:uid="{00000000-0005-0000-0000-0000FD000000}"/>
    <cellStyle name="Accent3 68" xfId="681" xr:uid="{00000000-0005-0000-0000-0000FE000000}"/>
    <cellStyle name="Accent3 69" xfId="656" xr:uid="{00000000-0005-0000-0000-0000FF000000}"/>
    <cellStyle name="Accent3 7" xfId="326" xr:uid="{00000000-0005-0000-0000-000000010000}"/>
    <cellStyle name="Accent3 70" xfId="683" xr:uid="{00000000-0005-0000-0000-000001010000}"/>
    <cellStyle name="Accent3 71" xfId="673" xr:uid="{00000000-0005-0000-0000-000002010000}"/>
    <cellStyle name="Accent3 72" xfId="686" xr:uid="{00000000-0005-0000-0000-000003010000}"/>
    <cellStyle name="Accent3 73" xfId="689" xr:uid="{00000000-0005-0000-0000-000004010000}"/>
    <cellStyle name="Accent3 74" xfId="692" xr:uid="{00000000-0005-0000-0000-000005010000}"/>
    <cellStyle name="Accent3 75" xfId="709" xr:uid="{00000000-0005-0000-0000-000006010000}"/>
    <cellStyle name="Accent3 76" xfId="749" xr:uid="{00000000-0005-0000-0000-000007010000}"/>
    <cellStyle name="Accent3 77" xfId="759" xr:uid="{00000000-0005-0000-0000-000008010000}"/>
    <cellStyle name="Accent3 78" xfId="779" xr:uid="{00000000-0005-0000-0000-000009010000}"/>
    <cellStyle name="Accent3 79" xfId="757" xr:uid="{00000000-0005-0000-0000-00000A010000}"/>
    <cellStyle name="Accent3 8" xfId="341" xr:uid="{00000000-0005-0000-0000-00000B010000}"/>
    <cellStyle name="Accent3 80" xfId="781" xr:uid="{00000000-0005-0000-0000-00000C010000}"/>
    <cellStyle name="Accent3 81" xfId="754" xr:uid="{00000000-0005-0000-0000-00000D010000}"/>
    <cellStyle name="Accent3 82" xfId="783" xr:uid="{00000000-0005-0000-0000-00000E010000}"/>
    <cellStyle name="Accent3 83" xfId="755" xr:uid="{00000000-0005-0000-0000-00000F010000}"/>
    <cellStyle name="Accent3 9" xfId="331" xr:uid="{00000000-0005-0000-0000-000010010000}"/>
    <cellStyle name="Accent4 - 20%" xfId="105" xr:uid="{00000000-0005-0000-0000-000011010000}"/>
    <cellStyle name="Accent4 - 40%" xfId="106" xr:uid="{00000000-0005-0000-0000-000012010000}"/>
    <cellStyle name="Accent4 - 60%" xfId="107" xr:uid="{00000000-0005-0000-0000-000013010000}"/>
    <cellStyle name="Accent4 10" xfId="339" xr:uid="{00000000-0005-0000-0000-000014010000}"/>
    <cellStyle name="Accent4 11" xfId="328" xr:uid="{00000000-0005-0000-0000-000015010000}"/>
    <cellStyle name="Accent4 12" xfId="267" xr:uid="{00000000-0005-0000-0000-000016010000}"/>
    <cellStyle name="Accent4 13" xfId="361" xr:uid="{00000000-0005-0000-0000-000017010000}"/>
    <cellStyle name="Accent4 14" xfId="356" xr:uid="{00000000-0005-0000-0000-000018010000}"/>
    <cellStyle name="Accent4 15" xfId="370" xr:uid="{00000000-0005-0000-0000-000019010000}"/>
    <cellStyle name="Accent4 16" xfId="365" xr:uid="{00000000-0005-0000-0000-00001A010000}"/>
    <cellStyle name="Accent4 17" xfId="374" xr:uid="{00000000-0005-0000-0000-00001B010000}"/>
    <cellStyle name="Accent4 18" xfId="386" xr:uid="{00000000-0005-0000-0000-00001C010000}"/>
    <cellStyle name="Accent4 19" xfId="371" xr:uid="{00000000-0005-0000-0000-00001D010000}"/>
    <cellStyle name="Accent4 2" xfId="104" xr:uid="{00000000-0005-0000-0000-00001E010000}"/>
    <cellStyle name="Accent4 20" xfId="401" xr:uid="{00000000-0005-0000-0000-00001F010000}"/>
    <cellStyle name="Accent4 21" xfId="379" xr:uid="{00000000-0005-0000-0000-000020010000}"/>
    <cellStyle name="Accent4 22" xfId="403" xr:uid="{00000000-0005-0000-0000-000021010000}"/>
    <cellStyle name="Accent4 23" xfId="396" xr:uid="{00000000-0005-0000-0000-000022010000}"/>
    <cellStyle name="Accent4 24" xfId="413" xr:uid="{00000000-0005-0000-0000-000023010000}"/>
    <cellStyle name="Accent4 25" xfId="408" xr:uid="{00000000-0005-0000-0000-000024010000}"/>
    <cellStyle name="Accent4 26" xfId="421" xr:uid="{00000000-0005-0000-0000-000025010000}"/>
    <cellStyle name="Accent4 27" xfId="426" xr:uid="{00000000-0005-0000-0000-000026010000}"/>
    <cellStyle name="Accent4 28" xfId="431" xr:uid="{00000000-0005-0000-0000-000027010000}"/>
    <cellStyle name="Accent4 29" xfId="436" xr:uid="{00000000-0005-0000-0000-000028010000}"/>
    <cellStyle name="Accent4 3" xfId="252" xr:uid="{00000000-0005-0000-0000-000029010000}"/>
    <cellStyle name="Accent4 30" xfId="441" xr:uid="{00000000-0005-0000-0000-00002A010000}"/>
    <cellStyle name="Accent4 31" xfId="446" xr:uid="{00000000-0005-0000-0000-00002B010000}"/>
    <cellStyle name="Accent4 32" xfId="451" xr:uid="{00000000-0005-0000-0000-00002C010000}"/>
    <cellStyle name="Accent4 33" xfId="456" xr:uid="{00000000-0005-0000-0000-00002D010000}"/>
    <cellStyle name="Accent4 34" xfId="461" xr:uid="{00000000-0005-0000-0000-00002E010000}"/>
    <cellStyle name="Accent4 35" xfId="466" xr:uid="{00000000-0005-0000-0000-00002F010000}"/>
    <cellStyle name="Accent4 36" xfId="471" xr:uid="{00000000-0005-0000-0000-000030010000}"/>
    <cellStyle name="Accent4 37" xfId="475" xr:uid="{00000000-0005-0000-0000-000031010000}"/>
    <cellStyle name="Accent4 38" xfId="480" xr:uid="{00000000-0005-0000-0000-000032010000}"/>
    <cellStyle name="Accent4 39" xfId="484" xr:uid="{00000000-0005-0000-0000-000033010000}"/>
    <cellStyle name="Accent4 4" xfId="274" xr:uid="{00000000-0005-0000-0000-000034010000}"/>
    <cellStyle name="Accent4 40" xfId="488" xr:uid="{00000000-0005-0000-0000-000035010000}"/>
    <cellStyle name="Accent4 41" xfId="493" xr:uid="{00000000-0005-0000-0000-000036010000}"/>
    <cellStyle name="Accent4 42" xfId="497" xr:uid="{00000000-0005-0000-0000-000037010000}"/>
    <cellStyle name="Accent4 43" xfId="501" xr:uid="{00000000-0005-0000-0000-000038010000}"/>
    <cellStyle name="Accent4 44" xfId="513" xr:uid="{00000000-0005-0000-0000-000039010000}"/>
    <cellStyle name="Accent4 45" xfId="508" xr:uid="{00000000-0005-0000-0000-00003A010000}"/>
    <cellStyle name="Accent4 46" xfId="540" xr:uid="{00000000-0005-0000-0000-00003B010000}"/>
    <cellStyle name="Accent4 47" xfId="580" xr:uid="{00000000-0005-0000-0000-00003C010000}"/>
    <cellStyle name="Accent4 48" xfId="537" xr:uid="{00000000-0005-0000-0000-00003D010000}"/>
    <cellStyle name="Accent4 49" xfId="582" xr:uid="{00000000-0005-0000-0000-00003E010000}"/>
    <cellStyle name="Accent4 5" xfId="317" xr:uid="{00000000-0005-0000-0000-00003F010000}"/>
    <cellStyle name="Accent4 50" xfId="538" xr:uid="{00000000-0005-0000-0000-000040010000}"/>
    <cellStyle name="Accent4 51" xfId="588" xr:uid="{00000000-0005-0000-0000-000041010000}"/>
    <cellStyle name="Accent4 52" xfId="534" xr:uid="{00000000-0005-0000-0000-000042010000}"/>
    <cellStyle name="Accent4 53" xfId="590" xr:uid="{00000000-0005-0000-0000-000043010000}"/>
    <cellStyle name="Accent4 54" xfId="533" xr:uid="{00000000-0005-0000-0000-000044010000}"/>
    <cellStyle name="Accent4 55" xfId="606" xr:uid="{00000000-0005-0000-0000-000045010000}"/>
    <cellStyle name="Accent4 56" xfId="592" xr:uid="{00000000-0005-0000-0000-000046010000}"/>
    <cellStyle name="Accent4 57" xfId="610" xr:uid="{00000000-0005-0000-0000-000047010000}"/>
    <cellStyle name="Accent4 58" xfId="604" xr:uid="{00000000-0005-0000-0000-000048010000}"/>
    <cellStyle name="Accent4 59" xfId="620" xr:uid="{00000000-0005-0000-0000-000049010000}"/>
    <cellStyle name="Accent4 6" xfId="335" xr:uid="{00000000-0005-0000-0000-00004A010000}"/>
    <cellStyle name="Accent4 60" xfId="614" xr:uid="{00000000-0005-0000-0000-00004B010000}"/>
    <cellStyle name="Accent4 61" xfId="629" xr:uid="{00000000-0005-0000-0000-00004C010000}"/>
    <cellStyle name="Accent4 62" xfId="624" xr:uid="{00000000-0005-0000-0000-00004D010000}"/>
    <cellStyle name="Accent4 63" xfId="638" xr:uid="{00000000-0005-0000-0000-00004E010000}"/>
    <cellStyle name="Accent4 64" xfId="643" xr:uid="{00000000-0005-0000-0000-00004F010000}"/>
    <cellStyle name="Accent4 65" xfId="640" xr:uid="{00000000-0005-0000-0000-000050010000}"/>
    <cellStyle name="Accent4 66" xfId="653" xr:uid="{00000000-0005-0000-0000-000051010000}"/>
    <cellStyle name="Accent4 67" xfId="579" xr:uid="{00000000-0005-0000-0000-000052010000}"/>
    <cellStyle name="Accent4 68" xfId="678" xr:uid="{00000000-0005-0000-0000-000053010000}"/>
    <cellStyle name="Accent4 69" xfId="621" xr:uid="{00000000-0005-0000-0000-000054010000}"/>
    <cellStyle name="Accent4 7" xfId="321" xr:uid="{00000000-0005-0000-0000-000055010000}"/>
    <cellStyle name="Accent4 70" xfId="680" xr:uid="{00000000-0005-0000-0000-000056010000}"/>
    <cellStyle name="Accent4 71" xfId="649" xr:uid="{00000000-0005-0000-0000-000057010000}"/>
    <cellStyle name="Accent4 72" xfId="682" xr:uid="{00000000-0005-0000-0000-000058010000}"/>
    <cellStyle name="Accent4 73" xfId="664" xr:uid="{00000000-0005-0000-0000-000059010000}"/>
    <cellStyle name="Accent4 74" xfId="685" xr:uid="{00000000-0005-0000-0000-00005A010000}"/>
    <cellStyle name="Accent4 75" xfId="710" xr:uid="{00000000-0005-0000-0000-00005B010000}"/>
    <cellStyle name="Accent4 76" xfId="750" xr:uid="{00000000-0005-0000-0000-00005C010000}"/>
    <cellStyle name="Accent4 77" xfId="762" xr:uid="{00000000-0005-0000-0000-00005D010000}"/>
    <cellStyle name="Accent4 78" xfId="777" xr:uid="{00000000-0005-0000-0000-00005E010000}"/>
    <cellStyle name="Accent4 79" xfId="760" xr:uid="{00000000-0005-0000-0000-00005F010000}"/>
    <cellStyle name="Accent4 8" xfId="336" xr:uid="{00000000-0005-0000-0000-000060010000}"/>
    <cellStyle name="Accent4 80" xfId="778" xr:uid="{00000000-0005-0000-0000-000061010000}"/>
    <cellStyle name="Accent4 81" xfId="758" xr:uid="{00000000-0005-0000-0000-000062010000}"/>
    <cellStyle name="Accent4 82" xfId="780" xr:uid="{00000000-0005-0000-0000-000063010000}"/>
    <cellStyle name="Accent4 83" xfId="761" xr:uid="{00000000-0005-0000-0000-000064010000}"/>
    <cellStyle name="Accent4 9" xfId="324" xr:uid="{00000000-0005-0000-0000-000065010000}"/>
    <cellStyle name="Accent5 - 20%" xfId="109" xr:uid="{00000000-0005-0000-0000-000066010000}"/>
    <cellStyle name="Accent5 - 40%" xfId="110" xr:uid="{00000000-0005-0000-0000-000067010000}"/>
    <cellStyle name="Accent5 - 60%" xfId="111" xr:uid="{00000000-0005-0000-0000-000068010000}"/>
    <cellStyle name="Accent5 10" xfId="263" xr:uid="{00000000-0005-0000-0000-000069010000}"/>
    <cellStyle name="Accent5 11" xfId="315" xr:uid="{00000000-0005-0000-0000-00006A010000}"/>
    <cellStyle name="Accent5 12" xfId="276" xr:uid="{00000000-0005-0000-0000-00006B010000}"/>
    <cellStyle name="Accent5 13" xfId="319" xr:uid="{00000000-0005-0000-0000-00006C010000}"/>
    <cellStyle name="Accent5 14" xfId="337" xr:uid="{00000000-0005-0000-0000-00006D010000}"/>
    <cellStyle name="Accent5 15" xfId="325" xr:uid="{00000000-0005-0000-0000-00006E010000}"/>
    <cellStyle name="Accent5 16" xfId="343" xr:uid="{00000000-0005-0000-0000-00006F010000}"/>
    <cellStyle name="Accent5 17" xfId="348" xr:uid="{00000000-0005-0000-0000-000070010000}"/>
    <cellStyle name="Accent5 18" xfId="344" xr:uid="{00000000-0005-0000-0000-000071010000}"/>
    <cellStyle name="Accent5 19" xfId="309" xr:uid="{00000000-0005-0000-0000-000072010000}"/>
    <cellStyle name="Accent5 2" xfId="108" xr:uid="{00000000-0005-0000-0000-000073010000}"/>
    <cellStyle name="Accent5 20" xfId="384" xr:uid="{00000000-0005-0000-0000-000074010000}"/>
    <cellStyle name="Accent5 21" xfId="310" xr:uid="{00000000-0005-0000-0000-000075010000}"/>
    <cellStyle name="Accent5 22" xfId="387" xr:uid="{00000000-0005-0000-0000-000076010000}"/>
    <cellStyle name="Accent5 23" xfId="359" xr:uid="{00000000-0005-0000-0000-000077010000}"/>
    <cellStyle name="Accent5 24" xfId="390" xr:uid="{00000000-0005-0000-0000-000078010000}"/>
    <cellStyle name="Accent5 25" xfId="369" xr:uid="{00000000-0005-0000-0000-000079010000}"/>
    <cellStyle name="Accent5 26" xfId="391" xr:uid="{00000000-0005-0000-0000-00007A010000}"/>
    <cellStyle name="Accent5 27" xfId="376" xr:uid="{00000000-0005-0000-0000-00007B010000}"/>
    <cellStyle name="Accent5 28" xfId="402" xr:uid="{00000000-0005-0000-0000-00007C010000}"/>
    <cellStyle name="Accent5 29" xfId="380" xr:uid="{00000000-0005-0000-0000-00007D010000}"/>
    <cellStyle name="Accent5 3" xfId="253" xr:uid="{00000000-0005-0000-0000-00007E010000}"/>
    <cellStyle name="Accent5 30" xfId="411" xr:uid="{00000000-0005-0000-0000-00007F010000}"/>
    <cellStyle name="Accent5 31" xfId="397" xr:uid="{00000000-0005-0000-0000-000080010000}"/>
    <cellStyle name="Accent5 32" xfId="418" xr:uid="{00000000-0005-0000-0000-000081010000}"/>
    <cellStyle name="Accent5 33" xfId="415" xr:uid="{00000000-0005-0000-0000-000082010000}"/>
    <cellStyle name="Accent5 34" xfId="422" xr:uid="{00000000-0005-0000-0000-000083010000}"/>
    <cellStyle name="Accent5 35" xfId="427" xr:uid="{00000000-0005-0000-0000-000084010000}"/>
    <cellStyle name="Accent5 36" xfId="432" xr:uid="{00000000-0005-0000-0000-000085010000}"/>
    <cellStyle name="Accent5 37" xfId="437" xr:uid="{00000000-0005-0000-0000-000086010000}"/>
    <cellStyle name="Accent5 38" xfId="442" xr:uid="{00000000-0005-0000-0000-000087010000}"/>
    <cellStyle name="Accent5 39" xfId="447" xr:uid="{00000000-0005-0000-0000-000088010000}"/>
    <cellStyle name="Accent5 4" xfId="278" xr:uid="{00000000-0005-0000-0000-000089010000}"/>
    <cellStyle name="Accent5 40" xfId="452" xr:uid="{00000000-0005-0000-0000-00008A010000}"/>
    <cellStyle name="Accent5 41" xfId="457" xr:uid="{00000000-0005-0000-0000-00008B010000}"/>
    <cellStyle name="Accent5 42" xfId="462" xr:uid="{00000000-0005-0000-0000-00008C010000}"/>
    <cellStyle name="Accent5 43" xfId="467" xr:uid="{00000000-0005-0000-0000-00008D010000}"/>
    <cellStyle name="Accent5 44" xfId="489" xr:uid="{00000000-0005-0000-0000-00008E010000}"/>
    <cellStyle name="Accent5 45" xfId="476" xr:uid="{00000000-0005-0000-0000-00008F010000}"/>
    <cellStyle name="Accent5 46" xfId="544" xr:uid="{00000000-0005-0000-0000-000090010000}"/>
    <cellStyle name="Accent5 47" xfId="576" xr:uid="{00000000-0005-0000-0000-000091010000}"/>
    <cellStyle name="Accent5 48" xfId="542" xr:uid="{00000000-0005-0000-0000-000092010000}"/>
    <cellStyle name="Accent5 49" xfId="577" xr:uid="{00000000-0005-0000-0000-000093010000}"/>
    <cellStyle name="Accent5 5" xfId="311" xr:uid="{00000000-0005-0000-0000-000094010000}"/>
    <cellStyle name="Accent5 50" xfId="545" xr:uid="{00000000-0005-0000-0000-000095010000}"/>
    <cellStyle name="Accent5 51" xfId="581" xr:uid="{00000000-0005-0000-0000-000096010000}"/>
    <cellStyle name="Accent5 52" xfId="543" xr:uid="{00000000-0005-0000-0000-000097010000}"/>
    <cellStyle name="Accent5 53" xfId="583" xr:uid="{00000000-0005-0000-0000-000098010000}"/>
    <cellStyle name="Accent5 54" xfId="546" xr:uid="{00000000-0005-0000-0000-000099010000}"/>
    <cellStyle name="Accent5 55" xfId="585" xr:uid="{00000000-0005-0000-0000-00009A010000}"/>
    <cellStyle name="Accent5 56" xfId="541" xr:uid="{00000000-0005-0000-0000-00009B010000}"/>
    <cellStyle name="Accent5 57" xfId="589" xr:uid="{00000000-0005-0000-0000-00009C010000}"/>
    <cellStyle name="Accent5 58" xfId="539" xr:uid="{00000000-0005-0000-0000-00009D010000}"/>
    <cellStyle name="Accent5 59" xfId="599" xr:uid="{00000000-0005-0000-0000-00009E010000}"/>
    <cellStyle name="Accent5 6" xfId="265" xr:uid="{00000000-0005-0000-0000-00009F010000}"/>
    <cellStyle name="Accent5 60" xfId="549" xr:uid="{00000000-0005-0000-0000-0000A0010000}"/>
    <cellStyle name="Accent5 61" xfId="609" xr:uid="{00000000-0005-0000-0000-0000A1010000}"/>
    <cellStyle name="Accent5 62" xfId="535" xr:uid="{00000000-0005-0000-0000-0000A2010000}"/>
    <cellStyle name="Accent5 63" xfId="601" xr:uid="{00000000-0005-0000-0000-0000A3010000}"/>
    <cellStyle name="Accent5 64" xfId="596" xr:uid="{00000000-0005-0000-0000-0000A4010000}"/>
    <cellStyle name="Accent5 65" xfId="611" xr:uid="{00000000-0005-0000-0000-0000A5010000}"/>
    <cellStyle name="Accent5 66" xfId="623" xr:uid="{00000000-0005-0000-0000-0000A6010000}"/>
    <cellStyle name="Accent5 67" xfId="563" xr:uid="{00000000-0005-0000-0000-0000A7010000}"/>
    <cellStyle name="Accent5 68" xfId="668" xr:uid="{00000000-0005-0000-0000-0000A8010000}"/>
    <cellStyle name="Accent5 69" xfId="564" xr:uid="{00000000-0005-0000-0000-0000A9010000}"/>
    <cellStyle name="Accent5 7" xfId="312" xr:uid="{00000000-0005-0000-0000-0000AA010000}"/>
    <cellStyle name="Accent5 70" xfId="669" xr:uid="{00000000-0005-0000-0000-0000AB010000}"/>
    <cellStyle name="Accent5 71" xfId="565" xr:uid="{00000000-0005-0000-0000-0000AC010000}"/>
    <cellStyle name="Accent5 72" xfId="670" xr:uid="{00000000-0005-0000-0000-0000AD010000}"/>
    <cellStyle name="Accent5 73" xfId="568" xr:uid="{00000000-0005-0000-0000-0000AE010000}"/>
    <cellStyle name="Accent5 74" xfId="677" xr:uid="{00000000-0005-0000-0000-0000AF010000}"/>
    <cellStyle name="Accent5 75" xfId="711" xr:uid="{00000000-0005-0000-0000-0000B0010000}"/>
    <cellStyle name="Accent5 76" xfId="751" xr:uid="{00000000-0005-0000-0000-0000B1010000}"/>
    <cellStyle name="Accent5 77" xfId="765" xr:uid="{00000000-0005-0000-0000-0000B2010000}"/>
    <cellStyle name="Accent5 78" xfId="774" xr:uid="{00000000-0005-0000-0000-0000B3010000}"/>
    <cellStyle name="Accent5 79" xfId="764" xr:uid="{00000000-0005-0000-0000-0000B4010000}"/>
    <cellStyle name="Accent5 8" xfId="264" xr:uid="{00000000-0005-0000-0000-0000B5010000}"/>
    <cellStyle name="Accent5 80" xfId="775" xr:uid="{00000000-0005-0000-0000-0000B6010000}"/>
    <cellStyle name="Accent5 81" xfId="763" xr:uid="{00000000-0005-0000-0000-0000B7010000}"/>
    <cellStyle name="Accent5 82" xfId="776" xr:uid="{00000000-0005-0000-0000-0000B8010000}"/>
    <cellStyle name="Accent5 83" xfId="766" xr:uid="{00000000-0005-0000-0000-0000B9010000}"/>
    <cellStyle name="Accent5 9" xfId="313" xr:uid="{00000000-0005-0000-0000-0000BA010000}"/>
    <cellStyle name="Accent6 - 20%" xfId="113" xr:uid="{00000000-0005-0000-0000-0000BB010000}"/>
    <cellStyle name="Accent6 - 40%" xfId="114" xr:uid="{00000000-0005-0000-0000-0000BC010000}"/>
    <cellStyle name="Accent6 - 60%" xfId="115" xr:uid="{00000000-0005-0000-0000-0000BD010000}"/>
    <cellStyle name="Accent6 10" xfId="273" xr:uid="{00000000-0005-0000-0000-0000BE010000}"/>
    <cellStyle name="Accent6 11" xfId="305" xr:uid="{00000000-0005-0000-0000-0000BF010000}"/>
    <cellStyle name="Accent6 12" xfId="281" xr:uid="{00000000-0005-0000-0000-0000C0010000}"/>
    <cellStyle name="Accent6 13" xfId="304" xr:uid="{00000000-0005-0000-0000-0000C1010000}"/>
    <cellStyle name="Accent6 14" xfId="269" xr:uid="{00000000-0005-0000-0000-0000C2010000}"/>
    <cellStyle name="Accent6 15" xfId="303" xr:uid="{00000000-0005-0000-0000-0000C3010000}"/>
    <cellStyle name="Accent6 16" xfId="275" xr:uid="{00000000-0005-0000-0000-0000C4010000}"/>
    <cellStyle name="Accent6 17" xfId="302" xr:uid="{00000000-0005-0000-0000-0000C5010000}"/>
    <cellStyle name="Accent6 18" xfId="277" xr:uid="{00000000-0005-0000-0000-0000C6010000}"/>
    <cellStyle name="Accent6 19" xfId="299" xr:uid="{00000000-0005-0000-0000-0000C7010000}"/>
    <cellStyle name="Accent6 2" xfId="112" xr:uid="{00000000-0005-0000-0000-0000C8010000}"/>
    <cellStyle name="Accent6 20" xfId="334" xr:uid="{00000000-0005-0000-0000-0000C9010000}"/>
    <cellStyle name="Accent6 21" xfId="298" xr:uid="{00000000-0005-0000-0000-0000CA010000}"/>
    <cellStyle name="Accent6 22" xfId="268" xr:uid="{00000000-0005-0000-0000-0000CB010000}"/>
    <cellStyle name="Accent6 23" xfId="297" xr:uid="{00000000-0005-0000-0000-0000CC010000}"/>
    <cellStyle name="Accent6 24" xfId="279" xr:uid="{00000000-0005-0000-0000-0000CD010000}"/>
    <cellStyle name="Accent6 25" xfId="296" xr:uid="{00000000-0005-0000-0000-0000CE010000}"/>
    <cellStyle name="Accent6 26" xfId="280" xr:uid="{00000000-0005-0000-0000-0000CF010000}"/>
    <cellStyle name="Accent6 27" xfId="295" xr:uid="{00000000-0005-0000-0000-0000D0010000}"/>
    <cellStyle name="Accent6 28" xfId="283" xr:uid="{00000000-0005-0000-0000-0000D1010000}"/>
    <cellStyle name="Accent6 29" xfId="294" xr:uid="{00000000-0005-0000-0000-0000D2010000}"/>
    <cellStyle name="Accent6 3" xfId="254" xr:uid="{00000000-0005-0000-0000-0000D3010000}"/>
    <cellStyle name="Accent6 30" xfId="284" xr:uid="{00000000-0005-0000-0000-0000D4010000}"/>
    <cellStyle name="Accent6 31" xfId="293" xr:uid="{00000000-0005-0000-0000-0000D5010000}"/>
    <cellStyle name="Accent6 32" xfId="285" xr:uid="{00000000-0005-0000-0000-0000D6010000}"/>
    <cellStyle name="Accent6 33" xfId="292" xr:uid="{00000000-0005-0000-0000-0000D7010000}"/>
    <cellStyle name="Accent6 34" xfId="286" xr:uid="{00000000-0005-0000-0000-0000D8010000}"/>
    <cellStyle name="Accent6 35" xfId="291" xr:uid="{00000000-0005-0000-0000-0000D9010000}"/>
    <cellStyle name="Accent6 36" xfId="287" xr:uid="{00000000-0005-0000-0000-0000DA010000}"/>
    <cellStyle name="Accent6 37" xfId="333" xr:uid="{00000000-0005-0000-0000-0000DB010000}"/>
    <cellStyle name="Accent6 38" xfId="288" xr:uid="{00000000-0005-0000-0000-0000DC010000}"/>
    <cellStyle name="Accent6 39" xfId="352" xr:uid="{00000000-0005-0000-0000-0000DD010000}"/>
    <cellStyle name="Accent6 4" xfId="282" xr:uid="{00000000-0005-0000-0000-0000DE010000}"/>
    <cellStyle name="Accent6 40" xfId="289" xr:uid="{00000000-0005-0000-0000-0000DF010000}"/>
    <cellStyle name="Accent6 41" xfId="363" xr:uid="{00000000-0005-0000-0000-0000E0010000}"/>
    <cellStyle name="Accent6 42" xfId="290" xr:uid="{00000000-0005-0000-0000-0000E1010000}"/>
    <cellStyle name="Accent6 43" xfId="383" xr:uid="{00000000-0005-0000-0000-0000E2010000}"/>
    <cellStyle name="Accent6 44" xfId="354" xr:uid="{00000000-0005-0000-0000-0000E3010000}"/>
    <cellStyle name="Accent6 45" xfId="399" xr:uid="{00000000-0005-0000-0000-0000E4010000}"/>
    <cellStyle name="Accent6 46" xfId="548" xr:uid="{00000000-0005-0000-0000-0000E5010000}"/>
    <cellStyle name="Accent6 47" xfId="572" xr:uid="{00000000-0005-0000-0000-0000E6010000}"/>
    <cellStyle name="Accent6 48" xfId="547" xr:uid="{00000000-0005-0000-0000-0000E7010000}"/>
    <cellStyle name="Accent6 49" xfId="571" xr:uid="{00000000-0005-0000-0000-0000E8010000}"/>
    <cellStyle name="Accent6 5" xfId="308" xr:uid="{00000000-0005-0000-0000-0000E9010000}"/>
    <cellStyle name="Accent6 50" xfId="550" xr:uid="{00000000-0005-0000-0000-0000EA010000}"/>
    <cellStyle name="Accent6 51" xfId="574" xr:uid="{00000000-0005-0000-0000-0000EB010000}"/>
    <cellStyle name="Accent6 52" xfId="551" xr:uid="{00000000-0005-0000-0000-0000EC010000}"/>
    <cellStyle name="Accent6 53" xfId="573" xr:uid="{00000000-0005-0000-0000-0000ED010000}"/>
    <cellStyle name="Accent6 54" xfId="552" xr:uid="{00000000-0005-0000-0000-0000EE010000}"/>
    <cellStyle name="Accent6 55" xfId="575" xr:uid="{00000000-0005-0000-0000-0000EF010000}"/>
    <cellStyle name="Accent6 56" xfId="553" xr:uid="{00000000-0005-0000-0000-0000F0010000}"/>
    <cellStyle name="Accent6 57" xfId="570" xr:uid="{00000000-0005-0000-0000-0000F1010000}"/>
    <cellStyle name="Accent6 58" xfId="554" xr:uid="{00000000-0005-0000-0000-0000F2010000}"/>
    <cellStyle name="Accent6 59" xfId="569" xr:uid="{00000000-0005-0000-0000-0000F3010000}"/>
    <cellStyle name="Accent6 6" xfId="271" xr:uid="{00000000-0005-0000-0000-0000F4010000}"/>
    <cellStyle name="Accent6 60" xfId="556" xr:uid="{00000000-0005-0000-0000-0000F5010000}"/>
    <cellStyle name="Accent6 61" xfId="578" xr:uid="{00000000-0005-0000-0000-0000F6010000}"/>
    <cellStyle name="Accent6 62" xfId="557" xr:uid="{00000000-0005-0000-0000-0000F7010000}"/>
    <cellStyle name="Accent6 63" xfId="567" xr:uid="{00000000-0005-0000-0000-0000F8010000}"/>
    <cellStyle name="Accent6 64" xfId="555" xr:uid="{00000000-0005-0000-0000-0000F9010000}"/>
    <cellStyle name="Accent6 65" xfId="566" xr:uid="{00000000-0005-0000-0000-0000FA010000}"/>
    <cellStyle name="Accent6 66" xfId="558" xr:uid="{00000000-0005-0000-0000-0000FB010000}"/>
    <cellStyle name="Accent6 67" xfId="562" xr:uid="{00000000-0005-0000-0000-0000FC010000}"/>
    <cellStyle name="Accent6 68" xfId="652" xr:uid="{00000000-0005-0000-0000-0000FD010000}"/>
    <cellStyle name="Accent6 69" xfId="561" xr:uid="{00000000-0005-0000-0000-0000FE010000}"/>
    <cellStyle name="Accent6 7" xfId="307" xr:uid="{00000000-0005-0000-0000-0000FF010000}"/>
    <cellStyle name="Accent6 70" xfId="635" xr:uid="{00000000-0005-0000-0000-000000020000}"/>
    <cellStyle name="Accent6 71" xfId="560" xr:uid="{00000000-0005-0000-0000-000001020000}"/>
    <cellStyle name="Accent6 72" xfId="633" xr:uid="{00000000-0005-0000-0000-000002020000}"/>
    <cellStyle name="Accent6 73" xfId="559" xr:uid="{00000000-0005-0000-0000-000003020000}"/>
    <cellStyle name="Accent6 74" xfId="529" xr:uid="{00000000-0005-0000-0000-000004020000}"/>
    <cellStyle name="Accent6 75" xfId="712" xr:uid="{00000000-0005-0000-0000-000005020000}"/>
    <cellStyle name="Accent6 76" xfId="752" xr:uid="{00000000-0005-0000-0000-000006020000}"/>
    <cellStyle name="Accent6 77" xfId="767" xr:uid="{00000000-0005-0000-0000-000007020000}"/>
    <cellStyle name="Accent6 78" xfId="773" xr:uid="{00000000-0005-0000-0000-000008020000}"/>
    <cellStyle name="Accent6 79" xfId="768" xr:uid="{00000000-0005-0000-0000-000009020000}"/>
    <cellStyle name="Accent6 8" xfId="272" xr:uid="{00000000-0005-0000-0000-00000A020000}"/>
    <cellStyle name="Accent6 80" xfId="772" xr:uid="{00000000-0005-0000-0000-00000B020000}"/>
    <cellStyle name="Accent6 81" xfId="769" xr:uid="{00000000-0005-0000-0000-00000C020000}"/>
    <cellStyle name="Accent6 82" xfId="771" xr:uid="{00000000-0005-0000-0000-00000D020000}"/>
    <cellStyle name="Accent6 83" xfId="770" xr:uid="{00000000-0005-0000-0000-00000E020000}"/>
    <cellStyle name="Accent6 9" xfId="306" xr:uid="{00000000-0005-0000-0000-00000F020000}"/>
    <cellStyle name="Bad 2" xfId="24" xr:uid="{00000000-0005-0000-0000-000010020000}"/>
    <cellStyle name="Calculation 2" xfId="179" xr:uid="{00000000-0005-0000-0000-000011020000}"/>
    <cellStyle name="Calculation 3" xfId="28" xr:uid="{00000000-0005-0000-0000-000012020000}"/>
    <cellStyle name="Check Cell 2" xfId="30" xr:uid="{00000000-0005-0000-0000-000013020000}"/>
    <cellStyle name="Emphasis 1" xfId="116" xr:uid="{00000000-0005-0000-0000-000014020000}"/>
    <cellStyle name="Emphasis 2" xfId="117" xr:uid="{00000000-0005-0000-0000-000015020000}"/>
    <cellStyle name="Emphasis 3" xfId="118" xr:uid="{00000000-0005-0000-0000-000016020000}"/>
    <cellStyle name="exo" xfId="119" xr:uid="{00000000-0005-0000-0000-000017020000}"/>
    <cellStyle name="Explanatory Text 2" xfId="120" xr:uid="{00000000-0005-0000-0000-000018020000}"/>
    <cellStyle name="Explanatory Text 3" xfId="33" xr:uid="{00000000-0005-0000-0000-000019020000}"/>
    <cellStyle name="Good 2" xfId="23" xr:uid="{00000000-0005-0000-0000-00001A020000}"/>
    <cellStyle name="Heading 1 2" xfId="19" xr:uid="{00000000-0005-0000-0000-00001B020000}"/>
    <cellStyle name="Heading 2 2" xfId="20" xr:uid="{00000000-0005-0000-0000-00001C020000}"/>
    <cellStyle name="Heading 3 2" xfId="21" xr:uid="{00000000-0005-0000-0000-00001D020000}"/>
    <cellStyle name="Heading 4 2" xfId="22" xr:uid="{00000000-0005-0000-0000-00001E020000}"/>
    <cellStyle name="Input 2" xfId="177" xr:uid="{00000000-0005-0000-0000-00001F020000}"/>
    <cellStyle name="Input 3" xfId="26" xr:uid="{00000000-0005-0000-0000-000020020000}"/>
    <cellStyle name="Koefic." xfId="121" xr:uid="{00000000-0005-0000-0000-000021020000}"/>
    <cellStyle name="Linked Cell 2" xfId="29" xr:uid="{00000000-0005-0000-0000-000022020000}"/>
    <cellStyle name="Neutral 2" xfId="25" xr:uid="{00000000-0005-0000-0000-000023020000}"/>
    <cellStyle name="Normal" xfId="0" builtinId="0"/>
    <cellStyle name="Normal 10" xfId="261" xr:uid="{00000000-0005-0000-0000-000025020000}"/>
    <cellStyle name="Normal 10 2" xfId="702" xr:uid="{00000000-0005-0000-0000-000026020000}"/>
    <cellStyle name="Normal 11" xfId="527" xr:uid="{00000000-0005-0000-0000-000027020000}"/>
    <cellStyle name="Normal 12" xfId="720" xr:uid="{00000000-0005-0000-0000-000028020000}"/>
    <cellStyle name="Normal 2" xfId="16" xr:uid="{00000000-0005-0000-0000-000029020000}"/>
    <cellStyle name="Normal 2 2" xfId="1" xr:uid="{00000000-0005-0000-0000-00002A020000}"/>
    <cellStyle name="Normal 2 3" xfId="122" xr:uid="{00000000-0005-0000-0000-00002B020000}"/>
    <cellStyle name="Normal 2 4" xfId="213" xr:uid="{00000000-0005-0000-0000-00002C020000}"/>
    <cellStyle name="Normal 3" xfId="2" xr:uid="{00000000-0005-0000-0000-00002D020000}"/>
    <cellStyle name="Normal 3 2" xfId="214" xr:uid="{00000000-0005-0000-0000-00002E020000}"/>
    <cellStyle name="Normal 4" xfId="14" xr:uid="{00000000-0005-0000-0000-00002F020000}"/>
    <cellStyle name="Normal 4 2" xfId="215" xr:uid="{00000000-0005-0000-0000-000030020000}"/>
    <cellStyle name="Normal 4 3" xfId="123" xr:uid="{00000000-0005-0000-0000-000031020000}"/>
    <cellStyle name="Normal 5" xfId="124" xr:uid="{00000000-0005-0000-0000-000032020000}"/>
    <cellStyle name="Normal 5 2" xfId="216" xr:uid="{00000000-0005-0000-0000-000033020000}"/>
    <cellStyle name="Normal 6" xfId="125" xr:uid="{00000000-0005-0000-0000-000034020000}"/>
    <cellStyle name="Normal 6 2" xfId="217" xr:uid="{00000000-0005-0000-0000-000035020000}"/>
    <cellStyle name="Normal 7" xfId="175" xr:uid="{00000000-0005-0000-0000-000036020000}"/>
    <cellStyle name="Normal 8" xfId="176" xr:uid="{00000000-0005-0000-0000-000037020000}"/>
    <cellStyle name="Normal 9" xfId="17" xr:uid="{00000000-0005-0000-0000-000038020000}"/>
    <cellStyle name="Normal_grafiks" xfId="3" xr:uid="{00000000-0005-0000-0000-000039020000}"/>
    <cellStyle name="Normal_Sheet1" xfId="4" xr:uid="{00000000-0005-0000-0000-00003A020000}"/>
    <cellStyle name="Note 2" xfId="126" xr:uid="{00000000-0005-0000-0000-00003B020000}"/>
    <cellStyle name="Note 2 2" xfId="218" xr:uid="{00000000-0005-0000-0000-00003C020000}"/>
    <cellStyle name="Note 2 3" xfId="737" xr:uid="{00000000-0005-0000-0000-00003D020000}"/>
    <cellStyle name="Note 3" xfId="180" xr:uid="{00000000-0005-0000-0000-00003E020000}"/>
    <cellStyle name="Note 4" xfId="32" xr:uid="{00000000-0005-0000-0000-00003F020000}"/>
    <cellStyle name="Note 5" xfId="721" xr:uid="{00000000-0005-0000-0000-000040020000}"/>
    <cellStyle name="Output 2" xfId="178" xr:uid="{00000000-0005-0000-0000-000041020000}"/>
    <cellStyle name="Output 3" xfId="27" xr:uid="{00000000-0005-0000-0000-000042020000}"/>
    <cellStyle name="Parastais 13" xfId="127" xr:uid="{00000000-0005-0000-0000-000043020000}"/>
    <cellStyle name="Parastais 13 2" xfId="219" xr:uid="{00000000-0005-0000-0000-000044020000}"/>
    <cellStyle name="Parastais 2" xfId="128" xr:uid="{00000000-0005-0000-0000-000045020000}"/>
    <cellStyle name="Parastais 2 2" xfId="5" xr:uid="{00000000-0005-0000-0000-000046020000}"/>
    <cellStyle name="Parastais 2 3" xfId="129" xr:uid="{00000000-0005-0000-0000-000047020000}"/>
    <cellStyle name="Parastais 2 3 2" xfId="221" xr:uid="{00000000-0005-0000-0000-000048020000}"/>
    <cellStyle name="Parastais 2 4" xfId="220" xr:uid="{00000000-0005-0000-0000-000049020000}"/>
    <cellStyle name="Parastais 2_FMRik_260209_marts_sad1II.variants" xfId="130" xr:uid="{00000000-0005-0000-0000-00004A020000}"/>
    <cellStyle name="Parastais 3" xfId="131" xr:uid="{00000000-0005-0000-0000-00004B020000}"/>
    <cellStyle name="Parastais 3 2" xfId="222" xr:uid="{00000000-0005-0000-0000-00004C020000}"/>
    <cellStyle name="Parastais 4" xfId="132" xr:uid="{00000000-0005-0000-0000-00004D020000}"/>
    <cellStyle name="Parastais 4 2" xfId="223" xr:uid="{00000000-0005-0000-0000-00004E020000}"/>
    <cellStyle name="Parastais 5" xfId="133" xr:uid="{00000000-0005-0000-0000-00004F020000}"/>
    <cellStyle name="Parastais 5 2" xfId="224" xr:uid="{00000000-0005-0000-0000-000050020000}"/>
    <cellStyle name="Parastais 6" xfId="134" xr:uid="{00000000-0005-0000-0000-000051020000}"/>
    <cellStyle name="Parastais 6 2" xfId="225" xr:uid="{00000000-0005-0000-0000-000052020000}"/>
    <cellStyle name="Parastais_FMLikp01_p05_221205_pap_afp_makp" xfId="6" xr:uid="{00000000-0005-0000-0000-000053020000}"/>
    <cellStyle name="Parasts 3" xfId="135" xr:uid="{00000000-0005-0000-0000-000054020000}"/>
    <cellStyle name="Parasts 4" xfId="136" xr:uid="{00000000-0005-0000-0000-000055020000}"/>
    <cellStyle name="Percent 2" xfId="137" xr:uid="{00000000-0005-0000-0000-000056020000}"/>
    <cellStyle name="Percent 2 2" xfId="226" xr:uid="{00000000-0005-0000-0000-000057020000}"/>
    <cellStyle name="Pie??m." xfId="138" xr:uid="{00000000-0005-0000-0000-000058020000}"/>
    <cellStyle name="SAPBEXaggData" xfId="15" xr:uid="{00000000-0005-0000-0000-000059020000}"/>
    <cellStyle name="SAPBEXaggData 2" xfId="140" xr:uid="{00000000-0005-0000-0000-00005A020000}"/>
    <cellStyle name="SAPBEXaggData 2 2" xfId="228" xr:uid="{00000000-0005-0000-0000-00005B020000}"/>
    <cellStyle name="SAPBEXaggData 3" xfId="139" xr:uid="{00000000-0005-0000-0000-00005C020000}"/>
    <cellStyle name="SAPBEXaggData 3 2" xfId="227" xr:uid="{00000000-0005-0000-0000-00005D020000}"/>
    <cellStyle name="SAPBEXaggData 4" xfId="182" xr:uid="{00000000-0005-0000-0000-00005E020000}"/>
    <cellStyle name="SAPBEXaggData 5" xfId="706" xr:uid="{00000000-0005-0000-0000-00005F020000}"/>
    <cellStyle name="SAPBEXaggDataEmph" xfId="35" xr:uid="{00000000-0005-0000-0000-000060020000}"/>
    <cellStyle name="SAPBEXaggDataEmph 2" xfId="183" xr:uid="{00000000-0005-0000-0000-000061020000}"/>
    <cellStyle name="SAPBEXaggItem" xfId="36" xr:uid="{00000000-0005-0000-0000-000062020000}"/>
    <cellStyle name="SAPBEXaggItem 2" xfId="142" xr:uid="{00000000-0005-0000-0000-000063020000}"/>
    <cellStyle name="SAPBEXaggItem 2 2" xfId="230" xr:uid="{00000000-0005-0000-0000-000064020000}"/>
    <cellStyle name="SAPBEXaggItem 3" xfId="141" xr:uid="{00000000-0005-0000-0000-000065020000}"/>
    <cellStyle name="SAPBEXaggItem 3 2" xfId="229" xr:uid="{00000000-0005-0000-0000-000066020000}"/>
    <cellStyle name="SAPBEXaggItem 4" xfId="184" xr:uid="{00000000-0005-0000-0000-000067020000}"/>
    <cellStyle name="SAPBEXaggItemX" xfId="37" xr:uid="{00000000-0005-0000-0000-000068020000}"/>
    <cellStyle name="SAPBEXaggItemX 2" xfId="185" xr:uid="{00000000-0005-0000-0000-000069020000}"/>
    <cellStyle name="SAPBEXchaText" xfId="38" xr:uid="{00000000-0005-0000-0000-00006A020000}"/>
    <cellStyle name="SAPBEXchaText 2" xfId="144" xr:uid="{00000000-0005-0000-0000-00006B020000}"/>
    <cellStyle name="SAPBEXchaText 2 2" xfId="738" xr:uid="{00000000-0005-0000-0000-00006C020000}"/>
    <cellStyle name="SAPBEXchaText 3" xfId="143" xr:uid="{00000000-0005-0000-0000-00006D020000}"/>
    <cellStyle name="SAPBEXchaText 4" xfId="255" xr:uid="{00000000-0005-0000-0000-00006E020000}"/>
    <cellStyle name="SAPBEXchaText 5" xfId="300" xr:uid="{00000000-0005-0000-0000-00006F020000}"/>
    <cellStyle name="SAPBEXchaText 6" xfId="511" xr:uid="{00000000-0005-0000-0000-000070020000}"/>
    <cellStyle name="SAPBEXchaText 7" xfId="713" xr:uid="{00000000-0005-0000-0000-000071020000}"/>
    <cellStyle name="SAPBEXexcBad7" xfId="39" xr:uid="{00000000-0005-0000-0000-000072020000}"/>
    <cellStyle name="SAPBEXexcBad7 2" xfId="186" xr:uid="{00000000-0005-0000-0000-000073020000}"/>
    <cellStyle name="SAPBEXexcBad8" xfId="40" xr:uid="{00000000-0005-0000-0000-000074020000}"/>
    <cellStyle name="SAPBEXexcBad8 2" xfId="187" xr:uid="{00000000-0005-0000-0000-000075020000}"/>
    <cellStyle name="SAPBEXexcBad9" xfId="41" xr:uid="{00000000-0005-0000-0000-000076020000}"/>
    <cellStyle name="SAPBEXexcBad9 2" xfId="188" xr:uid="{00000000-0005-0000-0000-000077020000}"/>
    <cellStyle name="SAPBEXexcCritical4" xfId="42" xr:uid="{00000000-0005-0000-0000-000078020000}"/>
    <cellStyle name="SAPBEXexcCritical4 2" xfId="189" xr:uid="{00000000-0005-0000-0000-000079020000}"/>
    <cellStyle name="SAPBEXexcCritical5" xfId="43" xr:uid="{00000000-0005-0000-0000-00007A020000}"/>
    <cellStyle name="SAPBEXexcCritical5 2" xfId="190" xr:uid="{00000000-0005-0000-0000-00007B020000}"/>
    <cellStyle name="SAPBEXexcCritical6" xfId="44" xr:uid="{00000000-0005-0000-0000-00007C020000}"/>
    <cellStyle name="SAPBEXexcCritical6 2" xfId="191" xr:uid="{00000000-0005-0000-0000-00007D020000}"/>
    <cellStyle name="SAPBEXexcGood1" xfId="45" xr:uid="{00000000-0005-0000-0000-00007E020000}"/>
    <cellStyle name="SAPBEXexcGood1 2" xfId="192" xr:uid="{00000000-0005-0000-0000-00007F020000}"/>
    <cellStyle name="SAPBEXexcGood2" xfId="46" xr:uid="{00000000-0005-0000-0000-000080020000}"/>
    <cellStyle name="SAPBEXexcGood2 2" xfId="193" xr:uid="{00000000-0005-0000-0000-000081020000}"/>
    <cellStyle name="SAPBEXexcGood3" xfId="47" xr:uid="{00000000-0005-0000-0000-000082020000}"/>
    <cellStyle name="SAPBEXexcGood3 2" xfId="194" xr:uid="{00000000-0005-0000-0000-000083020000}"/>
    <cellStyle name="SAPBEXfilterDrill" xfId="48" xr:uid="{00000000-0005-0000-0000-000084020000}"/>
    <cellStyle name="SAPBEXfilterItem" xfId="49" xr:uid="{00000000-0005-0000-0000-000085020000}"/>
    <cellStyle name="SAPBEXfilterText" xfId="50" xr:uid="{00000000-0005-0000-0000-000086020000}"/>
    <cellStyle name="SAPBEXfilterText 2" xfId="145" xr:uid="{00000000-0005-0000-0000-000087020000}"/>
    <cellStyle name="SAPBEXfilterText 2 2" xfId="231" xr:uid="{00000000-0005-0000-0000-000088020000}"/>
    <cellStyle name="SAPBEXfilterText 2 3" xfId="739" xr:uid="{00000000-0005-0000-0000-000089020000}"/>
    <cellStyle name="SAPBEXfilterText 3" xfId="722" xr:uid="{00000000-0005-0000-0000-00008A020000}"/>
    <cellStyle name="SAPBEXformats" xfId="51" xr:uid="{00000000-0005-0000-0000-00008B020000}"/>
    <cellStyle name="SAPBEXformats 2" xfId="147" xr:uid="{00000000-0005-0000-0000-00008C020000}"/>
    <cellStyle name="SAPBEXformats 2 2" xfId="233" xr:uid="{00000000-0005-0000-0000-00008D020000}"/>
    <cellStyle name="SAPBEXformats 3" xfId="146" xr:uid="{00000000-0005-0000-0000-00008E020000}"/>
    <cellStyle name="SAPBEXformats 3 2" xfId="232" xr:uid="{00000000-0005-0000-0000-00008F020000}"/>
    <cellStyle name="SAPBEXformats 4" xfId="195" xr:uid="{00000000-0005-0000-0000-000090020000}"/>
    <cellStyle name="SAPBEXheaderItem" xfId="52" xr:uid="{00000000-0005-0000-0000-000091020000}"/>
    <cellStyle name="SAPBEXheaderItem 2" xfId="148" xr:uid="{00000000-0005-0000-0000-000092020000}"/>
    <cellStyle name="SAPBEXheaderItem 2 2" xfId="234" xr:uid="{00000000-0005-0000-0000-000093020000}"/>
    <cellStyle name="SAPBEXheaderItem 2 3" xfId="740" xr:uid="{00000000-0005-0000-0000-000094020000}"/>
    <cellStyle name="SAPBEXheaderItem 3" xfId="723" xr:uid="{00000000-0005-0000-0000-000095020000}"/>
    <cellStyle name="SAPBEXheaderText" xfId="53" xr:uid="{00000000-0005-0000-0000-000096020000}"/>
    <cellStyle name="SAPBEXheaderText 2" xfId="149" xr:uid="{00000000-0005-0000-0000-000097020000}"/>
    <cellStyle name="SAPBEXheaderText 2 2" xfId="235" xr:uid="{00000000-0005-0000-0000-000098020000}"/>
    <cellStyle name="SAPBEXheaderText 2 3" xfId="741" xr:uid="{00000000-0005-0000-0000-000099020000}"/>
    <cellStyle name="SAPBEXheaderText 3" xfId="724" xr:uid="{00000000-0005-0000-0000-00009A020000}"/>
    <cellStyle name="SAPBEXHLevel0" xfId="7" xr:uid="{00000000-0005-0000-0000-00009B020000}"/>
    <cellStyle name="SAPBEXHLevel0 10" xfId="725" xr:uid="{00000000-0005-0000-0000-00009C020000}"/>
    <cellStyle name="SAPBEXHLevel0 2" xfId="151" xr:uid="{00000000-0005-0000-0000-00009D020000}"/>
    <cellStyle name="SAPBEXHLevel0 3" xfId="150" xr:uid="{00000000-0005-0000-0000-00009E020000}"/>
    <cellStyle name="SAPBEXHLevel0 3 2" xfId="236" xr:uid="{00000000-0005-0000-0000-00009F020000}"/>
    <cellStyle name="SAPBEXHLevel0 4" xfId="196" xr:uid="{00000000-0005-0000-0000-0000A0020000}"/>
    <cellStyle name="SAPBEXHLevel0 5" xfId="54" xr:uid="{00000000-0005-0000-0000-0000A1020000}"/>
    <cellStyle name="SAPBEXHLevel0 6" xfId="256" xr:uid="{00000000-0005-0000-0000-0000A2020000}"/>
    <cellStyle name="SAPBEXHLevel0 7" xfId="314" xr:uid="{00000000-0005-0000-0000-0000A3020000}"/>
    <cellStyle name="SAPBEXHLevel0 8" xfId="322" xr:uid="{00000000-0005-0000-0000-0000A4020000}"/>
    <cellStyle name="SAPBEXHLevel0 9" xfId="714" xr:uid="{00000000-0005-0000-0000-0000A5020000}"/>
    <cellStyle name="SAPBEXHLevel0X" xfId="55" xr:uid="{00000000-0005-0000-0000-0000A6020000}"/>
    <cellStyle name="SAPBEXHLevel0X 2" xfId="152" xr:uid="{00000000-0005-0000-0000-0000A7020000}"/>
    <cellStyle name="SAPBEXHLevel0X 2 2" xfId="237" xr:uid="{00000000-0005-0000-0000-0000A8020000}"/>
    <cellStyle name="SAPBEXHLevel0X 3" xfId="197" xr:uid="{00000000-0005-0000-0000-0000A9020000}"/>
    <cellStyle name="SAPBEXHLevel0X 4" xfId="726" xr:uid="{00000000-0005-0000-0000-0000AA020000}"/>
    <cellStyle name="SAPBEXHLevel1" xfId="56" xr:uid="{00000000-0005-0000-0000-0000AB020000}"/>
    <cellStyle name="SAPBEXHLevel1 10" xfId="727" xr:uid="{00000000-0005-0000-0000-0000AC020000}"/>
    <cellStyle name="SAPBEXHLevel1 2" xfId="154" xr:uid="{00000000-0005-0000-0000-0000AD020000}"/>
    <cellStyle name="SAPBEXHLevel1 2 2" xfId="742" xr:uid="{00000000-0005-0000-0000-0000AE020000}"/>
    <cellStyle name="SAPBEXHLevel1 3" xfId="153" xr:uid="{00000000-0005-0000-0000-0000AF020000}"/>
    <cellStyle name="SAPBEXHLevel1 3 2" xfId="238" xr:uid="{00000000-0005-0000-0000-0000B0020000}"/>
    <cellStyle name="SAPBEXHLevel1 4" xfId="198" xr:uid="{00000000-0005-0000-0000-0000B1020000}"/>
    <cellStyle name="SAPBEXHLevel1 5" xfId="257" xr:uid="{00000000-0005-0000-0000-0000B2020000}"/>
    <cellStyle name="SAPBEXHLevel1 6" xfId="316" xr:uid="{00000000-0005-0000-0000-0000B3020000}"/>
    <cellStyle name="SAPBEXHLevel1 7" xfId="330" xr:uid="{00000000-0005-0000-0000-0000B4020000}"/>
    <cellStyle name="SAPBEXHLevel1 8" xfId="301" xr:uid="{00000000-0005-0000-0000-0000B5020000}"/>
    <cellStyle name="SAPBEXHLevel1 9" xfId="715" xr:uid="{00000000-0005-0000-0000-0000B6020000}"/>
    <cellStyle name="SAPBEXHLevel1X" xfId="57" xr:uid="{00000000-0005-0000-0000-0000B7020000}"/>
    <cellStyle name="SAPBEXHLevel1X 2" xfId="155" xr:uid="{00000000-0005-0000-0000-0000B8020000}"/>
    <cellStyle name="SAPBEXHLevel1X 2 2" xfId="239" xr:uid="{00000000-0005-0000-0000-0000B9020000}"/>
    <cellStyle name="SAPBEXHLevel1X 3" xfId="199" xr:uid="{00000000-0005-0000-0000-0000BA020000}"/>
    <cellStyle name="SAPBEXHLevel1X 4" xfId="728" xr:uid="{00000000-0005-0000-0000-0000BB020000}"/>
    <cellStyle name="SAPBEXHLevel2" xfId="58" xr:uid="{00000000-0005-0000-0000-0000BC020000}"/>
    <cellStyle name="SAPBEXHLevel2 2" xfId="157" xr:uid="{00000000-0005-0000-0000-0000BD020000}"/>
    <cellStyle name="SAPBEXHLevel2 2 2" xfId="743" xr:uid="{00000000-0005-0000-0000-0000BE020000}"/>
    <cellStyle name="SAPBEXHLevel2 3" xfId="156" xr:uid="{00000000-0005-0000-0000-0000BF020000}"/>
    <cellStyle name="SAPBEXHLevel2 3 2" xfId="240" xr:uid="{00000000-0005-0000-0000-0000C0020000}"/>
    <cellStyle name="SAPBEXHLevel2 4" xfId="200" xr:uid="{00000000-0005-0000-0000-0000C1020000}"/>
    <cellStyle name="SAPBEXHLevel2 5" xfId="258" xr:uid="{00000000-0005-0000-0000-0000C2020000}"/>
    <cellStyle name="SAPBEXHLevel2 6" xfId="318" xr:uid="{00000000-0005-0000-0000-0000C3020000}"/>
    <cellStyle name="SAPBEXHLevel2 7" xfId="349" xr:uid="{00000000-0005-0000-0000-0000C4020000}"/>
    <cellStyle name="SAPBEXHLevel2 8" xfId="716" xr:uid="{00000000-0005-0000-0000-0000C5020000}"/>
    <cellStyle name="SAPBEXHLevel2 9" xfId="729" xr:uid="{00000000-0005-0000-0000-0000C6020000}"/>
    <cellStyle name="SAPBEXHLevel2X" xfId="59" xr:uid="{00000000-0005-0000-0000-0000C7020000}"/>
    <cellStyle name="SAPBEXHLevel2X 2" xfId="158" xr:uid="{00000000-0005-0000-0000-0000C8020000}"/>
    <cellStyle name="SAPBEXHLevel2X 2 2" xfId="241" xr:uid="{00000000-0005-0000-0000-0000C9020000}"/>
    <cellStyle name="SAPBEXHLevel2X 3" xfId="201" xr:uid="{00000000-0005-0000-0000-0000CA020000}"/>
    <cellStyle name="SAPBEXHLevel2X 4" xfId="730" xr:uid="{00000000-0005-0000-0000-0000CB020000}"/>
    <cellStyle name="SAPBEXHLevel3" xfId="12" xr:uid="{00000000-0005-0000-0000-0000CC020000}"/>
    <cellStyle name="SAPBEXHLevel3 10" xfId="731" xr:uid="{00000000-0005-0000-0000-0000CD020000}"/>
    <cellStyle name="SAPBEXHLevel3 2" xfId="160" xr:uid="{00000000-0005-0000-0000-0000CE020000}"/>
    <cellStyle name="SAPBEXHLevel3 2 2" xfId="243" xr:uid="{00000000-0005-0000-0000-0000CF020000}"/>
    <cellStyle name="SAPBEXHLevel3 2 3" xfId="744" xr:uid="{00000000-0005-0000-0000-0000D0020000}"/>
    <cellStyle name="SAPBEXHLevel3 3" xfId="159" xr:uid="{00000000-0005-0000-0000-0000D1020000}"/>
    <cellStyle name="SAPBEXHLevel3 3 2" xfId="242" xr:uid="{00000000-0005-0000-0000-0000D2020000}"/>
    <cellStyle name="SAPBEXHLevel3 4" xfId="202" xr:uid="{00000000-0005-0000-0000-0000D3020000}"/>
    <cellStyle name="SAPBEXHLevel3 5" xfId="60" xr:uid="{00000000-0005-0000-0000-0000D4020000}"/>
    <cellStyle name="SAPBEXHLevel3 6" xfId="259" xr:uid="{00000000-0005-0000-0000-0000D5020000}"/>
    <cellStyle name="SAPBEXHLevel3 7" xfId="320" xr:uid="{00000000-0005-0000-0000-0000D6020000}"/>
    <cellStyle name="SAPBEXHLevel3 8" xfId="360" xr:uid="{00000000-0005-0000-0000-0000D7020000}"/>
    <cellStyle name="SAPBEXHLevel3 9" xfId="717" xr:uid="{00000000-0005-0000-0000-0000D8020000}"/>
    <cellStyle name="SAPBEXHLevel3X" xfId="61" xr:uid="{00000000-0005-0000-0000-0000D9020000}"/>
    <cellStyle name="SAPBEXHLevel3X 2" xfId="161" xr:uid="{00000000-0005-0000-0000-0000DA020000}"/>
    <cellStyle name="SAPBEXHLevel3X 2 2" xfId="244" xr:uid="{00000000-0005-0000-0000-0000DB020000}"/>
    <cellStyle name="SAPBEXHLevel3X 3" xfId="203" xr:uid="{00000000-0005-0000-0000-0000DC020000}"/>
    <cellStyle name="SAPBEXHLevel3X 4" xfId="732" xr:uid="{00000000-0005-0000-0000-0000DD020000}"/>
    <cellStyle name="SAPBEXinputData" xfId="62" xr:uid="{00000000-0005-0000-0000-0000DE020000}"/>
    <cellStyle name="SAPBEXinputData 2" xfId="162" xr:uid="{00000000-0005-0000-0000-0000DF020000}"/>
    <cellStyle name="SAPBEXinputData 2 2" xfId="245" xr:uid="{00000000-0005-0000-0000-0000E0020000}"/>
    <cellStyle name="SAPBEXinputData 3" xfId="733" xr:uid="{00000000-0005-0000-0000-0000E1020000}"/>
    <cellStyle name="SAPBEXresData" xfId="63" xr:uid="{00000000-0005-0000-0000-0000E2020000}"/>
    <cellStyle name="SAPBEXresData 2" xfId="204" xr:uid="{00000000-0005-0000-0000-0000E3020000}"/>
    <cellStyle name="SAPBEXresDataEmph" xfId="64" xr:uid="{00000000-0005-0000-0000-0000E4020000}"/>
    <cellStyle name="SAPBEXresDataEmph 2" xfId="205" xr:uid="{00000000-0005-0000-0000-0000E5020000}"/>
    <cellStyle name="SAPBEXresItem" xfId="65" xr:uid="{00000000-0005-0000-0000-0000E6020000}"/>
    <cellStyle name="SAPBEXresItem 2" xfId="206" xr:uid="{00000000-0005-0000-0000-0000E7020000}"/>
    <cellStyle name="SAPBEXresItemX" xfId="66" xr:uid="{00000000-0005-0000-0000-0000E8020000}"/>
    <cellStyle name="SAPBEXresItemX 2" xfId="207" xr:uid="{00000000-0005-0000-0000-0000E9020000}"/>
    <cellStyle name="SAPBEXstdData" xfId="8" xr:uid="{00000000-0005-0000-0000-0000EA020000}"/>
    <cellStyle name="SAPBEXstdData 10" xfId="734" xr:uid="{00000000-0005-0000-0000-0000EB020000}"/>
    <cellStyle name="SAPBEXstdData 2" xfId="9" xr:uid="{00000000-0005-0000-0000-0000EC020000}"/>
    <cellStyle name="SAPBEXstdData 2 2" xfId="164" xr:uid="{00000000-0005-0000-0000-0000ED020000}"/>
    <cellStyle name="SAPBEXstdData 3" xfId="165" xr:uid="{00000000-0005-0000-0000-0000EE020000}"/>
    <cellStyle name="SAPBEXstdData 4" xfId="163" xr:uid="{00000000-0005-0000-0000-0000EF020000}"/>
    <cellStyle name="SAPBEXstdData 4 2" xfId="246" xr:uid="{00000000-0005-0000-0000-0000F0020000}"/>
    <cellStyle name="SAPBEXstdData 5" xfId="208" xr:uid="{00000000-0005-0000-0000-0000F1020000}"/>
    <cellStyle name="SAPBEXstdData 6" xfId="67" xr:uid="{00000000-0005-0000-0000-0000F2020000}"/>
    <cellStyle name="SAPBEXstdData 7" xfId="260" xr:uid="{00000000-0005-0000-0000-0000F3020000}"/>
    <cellStyle name="SAPBEXstdData 8" xfId="375" xr:uid="{00000000-0005-0000-0000-0000F4020000}"/>
    <cellStyle name="SAPBEXstdData 9" xfId="718" xr:uid="{00000000-0005-0000-0000-0000F5020000}"/>
    <cellStyle name="SAPBEXstdData_2009 g _150609" xfId="166" xr:uid="{00000000-0005-0000-0000-0000F6020000}"/>
    <cellStyle name="SAPBEXstdDataEmph" xfId="68" xr:uid="{00000000-0005-0000-0000-0000F7020000}"/>
    <cellStyle name="SAPBEXstdDataEmph 2" xfId="209" xr:uid="{00000000-0005-0000-0000-0000F8020000}"/>
    <cellStyle name="SAPBEXstdItem" xfId="10" xr:uid="{00000000-0005-0000-0000-0000F9020000}"/>
    <cellStyle name="SAPBEXstdItem 10" xfId="735" xr:uid="{00000000-0005-0000-0000-0000FA020000}"/>
    <cellStyle name="SAPBEXstdItem 2" xfId="168" xr:uid="{00000000-0005-0000-0000-0000FB020000}"/>
    <cellStyle name="SAPBEXstdItem 2 2" xfId="745" xr:uid="{00000000-0005-0000-0000-0000FC020000}"/>
    <cellStyle name="SAPBEXstdItem 3" xfId="13" xr:uid="{00000000-0005-0000-0000-0000FD020000}"/>
    <cellStyle name="SAPBEXstdItem 4" xfId="169" xr:uid="{00000000-0005-0000-0000-0000FE020000}"/>
    <cellStyle name="SAPBEXstdItem 5" xfId="167" xr:uid="{00000000-0005-0000-0000-0000FF020000}"/>
    <cellStyle name="SAPBEXstdItem 5 2" xfId="247" xr:uid="{00000000-0005-0000-0000-000000030000}"/>
    <cellStyle name="SAPBEXstdItem 6" xfId="210" xr:uid="{00000000-0005-0000-0000-000001030000}"/>
    <cellStyle name="SAPBEXstdItem 6 2" xfId="703" xr:uid="{00000000-0005-0000-0000-000002030000}"/>
    <cellStyle name="SAPBEXstdItem 6 2 2" xfId="704" xr:uid="{00000000-0005-0000-0000-000003030000}"/>
    <cellStyle name="SAPBEXstdItem 7" xfId="69" xr:uid="{00000000-0005-0000-0000-000004030000}"/>
    <cellStyle name="SAPBEXstdItem 7 2" xfId="705" xr:uid="{00000000-0005-0000-0000-000005030000}"/>
    <cellStyle name="SAPBEXstdItem 8" xfId="329" xr:uid="{00000000-0005-0000-0000-000006030000}"/>
    <cellStyle name="SAPBEXstdItem 9" xfId="719" xr:uid="{00000000-0005-0000-0000-000007030000}"/>
    <cellStyle name="SAPBEXstdItem_FMLikp03_081208_15_aprrez" xfId="170" xr:uid="{00000000-0005-0000-0000-000008030000}"/>
    <cellStyle name="SAPBEXstdItemX" xfId="70" xr:uid="{00000000-0005-0000-0000-000009030000}"/>
    <cellStyle name="SAPBEXstdItemX 2" xfId="211" xr:uid="{00000000-0005-0000-0000-00000A030000}"/>
    <cellStyle name="SAPBEXtitle" xfId="71" xr:uid="{00000000-0005-0000-0000-00000B030000}"/>
    <cellStyle name="SAPBEXtitle 2" xfId="171" xr:uid="{00000000-0005-0000-0000-00000C030000}"/>
    <cellStyle name="SAPBEXtitle 2 2" xfId="248" xr:uid="{00000000-0005-0000-0000-00000D030000}"/>
    <cellStyle name="SAPBEXtitle 2 3" xfId="746" xr:uid="{00000000-0005-0000-0000-00000E030000}"/>
    <cellStyle name="SAPBEXtitle 3" xfId="736" xr:uid="{00000000-0005-0000-0000-00000F030000}"/>
    <cellStyle name="SAPBEXundefined" xfId="72" xr:uid="{00000000-0005-0000-0000-000010030000}"/>
    <cellStyle name="SAPBEXundefined 2" xfId="212" xr:uid="{00000000-0005-0000-0000-000011030000}"/>
    <cellStyle name="Sheet Title" xfId="73" xr:uid="{00000000-0005-0000-0000-000012030000}"/>
    <cellStyle name="Stils 1" xfId="11" xr:uid="{00000000-0005-0000-0000-000013030000}"/>
    <cellStyle name="Style 1" xfId="172" xr:uid="{00000000-0005-0000-0000-000014030000}"/>
    <cellStyle name="Title 2" xfId="173" xr:uid="{00000000-0005-0000-0000-000015030000}"/>
    <cellStyle name="Title 3" xfId="18" xr:uid="{00000000-0005-0000-0000-000016030000}"/>
    <cellStyle name="Total 2" xfId="181" xr:uid="{00000000-0005-0000-0000-000017030000}"/>
    <cellStyle name="Total 3" xfId="34" xr:uid="{00000000-0005-0000-0000-000018030000}"/>
    <cellStyle name="V?st." xfId="174" xr:uid="{00000000-0005-0000-0000-000019030000}"/>
    <cellStyle name="Warning Text 2" xfId="31" xr:uid="{00000000-0005-0000-0000-00001A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k\bpad\Kopsavilkuma_nod\VBPKN_jaut&#257;jumi\BUDZETS_2017\Likumprojekts_2017.gads\5.3.sada&#316;a_paskaidrojums\JPI_COFOG_tabul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xRepositorySheet"/>
      <sheetName val="JPI_pasakumi_kopa"/>
      <sheetName val="JPI_funkc_griez_pa_ministr"/>
      <sheetName val="VB_2_zīmēs_PIVOT"/>
      <sheetName val="VB_3_un_2_zīmēs"/>
      <sheetName val="PB_2_zīmēs_PIVOT"/>
      <sheetName val="PB_3_un_2_zīmēs"/>
      <sheetName val="VB_2_zīmēs_no_PIVOTA"/>
      <sheetName val="PB_2_zīmēs_no_PIVOTA"/>
      <sheetName val="PB_JPI_funkc_griez"/>
      <sheetName val="VB_JPI_funkc_griez"/>
      <sheetName val="Ministry"/>
      <sheetName val="Prog"/>
      <sheetName val="Subprog"/>
      <sheetName val="Event"/>
      <sheetName val="var"/>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C2">
            <v>2017</v>
          </cell>
        </row>
      </sheetData>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1111">
    <tabColor rgb="FF92D050"/>
  </sheetPr>
  <dimension ref="A1:Q19"/>
  <sheetViews>
    <sheetView tabSelected="1" view="pageLayout" zoomScale="70" zoomScaleNormal="80" zoomScalePageLayoutView="70" workbookViewId="0">
      <selection activeCell="D26" sqref="D26"/>
    </sheetView>
  </sheetViews>
  <sheetFormatPr defaultColWidth="7.54296875" defaultRowHeight="15.5"/>
  <cols>
    <col min="1" max="1" width="43.26953125" style="2" customWidth="1"/>
    <col min="2" max="2" width="16.7265625" style="1" customWidth="1"/>
    <col min="3" max="3" width="8.54296875" style="1" customWidth="1"/>
    <col min="4" max="4" width="7.26953125" style="1" customWidth="1"/>
    <col min="5" max="5" width="16.81640625" style="1" customWidth="1"/>
    <col min="6" max="6" width="7.7265625" style="1" customWidth="1"/>
    <col min="7" max="7" width="7" style="1" customWidth="1"/>
    <col min="8" max="8" width="18.7265625" style="1" customWidth="1"/>
    <col min="9" max="9" width="12.81640625" style="1" customWidth="1"/>
    <col min="10" max="10" width="17.26953125" style="1" customWidth="1"/>
    <col min="11" max="11" width="8.26953125" style="1" customWidth="1"/>
    <col min="12" max="12" width="7.26953125" style="1" customWidth="1"/>
    <col min="13" max="13" width="17.54296875" style="1" customWidth="1"/>
    <col min="14" max="14" width="8.7265625" style="1" customWidth="1"/>
    <col min="15" max="15" width="8" style="1" customWidth="1"/>
    <col min="16" max="16384" width="7.54296875" style="1"/>
  </cols>
  <sheetData>
    <row r="1" spans="1:17" ht="20.5" customHeight="1">
      <c r="A1" s="321" t="s">
        <v>35</v>
      </c>
      <c r="B1" s="321"/>
      <c r="C1" s="321"/>
      <c r="D1" s="321"/>
      <c r="E1" s="321"/>
      <c r="F1" s="321"/>
      <c r="G1" s="321"/>
      <c r="H1" s="321"/>
      <c r="I1" s="321"/>
      <c r="J1" s="321"/>
      <c r="K1" s="321"/>
      <c r="M1" s="36"/>
    </row>
    <row r="2" spans="1:17" ht="17.5">
      <c r="A2" s="320" t="s">
        <v>29</v>
      </c>
      <c r="B2" s="320"/>
      <c r="C2" s="320"/>
      <c r="D2" s="320"/>
      <c r="E2" s="320"/>
      <c r="F2" s="320"/>
      <c r="G2" s="320"/>
      <c r="H2" s="320"/>
      <c r="I2" s="320"/>
    </row>
    <row r="4" spans="1:17" ht="65">
      <c r="A4" s="37"/>
      <c r="B4" s="37" t="s">
        <v>145</v>
      </c>
      <c r="C4" s="37" t="s">
        <v>0</v>
      </c>
      <c r="D4" s="37" t="s">
        <v>1</v>
      </c>
      <c r="E4" s="37" t="s">
        <v>146</v>
      </c>
      <c r="F4" s="37" t="s">
        <v>0</v>
      </c>
      <c r="G4" s="37" t="s">
        <v>1</v>
      </c>
      <c r="H4" s="37" t="s">
        <v>147</v>
      </c>
      <c r="I4" s="37" t="s">
        <v>148</v>
      </c>
      <c r="J4" s="37" t="s">
        <v>153</v>
      </c>
      <c r="K4" s="37" t="s">
        <v>0</v>
      </c>
      <c r="L4" s="37" t="s">
        <v>1</v>
      </c>
      <c r="M4" s="37" t="s">
        <v>154</v>
      </c>
      <c r="N4" s="37" t="s">
        <v>0</v>
      </c>
      <c r="O4" s="37" t="s">
        <v>1</v>
      </c>
    </row>
    <row r="5" spans="1:17" ht="23.25" customHeight="1">
      <c r="A5" s="38" t="s">
        <v>156</v>
      </c>
      <c r="B5" s="39">
        <v>1722675896</v>
      </c>
      <c r="C5" s="40">
        <f>B5/B$15*100</f>
        <v>11.739882900987276</v>
      </c>
      <c r="D5" s="40">
        <f>B5/$B$18/1000000*100</f>
        <v>4.0422270361592787</v>
      </c>
      <c r="E5" s="39">
        <v>1939109450</v>
      </c>
      <c r="F5" s="40">
        <f>E5/E$15*100</f>
        <v>11.960806132507528</v>
      </c>
      <c r="G5" s="40">
        <f>E5/$E$18/1000000*100</f>
        <v>4.2595322247605667</v>
      </c>
      <c r="H5" s="39">
        <f>E5-B5</f>
        <v>216433554</v>
      </c>
      <c r="I5" s="13">
        <f>E5/B5*100-100</f>
        <v>12.563799987133507</v>
      </c>
      <c r="J5" s="39">
        <v>1781473495</v>
      </c>
      <c r="K5" s="40">
        <f t="shared" ref="K5:K14" si="0">J5/J$15*100</f>
        <v>10.858410057404292</v>
      </c>
      <c r="L5" s="40">
        <f>J5/$J$18/1000000*100</f>
        <v>3.685451394348132</v>
      </c>
      <c r="M5" s="39">
        <v>1734127658</v>
      </c>
      <c r="N5" s="40">
        <f t="shared" ref="N5:N14" si="1">M5/M$15*100</f>
        <v>10.677877138918781</v>
      </c>
      <c r="O5" s="40">
        <f>M5/$M$18/1000000*100</f>
        <v>3.3921357888971477</v>
      </c>
      <c r="Q5" s="281"/>
    </row>
    <row r="6" spans="1:17" ht="23.25" customHeight="1">
      <c r="A6" s="41" t="s">
        <v>155</v>
      </c>
      <c r="B6" s="42">
        <v>1276314962</v>
      </c>
      <c r="C6" s="43">
        <f t="shared" ref="C6:C14" si="2">B6/B$15*100</f>
        <v>8.6979728650350978</v>
      </c>
      <c r="D6" s="43">
        <f t="shared" ref="D6:D15" si="3">B6/$B$18/1000000*100</f>
        <v>2.994849384048619</v>
      </c>
      <c r="E6" s="42">
        <v>1512957964</v>
      </c>
      <c r="F6" s="43">
        <f t="shared" ref="F6:F14" si="4">E6/E$15*100</f>
        <v>9.3322204654499039</v>
      </c>
      <c r="G6" s="43">
        <f t="shared" ref="G6:G14" si="5">E6/$E$18/1000000*100</f>
        <v>3.3234293207978207</v>
      </c>
      <c r="H6" s="42">
        <f t="shared" ref="H6:H14" si="6">E6-B6</f>
        <v>236643002</v>
      </c>
      <c r="I6" s="11">
        <f t="shared" ref="I6:I15" si="7">E6/B6*100-100</f>
        <v>18.541113208386875</v>
      </c>
      <c r="J6" s="42">
        <v>1698757812</v>
      </c>
      <c r="K6" s="43">
        <f t="shared" si="0"/>
        <v>10.354242688811324</v>
      </c>
      <c r="L6" s="43">
        <f t="shared" ref="L6:L14" si="8">J6/$J$18/1000000*100</f>
        <v>3.514332020356655</v>
      </c>
      <c r="M6" s="42">
        <v>1502860466</v>
      </c>
      <c r="N6" s="43">
        <f t="shared" si="1"/>
        <v>9.2538512599435325</v>
      </c>
      <c r="O6" s="43">
        <f t="shared" ref="O6:O14" si="9">M6/$M$18/1000000*100</f>
        <v>2.9397528774304607</v>
      </c>
      <c r="Q6" s="281"/>
    </row>
    <row r="7" spans="1:17" ht="23.25" customHeight="1">
      <c r="A7" s="41" t="s">
        <v>37</v>
      </c>
      <c r="B7" s="42">
        <v>883038867</v>
      </c>
      <c r="C7" s="43">
        <f t="shared" si="2"/>
        <v>6.0178312819444457</v>
      </c>
      <c r="D7" s="43">
        <f t="shared" si="3"/>
        <v>2.072034321984185</v>
      </c>
      <c r="E7" s="42">
        <v>1062558223</v>
      </c>
      <c r="F7" s="43">
        <f t="shared" si="4"/>
        <v>6.5540668216560443</v>
      </c>
      <c r="G7" s="43">
        <f t="shared" si="5"/>
        <v>2.3340616444073459</v>
      </c>
      <c r="H7" s="42">
        <f t="shared" si="6"/>
        <v>179519356</v>
      </c>
      <c r="I7" s="11">
        <f t="shared" si="7"/>
        <v>20.329723040378923</v>
      </c>
      <c r="J7" s="42">
        <v>884072407</v>
      </c>
      <c r="K7" s="43">
        <f t="shared" si="0"/>
        <v>5.388584642199473</v>
      </c>
      <c r="L7" s="43">
        <f t="shared" si="8"/>
        <v>1.8289387376391246</v>
      </c>
      <c r="M7" s="42">
        <v>821784385</v>
      </c>
      <c r="N7" s="43">
        <f t="shared" si="1"/>
        <v>5.0601307563666866</v>
      </c>
      <c r="O7" s="43">
        <f t="shared" si="9"/>
        <v>1.6074965474746687</v>
      </c>
      <c r="Q7" s="281"/>
    </row>
    <row r="8" spans="1:17" ht="23.25" customHeight="1">
      <c r="A8" s="41" t="s">
        <v>38</v>
      </c>
      <c r="B8" s="42">
        <v>2781802030</v>
      </c>
      <c r="C8" s="43">
        <f t="shared" si="2"/>
        <v>18.957733234533332</v>
      </c>
      <c r="D8" s="43">
        <f t="shared" si="3"/>
        <v>6.5274468639275414</v>
      </c>
      <c r="E8" s="42">
        <v>3124757516</v>
      </c>
      <c r="F8" s="43">
        <f t="shared" si="4"/>
        <v>19.274115166615164</v>
      </c>
      <c r="G8" s="43">
        <f t="shared" si="5"/>
        <v>6.8639783762411035</v>
      </c>
      <c r="H8" s="42">
        <f t="shared" si="6"/>
        <v>342955486</v>
      </c>
      <c r="I8" s="11">
        <f t="shared" si="7"/>
        <v>12.328536765069515</v>
      </c>
      <c r="J8" s="42">
        <v>3199293129</v>
      </c>
      <c r="K8" s="43">
        <f t="shared" si="0"/>
        <v>19.5002826514228</v>
      </c>
      <c r="L8" s="43">
        <f t="shared" si="8"/>
        <v>6.6185881273532212</v>
      </c>
      <c r="M8" s="42">
        <v>2920467840</v>
      </c>
      <c r="N8" s="43">
        <f t="shared" si="1"/>
        <v>17.982757289996187</v>
      </c>
      <c r="O8" s="43">
        <f t="shared" si="9"/>
        <v>5.7127417550174098</v>
      </c>
      <c r="Q8" s="281"/>
    </row>
    <row r="9" spans="1:17" ht="23.25" customHeight="1">
      <c r="A9" s="41" t="s">
        <v>39</v>
      </c>
      <c r="B9" s="42">
        <v>72667240</v>
      </c>
      <c r="C9" s="43">
        <f t="shared" si="2"/>
        <v>0.49522077270531367</v>
      </c>
      <c r="D9" s="43">
        <f t="shared" si="3"/>
        <v>0.17051233076002534</v>
      </c>
      <c r="E9" s="42">
        <v>73328524</v>
      </c>
      <c r="F9" s="43">
        <f t="shared" si="4"/>
        <v>0.45230466983022827</v>
      </c>
      <c r="G9" s="43">
        <f t="shared" si="5"/>
        <v>0.16107662771285475</v>
      </c>
      <c r="H9" s="42">
        <f t="shared" si="6"/>
        <v>661284</v>
      </c>
      <c r="I9" s="11">
        <f t="shared" si="7"/>
        <v>0.91001667326293045</v>
      </c>
      <c r="J9" s="42">
        <v>64281259</v>
      </c>
      <c r="K9" s="43">
        <f t="shared" si="0"/>
        <v>0.39180614877922171</v>
      </c>
      <c r="L9" s="43">
        <f t="shared" si="8"/>
        <v>0.13298286855062269</v>
      </c>
      <c r="M9" s="42">
        <v>57564252</v>
      </c>
      <c r="N9" s="43">
        <f t="shared" si="1"/>
        <v>0.35445141977532535</v>
      </c>
      <c r="O9" s="43">
        <f t="shared" si="9"/>
        <v>0.11260172137240326</v>
      </c>
      <c r="Q9" s="281"/>
    </row>
    <row r="10" spans="1:17" ht="26.25" customHeight="1">
      <c r="A10" s="41" t="s">
        <v>40</v>
      </c>
      <c r="B10" s="42">
        <v>20926440</v>
      </c>
      <c r="C10" s="43">
        <f t="shared" si="2"/>
        <v>0.14261182599987812</v>
      </c>
      <c r="D10" s="43">
        <f t="shared" si="3"/>
        <v>4.910350329680644E-2</v>
      </c>
      <c r="E10" s="42">
        <v>23901218</v>
      </c>
      <c r="F10" s="43">
        <f t="shared" si="4"/>
        <v>0.14742738468362337</v>
      </c>
      <c r="G10" s="43">
        <f t="shared" si="5"/>
        <v>5.2502455847465067E-2</v>
      </c>
      <c r="H10" s="42">
        <f t="shared" si="6"/>
        <v>2974778</v>
      </c>
      <c r="I10" s="11">
        <f t="shared" si="7"/>
        <v>14.215404053436714</v>
      </c>
      <c r="J10" s="42">
        <v>23027145</v>
      </c>
      <c r="K10" s="43">
        <f t="shared" si="0"/>
        <v>0.14035470275762196</v>
      </c>
      <c r="L10" s="43">
        <f t="shared" si="8"/>
        <v>4.7637769456742113E-2</v>
      </c>
      <c r="M10" s="42">
        <v>23592892</v>
      </c>
      <c r="N10" s="43">
        <f t="shared" si="1"/>
        <v>0.14527304317279957</v>
      </c>
      <c r="O10" s="43">
        <f t="shared" si="9"/>
        <v>4.6150174093345334E-2</v>
      </c>
      <c r="Q10" s="281"/>
    </row>
    <row r="11" spans="1:17" ht="22.5" customHeight="1">
      <c r="A11" s="41" t="s">
        <v>157</v>
      </c>
      <c r="B11" s="42">
        <v>1613443700</v>
      </c>
      <c r="C11" s="43">
        <f t="shared" si="2"/>
        <v>10.995475207679833</v>
      </c>
      <c r="D11" s="43">
        <f t="shared" si="3"/>
        <v>3.7859157143862778</v>
      </c>
      <c r="E11" s="42">
        <v>1841492363</v>
      </c>
      <c r="F11" s="43">
        <f t="shared" si="4"/>
        <v>11.358684858317915</v>
      </c>
      <c r="G11" s="43">
        <f t="shared" si="5"/>
        <v>4.0451022823126266</v>
      </c>
      <c r="H11" s="42">
        <f t="shared" si="6"/>
        <v>228048663</v>
      </c>
      <c r="I11" s="11">
        <f t="shared" si="7"/>
        <v>14.134280793311845</v>
      </c>
      <c r="J11" s="42">
        <v>1832080079</v>
      </c>
      <c r="K11" s="43">
        <f t="shared" si="0"/>
        <v>11.166866535830019</v>
      </c>
      <c r="L11" s="43">
        <f t="shared" si="8"/>
        <v>3.7901445632835449</v>
      </c>
      <c r="M11" s="42">
        <v>1832488513</v>
      </c>
      <c r="N11" s="43">
        <f t="shared" si="1"/>
        <v>11.283533314301117</v>
      </c>
      <c r="O11" s="43">
        <f t="shared" si="9"/>
        <v>3.5845399495324908</v>
      </c>
      <c r="Q11" s="281"/>
    </row>
    <row r="12" spans="1:17" ht="22.5" customHeight="1">
      <c r="A12" s="41" t="s">
        <v>41</v>
      </c>
      <c r="B12" s="42">
        <v>237409889</v>
      </c>
      <c r="C12" s="43">
        <f t="shared" si="2"/>
        <v>1.6179272623876004</v>
      </c>
      <c r="D12" s="43">
        <f t="shared" si="3"/>
        <v>0.55707790083769382</v>
      </c>
      <c r="E12" s="42">
        <v>231707217</v>
      </c>
      <c r="F12" s="43">
        <f t="shared" si="4"/>
        <v>1.429215407124055</v>
      </c>
      <c r="G12" s="43">
        <f t="shared" si="5"/>
        <v>0.50897815877339425</v>
      </c>
      <c r="H12" s="42">
        <f t="shared" si="6"/>
        <v>-5702672</v>
      </c>
      <c r="I12" s="11">
        <f t="shared" si="7"/>
        <v>-2.4020364206480025</v>
      </c>
      <c r="J12" s="42">
        <v>235062473</v>
      </c>
      <c r="K12" s="43">
        <f t="shared" si="0"/>
        <v>1.4327491978439593</v>
      </c>
      <c r="L12" s="43">
        <f t="shared" si="8"/>
        <v>0.48628919897389211</v>
      </c>
      <c r="M12" s="42">
        <v>239879375</v>
      </c>
      <c r="N12" s="43">
        <f t="shared" si="1"/>
        <v>1.4770553266907329</v>
      </c>
      <c r="O12" s="43">
        <f t="shared" si="9"/>
        <v>0.46922924572591052</v>
      </c>
      <c r="Q12" s="281"/>
    </row>
    <row r="13" spans="1:17" ht="22.5" customHeight="1">
      <c r="A13" s="41" t="s">
        <v>42</v>
      </c>
      <c r="B13" s="42">
        <v>1057762605</v>
      </c>
      <c r="C13" s="43">
        <f t="shared" si="2"/>
        <v>7.2085580047747166</v>
      </c>
      <c r="D13" s="43">
        <f t="shared" si="3"/>
        <v>2.4820203322617735</v>
      </c>
      <c r="E13" s="42">
        <v>1155202962</v>
      </c>
      <c r="F13" s="43">
        <f t="shared" si="4"/>
        <v>7.1255176814183754</v>
      </c>
      <c r="G13" s="43">
        <f t="shared" si="5"/>
        <v>2.5375691107986995</v>
      </c>
      <c r="H13" s="42">
        <f t="shared" si="6"/>
        <v>97440357</v>
      </c>
      <c r="I13" s="11">
        <f t="shared" si="7"/>
        <v>9.21193059193088</v>
      </c>
      <c r="J13" s="42">
        <v>1149374523</v>
      </c>
      <c r="K13" s="43">
        <f t="shared" si="0"/>
        <v>7.0056500505316022</v>
      </c>
      <c r="L13" s="43">
        <f t="shared" si="8"/>
        <v>2.3777866750796477</v>
      </c>
      <c r="M13" s="42">
        <v>1150121721</v>
      </c>
      <c r="N13" s="43">
        <f t="shared" si="1"/>
        <v>7.0818652680988654</v>
      </c>
      <c r="O13" s="43">
        <f t="shared" si="9"/>
        <v>2.2497588533312469</v>
      </c>
      <c r="Q13" s="281"/>
    </row>
    <row r="14" spans="1:17" ht="22.5" customHeight="1">
      <c r="A14" s="44" t="s">
        <v>43</v>
      </c>
      <c r="B14" s="45">
        <v>5007664323</v>
      </c>
      <c r="C14" s="46">
        <f t="shared" si="2"/>
        <v>34.126786643952506</v>
      </c>
      <c r="D14" s="46">
        <f t="shared" si="3"/>
        <v>11.750391447075112</v>
      </c>
      <c r="E14" s="45">
        <v>5247181538</v>
      </c>
      <c r="F14" s="46">
        <f t="shared" si="4"/>
        <v>32.36564141239716</v>
      </c>
      <c r="G14" s="46">
        <f t="shared" si="5"/>
        <v>11.526187369299711</v>
      </c>
      <c r="H14" s="45">
        <f t="shared" si="6"/>
        <v>239517215</v>
      </c>
      <c r="I14" s="104">
        <f t="shared" si="7"/>
        <v>4.783012589320478</v>
      </c>
      <c r="J14" s="45">
        <v>5538971299</v>
      </c>
      <c r="K14" s="46">
        <f t="shared" si="0"/>
        <v>33.761053324419684</v>
      </c>
      <c r="L14" s="46">
        <f t="shared" si="8"/>
        <v>11.458834248417395</v>
      </c>
      <c r="M14" s="45">
        <v>5957491350</v>
      </c>
      <c r="N14" s="46">
        <f t="shared" si="1"/>
        <v>36.683205182735975</v>
      </c>
      <c r="O14" s="46">
        <f t="shared" si="9"/>
        <v>11.653478639333359</v>
      </c>
      <c r="Q14" s="281"/>
    </row>
    <row r="15" spans="1:17" ht="19.5" customHeight="1">
      <c r="A15" s="47" t="s">
        <v>44</v>
      </c>
      <c r="B15" s="48">
        <f>SUM(B5:B14)</f>
        <v>14673705952</v>
      </c>
      <c r="C15" s="49">
        <f>SUM(C5:C14)</f>
        <v>100</v>
      </c>
      <c r="D15" s="49">
        <f t="shared" si="3"/>
        <v>34.431578834737316</v>
      </c>
      <c r="E15" s="48">
        <f>SUM(E5:E14)</f>
        <v>16212196975</v>
      </c>
      <c r="F15" s="49">
        <f>SUM(F5:F14)</f>
        <v>100</v>
      </c>
      <c r="G15" s="49">
        <f>SUM(G5:G14)</f>
        <v>35.612417570951585</v>
      </c>
      <c r="H15" s="50">
        <f>E15-B15</f>
        <v>1538491023</v>
      </c>
      <c r="I15" s="51">
        <f t="shared" si="7"/>
        <v>10.484679385239474</v>
      </c>
      <c r="J15" s="48">
        <f>SUM(J5:J14)</f>
        <v>16406393621</v>
      </c>
      <c r="K15" s="49">
        <f t="shared" ref="K15:L15" si="10">SUM(K5:K14)</f>
        <v>100</v>
      </c>
      <c r="L15" s="49">
        <f t="shared" si="10"/>
        <v>33.940985603458977</v>
      </c>
      <c r="M15" s="48">
        <f>SUM(M5:M14)</f>
        <v>16240378452</v>
      </c>
      <c r="N15" s="49">
        <f t="shared" ref="N15:O15" si="11">SUM(N5:N14)</f>
        <v>100</v>
      </c>
      <c r="O15" s="49">
        <f t="shared" si="11"/>
        <v>31.76788555220844</v>
      </c>
    </row>
    <row r="16" spans="1:17" s="306" customFormat="1" ht="66.75" customHeight="1">
      <c r="A16" s="322" t="s">
        <v>159</v>
      </c>
      <c r="B16" s="322"/>
      <c r="C16" s="322"/>
      <c r="D16" s="322"/>
      <c r="E16" s="322"/>
      <c r="F16" s="322"/>
      <c r="G16" s="322"/>
      <c r="H16" s="322"/>
      <c r="I16" s="322"/>
      <c r="J16" s="322"/>
      <c r="K16" s="322"/>
      <c r="L16" s="322"/>
      <c r="M16" s="322"/>
      <c r="N16" s="322"/>
      <c r="O16" s="322"/>
    </row>
    <row r="17" spans="1:13">
      <c r="E17" s="3"/>
      <c r="F17" s="3"/>
      <c r="H17" s="3"/>
      <c r="J17" s="3"/>
      <c r="M17" s="10"/>
    </row>
    <row r="18" spans="1:13" s="6" customFormat="1">
      <c r="A18" s="124" t="s">
        <v>45</v>
      </c>
      <c r="B18" s="106">
        <v>42617</v>
      </c>
      <c r="E18" s="106">
        <v>45524</v>
      </c>
      <c r="J18" s="106">
        <v>48338</v>
      </c>
      <c r="M18" s="106">
        <v>51122</v>
      </c>
    </row>
    <row r="19" spans="1:13">
      <c r="G19" s="31"/>
    </row>
  </sheetData>
  <mergeCells count="3">
    <mergeCell ref="A2:I2"/>
    <mergeCell ref="A1:K1"/>
    <mergeCell ref="A16:O16"/>
  </mergeCells>
  <phoneticPr fontId="0" type="noConversion"/>
  <pageMargins left="0.39370078740157483" right="0.19685039370078741" top="0.6692913385826772" bottom="0.43307086614173229" header="0.39370078740157483" footer="0.19685039370078741"/>
  <pageSetup paperSize="9" scale="70" firstPageNumber="971" orientation="landscape" useFirstPageNumber="1" r:id="rId1"/>
  <headerFooter alignWithMargins="0">
    <oddHeader>&amp;C&amp;"Times New Roman,Regular"&amp;12&amp;P&amp;R&amp;"Times New Roman,Regular"Valsts budžets 2024. gadam</oddHeader>
    <oddFooter>&amp;L&amp;"Times New Roman,Regular"&amp;F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sheetPr>
  <dimension ref="A1:O33"/>
  <sheetViews>
    <sheetView view="pageLayout" topLeftCell="A25" zoomScale="70" zoomScaleNormal="70" zoomScalePageLayoutView="70" workbookViewId="0">
      <selection activeCell="I21" sqref="I21"/>
    </sheetView>
  </sheetViews>
  <sheetFormatPr defaultColWidth="7.54296875" defaultRowHeight="15.5"/>
  <cols>
    <col min="1" max="1" width="42.1796875" style="2" customWidth="1"/>
    <col min="2" max="2" width="17.453125" style="3" customWidth="1"/>
    <col min="3" max="3" width="7.54296875" style="1" customWidth="1"/>
    <col min="4" max="4" width="7.453125" style="1" customWidth="1"/>
    <col min="5" max="5" width="17" style="3" customWidth="1"/>
    <col min="6" max="6" width="8.453125" style="1" customWidth="1"/>
    <col min="7" max="7" width="7.1796875" style="1" customWidth="1"/>
    <col min="8" max="8" width="17.81640625" style="1" customWidth="1"/>
    <col min="9" max="9" width="15.26953125" style="1" customWidth="1"/>
    <col min="10" max="10" width="17.26953125" style="3" customWidth="1"/>
    <col min="11" max="11" width="8" style="1" customWidth="1"/>
    <col min="12" max="12" width="7.453125" style="1" customWidth="1"/>
    <col min="13" max="13" width="17" style="3" customWidth="1"/>
    <col min="14" max="14" width="6.81640625" style="1" customWidth="1"/>
    <col min="15" max="15" width="7.453125" style="1" customWidth="1"/>
    <col min="16" max="16384" width="7.54296875" style="1"/>
  </cols>
  <sheetData>
    <row r="1" spans="1:15">
      <c r="A1" s="324"/>
      <c r="B1" s="324"/>
      <c r="C1" s="324"/>
      <c r="D1" s="324"/>
      <c r="E1" s="324"/>
      <c r="F1" s="324"/>
      <c r="G1" s="324"/>
      <c r="H1" s="324"/>
      <c r="I1" s="324"/>
      <c r="K1" s="1" t="s">
        <v>158</v>
      </c>
      <c r="M1" s="36"/>
    </row>
    <row r="2" spans="1:15" ht="15.75" customHeight="1">
      <c r="A2" s="324" t="s">
        <v>30</v>
      </c>
      <c r="B2" s="324"/>
      <c r="C2" s="324"/>
      <c r="D2" s="324"/>
      <c r="E2" s="324"/>
      <c r="F2" s="324"/>
      <c r="G2" s="324"/>
      <c r="H2" s="324"/>
      <c r="I2" s="324"/>
      <c r="J2" s="1"/>
      <c r="M2" s="1"/>
    </row>
    <row r="3" spans="1:15" ht="10" customHeight="1">
      <c r="A3" s="119"/>
    </row>
    <row r="4" spans="1:15" s="7" customFormat="1" ht="65">
      <c r="A4" s="52" t="s">
        <v>46</v>
      </c>
      <c r="B4" s="37" t="s">
        <v>145</v>
      </c>
      <c r="C4" s="37" t="s">
        <v>0</v>
      </c>
      <c r="D4" s="37" t="s">
        <v>1</v>
      </c>
      <c r="E4" s="37" t="s">
        <v>146</v>
      </c>
      <c r="F4" s="37" t="s">
        <v>0</v>
      </c>
      <c r="G4" s="37" t="s">
        <v>1</v>
      </c>
      <c r="H4" s="37" t="s">
        <v>147</v>
      </c>
      <c r="I4" s="37" t="s">
        <v>148</v>
      </c>
      <c r="J4" s="37" t="s">
        <v>153</v>
      </c>
      <c r="K4" s="37" t="s">
        <v>0</v>
      </c>
      <c r="L4" s="37" t="s">
        <v>1</v>
      </c>
      <c r="M4" s="37" t="s">
        <v>154</v>
      </c>
      <c r="N4" s="37" t="s">
        <v>0</v>
      </c>
      <c r="O4" s="37" t="s">
        <v>1</v>
      </c>
    </row>
    <row r="5" spans="1:15" ht="23.25" customHeight="1">
      <c r="A5" s="53" t="s">
        <v>47</v>
      </c>
      <c r="B5" s="107">
        <v>1722882123</v>
      </c>
      <c r="C5" s="108">
        <f>ROUNDDOWN(B5/$B$24*100,1)</f>
        <v>15.8</v>
      </c>
      <c r="D5" s="108">
        <f t="shared" ref="D5:D18" si="0">B5/$B$33/1000000*100</f>
        <v>4.0427109439894879</v>
      </c>
      <c r="E5" s="107">
        <v>1939425674</v>
      </c>
      <c r="F5" s="108">
        <f>E5/$E$24*100</f>
        <v>15.965093075364209</v>
      </c>
      <c r="G5" s="108">
        <f t="shared" ref="G5:G18" si="1">E5/$E$33/1000000*100</f>
        <v>4.2602268561637819</v>
      </c>
      <c r="H5" s="107">
        <f>E5-B5</f>
        <v>216543551</v>
      </c>
      <c r="I5" s="108">
        <f>E5/B5*100-100</f>
        <v>12.568680591040064</v>
      </c>
      <c r="J5" s="107">
        <v>1781789719</v>
      </c>
      <c r="K5" s="108">
        <f>ROUND(J5/$J$24*100,1)</f>
        <v>14.8</v>
      </c>
      <c r="L5" s="108">
        <f t="shared" ref="L5:L17" si="2">J5/$J$33/1000000*100</f>
        <v>3.686105587736356</v>
      </c>
      <c r="M5" s="107">
        <v>1734443882</v>
      </c>
      <c r="N5" s="108">
        <f>ROUND(M5/$M$24*100,1)</f>
        <v>15</v>
      </c>
      <c r="O5" s="108">
        <f t="shared" ref="O5:O17" si="3">M5/$M$33/1000000*100</f>
        <v>3.392754356245844</v>
      </c>
    </row>
    <row r="6" spans="1:15" s="5" customFormat="1" ht="16.5" customHeight="1">
      <c r="A6" s="54" t="s">
        <v>2</v>
      </c>
      <c r="B6" s="109">
        <v>206227</v>
      </c>
      <c r="C6" s="110">
        <f t="shared" ref="C6:C23" si="4">ROUND(B6/$B$24*100,1)</f>
        <v>0</v>
      </c>
      <c r="D6" s="110">
        <f t="shared" si="0"/>
        <v>4.8390783020860217E-4</v>
      </c>
      <c r="E6" s="109">
        <v>316224</v>
      </c>
      <c r="F6" s="110">
        <f t="shared" ref="F6:F23" si="5">E6/$E$24*100</f>
        <v>2.6031137260607243E-3</v>
      </c>
      <c r="G6" s="110">
        <f t="shared" si="1"/>
        <v>6.9463140321588616E-4</v>
      </c>
      <c r="H6" s="111">
        <f t="shared" ref="H6:H23" si="6">E6-B6</f>
        <v>109997</v>
      </c>
      <c r="I6" s="110">
        <f t="shared" ref="I6:I24" si="7">E6/B6*100-100</f>
        <v>53.337826763711831</v>
      </c>
      <c r="J6" s="109">
        <v>316224</v>
      </c>
      <c r="K6" s="110">
        <f t="shared" ref="K6:K23" si="8">ROUND(J6/$J$24*100,1)</f>
        <v>0</v>
      </c>
      <c r="L6" s="110">
        <f t="shared" si="2"/>
        <v>6.5419338822458525E-4</v>
      </c>
      <c r="M6" s="109">
        <v>316224</v>
      </c>
      <c r="N6" s="110">
        <f t="shared" ref="N6:N23" si="9">ROUND(M6/$M$24*100,1)</f>
        <v>0</v>
      </c>
      <c r="O6" s="110">
        <f t="shared" si="3"/>
        <v>6.1856734869527794E-4</v>
      </c>
    </row>
    <row r="7" spans="1:15" ht="23.25" customHeight="1">
      <c r="A7" s="55" t="s">
        <v>36</v>
      </c>
      <c r="B7" s="112">
        <v>1276459641</v>
      </c>
      <c r="C7" s="110">
        <f t="shared" si="4"/>
        <v>11.8</v>
      </c>
      <c r="D7" s="110">
        <f t="shared" si="0"/>
        <v>2.9951888706384775</v>
      </c>
      <c r="E7" s="112">
        <v>1513292134</v>
      </c>
      <c r="F7" s="110">
        <f t="shared" si="5"/>
        <v>12.457218697996119</v>
      </c>
      <c r="G7" s="110">
        <f t="shared" si="1"/>
        <v>3.3241633731658027</v>
      </c>
      <c r="H7" s="112">
        <f t="shared" si="6"/>
        <v>236832493</v>
      </c>
      <c r="I7" s="110">
        <f t="shared" si="7"/>
        <v>18.553856729419323</v>
      </c>
      <c r="J7" s="112">
        <v>1699174111</v>
      </c>
      <c r="K7" s="110">
        <f t="shared" si="8"/>
        <v>14.1</v>
      </c>
      <c r="L7" s="110">
        <f t="shared" si="2"/>
        <v>3.5151932454797468</v>
      </c>
      <c r="M7" s="112">
        <v>1503397893</v>
      </c>
      <c r="N7" s="110">
        <f t="shared" si="9"/>
        <v>13</v>
      </c>
      <c r="O7" s="110">
        <f t="shared" si="3"/>
        <v>2.9408041410742927</v>
      </c>
    </row>
    <row r="8" spans="1:15" s="5" customFormat="1" ht="16.5" customHeight="1">
      <c r="A8" s="54" t="s">
        <v>2</v>
      </c>
      <c r="B8" s="113">
        <v>144679</v>
      </c>
      <c r="C8" s="114">
        <f t="shared" si="4"/>
        <v>0</v>
      </c>
      <c r="D8" s="114">
        <f t="shared" si="0"/>
        <v>3.3948658985850715E-4</v>
      </c>
      <c r="E8" s="113">
        <v>334170</v>
      </c>
      <c r="F8" s="114">
        <f t="shared" si="5"/>
        <v>2.7508428007921989E-3</v>
      </c>
      <c r="G8" s="114">
        <f t="shared" si="1"/>
        <v>7.3405236798172388E-4</v>
      </c>
      <c r="H8" s="113">
        <f t="shared" si="6"/>
        <v>189491</v>
      </c>
      <c r="I8" s="115">
        <f t="shared" si="7"/>
        <v>130.9733962772759</v>
      </c>
      <c r="J8" s="113">
        <v>416299</v>
      </c>
      <c r="K8" s="114">
        <f t="shared" si="8"/>
        <v>0</v>
      </c>
      <c r="L8" s="114">
        <f t="shared" si="2"/>
        <v>8.6122512309156349E-4</v>
      </c>
      <c r="M8" s="113">
        <v>537427</v>
      </c>
      <c r="N8" s="114">
        <f t="shared" si="9"/>
        <v>0</v>
      </c>
      <c r="O8" s="114">
        <f t="shared" si="3"/>
        <v>1.0512636438324008E-3</v>
      </c>
    </row>
    <row r="9" spans="1:15" ht="22.5" customHeight="1">
      <c r="A9" s="55" t="s">
        <v>37</v>
      </c>
      <c r="B9" s="112">
        <v>883050676</v>
      </c>
      <c r="C9" s="110">
        <f t="shared" si="4"/>
        <v>8.1</v>
      </c>
      <c r="D9" s="110">
        <f t="shared" si="0"/>
        <v>2.0720620315836404</v>
      </c>
      <c r="E9" s="112">
        <v>1062573775</v>
      </c>
      <c r="F9" s="110">
        <f t="shared" si="5"/>
        <v>8.7469653747174796</v>
      </c>
      <c r="G9" s="110">
        <f t="shared" si="1"/>
        <v>2.3340958066075035</v>
      </c>
      <c r="H9" s="112">
        <f t="shared" si="6"/>
        <v>179523099</v>
      </c>
      <c r="I9" s="110">
        <f t="shared" si="7"/>
        <v>20.32987504332084</v>
      </c>
      <c r="J9" s="112">
        <v>884087959</v>
      </c>
      <c r="K9" s="110">
        <f t="shared" si="8"/>
        <v>7.3</v>
      </c>
      <c r="L9" s="110">
        <f t="shared" si="2"/>
        <v>1.828970911084447</v>
      </c>
      <c r="M9" s="112">
        <v>821799937</v>
      </c>
      <c r="N9" s="110">
        <f t="shared" si="9"/>
        <v>7.1</v>
      </c>
      <c r="O9" s="110">
        <f t="shared" si="3"/>
        <v>1.6075269688196863</v>
      </c>
    </row>
    <row r="10" spans="1:15" s="5" customFormat="1" ht="16.5" customHeight="1">
      <c r="A10" s="54" t="s">
        <v>2</v>
      </c>
      <c r="B10" s="113">
        <v>11809</v>
      </c>
      <c r="C10" s="114">
        <f t="shared" si="4"/>
        <v>0</v>
      </c>
      <c r="D10" s="114">
        <f t="shared" si="0"/>
        <v>2.7709599455616305E-5</v>
      </c>
      <c r="E10" s="113">
        <v>15552</v>
      </c>
      <c r="F10" s="114">
        <f t="shared" si="5"/>
        <v>1.2802198652757662E-4</v>
      </c>
      <c r="G10" s="114">
        <f t="shared" si="1"/>
        <v>3.4162200158158334E-5</v>
      </c>
      <c r="H10" s="113">
        <f t="shared" si="6"/>
        <v>3743</v>
      </c>
      <c r="I10" s="114">
        <f t="shared" si="7"/>
        <v>31.696163942755504</v>
      </c>
      <c r="J10" s="113">
        <v>15552</v>
      </c>
      <c r="K10" s="114">
        <f t="shared" si="8"/>
        <v>0</v>
      </c>
      <c r="L10" s="114">
        <f t="shared" si="2"/>
        <v>3.2173445322520584E-5</v>
      </c>
      <c r="M10" s="113">
        <v>15552</v>
      </c>
      <c r="N10" s="114">
        <f t="shared" si="9"/>
        <v>0</v>
      </c>
      <c r="O10" s="114">
        <f t="shared" si="3"/>
        <v>3.0421345017800553E-5</v>
      </c>
    </row>
    <row r="11" spans="1:15" ht="22.5" customHeight="1">
      <c r="A11" s="55" t="s">
        <v>38</v>
      </c>
      <c r="B11" s="112">
        <v>2781941228</v>
      </c>
      <c r="C11" s="110">
        <f t="shared" si="4"/>
        <v>25.6</v>
      </c>
      <c r="D11" s="110">
        <f t="shared" si="0"/>
        <v>6.5277734894525663</v>
      </c>
      <c r="E11" s="112">
        <v>3124795842</v>
      </c>
      <c r="F11" s="110">
        <f t="shared" si="5"/>
        <v>25.722901953829179</v>
      </c>
      <c r="G11" s="110">
        <f t="shared" si="1"/>
        <v>6.8640625648009834</v>
      </c>
      <c r="H11" s="112">
        <f t="shared" si="6"/>
        <v>342854614</v>
      </c>
      <c r="I11" s="110">
        <f t="shared" si="7"/>
        <v>12.324293933645961</v>
      </c>
      <c r="J11" s="112">
        <v>3199331455</v>
      </c>
      <c r="K11" s="110">
        <f t="shared" si="8"/>
        <v>26.6</v>
      </c>
      <c r="L11" s="110">
        <f t="shared" si="2"/>
        <v>6.6186674148702886</v>
      </c>
      <c r="M11" s="112">
        <v>2920506166</v>
      </c>
      <c r="N11" s="110">
        <f t="shared" si="9"/>
        <v>25.3</v>
      </c>
      <c r="O11" s="110">
        <f t="shared" si="3"/>
        <v>5.7128167246977819</v>
      </c>
    </row>
    <row r="12" spans="1:15" ht="22.5" customHeight="1">
      <c r="A12" s="54" t="s">
        <v>2</v>
      </c>
      <c r="B12" s="109">
        <v>139198</v>
      </c>
      <c r="C12" s="116">
        <f t="shared" si="4"/>
        <v>0</v>
      </c>
      <c r="D12" s="116">
        <f t="shared" si="0"/>
        <v>3.2662552502522467E-4</v>
      </c>
      <c r="E12" s="109">
        <v>38326</v>
      </c>
      <c r="F12" s="116">
        <f t="shared" si="5"/>
        <v>3.154945123235533E-4</v>
      </c>
      <c r="G12" s="116">
        <f t="shared" si="1"/>
        <v>8.4188559880502597E-5</v>
      </c>
      <c r="H12" s="109">
        <f t="shared" si="6"/>
        <v>-100872</v>
      </c>
      <c r="I12" s="116">
        <f>E12/B12*100-100</f>
        <v>-72.466558427563612</v>
      </c>
      <c r="J12" s="109">
        <v>38326</v>
      </c>
      <c r="K12" s="116">
        <f t="shared" si="8"/>
        <v>0</v>
      </c>
      <c r="L12" s="116">
        <f t="shared" si="2"/>
        <v>7.9287517067317634E-5</v>
      </c>
      <c r="M12" s="109">
        <v>38326</v>
      </c>
      <c r="N12" s="116">
        <f t="shared" si="9"/>
        <v>0</v>
      </c>
      <c r="O12" s="116">
        <f t="shared" si="3"/>
        <v>7.4969680372442393E-5</v>
      </c>
    </row>
    <row r="13" spans="1:15" ht="26.25" customHeight="1">
      <c r="A13" s="55" t="s">
        <v>39</v>
      </c>
      <c r="B13" s="112">
        <v>72670203</v>
      </c>
      <c r="C13" s="110">
        <f t="shared" si="4"/>
        <v>0.7</v>
      </c>
      <c r="D13" s="110">
        <f t="shared" si="0"/>
        <v>0.17051928338456485</v>
      </c>
      <c r="E13" s="112">
        <v>73333940</v>
      </c>
      <c r="F13" s="110">
        <f t="shared" si="5"/>
        <v>0.60367519796129832</v>
      </c>
      <c r="G13" s="110">
        <f t="shared" si="1"/>
        <v>0.16108852473420615</v>
      </c>
      <c r="H13" s="112">
        <f t="shared" si="6"/>
        <v>663737</v>
      </c>
      <c r="I13" s="110">
        <f t="shared" si="7"/>
        <v>0.91335509273311288</v>
      </c>
      <c r="J13" s="112">
        <v>64288481</v>
      </c>
      <c r="K13" s="110">
        <f t="shared" si="8"/>
        <v>0.5</v>
      </c>
      <c r="L13" s="110">
        <f t="shared" si="2"/>
        <v>0.13299780917704496</v>
      </c>
      <c r="M13" s="112">
        <v>57571474</v>
      </c>
      <c r="N13" s="110">
        <f t="shared" si="9"/>
        <v>0.5</v>
      </c>
      <c r="O13" s="110">
        <f t="shared" si="3"/>
        <v>0.11261584836274013</v>
      </c>
    </row>
    <row r="14" spans="1:15" ht="22.5" customHeight="1">
      <c r="A14" s="54" t="s">
        <v>2</v>
      </c>
      <c r="B14" s="109">
        <v>2963</v>
      </c>
      <c r="C14" s="116">
        <f t="shared" si="4"/>
        <v>0</v>
      </c>
      <c r="D14" s="116">
        <f t="shared" si="0"/>
        <v>6.9526245395030142E-6</v>
      </c>
      <c r="E14" s="109">
        <v>5416</v>
      </c>
      <c r="F14" s="116">
        <f t="shared" si="5"/>
        <v>4.4583788518091238E-5</v>
      </c>
      <c r="G14" s="116">
        <f t="shared" si="1"/>
        <v>1.18970213513751E-5</v>
      </c>
      <c r="H14" s="111">
        <f t="shared" si="6"/>
        <v>2453</v>
      </c>
      <c r="I14" s="116">
        <f t="shared" si="7"/>
        <v>82.787715153560583</v>
      </c>
      <c r="J14" s="109">
        <v>7222</v>
      </c>
      <c r="K14" s="116">
        <f t="shared" si="8"/>
        <v>0</v>
      </c>
      <c r="L14" s="116">
        <f t="shared" si="2"/>
        <v>1.494062642227647E-5</v>
      </c>
      <c r="M14" s="109">
        <v>7222</v>
      </c>
      <c r="N14" s="116">
        <f t="shared" si="9"/>
        <v>0</v>
      </c>
      <c r="O14" s="116">
        <f t="shared" si="3"/>
        <v>1.4126990336841284E-5</v>
      </c>
    </row>
    <row r="15" spans="1:15" ht="30.75" customHeight="1">
      <c r="A15" s="55" t="s">
        <v>40</v>
      </c>
      <c r="B15" s="112">
        <v>20928690</v>
      </c>
      <c r="C15" s="110">
        <f t="shared" si="4"/>
        <v>0.2</v>
      </c>
      <c r="D15" s="110">
        <f t="shared" si="0"/>
        <v>4.9108782880071339E-2</v>
      </c>
      <c r="E15" s="112">
        <v>23903468</v>
      </c>
      <c r="F15" s="110">
        <f t="shared" si="5"/>
        <v>0.19677015549500765</v>
      </c>
      <c r="G15" s="110">
        <f t="shared" si="1"/>
        <v>5.2507398295404621E-2</v>
      </c>
      <c r="H15" s="112">
        <f t="shared" si="6"/>
        <v>2974778</v>
      </c>
      <c r="I15" s="110">
        <f t="shared" si="7"/>
        <v>14.213875784867568</v>
      </c>
      <c r="J15" s="112">
        <v>23027145</v>
      </c>
      <c r="K15" s="110">
        <f t="shared" si="8"/>
        <v>0.2</v>
      </c>
      <c r="L15" s="110">
        <f t="shared" si="2"/>
        <v>4.7637769456742113E-2</v>
      </c>
      <c r="M15" s="112">
        <v>23592892</v>
      </c>
      <c r="N15" s="110">
        <f t="shared" si="9"/>
        <v>0.2</v>
      </c>
      <c r="O15" s="110">
        <f t="shared" si="3"/>
        <v>4.6150174093345334E-2</v>
      </c>
    </row>
    <row r="16" spans="1:15" s="6" customFormat="1" ht="22.5" customHeight="1">
      <c r="A16" s="278" t="s">
        <v>2</v>
      </c>
      <c r="B16" s="113">
        <v>2250</v>
      </c>
      <c r="C16" s="114">
        <f t="shared" si="4"/>
        <v>0</v>
      </c>
      <c r="D16" s="114">
        <f t="shared" si="0"/>
        <v>5.2795832648942911E-6</v>
      </c>
      <c r="E16" s="113">
        <v>2250</v>
      </c>
      <c r="F16" s="114">
        <f t="shared" si="5"/>
        <v>1.852169943975356E-5</v>
      </c>
      <c r="G16" s="114">
        <f t="shared" si="1"/>
        <v>4.9424479395483707E-6</v>
      </c>
      <c r="H16" s="113">
        <f t="shared" si="6"/>
        <v>0</v>
      </c>
      <c r="I16" s="114">
        <f t="shared" si="7"/>
        <v>0</v>
      </c>
      <c r="J16" s="113"/>
      <c r="K16" s="114">
        <f t="shared" si="8"/>
        <v>0</v>
      </c>
      <c r="L16" s="114">
        <f t="shared" si="2"/>
        <v>0</v>
      </c>
      <c r="M16" s="113"/>
      <c r="N16" s="114">
        <f t="shared" si="9"/>
        <v>0</v>
      </c>
      <c r="O16" s="114">
        <f t="shared" si="3"/>
        <v>0</v>
      </c>
    </row>
    <row r="17" spans="1:15" ht="25.5" customHeight="1">
      <c r="A17" s="55" t="s">
        <v>48</v>
      </c>
      <c r="B17" s="112">
        <v>1613445506</v>
      </c>
      <c r="C17" s="110">
        <f t="shared" si="4"/>
        <v>14.9</v>
      </c>
      <c r="D17" s="110">
        <f t="shared" si="0"/>
        <v>3.7859199521317786</v>
      </c>
      <c r="E17" s="112">
        <v>1841494771</v>
      </c>
      <c r="F17" s="110">
        <f t="shared" si="5"/>
        <v>15.158938963706584</v>
      </c>
      <c r="G17" s="110">
        <f t="shared" si="1"/>
        <v>4.0451075718302434</v>
      </c>
      <c r="H17" s="112">
        <f t="shared" si="6"/>
        <v>228049265</v>
      </c>
      <c r="I17" s="110">
        <f t="shared" si="7"/>
        <v>14.134302283649603</v>
      </c>
      <c r="J17" s="112">
        <v>1832082487</v>
      </c>
      <c r="K17" s="110">
        <f t="shared" si="8"/>
        <v>15.2</v>
      </c>
      <c r="L17" s="110">
        <f t="shared" si="2"/>
        <v>3.7901495448715297</v>
      </c>
      <c r="M17" s="112">
        <v>1832490921</v>
      </c>
      <c r="N17" s="110">
        <f t="shared" si="9"/>
        <v>15.9</v>
      </c>
      <c r="O17" s="110">
        <f t="shared" si="3"/>
        <v>3.5845446598333401</v>
      </c>
    </row>
    <row r="18" spans="1:15" s="6" customFormat="1" ht="22.5" customHeight="1">
      <c r="A18" s="278" t="s">
        <v>2</v>
      </c>
      <c r="B18" s="113">
        <v>1806</v>
      </c>
      <c r="C18" s="114">
        <f t="shared" si="4"/>
        <v>0</v>
      </c>
      <c r="D18" s="110">
        <f t="shared" si="0"/>
        <v>4.2377455006218175E-6</v>
      </c>
      <c r="E18" s="113">
        <v>2408</v>
      </c>
      <c r="F18" s="114">
        <f t="shared" si="5"/>
        <v>1.9822334333745145E-5</v>
      </c>
      <c r="G18" s="110">
        <f t="shared" si="1"/>
        <v>5.2895176170810998E-6</v>
      </c>
      <c r="H18" s="113">
        <f t="shared" si="6"/>
        <v>602</v>
      </c>
      <c r="I18" s="110">
        <f t="shared" si="7"/>
        <v>33.333333333333314</v>
      </c>
      <c r="J18" s="113">
        <v>2408</v>
      </c>
      <c r="K18" s="114">
        <f t="shared" si="8"/>
        <v>0</v>
      </c>
      <c r="L18" s="114">
        <f t="shared" ref="L18" si="10">J18/$J$33/1000000*100</f>
        <v>4.9815879846083826E-6</v>
      </c>
      <c r="M18" s="113">
        <v>2408</v>
      </c>
      <c r="N18" s="110">
        <f t="shared" si="9"/>
        <v>0</v>
      </c>
      <c r="O18" s="110">
        <f t="shared" ref="O18" si="11">M18/$M$33/1000000*100</f>
        <v>4.7103008489495715E-6</v>
      </c>
    </row>
    <row r="19" spans="1:15" ht="28.5" customHeight="1">
      <c r="A19" s="55" t="s">
        <v>41</v>
      </c>
      <c r="B19" s="112">
        <v>237409889</v>
      </c>
      <c r="C19" s="110">
        <f t="shared" si="4"/>
        <v>2.2000000000000002</v>
      </c>
      <c r="D19" s="110">
        <f>B19/$B$33/1000000*100</f>
        <v>0.55707790083769382</v>
      </c>
      <c r="E19" s="112">
        <v>231707217</v>
      </c>
      <c r="F19" s="110">
        <f t="shared" si="5"/>
        <v>1.9073828583536696</v>
      </c>
      <c r="G19" s="110">
        <f t="shared" ref="G19:G24" si="12">E19/$E$33/1000000*100</f>
        <v>0.50897815877339425</v>
      </c>
      <c r="H19" s="112">
        <f t="shared" si="6"/>
        <v>-5702672</v>
      </c>
      <c r="I19" s="110">
        <f t="shared" si="7"/>
        <v>-2.4020364206480025</v>
      </c>
      <c r="J19" s="112">
        <v>235062473</v>
      </c>
      <c r="K19" s="110">
        <f t="shared" si="8"/>
        <v>2</v>
      </c>
      <c r="L19" s="110">
        <f t="shared" ref="L19:L24" si="13">J19/$J$33/1000000*100</f>
        <v>0.48628919897389211</v>
      </c>
      <c r="M19" s="112">
        <v>239879375</v>
      </c>
      <c r="N19" s="110">
        <f t="shared" si="9"/>
        <v>2.1</v>
      </c>
      <c r="O19" s="110">
        <f>M19/$M$33/1000000*100</f>
        <v>0.46922924572591052</v>
      </c>
    </row>
    <row r="20" spans="1:15" ht="24.75" customHeight="1">
      <c r="A20" s="55" t="s">
        <v>42</v>
      </c>
      <c r="B20" s="112">
        <v>1057762790</v>
      </c>
      <c r="C20" s="110">
        <f t="shared" si="4"/>
        <v>9.6999999999999993</v>
      </c>
      <c r="D20" s="110">
        <f>B20/$B$33/1000000*100</f>
        <v>2.4820207663608418</v>
      </c>
      <c r="E20" s="112">
        <v>1155205554</v>
      </c>
      <c r="F20" s="110">
        <f t="shared" si="5"/>
        <v>9.5094978054764461</v>
      </c>
      <c r="G20" s="110">
        <f t="shared" si="12"/>
        <v>2.5375748044987261</v>
      </c>
      <c r="H20" s="112">
        <f t="shared" si="6"/>
        <v>97442764</v>
      </c>
      <c r="I20" s="110">
        <f t="shared" si="7"/>
        <v>9.2121565365331151</v>
      </c>
      <c r="J20" s="112">
        <v>1149377115</v>
      </c>
      <c r="K20" s="110">
        <f t="shared" si="8"/>
        <v>9.5</v>
      </c>
      <c r="L20" s="110">
        <f t="shared" si="13"/>
        <v>2.3777920373205346</v>
      </c>
      <c r="M20" s="112">
        <v>1150121721</v>
      </c>
      <c r="N20" s="110">
        <f t="shared" si="9"/>
        <v>10</v>
      </c>
      <c r="O20" s="110">
        <f>M20/$M$33/1000000*100</f>
        <v>2.2497588533312469</v>
      </c>
    </row>
    <row r="21" spans="1:15" s="6" customFormat="1" ht="22.5" customHeight="1">
      <c r="A21" s="278" t="s">
        <v>2</v>
      </c>
      <c r="B21" s="113">
        <v>185</v>
      </c>
      <c r="C21" s="114">
        <f t="shared" si="4"/>
        <v>0</v>
      </c>
      <c r="D21" s="114"/>
      <c r="E21" s="113">
        <v>2592</v>
      </c>
      <c r="F21" s="114">
        <f t="shared" si="5"/>
        <v>2.1336997754596104E-5</v>
      </c>
      <c r="G21" s="114">
        <f t="shared" si="12"/>
        <v>5.6937000263597223E-6</v>
      </c>
      <c r="H21" s="113">
        <f t="shared" si="6"/>
        <v>2407</v>
      </c>
      <c r="I21" s="110">
        <f t="shared" si="7"/>
        <v>1301.0810810810813</v>
      </c>
      <c r="J21" s="113">
        <v>2592</v>
      </c>
      <c r="K21" s="114">
        <f t="shared" si="8"/>
        <v>0</v>
      </c>
      <c r="L21" s="114">
        <f t="shared" si="13"/>
        <v>5.362240887086764E-6</v>
      </c>
      <c r="M21" s="113"/>
      <c r="N21" s="114">
        <f t="shared" si="9"/>
        <v>0</v>
      </c>
      <c r="O21" s="114">
        <f>M21/$M$33/1000000*100</f>
        <v>0</v>
      </c>
    </row>
    <row r="22" spans="1:15" s="6" customFormat="1" ht="18.75" customHeight="1">
      <c r="A22" s="55" t="s">
        <v>43</v>
      </c>
      <c r="B22" s="112">
        <v>1195697871</v>
      </c>
      <c r="C22" s="110">
        <f t="shared" si="4"/>
        <v>11</v>
      </c>
      <c r="D22" s="110">
        <f>B22/$B$33/1000000*100</f>
        <v>2.8056828753783702</v>
      </c>
      <c r="E22" s="112">
        <v>1182180981</v>
      </c>
      <c r="F22" s="110">
        <f t="shared" si="5"/>
        <v>9.7315559171000068</v>
      </c>
      <c r="G22" s="110">
        <f t="shared" si="12"/>
        <v>2.5968302016518763</v>
      </c>
      <c r="H22" s="112">
        <f t="shared" si="6"/>
        <v>-13516890</v>
      </c>
      <c r="I22" s="110">
        <f t="shared" si="7"/>
        <v>-1.1304603217780596</v>
      </c>
      <c r="J22" s="112">
        <v>1177917933</v>
      </c>
      <c r="K22" s="110">
        <f t="shared" si="8"/>
        <v>9.8000000000000007</v>
      </c>
      <c r="L22" s="110">
        <f t="shared" si="13"/>
        <v>2.4368363047705741</v>
      </c>
      <c r="M22" s="112">
        <v>1255532612</v>
      </c>
      <c r="N22" s="110">
        <f t="shared" si="9"/>
        <v>10.9</v>
      </c>
      <c r="O22" s="110">
        <f>M22/$M$33/1000000*100</f>
        <v>2.4559536246625715</v>
      </c>
    </row>
    <row r="23" spans="1:15" ht="19.5" customHeight="1">
      <c r="A23" s="54" t="s">
        <v>2</v>
      </c>
      <c r="B23" s="112">
        <v>271333986</v>
      </c>
      <c r="C23" s="110">
        <f t="shared" si="4"/>
        <v>2.5</v>
      </c>
      <c r="D23" s="110">
        <f>B23/$B$33/1000000*100</f>
        <v>0.63668016519229409</v>
      </c>
      <c r="E23" s="112">
        <v>290705288</v>
      </c>
      <c r="F23" s="110">
        <f t="shared" si="5"/>
        <v>2.3930470977257765</v>
      </c>
      <c r="G23" s="110">
        <f t="shared" si="12"/>
        <v>0.63857588964062917</v>
      </c>
      <c r="H23" s="112">
        <f t="shared" si="6"/>
        <v>19371302</v>
      </c>
      <c r="I23" s="110">
        <f t="shared" si="7"/>
        <v>7.1392833185298059</v>
      </c>
      <c r="J23" s="112">
        <v>331638016</v>
      </c>
      <c r="K23" s="110">
        <f t="shared" si="8"/>
        <v>2.8</v>
      </c>
      <c r="L23" s="110">
        <f t="shared" si="13"/>
        <v>0.68608137697049942</v>
      </c>
      <c r="M23" s="112">
        <v>389053555</v>
      </c>
      <c r="N23" s="110">
        <f t="shared" si="9"/>
        <v>3.4</v>
      </c>
      <c r="O23" s="110">
        <f>M23/$M$33/1000000*100</f>
        <v>0.76102960564923128</v>
      </c>
    </row>
    <row r="24" spans="1:15" ht="21.75" customHeight="1">
      <c r="A24" s="56" t="s">
        <v>44</v>
      </c>
      <c r="B24" s="117">
        <f>B5+B7+B9+B11+B13+B15+B17+B19+B20+B22</f>
        <v>10862248617</v>
      </c>
      <c r="C24" s="118">
        <f>C22+C20+C19+C17+C15+C13+C11+C9+C7+C5</f>
        <v>100</v>
      </c>
      <c r="D24" s="118">
        <f>D22+D20+D19+D17+D15+D13+D11+D9+D7+D5</f>
        <v>25.488064896637493</v>
      </c>
      <c r="E24" s="117">
        <f>E5+E7+E9+E11+E13+E15+E17+E19+E20+E22</f>
        <v>12147913356</v>
      </c>
      <c r="F24" s="118">
        <f>F22+F20+F19+F17+F15+F13+F11+F9+F7+F5</f>
        <v>100.00000000000001</v>
      </c>
      <c r="G24" s="118">
        <f t="shared" si="12"/>
        <v>26.684635260521922</v>
      </c>
      <c r="H24" s="117">
        <f>H5+H7+H9+H11+H13+H15+H17+H19+H20+H22</f>
        <v>1285664739</v>
      </c>
      <c r="I24" s="118">
        <f t="shared" si="7"/>
        <v>11.83608278849249</v>
      </c>
      <c r="J24" s="117">
        <f>J5+J7+J9+J11+J13+J15+J17+J19+J20+J22</f>
        <v>12046138878</v>
      </c>
      <c r="K24" s="118">
        <f t="shared" ref="K24:O24" si="14">K22+K20+K19+K17+K15+K13+K11+K9+K7+K5</f>
        <v>100</v>
      </c>
      <c r="L24" s="118">
        <f t="shared" si="13"/>
        <v>24.920639823741158</v>
      </c>
      <c r="M24" s="117">
        <f>M5+M7+M9+M11+M13+M15+M17+M19+M20+M22</f>
        <v>11539336873</v>
      </c>
      <c r="N24" s="118">
        <f t="shared" si="14"/>
        <v>100</v>
      </c>
      <c r="O24" s="118">
        <f t="shared" si="14"/>
        <v>22.572154596846762</v>
      </c>
    </row>
    <row r="25" spans="1:15" ht="15.75" customHeight="1">
      <c r="A25" s="325"/>
      <c r="B25" s="325"/>
      <c r="C25" s="325"/>
      <c r="D25" s="325"/>
      <c r="E25" s="325"/>
      <c r="F25" s="325"/>
      <c r="G25" s="325"/>
      <c r="H25" s="325"/>
      <c r="I25" s="325"/>
      <c r="J25" s="325"/>
      <c r="M25" s="1"/>
    </row>
    <row r="26" spans="1:15" ht="5.5" customHeight="1">
      <c r="A26" s="30"/>
      <c r="B26" s="30"/>
      <c r="C26" s="30"/>
      <c r="D26" s="30"/>
      <c r="E26" s="30"/>
      <c r="F26" s="30"/>
      <c r="G26" s="30"/>
      <c r="H26" s="30"/>
      <c r="I26" s="30"/>
      <c r="J26" s="30"/>
      <c r="K26" s="30"/>
      <c r="L26" s="30"/>
      <c r="M26" s="30"/>
    </row>
    <row r="27" spans="1:15" ht="15.75" customHeight="1">
      <c r="A27" s="324" t="s">
        <v>49</v>
      </c>
      <c r="B27" s="324"/>
      <c r="C27" s="324"/>
      <c r="D27" s="324"/>
      <c r="E27" s="324"/>
      <c r="F27" s="324"/>
      <c r="G27" s="324"/>
      <c r="H27" s="324"/>
      <c r="I27" s="324"/>
      <c r="J27" s="30"/>
      <c r="K27" s="30"/>
      <c r="L27" s="30"/>
      <c r="M27" s="30"/>
    </row>
    <row r="28" spans="1:15">
      <c r="A28" s="119"/>
      <c r="B28" s="1"/>
      <c r="C28" s="3"/>
      <c r="D28" s="3"/>
      <c r="E28" s="1"/>
      <c r="F28" s="3"/>
      <c r="G28" s="3"/>
      <c r="H28" s="3"/>
      <c r="I28" s="4"/>
      <c r="J28" s="1"/>
      <c r="M28" s="1"/>
    </row>
    <row r="29" spans="1:15" s="7" customFormat="1" ht="65">
      <c r="A29" s="220" t="s">
        <v>46</v>
      </c>
      <c r="B29" s="307" t="s">
        <v>145</v>
      </c>
      <c r="C29" s="307" t="s">
        <v>0</v>
      </c>
      <c r="D29" s="307" t="s">
        <v>1</v>
      </c>
      <c r="E29" s="307" t="s">
        <v>146</v>
      </c>
      <c r="F29" s="307" t="s">
        <v>0</v>
      </c>
      <c r="G29" s="307" t="s">
        <v>1</v>
      </c>
      <c r="H29" s="307" t="s">
        <v>147</v>
      </c>
      <c r="I29" s="307" t="s">
        <v>148</v>
      </c>
      <c r="J29" s="307" t="s">
        <v>153</v>
      </c>
      <c r="K29" s="307" t="s">
        <v>0</v>
      </c>
      <c r="L29" s="307" t="s">
        <v>1</v>
      </c>
      <c r="M29" s="307" t="s">
        <v>154</v>
      </c>
      <c r="N29" s="307" t="s">
        <v>0</v>
      </c>
      <c r="O29" s="307" t="s">
        <v>1</v>
      </c>
    </row>
    <row r="30" spans="1:15" ht="16.5" customHeight="1">
      <c r="A30" s="57" t="s">
        <v>43</v>
      </c>
      <c r="B30" s="246">
        <v>4083315438</v>
      </c>
      <c r="C30" s="247">
        <f>B30/B30*100</f>
        <v>100</v>
      </c>
      <c r="D30" s="308">
        <f>B30/B33/1000000*100</f>
        <v>9.5814239341108021</v>
      </c>
      <c r="E30" s="246">
        <v>4355720845</v>
      </c>
      <c r="F30" s="247">
        <f>E30/E30*100</f>
        <v>100</v>
      </c>
      <c r="G30" s="308">
        <f>E30/E33/1000000*100</f>
        <v>9.5679660069413934</v>
      </c>
      <c r="H30" s="248">
        <f>E30-B30</f>
        <v>272405407</v>
      </c>
      <c r="I30" s="249">
        <f>E30/B30*100-100</f>
        <v>6.671182061149409</v>
      </c>
      <c r="J30" s="248">
        <v>4692706382</v>
      </c>
      <c r="K30" s="247">
        <f>J30/J30*100</f>
        <v>100</v>
      </c>
      <c r="L30" s="120">
        <f>J30/$J$33/1000000*100</f>
        <v>9.7081103521039349</v>
      </c>
      <c r="M30" s="248">
        <v>5091027293</v>
      </c>
      <c r="N30" s="247">
        <f>M30/M30*100</f>
        <v>100</v>
      </c>
      <c r="O30" s="120">
        <f>M30/$M$33/1000000*100</f>
        <v>9.9585839618950747</v>
      </c>
    </row>
    <row r="31" spans="1:15" ht="19.5" customHeight="1">
      <c r="A31" s="309" t="s">
        <v>161</v>
      </c>
      <c r="B31" s="310">
        <v>15000</v>
      </c>
      <c r="C31" s="311">
        <f t="shared" ref="C31" si="15">ROUND(B31/$B$24*100,1)</f>
        <v>0</v>
      </c>
      <c r="D31" s="311">
        <f>B31/$B$33/1000000*100</f>
        <v>3.519722176596194E-5</v>
      </c>
      <c r="E31" s="310">
        <v>15000</v>
      </c>
      <c r="F31" s="311">
        <f t="shared" ref="F31" si="16">E31/$E$24*100</f>
        <v>1.2347799626502372E-4</v>
      </c>
      <c r="G31" s="311">
        <f t="shared" ref="G31" si="17">E31/$E$33/1000000*100</f>
        <v>3.2949652930322465E-5</v>
      </c>
      <c r="H31" s="310">
        <f t="shared" ref="H31" si="18">E31-B31</f>
        <v>0</v>
      </c>
      <c r="I31" s="310">
        <v>15000</v>
      </c>
      <c r="J31" s="310">
        <v>2592</v>
      </c>
      <c r="K31" s="311">
        <f t="shared" ref="K31" si="19">ROUND(J31/$J$24*100,1)</f>
        <v>0</v>
      </c>
      <c r="L31" s="311">
        <f t="shared" ref="L31" si="20">J31/$J$33/1000000*100</f>
        <v>5.362240887086764E-6</v>
      </c>
      <c r="M31" s="310">
        <v>15000</v>
      </c>
      <c r="N31" s="311">
        <f t="shared" ref="N31" si="21">ROUND(M31/$M$24*100,1)</f>
        <v>0</v>
      </c>
      <c r="O31" s="311">
        <f>M31/$M$33/1000000*100</f>
        <v>2.934157505574899E-5</v>
      </c>
    </row>
    <row r="32" spans="1:15">
      <c r="A32" s="323"/>
      <c r="B32" s="323"/>
      <c r="C32" s="323"/>
      <c r="D32" s="323"/>
      <c r="E32" s="323"/>
      <c r="F32" s="323"/>
      <c r="G32" s="323"/>
      <c r="H32" s="121"/>
      <c r="I32" s="122"/>
      <c r="J32" s="123"/>
      <c r="K32" s="123"/>
      <c r="L32" s="123"/>
      <c r="M32" s="123"/>
      <c r="N32" s="123"/>
      <c r="O32" s="123"/>
    </row>
    <row r="33" spans="1:15" s="6" customFormat="1">
      <c r="A33" s="124" t="s">
        <v>45</v>
      </c>
      <c r="B33" s="106">
        <v>42617</v>
      </c>
      <c r="E33" s="106">
        <v>45524</v>
      </c>
      <c r="J33" s="106">
        <v>48338</v>
      </c>
      <c r="M33" s="106">
        <v>51122</v>
      </c>
      <c r="N33" s="125"/>
      <c r="O33" s="125"/>
    </row>
  </sheetData>
  <mergeCells count="5">
    <mergeCell ref="A32:G32"/>
    <mergeCell ref="A2:I2"/>
    <mergeCell ref="A27:I27"/>
    <mergeCell ref="A1:I1"/>
    <mergeCell ref="A25:J25"/>
  </mergeCells>
  <phoneticPr fontId="0" type="noConversion"/>
  <pageMargins left="0.39370078740157483" right="0.19685039370078741" top="0.6692913385826772" bottom="0.43307086614173229" header="0.39370078740157483" footer="0.19685039370078741"/>
  <pageSetup paperSize="9" scale="70" firstPageNumber="972" orientation="landscape" useFirstPageNumber="1" r:id="rId1"/>
  <headerFooter alignWithMargins="0">
    <oddHeader>&amp;C&amp;"Times New Roman,Regular"&amp;12&amp;P&amp;R&amp;"Times New Roman,Regular"Valsts budžets 2024. gadam</oddHeader>
    <oddFooter>&amp;L&amp;"Times New Roman,Regular"&amp;F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2:X40"/>
  <sheetViews>
    <sheetView view="pageLayout" zoomScale="70" zoomScaleNormal="70" zoomScalePageLayoutView="70" workbookViewId="0">
      <selection activeCell="F6" sqref="F6"/>
    </sheetView>
  </sheetViews>
  <sheetFormatPr defaultColWidth="8.81640625" defaultRowHeight="15.5"/>
  <cols>
    <col min="1" max="1" width="33.54296875" style="2" customWidth="1"/>
    <col min="2" max="2" width="18.7265625" style="1" customWidth="1"/>
    <col min="3" max="3" width="8.7265625" style="1" customWidth="1"/>
    <col min="4" max="4" width="8.81640625" style="1" bestFit="1" customWidth="1"/>
    <col min="5" max="5" width="17.453125" style="1" customWidth="1"/>
    <col min="6" max="6" width="8.54296875" style="1" customWidth="1"/>
    <col min="7" max="7" width="9.7265625" style="1" customWidth="1"/>
    <col min="8" max="8" width="18.1796875" style="1" customWidth="1"/>
    <col min="9" max="9" width="13.1796875" style="1" customWidth="1"/>
    <col min="10" max="10" width="17.453125" style="1" customWidth="1"/>
    <col min="11" max="11" width="8.54296875" style="1" customWidth="1"/>
    <col min="12" max="12" width="8.26953125" style="1" customWidth="1"/>
    <col min="13" max="13" width="16.7265625" style="1" customWidth="1"/>
    <col min="14" max="14" width="8.1796875" style="1" customWidth="1"/>
    <col min="15" max="15" width="8.26953125" style="1" customWidth="1"/>
    <col min="16" max="16" width="8.81640625" style="1"/>
    <col min="17" max="24" width="14" style="1" customWidth="1"/>
    <col min="25" max="16384" width="8.81640625" style="1"/>
  </cols>
  <sheetData>
    <row r="2" spans="1:24">
      <c r="A2" s="326" t="s">
        <v>31</v>
      </c>
      <c r="B2" s="326"/>
      <c r="C2" s="326"/>
      <c r="D2" s="326"/>
      <c r="E2" s="326"/>
      <c r="F2" s="326"/>
      <c r="G2" s="326"/>
      <c r="H2" s="326"/>
      <c r="I2" s="326"/>
      <c r="M2" s="36"/>
    </row>
    <row r="3" spans="1:24">
      <c r="A3" s="126"/>
      <c r="B3" s="126"/>
      <c r="C3" s="126"/>
      <c r="D3" s="126"/>
      <c r="E3" s="126"/>
      <c r="F3" s="126"/>
      <c r="G3" s="126"/>
      <c r="H3" s="126"/>
      <c r="I3" s="126"/>
    </row>
    <row r="4" spans="1:24" s="8" customFormat="1" ht="65">
      <c r="A4" s="58" t="s">
        <v>4</v>
      </c>
      <c r="B4" s="37" t="s">
        <v>145</v>
      </c>
      <c r="C4" s="37" t="s">
        <v>0</v>
      </c>
      <c r="D4" s="37" t="s">
        <v>1</v>
      </c>
      <c r="E4" s="37" t="s">
        <v>146</v>
      </c>
      <c r="F4" s="37" t="s">
        <v>0</v>
      </c>
      <c r="G4" s="37" t="s">
        <v>1</v>
      </c>
      <c r="H4" s="37" t="s">
        <v>147</v>
      </c>
      <c r="I4" s="37" t="s">
        <v>148</v>
      </c>
      <c r="J4" s="37" t="s">
        <v>153</v>
      </c>
      <c r="K4" s="37" t="s">
        <v>0</v>
      </c>
      <c r="L4" s="37" t="s">
        <v>1</v>
      </c>
      <c r="M4" s="37" t="s">
        <v>154</v>
      </c>
      <c r="N4" s="37" t="s">
        <v>0</v>
      </c>
      <c r="O4" s="37" t="s">
        <v>1</v>
      </c>
    </row>
    <row r="5" spans="1:24" s="8" customFormat="1">
      <c r="A5" s="59" t="s">
        <v>50</v>
      </c>
      <c r="B5" s="60">
        <v>7005423</v>
      </c>
      <c r="C5" s="14">
        <f>B5/$B$37*100</f>
        <v>4.7741334213155427E-2</v>
      </c>
      <c r="D5" s="61">
        <f t="shared" ref="D5:D31" si="0">B5/$B$39/1000000*100</f>
        <v>1.6438095126358028E-2</v>
      </c>
      <c r="E5" s="60">
        <v>8456352</v>
      </c>
      <c r="F5" s="14">
        <f>ROUND(E5/$E$37*100,1)</f>
        <v>0.1</v>
      </c>
      <c r="G5" s="61">
        <f t="shared" ref="G5:G31" si="1">E5/$E$39/1000000*100</f>
        <v>1.8575590897109216E-2</v>
      </c>
      <c r="H5" s="62">
        <f>E5-B5</f>
        <v>1450929</v>
      </c>
      <c r="I5" s="63">
        <f>E5/B5*100-100</f>
        <v>20.711511638911745</v>
      </c>
      <c r="J5" s="60">
        <v>8523552</v>
      </c>
      <c r="K5" s="14">
        <f>J5/$J$37*100</f>
        <v>5.1952624061694756E-2</v>
      </c>
      <c r="L5" s="61">
        <f t="shared" ref="L5:L31" si="2">J5/$J$39/1000000*100</f>
        <v>1.7633232653398983E-2</v>
      </c>
      <c r="M5" s="60">
        <v>8523552</v>
      </c>
      <c r="N5" s="14">
        <f>M5/$M$37*100</f>
        <v>5.2483703044188146E-2</v>
      </c>
      <c r="O5" s="61">
        <f t="shared" ref="O5:O31" si="3">M5/$M$39/1000000*100</f>
        <v>1.6672962716638626E-2</v>
      </c>
      <c r="Q5" s="29"/>
      <c r="R5" s="29"/>
      <c r="V5" s="9"/>
      <c r="W5" s="9"/>
      <c r="X5" s="9"/>
    </row>
    <row r="6" spans="1:24" s="8" customFormat="1">
      <c r="A6" s="64" t="s">
        <v>51</v>
      </c>
      <c r="B6" s="65">
        <v>34595785</v>
      </c>
      <c r="C6" s="12">
        <f t="shared" ref="C6:C36" si="4">B6/$B$37*100</f>
        <v>0.23576719550717626</v>
      </c>
      <c r="D6" s="66">
        <f t="shared" si="0"/>
        <v>8.1178367787502634E-2</v>
      </c>
      <c r="E6" s="65">
        <v>36557880</v>
      </c>
      <c r="F6" s="12">
        <f t="shared" ref="F6:F36" si="5">ROUND(E6/$E$37*100,1)</f>
        <v>0.2</v>
      </c>
      <c r="G6" s="66">
        <f t="shared" si="1"/>
        <v>8.0304630524558468E-2</v>
      </c>
      <c r="H6" s="67">
        <f t="shared" ref="H6:H36" si="6">E6-B6</f>
        <v>1962095</v>
      </c>
      <c r="I6" s="68">
        <f t="shared" ref="I6:I36" si="7">E6/B6*100-100</f>
        <v>5.6714857026658052</v>
      </c>
      <c r="J6" s="65">
        <v>40292335</v>
      </c>
      <c r="K6" s="12">
        <f t="shared" ref="K6:K36" si="8">J6/$J$37*100</f>
        <v>0.24558922533972527</v>
      </c>
      <c r="L6" s="66">
        <f t="shared" si="2"/>
        <v>8.335540361620257E-2</v>
      </c>
      <c r="M6" s="65">
        <v>39976648</v>
      </c>
      <c r="N6" s="12">
        <f t="shared" ref="N6:N36" si="9">M6/$M$37*100</f>
        <v>0.24615588927410054</v>
      </c>
      <c r="O6" s="66">
        <f t="shared" si="3"/>
        <v>7.819852118461719E-2</v>
      </c>
      <c r="Q6" s="29"/>
      <c r="R6" s="29"/>
      <c r="V6" s="9"/>
      <c r="W6" s="9"/>
      <c r="X6" s="9"/>
    </row>
    <row r="7" spans="1:24" s="8" customFormat="1">
      <c r="A7" s="64" t="s">
        <v>52</v>
      </c>
      <c r="B7" s="65">
        <v>14702339</v>
      </c>
      <c r="C7" s="12">
        <f t="shared" si="4"/>
        <v>0.10019513167357763</v>
      </c>
      <c r="D7" s="66">
        <f t="shared" si="0"/>
        <v>3.4498765750756742E-2</v>
      </c>
      <c r="E7" s="65">
        <v>17033235</v>
      </c>
      <c r="F7" s="12">
        <f t="shared" si="5"/>
        <v>0.1</v>
      </c>
      <c r="G7" s="66">
        <f t="shared" si="1"/>
        <v>3.7415945435374749E-2</v>
      </c>
      <c r="H7" s="67">
        <f t="shared" si="6"/>
        <v>2330896</v>
      </c>
      <c r="I7" s="68">
        <f t="shared" si="7"/>
        <v>15.85391276857375</v>
      </c>
      <c r="J7" s="65">
        <v>17568055</v>
      </c>
      <c r="K7" s="12">
        <f t="shared" si="8"/>
        <v>0.10708054070769757</v>
      </c>
      <c r="L7" s="66">
        <f t="shared" si="2"/>
        <v>3.6344190905705648E-2</v>
      </c>
      <c r="M7" s="65">
        <v>15408079</v>
      </c>
      <c r="N7" s="12">
        <f t="shared" si="9"/>
        <v>9.4875122802957207E-2</v>
      </c>
      <c r="O7" s="66">
        <f t="shared" si="3"/>
        <v>3.0139820429560663E-2</v>
      </c>
      <c r="Q7" s="29"/>
      <c r="R7" s="29"/>
      <c r="V7" s="9"/>
      <c r="W7" s="9"/>
      <c r="X7" s="9"/>
    </row>
    <row r="8" spans="1:24" s="8" customFormat="1" ht="31">
      <c r="A8" s="64" t="s">
        <v>53</v>
      </c>
      <c r="B8" s="65">
        <v>16156194</v>
      </c>
      <c r="C8" s="12">
        <f t="shared" si="4"/>
        <v>0.11010302409527252</v>
      </c>
      <c r="D8" s="66">
        <f t="shared" si="0"/>
        <v>3.7910209540793584E-2</v>
      </c>
      <c r="E8" s="65">
        <v>17382582</v>
      </c>
      <c r="F8" s="12">
        <f t="shared" si="5"/>
        <v>0.1</v>
      </c>
      <c r="G8" s="66">
        <f t="shared" si="1"/>
        <v>3.8183336262191371E-2</v>
      </c>
      <c r="H8" s="67">
        <f t="shared" si="6"/>
        <v>1226388</v>
      </c>
      <c r="I8" s="68">
        <f t="shared" si="7"/>
        <v>7.5908224424638462</v>
      </c>
      <c r="J8" s="65">
        <v>16594859</v>
      </c>
      <c r="K8" s="12">
        <f t="shared" si="8"/>
        <v>0.10114873130167233</v>
      </c>
      <c r="L8" s="66">
        <f t="shared" si="2"/>
        <v>3.4330876329182011E-2</v>
      </c>
      <c r="M8" s="65">
        <v>16683031</v>
      </c>
      <c r="N8" s="12">
        <f t="shared" si="9"/>
        <v>0.10272562951231896</v>
      </c>
      <c r="O8" s="66">
        <f t="shared" si="3"/>
        <v>3.2633760416259143E-2</v>
      </c>
      <c r="Q8" s="29"/>
      <c r="R8" s="29"/>
      <c r="V8" s="9"/>
      <c r="W8" s="9"/>
      <c r="X8" s="9"/>
    </row>
    <row r="9" spans="1:24" s="8" customFormat="1">
      <c r="A9" s="64" t="s">
        <v>54</v>
      </c>
      <c r="B9" s="65">
        <v>2621250</v>
      </c>
      <c r="C9" s="12">
        <f t="shared" si="4"/>
        <v>1.7863585440341528E-2</v>
      </c>
      <c r="D9" s="66">
        <f t="shared" si="0"/>
        <v>6.1507145036018493E-3</v>
      </c>
      <c r="E9" s="65">
        <v>3178151</v>
      </c>
      <c r="F9" s="12">
        <f t="shared" si="5"/>
        <v>0</v>
      </c>
      <c r="G9" s="66">
        <f t="shared" si="1"/>
        <v>6.9812648273438185E-3</v>
      </c>
      <c r="H9" s="67">
        <f t="shared" si="6"/>
        <v>556901</v>
      </c>
      <c r="I9" s="68">
        <f t="shared" si="7"/>
        <v>21.245627086313789</v>
      </c>
      <c r="J9" s="65">
        <v>3357751</v>
      </c>
      <c r="K9" s="12">
        <f t="shared" si="8"/>
        <v>2.0466112648316059E-2</v>
      </c>
      <c r="L9" s="66">
        <f t="shared" si="2"/>
        <v>6.9464003475526491E-3</v>
      </c>
      <c r="M9" s="65">
        <v>3569988</v>
      </c>
      <c r="N9" s="12">
        <f t="shared" si="9"/>
        <v>2.1982172463230722E-2</v>
      </c>
      <c r="O9" s="66">
        <f t="shared" si="3"/>
        <v>6.9832713900082151E-3</v>
      </c>
      <c r="Q9" s="29"/>
      <c r="R9" s="29"/>
      <c r="V9" s="9"/>
      <c r="W9" s="9"/>
      <c r="X9" s="9"/>
    </row>
    <row r="10" spans="1:24" s="8" customFormat="1">
      <c r="A10" s="64" t="s">
        <v>55</v>
      </c>
      <c r="B10" s="127">
        <v>28548345</v>
      </c>
      <c r="C10" s="12">
        <f t="shared" si="4"/>
        <v>0.19455443017180613</v>
      </c>
      <c r="D10" s="66">
        <f t="shared" si="0"/>
        <v>6.6988162001079377E-2</v>
      </c>
      <c r="E10" s="127">
        <v>20951721</v>
      </c>
      <c r="F10" s="12">
        <f t="shared" si="5"/>
        <v>0.1</v>
      </c>
      <c r="G10" s="66">
        <f t="shared" si="1"/>
        <v>4.602346234952992E-2</v>
      </c>
      <c r="H10" s="67">
        <f t="shared" si="6"/>
        <v>-7596624</v>
      </c>
      <c r="I10" s="68">
        <f t="shared" si="7"/>
        <v>-26.609682627837088</v>
      </c>
      <c r="J10" s="127">
        <v>15085705</v>
      </c>
      <c r="K10" s="12">
        <f t="shared" si="8"/>
        <v>9.1950158873979879E-2</v>
      </c>
      <c r="L10" s="66">
        <f t="shared" si="2"/>
        <v>3.120879018577517E-2</v>
      </c>
      <c r="M10" s="127">
        <v>10399391</v>
      </c>
      <c r="N10" s="12">
        <f t="shared" si="9"/>
        <v>6.4034166634333062E-2</v>
      </c>
      <c r="O10" s="66">
        <f t="shared" si="3"/>
        <v>2.0342300770705375E-2</v>
      </c>
      <c r="Q10" s="29"/>
      <c r="R10" s="29"/>
      <c r="V10" s="9"/>
      <c r="W10" s="9"/>
      <c r="X10" s="9"/>
    </row>
    <row r="11" spans="1:24" s="8" customFormat="1" ht="31">
      <c r="A11" s="64" t="s">
        <v>56</v>
      </c>
      <c r="B11" s="65">
        <v>6495586</v>
      </c>
      <c r="C11" s="12">
        <f t="shared" si="4"/>
        <v>4.4266840437228901E-2</v>
      </c>
      <c r="D11" s="66">
        <f t="shared" si="0"/>
        <v>1.5241772062791844E-2</v>
      </c>
      <c r="E11" s="65">
        <v>7825710</v>
      </c>
      <c r="F11" s="12">
        <f t="shared" si="5"/>
        <v>0</v>
      </c>
      <c r="G11" s="66">
        <f t="shared" si="1"/>
        <v>1.7190295228890255E-2</v>
      </c>
      <c r="H11" s="67">
        <f t="shared" si="6"/>
        <v>1330124</v>
      </c>
      <c r="I11" s="68">
        <f t="shared" si="7"/>
        <v>20.477351850933843</v>
      </c>
      <c r="J11" s="65">
        <v>7377354</v>
      </c>
      <c r="K11" s="12">
        <f t="shared" si="8"/>
        <v>4.496633550567182E-2</v>
      </c>
      <c r="L11" s="66">
        <f t="shared" si="2"/>
        <v>1.5262017460383135E-2</v>
      </c>
      <c r="M11" s="65">
        <v>7377354</v>
      </c>
      <c r="N11" s="12">
        <f t="shared" si="9"/>
        <v>4.5425998056661539E-2</v>
      </c>
      <c r="O11" s="66">
        <f t="shared" si="3"/>
        <v>1.4430879073588671E-2</v>
      </c>
      <c r="Q11" s="29"/>
      <c r="R11" s="29"/>
      <c r="V11" s="9"/>
      <c r="W11" s="9"/>
      <c r="X11" s="9"/>
    </row>
    <row r="12" spans="1:24" s="8" customFormat="1">
      <c r="A12" s="64" t="s">
        <v>57</v>
      </c>
      <c r="B12" s="65">
        <v>985554976</v>
      </c>
      <c r="C12" s="12">
        <f t="shared" si="4"/>
        <v>6.7164694401257954</v>
      </c>
      <c r="D12" s="66">
        <f t="shared" si="0"/>
        <v>2.312586470187953</v>
      </c>
      <c r="E12" s="65">
        <v>1127366367</v>
      </c>
      <c r="F12" s="12">
        <f t="shared" si="5"/>
        <v>7</v>
      </c>
      <c r="G12" s="66">
        <f t="shared" si="1"/>
        <v>2.476422034531236</v>
      </c>
      <c r="H12" s="67">
        <f t="shared" si="6"/>
        <v>141811391</v>
      </c>
      <c r="I12" s="68">
        <f t="shared" si="7"/>
        <v>14.388988382521248</v>
      </c>
      <c r="J12" s="65">
        <v>1238361435</v>
      </c>
      <c r="K12" s="12">
        <f t="shared" si="8"/>
        <v>7.5480417184122128</v>
      </c>
      <c r="L12" s="66">
        <f t="shared" si="2"/>
        <v>2.5618797529893667</v>
      </c>
      <c r="M12" s="65">
        <v>1433846006</v>
      </c>
      <c r="N12" s="12">
        <f t="shared" si="9"/>
        <v>8.8288952762884794</v>
      </c>
      <c r="O12" s="66">
        <f t="shared" si="3"/>
        <v>2.8047533468956618</v>
      </c>
      <c r="Q12" s="29"/>
      <c r="R12" s="29"/>
      <c r="V12" s="9"/>
      <c r="W12" s="9"/>
      <c r="X12" s="9"/>
    </row>
    <row r="13" spans="1:24" s="8" customFormat="1">
      <c r="A13" s="64" t="s">
        <v>58</v>
      </c>
      <c r="B13" s="65">
        <v>83363644</v>
      </c>
      <c r="C13" s="12">
        <f t="shared" si="4"/>
        <v>0.56811581391023913</v>
      </c>
      <c r="D13" s="66">
        <f t="shared" si="0"/>
        <v>0.19561124433911348</v>
      </c>
      <c r="E13" s="65">
        <v>92083020</v>
      </c>
      <c r="F13" s="12">
        <f t="shared" si="5"/>
        <v>0.6</v>
      </c>
      <c r="G13" s="66">
        <f t="shared" si="1"/>
        <v>0.20227356998506282</v>
      </c>
      <c r="H13" s="67">
        <f t="shared" si="6"/>
        <v>8719376</v>
      </c>
      <c r="I13" s="68">
        <f t="shared" si="7"/>
        <v>10.459446806332011</v>
      </c>
      <c r="J13" s="65">
        <v>94372055</v>
      </c>
      <c r="K13" s="12">
        <f t="shared" si="8"/>
        <v>0.57521510930473363</v>
      </c>
      <c r="L13" s="66">
        <f t="shared" si="2"/>
        <v>0.19523367743804046</v>
      </c>
      <c r="M13" s="65">
        <v>93832019</v>
      </c>
      <c r="N13" s="12">
        <f t="shared" si="9"/>
        <v>0.57776990405321871</v>
      </c>
      <c r="O13" s="66">
        <f t="shared" si="3"/>
        <v>0.18354528187473104</v>
      </c>
      <c r="Q13" s="29"/>
      <c r="R13" s="29"/>
      <c r="V13" s="9"/>
      <c r="W13" s="9"/>
      <c r="X13" s="9"/>
    </row>
    <row r="14" spans="1:24" s="8" customFormat="1">
      <c r="A14" s="69" t="s">
        <v>59</v>
      </c>
      <c r="B14" s="65">
        <v>745009689</v>
      </c>
      <c r="C14" s="12">
        <f t="shared" si="4"/>
        <v>5.0771747194406363</v>
      </c>
      <c r="D14" s="66">
        <f t="shared" si="0"/>
        <v>1.7481514161015559</v>
      </c>
      <c r="E14" s="65">
        <v>161104164</v>
      </c>
      <c r="F14" s="12">
        <f t="shared" si="5"/>
        <v>1</v>
      </c>
      <c r="G14" s="66">
        <f t="shared" si="1"/>
        <v>0.35388841929531678</v>
      </c>
      <c r="H14" s="67">
        <f t="shared" si="6"/>
        <v>-583905525</v>
      </c>
      <c r="I14" s="68">
        <f t="shared" si="7"/>
        <v>-78.375561233808327</v>
      </c>
      <c r="J14" s="65">
        <v>152286873</v>
      </c>
      <c r="K14" s="12">
        <f t="shared" si="8"/>
        <v>0.92821662406706185</v>
      </c>
      <c r="L14" s="66">
        <f t="shared" si="2"/>
        <v>0.31504587074351442</v>
      </c>
      <c r="M14" s="65">
        <v>139149107</v>
      </c>
      <c r="N14" s="12">
        <f t="shared" si="9"/>
        <v>0.85680950977385506</v>
      </c>
      <c r="O14" s="66">
        <f t="shared" si="3"/>
        <v>0.27219026446539651</v>
      </c>
      <c r="Q14" s="29"/>
      <c r="R14" s="29"/>
      <c r="V14" s="9"/>
      <c r="W14" s="9"/>
      <c r="X14" s="9"/>
    </row>
    <row r="15" spans="1:24" s="8" customFormat="1">
      <c r="A15" s="64" t="s">
        <v>60</v>
      </c>
      <c r="B15" s="65">
        <v>1218858783</v>
      </c>
      <c r="C15" s="12">
        <f t="shared" si="4"/>
        <v>8.3064141191535317</v>
      </c>
      <c r="D15" s="66">
        <f t="shared" si="0"/>
        <v>2.8600295257760986</v>
      </c>
      <c r="E15" s="65">
        <v>1365240233</v>
      </c>
      <c r="F15" s="12">
        <f t="shared" si="5"/>
        <v>8.4</v>
      </c>
      <c r="G15" s="66">
        <f t="shared" si="1"/>
        <v>2.9989461229241718</v>
      </c>
      <c r="H15" s="67">
        <f t="shared" si="6"/>
        <v>146381450</v>
      </c>
      <c r="I15" s="68">
        <f t="shared" si="7"/>
        <v>12.009713679849639</v>
      </c>
      <c r="J15" s="65">
        <v>1303068246</v>
      </c>
      <c r="K15" s="12">
        <f t="shared" si="8"/>
        <v>7.9424416852469468</v>
      </c>
      <c r="L15" s="66">
        <f t="shared" si="2"/>
        <v>2.6957429889527909</v>
      </c>
      <c r="M15" s="65">
        <v>1252367252</v>
      </c>
      <c r="N15" s="12">
        <f t="shared" si="9"/>
        <v>7.7114413047792691</v>
      </c>
      <c r="O15" s="66">
        <f t="shared" si="3"/>
        <v>2.4497618481280075</v>
      </c>
      <c r="Q15" s="29"/>
      <c r="R15" s="29"/>
      <c r="V15" s="9"/>
      <c r="W15" s="9"/>
      <c r="X15" s="9"/>
    </row>
    <row r="16" spans="1:24" s="8" customFormat="1">
      <c r="A16" s="64" t="s">
        <v>61</v>
      </c>
      <c r="B16" s="65">
        <v>580910563</v>
      </c>
      <c r="C16" s="12">
        <f t="shared" si="4"/>
        <v>3.9588537817252836</v>
      </c>
      <c r="D16" s="66">
        <f t="shared" si="0"/>
        <v>1.3630958608067203</v>
      </c>
      <c r="E16" s="65">
        <v>675956167</v>
      </c>
      <c r="F16" s="12">
        <f t="shared" si="5"/>
        <v>4.2</v>
      </c>
      <c r="G16" s="66">
        <f t="shared" si="1"/>
        <v>1.4848347399174062</v>
      </c>
      <c r="H16" s="67">
        <f t="shared" si="6"/>
        <v>95045604</v>
      </c>
      <c r="I16" s="68">
        <f t="shared" si="7"/>
        <v>16.361486613215533</v>
      </c>
      <c r="J16" s="65">
        <v>551259551</v>
      </c>
      <c r="K16" s="12">
        <f t="shared" si="8"/>
        <v>3.3600288017861155</v>
      </c>
      <c r="L16" s="66">
        <f t="shared" si="2"/>
        <v>1.1404268918863008</v>
      </c>
      <c r="M16" s="65">
        <v>506723429</v>
      </c>
      <c r="N16" s="12">
        <f t="shared" si="9"/>
        <v>3.1201454479504269</v>
      </c>
      <c r="O16" s="66">
        <f t="shared" si="3"/>
        <v>0.99120423496733312</v>
      </c>
      <c r="Q16" s="29"/>
      <c r="R16" s="29"/>
      <c r="V16" s="9"/>
      <c r="W16" s="9"/>
      <c r="X16" s="9"/>
    </row>
    <row r="17" spans="1:24" s="8" customFormat="1">
      <c r="A17" s="64" t="s">
        <v>62</v>
      </c>
      <c r="B17" s="65">
        <v>503290145</v>
      </c>
      <c r="C17" s="12">
        <f t="shared" si="4"/>
        <v>3.4298775418175969</v>
      </c>
      <c r="D17" s="66">
        <f t="shared" si="0"/>
        <v>1.1809609897458762</v>
      </c>
      <c r="E17" s="65">
        <v>489124665</v>
      </c>
      <c r="F17" s="12">
        <f t="shared" si="5"/>
        <v>3</v>
      </c>
      <c r="G17" s="66">
        <f t="shared" si="1"/>
        <v>1.0744325300940163</v>
      </c>
      <c r="H17" s="67">
        <f t="shared" si="6"/>
        <v>-14165480</v>
      </c>
      <c r="I17" s="68">
        <f t="shared" si="7"/>
        <v>-2.8145752784410263</v>
      </c>
      <c r="J17" s="65">
        <v>477214691</v>
      </c>
      <c r="K17" s="12">
        <f t="shared" si="8"/>
        <v>2.908711701206355</v>
      </c>
      <c r="L17" s="66">
        <f t="shared" si="2"/>
        <v>0.98724541975257551</v>
      </c>
      <c r="M17" s="65">
        <v>476801314</v>
      </c>
      <c r="N17" s="12">
        <f t="shared" si="9"/>
        <v>2.9359002649429145</v>
      </c>
      <c r="O17" s="66">
        <f t="shared" si="3"/>
        <v>0.93267343609404962</v>
      </c>
      <c r="Q17" s="29"/>
      <c r="R17" s="29"/>
      <c r="V17" s="9"/>
      <c r="W17" s="9"/>
      <c r="X17" s="9"/>
    </row>
    <row r="18" spans="1:24" s="8" customFormat="1">
      <c r="A18" s="64" t="s">
        <v>63</v>
      </c>
      <c r="B18" s="65">
        <v>741548009</v>
      </c>
      <c r="C18" s="12">
        <f t="shared" si="4"/>
        <v>5.0535836783544674</v>
      </c>
      <c r="D18" s="66">
        <f t="shared" si="0"/>
        <v>1.7400286481920362</v>
      </c>
      <c r="E18" s="65">
        <v>842999139</v>
      </c>
      <c r="F18" s="12">
        <f t="shared" si="5"/>
        <v>5.2</v>
      </c>
      <c r="G18" s="66">
        <f t="shared" si="1"/>
        <v>1.8517686033740444</v>
      </c>
      <c r="H18" s="67">
        <f t="shared" si="6"/>
        <v>101451130</v>
      </c>
      <c r="I18" s="68">
        <f t="shared" si="7"/>
        <v>13.680992837781332</v>
      </c>
      <c r="J18" s="65">
        <v>705175958</v>
      </c>
      <c r="K18" s="12">
        <f t="shared" si="8"/>
        <v>4.298177736619599</v>
      </c>
      <c r="L18" s="66">
        <f t="shared" si="2"/>
        <v>1.4588438867971369</v>
      </c>
      <c r="M18" s="65">
        <v>637694884</v>
      </c>
      <c r="N18" s="12">
        <f t="shared" si="9"/>
        <v>3.9266011311544773</v>
      </c>
      <c r="O18" s="66">
        <f t="shared" si="3"/>
        <v>1.2473981534368765</v>
      </c>
      <c r="Q18" s="29"/>
      <c r="R18" s="29"/>
      <c r="V18" s="9"/>
      <c r="W18" s="9"/>
      <c r="X18" s="9"/>
    </row>
    <row r="19" spans="1:24" s="8" customFormat="1">
      <c r="A19" s="64" t="s">
        <v>64</v>
      </c>
      <c r="B19" s="65">
        <v>739801842</v>
      </c>
      <c r="C19" s="12">
        <f t="shared" si="4"/>
        <v>5.041683705670593</v>
      </c>
      <c r="D19" s="66">
        <f t="shared" si="0"/>
        <v>1.7359312997160754</v>
      </c>
      <c r="E19" s="65">
        <v>788064186</v>
      </c>
      <c r="F19" s="12">
        <f t="shared" si="5"/>
        <v>4.9000000000000004</v>
      </c>
      <c r="G19" s="66">
        <f t="shared" si="1"/>
        <v>1.731096094367806</v>
      </c>
      <c r="H19" s="67">
        <f t="shared" si="6"/>
        <v>48262344</v>
      </c>
      <c r="I19" s="68">
        <f t="shared" si="7"/>
        <v>6.5236852978800783</v>
      </c>
      <c r="J19" s="65">
        <v>543831273</v>
      </c>
      <c r="K19" s="12">
        <f t="shared" si="8"/>
        <v>3.314752075092859</v>
      </c>
      <c r="L19" s="66">
        <f t="shared" si="2"/>
        <v>1.1250595245976249</v>
      </c>
      <c r="M19" s="65">
        <v>484631868</v>
      </c>
      <c r="N19" s="12">
        <f t="shared" si="9"/>
        <v>2.9841168383629486</v>
      </c>
      <c r="O19" s="66">
        <f t="shared" si="3"/>
        <v>0.94799082195532269</v>
      </c>
      <c r="Q19" s="29"/>
      <c r="R19" s="29"/>
      <c r="V19" s="9"/>
      <c r="W19" s="9"/>
      <c r="X19" s="9"/>
    </row>
    <row r="20" spans="1:24" s="8" customFormat="1">
      <c r="A20" s="64" t="s">
        <v>3</v>
      </c>
      <c r="B20" s="65">
        <v>4824468572</v>
      </c>
      <c r="C20" s="12">
        <f t="shared" si="4"/>
        <v>32.878323906595888</v>
      </c>
      <c r="D20" s="66">
        <f t="shared" si="0"/>
        <v>11.320526015439848</v>
      </c>
      <c r="E20" s="65">
        <v>5120575099</v>
      </c>
      <c r="F20" s="12">
        <f t="shared" si="5"/>
        <v>31.6</v>
      </c>
      <c r="G20" s="66">
        <f t="shared" si="1"/>
        <v>11.248078154380108</v>
      </c>
      <c r="H20" s="67">
        <f t="shared" si="6"/>
        <v>296106527</v>
      </c>
      <c r="I20" s="68">
        <f t="shared" si="7"/>
        <v>6.1375988376943411</v>
      </c>
      <c r="J20" s="65">
        <v>5462716649</v>
      </c>
      <c r="K20" s="12">
        <f t="shared" si="8"/>
        <v>33.296267145558325</v>
      </c>
      <c r="L20" s="66">
        <f t="shared" si="2"/>
        <v>11.301081238363194</v>
      </c>
      <c r="M20" s="65">
        <v>5884769495</v>
      </c>
      <c r="N20" s="12">
        <f t="shared" si="9"/>
        <v>36.235420944117784</v>
      </c>
      <c r="O20" s="66">
        <f t="shared" si="3"/>
        <v>11.511227054888307</v>
      </c>
      <c r="Q20" s="29"/>
      <c r="R20" s="29"/>
      <c r="S20" s="29"/>
      <c r="T20" s="29"/>
      <c r="U20" s="29"/>
      <c r="V20" s="9"/>
      <c r="W20" s="9"/>
      <c r="X20" s="9"/>
    </row>
    <row r="21" spans="1:24" s="8" customFormat="1">
      <c r="A21" s="69" t="s">
        <v>65</v>
      </c>
      <c r="B21" s="65">
        <v>353947570</v>
      </c>
      <c r="C21" s="12">
        <f t="shared" si="4"/>
        <v>2.4121211857305727</v>
      </c>
      <c r="D21" s="66">
        <f t="shared" si="0"/>
        <v>0.83053140765422251</v>
      </c>
      <c r="E21" s="65">
        <v>426520076</v>
      </c>
      <c r="F21" s="12">
        <f t="shared" si="5"/>
        <v>2.6</v>
      </c>
      <c r="G21" s="66">
        <f t="shared" si="1"/>
        <v>0.93691256480098428</v>
      </c>
      <c r="H21" s="67">
        <f t="shared" si="6"/>
        <v>72572506</v>
      </c>
      <c r="I21" s="68">
        <f t="shared" si="7"/>
        <v>20.503744664781848</v>
      </c>
      <c r="J21" s="65">
        <v>381518838</v>
      </c>
      <c r="K21" s="12">
        <f t="shared" si="8"/>
        <v>2.3254277985361766</v>
      </c>
      <c r="L21" s="66">
        <f t="shared" si="2"/>
        <v>0.7892731143199968</v>
      </c>
      <c r="M21" s="65">
        <v>366650345</v>
      </c>
      <c r="N21" s="12">
        <f t="shared" si="9"/>
        <v>2.2576465572133704</v>
      </c>
      <c r="O21" s="66">
        <f t="shared" si="3"/>
        <v>0.71720657446891745</v>
      </c>
      <c r="Q21" s="29"/>
      <c r="R21" s="29"/>
      <c r="V21" s="9"/>
      <c r="W21" s="9"/>
      <c r="X21" s="9"/>
    </row>
    <row r="22" spans="1:24" s="8" customFormat="1">
      <c r="A22" s="69" t="s">
        <v>138</v>
      </c>
      <c r="B22" s="65">
        <v>17876865</v>
      </c>
      <c r="C22" s="12">
        <f t="shared" si="4"/>
        <v>0.12182924380846963</v>
      </c>
      <c r="D22" s="66">
        <f t="shared" si="0"/>
        <v>4.1947732125677546E-2</v>
      </c>
      <c r="E22" s="65">
        <v>77797888</v>
      </c>
      <c r="F22" s="12">
        <f t="shared" si="5"/>
        <v>0.5</v>
      </c>
      <c r="G22" s="66">
        <f t="shared" si="1"/>
        <v>0.1708942272208066</v>
      </c>
      <c r="H22" s="67">
        <f t="shared" ref="H22" si="10">E22-B22</f>
        <v>59921023</v>
      </c>
      <c r="I22" s="214" t="s">
        <v>86</v>
      </c>
      <c r="J22" s="65">
        <v>51276514</v>
      </c>
      <c r="K22" s="12">
        <f t="shared" si="8"/>
        <v>0.31253982553707982</v>
      </c>
      <c r="L22" s="66">
        <f t="shared" si="2"/>
        <v>0.10607909719061609</v>
      </c>
      <c r="M22" s="65">
        <v>45927443</v>
      </c>
      <c r="N22" s="12">
        <f t="shared" si="9"/>
        <v>0.28279786173544524</v>
      </c>
      <c r="O22" s="66">
        <f t="shared" si="3"/>
        <v>8.9838901060208906E-2</v>
      </c>
      <c r="Q22" s="29"/>
      <c r="R22" s="29"/>
      <c r="V22" s="9"/>
      <c r="W22" s="9"/>
      <c r="X22" s="9"/>
    </row>
    <row r="23" spans="1:24" s="8" customFormat="1" ht="31">
      <c r="A23" s="70" t="s">
        <v>66</v>
      </c>
      <c r="B23" s="65">
        <v>121202829</v>
      </c>
      <c r="C23" s="12">
        <f t="shared" si="4"/>
        <v>0.82598649173203764</v>
      </c>
      <c r="D23" s="66">
        <f t="shared" si="0"/>
        <v>0.2844001900649975</v>
      </c>
      <c r="E23" s="65">
        <v>95291266</v>
      </c>
      <c r="F23" s="12">
        <f t="shared" si="5"/>
        <v>0.6</v>
      </c>
      <c r="G23" s="66">
        <f t="shared" si="1"/>
        <v>0.20932094279940253</v>
      </c>
      <c r="H23" s="67">
        <f t="shared" si="6"/>
        <v>-25911563</v>
      </c>
      <c r="I23" s="68">
        <f t="shared" si="7"/>
        <v>-21.37867838051865</v>
      </c>
      <c r="J23" s="65">
        <v>86079769</v>
      </c>
      <c r="K23" s="12">
        <f t="shared" si="8"/>
        <v>0.524672094236596</v>
      </c>
      <c r="L23" s="66">
        <f t="shared" si="2"/>
        <v>0.17807887997020977</v>
      </c>
      <c r="M23" s="65">
        <v>83005612</v>
      </c>
      <c r="N23" s="12">
        <f t="shared" si="9"/>
        <v>0.5111063898254038</v>
      </c>
      <c r="O23" s="66">
        <f t="shared" si="3"/>
        <v>0.16236769296975861</v>
      </c>
      <c r="Q23" s="29"/>
      <c r="R23" s="29"/>
      <c r="V23" s="9"/>
      <c r="W23" s="9"/>
      <c r="X23" s="9"/>
    </row>
    <row r="24" spans="1:24" s="8" customFormat="1">
      <c r="A24" s="69" t="s">
        <v>67</v>
      </c>
      <c r="B24" s="65">
        <v>236721283</v>
      </c>
      <c r="C24" s="12">
        <f t="shared" si="4"/>
        <v>1.6132344737883706</v>
      </c>
      <c r="D24" s="66">
        <f t="shared" si="0"/>
        <v>0.55546209963160242</v>
      </c>
      <c r="E24" s="65">
        <v>237030350</v>
      </c>
      <c r="F24" s="12">
        <f t="shared" si="5"/>
        <v>1.5</v>
      </c>
      <c r="G24" s="66">
        <f t="shared" si="1"/>
        <v>0.52067118443019067</v>
      </c>
      <c r="H24" s="67">
        <f t="shared" si="6"/>
        <v>309067</v>
      </c>
      <c r="I24" s="68">
        <f t="shared" si="7"/>
        <v>0.13056156002669184</v>
      </c>
      <c r="J24" s="65">
        <v>237170023</v>
      </c>
      <c r="K24" s="12">
        <f t="shared" si="8"/>
        <v>1.4455951044379736</v>
      </c>
      <c r="L24" s="66">
        <f t="shared" si="2"/>
        <v>0.49064922628160035</v>
      </c>
      <c r="M24" s="65">
        <v>237026374</v>
      </c>
      <c r="N24" s="12">
        <f t="shared" si="9"/>
        <v>1.4594879959266605</v>
      </c>
      <c r="O24" s="66">
        <f t="shared" si="3"/>
        <v>0.46364847619420207</v>
      </c>
      <c r="Q24" s="29"/>
      <c r="R24" s="29"/>
      <c r="V24" s="9"/>
      <c r="W24" s="9"/>
      <c r="X24" s="9"/>
    </row>
    <row r="25" spans="1:24" s="8" customFormat="1">
      <c r="A25" s="69" t="s">
        <v>68</v>
      </c>
      <c r="B25" s="65">
        <v>7607505</v>
      </c>
      <c r="C25" s="12">
        <f t="shared" si="4"/>
        <v>5.1844469453629131E-2</v>
      </c>
      <c r="D25" s="66">
        <f t="shared" si="0"/>
        <v>1.7850869371377618E-2</v>
      </c>
      <c r="E25" s="65">
        <v>8090654</v>
      </c>
      <c r="F25" s="12">
        <f t="shared" si="5"/>
        <v>0</v>
      </c>
      <c r="G25" s="66">
        <f t="shared" si="1"/>
        <v>1.7772282751955013E-2</v>
      </c>
      <c r="H25" s="67">
        <f t="shared" si="6"/>
        <v>483149</v>
      </c>
      <c r="I25" s="68">
        <f t="shared" si="7"/>
        <v>6.3509521189930069</v>
      </c>
      <c r="J25" s="65">
        <v>7987804</v>
      </c>
      <c r="K25" s="12">
        <f t="shared" si="8"/>
        <v>4.8687141028822448E-2</v>
      </c>
      <c r="L25" s="66">
        <f t="shared" si="2"/>
        <v>1.6524895527328397E-2</v>
      </c>
      <c r="M25" s="65">
        <v>7987804</v>
      </c>
      <c r="N25" s="12">
        <f t="shared" si="9"/>
        <v>4.9184839033208014E-2</v>
      </c>
      <c r="O25" s="66">
        <f t="shared" si="3"/>
        <v>1.5624983373107471E-2</v>
      </c>
      <c r="Q25" s="29"/>
      <c r="R25" s="29"/>
      <c r="V25" s="9"/>
      <c r="W25" s="9"/>
      <c r="X25" s="9"/>
    </row>
    <row r="26" spans="1:24" s="8" customFormat="1">
      <c r="A26" s="64" t="s">
        <v>69</v>
      </c>
      <c r="B26" s="65">
        <v>221762</v>
      </c>
      <c r="C26" s="12">
        <f t="shared" si="4"/>
        <v>1.5112882916246133E-3</v>
      </c>
      <c r="D26" s="66">
        <f t="shared" si="0"/>
        <v>5.2036041955088349E-4</v>
      </c>
      <c r="E26" s="65">
        <v>0</v>
      </c>
      <c r="F26" s="12">
        <f t="shared" si="5"/>
        <v>0</v>
      </c>
      <c r="G26" s="66">
        <f t="shared" si="1"/>
        <v>0</v>
      </c>
      <c r="H26" s="67">
        <f t="shared" si="6"/>
        <v>-221762</v>
      </c>
      <c r="I26" s="68">
        <f t="shared" si="7"/>
        <v>-100</v>
      </c>
      <c r="J26" s="65">
        <v>0</v>
      </c>
      <c r="K26" s="12">
        <f t="shared" si="8"/>
        <v>0</v>
      </c>
      <c r="L26" s="66">
        <f t="shared" si="2"/>
        <v>0</v>
      </c>
      <c r="M26" s="65">
        <v>0</v>
      </c>
      <c r="N26" s="12">
        <f t="shared" si="9"/>
        <v>0</v>
      </c>
      <c r="O26" s="66">
        <f t="shared" si="3"/>
        <v>0</v>
      </c>
      <c r="Q26" s="29"/>
      <c r="R26" s="29"/>
      <c r="V26" s="9"/>
      <c r="W26" s="9"/>
      <c r="X26" s="9"/>
    </row>
    <row r="27" spans="1:24" s="8" customFormat="1">
      <c r="A27" s="69" t="s">
        <v>70</v>
      </c>
      <c r="B27" s="65">
        <v>8558968</v>
      </c>
      <c r="C27" s="12">
        <f t="shared" si="4"/>
        <v>5.8328605111740213E-2</v>
      </c>
      <c r="D27" s="66">
        <f t="shared" si="0"/>
        <v>2.0083459652251449E-2</v>
      </c>
      <c r="E27" s="65">
        <v>9755845</v>
      </c>
      <c r="F27" s="12">
        <f t="shared" si="5"/>
        <v>0.1</v>
      </c>
      <c r="G27" s="66">
        <f t="shared" si="1"/>
        <v>2.1430113786134783E-2</v>
      </c>
      <c r="H27" s="67">
        <f t="shared" si="6"/>
        <v>1196877</v>
      </c>
      <c r="I27" s="68">
        <f t="shared" si="7"/>
        <v>13.983893852623353</v>
      </c>
      <c r="J27" s="65">
        <v>9702845</v>
      </c>
      <c r="K27" s="12">
        <f t="shared" si="8"/>
        <v>5.9140632756613049E-2</v>
      </c>
      <c r="L27" s="66">
        <f t="shared" si="2"/>
        <v>2.007291364971658E-2</v>
      </c>
      <c r="M27" s="65">
        <v>9702845</v>
      </c>
      <c r="N27" s="12">
        <f t="shared" si="9"/>
        <v>5.9745190228649478E-2</v>
      </c>
      <c r="O27" s="66">
        <f t="shared" si="3"/>
        <v>1.897978365478659E-2</v>
      </c>
      <c r="Q27" s="29"/>
      <c r="R27" s="29"/>
      <c r="V27" s="9"/>
      <c r="W27" s="9"/>
      <c r="X27" s="9"/>
    </row>
    <row r="28" spans="1:24" s="8" customFormat="1">
      <c r="A28" s="69" t="s">
        <v>71</v>
      </c>
      <c r="B28" s="65">
        <v>1605181978</v>
      </c>
      <c r="C28" s="12">
        <f t="shared" si="4"/>
        <v>10.939172307601112</v>
      </c>
      <c r="D28" s="66">
        <f t="shared" si="0"/>
        <v>3.7665297369594293</v>
      </c>
      <c r="E28" s="65">
        <v>1613663045</v>
      </c>
      <c r="F28" s="12">
        <f>ROUNDUP(E28/$E$37*100,1)</f>
        <v>10</v>
      </c>
      <c r="G28" s="66">
        <f t="shared" si="1"/>
        <v>3.5446424852824885</v>
      </c>
      <c r="H28" s="67">
        <f t="shared" si="6"/>
        <v>8481067</v>
      </c>
      <c r="I28" s="68">
        <f t="shared" si="7"/>
        <v>0.52835548344287986</v>
      </c>
      <c r="J28" s="65">
        <v>1607508856</v>
      </c>
      <c r="K28" s="12">
        <f t="shared" si="8"/>
        <v>9.7980634448658268</v>
      </c>
      <c r="L28" s="66">
        <f t="shared" si="2"/>
        <v>3.3255593032396868</v>
      </c>
      <c r="M28" s="65">
        <v>1607895036</v>
      </c>
      <c r="N28" s="12">
        <f t="shared" si="9"/>
        <v>9.9006007818862631</v>
      </c>
      <c r="O28" s="66">
        <f t="shared" si="3"/>
        <v>3.1452115253706823</v>
      </c>
      <c r="Q28" s="29"/>
      <c r="R28" s="29"/>
      <c r="V28" s="9"/>
      <c r="W28" s="9"/>
      <c r="X28" s="9"/>
    </row>
    <row r="29" spans="1:24" s="8" customFormat="1">
      <c r="A29" s="69" t="s">
        <v>72</v>
      </c>
      <c r="B29" s="65">
        <v>3497848</v>
      </c>
      <c r="C29" s="12">
        <f t="shared" si="4"/>
        <v>2.3837522786963369E-2</v>
      </c>
      <c r="D29" s="66">
        <f t="shared" si="0"/>
        <v>8.2076354506417631E-3</v>
      </c>
      <c r="E29" s="65">
        <v>4176524</v>
      </c>
      <c r="F29" s="12">
        <f t="shared" si="5"/>
        <v>0</v>
      </c>
      <c r="G29" s="66">
        <f t="shared" si="1"/>
        <v>9.1743344170108071E-3</v>
      </c>
      <c r="H29" s="67">
        <f t="shared" si="6"/>
        <v>678676</v>
      </c>
      <c r="I29" s="68">
        <f t="shared" si="7"/>
        <v>19.402672729060839</v>
      </c>
      <c r="J29" s="65">
        <v>4015963</v>
      </c>
      <c r="K29" s="12">
        <f t="shared" si="8"/>
        <v>2.4478036384910404E-2</v>
      </c>
      <c r="L29" s="66">
        <f t="shared" si="2"/>
        <v>8.3080868054118909E-3</v>
      </c>
      <c r="M29" s="65">
        <v>4015963</v>
      </c>
      <c r="N29" s="12">
        <f t="shared" si="9"/>
        <v>2.4728259947079216E-2</v>
      </c>
      <c r="O29" s="66">
        <f t="shared" si="3"/>
        <v>7.8556453190407258E-3</v>
      </c>
      <c r="Q29" s="29"/>
      <c r="R29" s="29"/>
      <c r="V29" s="9"/>
      <c r="W29" s="9"/>
      <c r="X29" s="9"/>
    </row>
    <row r="30" spans="1:24" s="8" customFormat="1">
      <c r="A30" s="69" t="s">
        <v>73</v>
      </c>
      <c r="B30" s="65">
        <v>46357941</v>
      </c>
      <c r="C30" s="12">
        <f t="shared" si="4"/>
        <v>0.31592524173268915</v>
      </c>
      <c r="D30" s="66">
        <f t="shared" si="0"/>
        <v>0.10877804866602531</v>
      </c>
      <c r="E30" s="65">
        <v>50536683</v>
      </c>
      <c r="F30" s="12">
        <f t="shared" si="5"/>
        <v>0.3</v>
      </c>
      <c r="G30" s="66">
        <f t="shared" si="1"/>
        <v>0.11101107767331518</v>
      </c>
      <c r="H30" s="67">
        <f t="shared" si="6"/>
        <v>4178742</v>
      </c>
      <c r="I30" s="68">
        <f t="shared" si="7"/>
        <v>9.0140802413981191</v>
      </c>
      <c r="J30" s="65">
        <v>53045778</v>
      </c>
      <c r="K30" s="12">
        <f t="shared" si="8"/>
        <v>0.32332381646690467</v>
      </c>
      <c r="L30" s="66">
        <f t="shared" si="2"/>
        <v>0.10973928999958625</v>
      </c>
      <c r="M30" s="65">
        <v>51216304</v>
      </c>
      <c r="N30" s="12">
        <f t="shared" si="9"/>
        <v>0.3153639809033682</v>
      </c>
      <c r="O30" s="66">
        <f t="shared" si="3"/>
        <v>0.10018446852627048</v>
      </c>
      <c r="Q30" s="29"/>
      <c r="R30" s="29"/>
      <c r="V30" s="9"/>
      <c r="W30" s="9"/>
      <c r="X30" s="9"/>
    </row>
    <row r="31" spans="1:24" s="8" customFormat="1">
      <c r="A31" s="69" t="s">
        <v>74</v>
      </c>
      <c r="B31" s="65">
        <v>1406942</v>
      </c>
      <c r="C31" s="12">
        <f t="shared" si="4"/>
        <v>9.5881845022813498E-3</v>
      </c>
      <c r="D31" s="66">
        <f t="shared" si="0"/>
        <v>3.3013633057230683E-3</v>
      </c>
      <c r="E31" s="65">
        <v>7451148</v>
      </c>
      <c r="F31" s="12">
        <f t="shared" si="5"/>
        <v>0</v>
      </c>
      <c r="G31" s="66">
        <f t="shared" si="1"/>
        <v>1.636751603549776E-2</v>
      </c>
      <c r="H31" s="67">
        <f t="shared" si="6"/>
        <v>6044206</v>
      </c>
      <c r="I31" s="68">
        <f t="shared" si="7"/>
        <v>429.59880364649007</v>
      </c>
      <c r="J31" s="65">
        <v>1907167</v>
      </c>
      <c r="K31" s="12">
        <f t="shared" si="8"/>
        <v>1.162453519071277E-2</v>
      </c>
      <c r="L31" s="66">
        <f t="shared" si="2"/>
        <v>3.9454818155488436E-3</v>
      </c>
      <c r="M31" s="65">
        <v>8342681</v>
      </c>
      <c r="N31" s="12">
        <f t="shared" si="9"/>
        <v>5.1369991313057119E-2</v>
      </c>
      <c r="O31" s="66">
        <f t="shared" si="3"/>
        <v>1.6319160048511402E-2</v>
      </c>
      <c r="Q31" s="29"/>
      <c r="R31" s="29"/>
      <c r="V31" s="9"/>
      <c r="W31" s="9"/>
      <c r="X31" s="9"/>
    </row>
    <row r="32" spans="1:24" s="8" customFormat="1" ht="31">
      <c r="A32" s="69" t="s">
        <v>136</v>
      </c>
      <c r="B32" s="65">
        <v>41186950</v>
      </c>
      <c r="C32" s="12">
        <f t="shared" si="4"/>
        <v>0.28068539832220291</v>
      </c>
      <c r="D32" s="66">
        <f t="shared" ref="D32" si="11">B32/$B$39/1000000*100</f>
        <v>9.6644414200905734E-2</v>
      </c>
      <c r="E32" s="65">
        <v>46728388</v>
      </c>
      <c r="F32" s="12">
        <f t="shared" si="5"/>
        <v>0.3</v>
      </c>
      <c r="G32" s="66">
        <f t="shared" ref="G32" si="12">E32/$E$39/1000000*100</f>
        <v>0.10264561110622968</v>
      </c>
      <c r="H32" s="67">
        <f t="shared" si="6"/>
        <v>5541438</v>
      </c>
      <c r="I32" s="68">
        <f t="shared" si="7"/>
        <v>13.454353866940878</v>
      </c>
      <c r="J32" s="65">
        <v>50591544</v>
      </c>
      <c r="K32" s="12">
        <f t="shared" si="8"/>
        <v>0.30836480684727319</v>
      </c>
      <c r="L32" s="66">
        <f t="shared" ref="L32" si="13">J32/$J$39/1000000*100</f>
        <v>0.10466205469816707</v>
      </c>
      <c r="M32" s="65">
        <v>55508519</v>
      </c>
      <c r="N32" s="12">
        <f t="shared" si="9"/>
        <v>0.3417932603237096</v>
      </c>
      <c r="O32" s="66">
        <f t="shared" ref="O32" si="14">M32/$M$39/1000000*100</f>
        <v>0.10858049176479795</v>
      </c>
      <c r="Q32" s="29"/>
      <c r="R32" s="29"/>
      <c r="V32" s="9"/>
      <c r="W32" s="9"/>
      <c r="X32" s="9"/>
    </row>
    <row r="33" spans="1:24" s="8" customFormat="1">
      <c r="A33" s="64" t="s">
        <v>137</v>
      </c>
      <c r="B33" s="65">
        <v>4779456</v>
      </c>
      <c r="C33" s="12">
        <f t="shared" si="4"/>
        <v>3.2571567234850912E-2</v>
      </c>
      <c r="D33" s="66">
        <f>B33/$B$39/1000000*100</f>
        <v>1.1214904850177159E-2</v>
      </c>
      <c r="E33" s="65">
        <v>4538174</v>
      </c>
      <c r="F33" s="12">
        <f t="shared" si="5"/>
        <v>0</v>
      </c>
      <c r="G33" s="66">
        <f>E33/$E$39/1000000*100</f>
        <v>9.9687505491608819E-3</v>
      </c>
      <c r="H33" s="67">
        <f t="shared" si="6"/>
        <v>-241282</v>
      </c>
      <c r="I33" s="68">
        <f t="shared" si="7"/>
        <v>-5.0483151220557403</v>
      </c>
      <c r="J33" s="65">
        <v>4536214</v>
      </c>
      <c r="K33" s="12">
        <f t="shared" si="8"/>
        <v>2.7649062339902029E-2</v>
      </c>
      <c r="L33" s="66">
        <f>J33/$J$39/1000000*100</f>
        <v>9.3843642682775452E-3</v>
      </c>
      <c r="M33" s="65">
        <v>4536214</v>
      </c>
      <c r="N33" s="12">
        <f t="shared" si="9"/>
        <v>2.7931701304912425E-2</v>
      </c>
      <c r="O33" s="66">
        <f>M33/$M$39/1000000*100</f>
        <v>8.8733109033292904E-3</v>
      </c>
      <c r="Q33" s="29"/>
      <c r="R33" s="29"/>
      <c r="V33" s="9"/>
      <c r="W33" s="9"/>
      <c r="X33" s="9"/>
    </row>
    <row r="34" spans="1:24" s="8" customFormat="1">
      <c r="A34" s="64" t="s">
        <v>75</v>
      </c>
      <c r="B34" s="65">
        <v>515136361</v>
      </c>
      <c r="C34" s="12">
        <f t="shared" si="4"/>
        <v>3.5106084494611793</v>
      </c>
      <c r="D34" s="66">
        <f>B34/$B$39/1000000*100</f>
        <v>1.2087579158551751</v>
      </c>
      <c r="E34" s="65">
        <v>617072715</v>
      </c>
      <c r="F34" s="12">
        <f t="shared" si="5"/>
        <v>3.8</v>
      </c>
      <c r="G34" s="66">
        <f>E34/$E$39/1000000*100</f>
        <v>1.3554887861347862</v>
      </c>
      <c r="H34" s="67">
        <f t="shared" si="6"/>
        <v>101936354</v>
      </c>
      <c r="I34" s="68">
        <f t="shared" si="7"/>
        <v>19.788227296189632</v>
      </c>
      <c r="J34" s="65">
        <v>620328091</v>
      </c>
      <c r="K34" s="12">
        <f t="shared" si="8"/>
        <v>3.7810143126517883</v>
      </c>
      <c r="L34" s="66">
        <f>J34/$J$39/1000000*100</f>
        <v>1.2833135235218669</v>
      </c>
      <c r="M34" s="65">
        <v>620855813</v>
      </c>
      <c r="N34" s="12">
        <f t="shared" si="9"/>
        <v>3.8229146865942756</v>
      </c>
      <c r="O34" s="66">
        <f>M34/$M$39/1000000*100</f>
        <v>1.2144591623958374</v>
      </c>
      <c r="Q34" s="29"/>
      <c r="R34" s="29"/>
      <c r="V34" s="9"/>
      <c r="W34" s="9"/>
      <c r="X34" s="9"/>
    </row>
    <row r="35" spans="1:24" s="8" customFormat="1">
      <c r="A35" s="70" t="s">
        <v>76</v>
      </c>
      <c r="B35" s="65">
        <v>82638689</v>
      </c>
      <c r="C35" s="12">
        <f t="shared" si="4"/>
        <v>0.56317531011132527</v>
      </c>
      <c r="D35" s="66">
        <f>B35/$B$39/1000000*100</f>
        <v>0.19391015087875729</v>
      </c>
      <c r="E35" s="65">
        <v>36525543</v>
      </c>
      <c r="F35" s="12">
        <f t="shared" si="5"/>
        <v>0.2</v>
      </c>
      <c r="G35" s="66">
        <f>E35/$E$39/1000000*100</f>
        <v>8.0233597662771286E-2</v>
      </c>
      <c r="H35" s="67">
        <f t="shared" si="6"/>
        <v>-46113146</v>
      </c>
      <c r="I35" s="68">
        <f t="shared" si="7"/>
        <v>-55.800916686855963</v>
      </c>
      <c r="J35" s="65">
        <v>36525543</v>
      </c>
      <c r="K35" s="12">
        <f t="shared" si="8"/>
        <v>0.22262993223110114</v>
      </c>
      <c r="L35" s="66">
        <f>J35/$J$39/1000000*100</f>
        <v>7.5562793247548526E-2</v>
      </c>
      <c r="M35" s="65">
        <v>36525543</v>
      </c>
      <c r="N35" s="12">
        <f t="shared" si="9"/>
        <v>0.22490573792941312</v>
      </c>
      <c r="O35" s="66">
        <f>M35/$M$39/1000000*100</f>
        <v>7.1447797425765819E-2</v>
      </c>
      <c r="Q35" s="29"/>
      <c r="R35" s="29"/>
      <c r="V35" s="9"/>
      <c r="W35" s="9"/>
      <c r="X35" s="9"/>
    </row>
    <row r="36" spans="1:24" s="8" customFormat="1" ht="31">
      <c r="A36" s="128" t="s">
        <v>77</v>
      </c>
      <c r="B36" s="71">
        <v>1094451860</v>
      </c>
      <c r="C36" s="72">
        <f t="shared" si="4"/>
        <v>7.4585920119983609</v>
      </c>
      <c r="D36" s="73">
        <f>B36/$B$39/1000000*100</f>
        <v>2.5681109885726352</v>
      </c>
      <c r="E36" s="71">
        <v>2203120005</v>
      </c>
      <c r="F36" s="72">
        <f t="shared" si="5"/>
        <v>13.6</v>
      </c>
      <c r="G36" s="73">
        <f>E36/$E$39/1000000*100</f>
        <v>4.8394693019066866</v>
      </c>
      <c r="H36" s="74">
        <f t="shared" si="6"/>
        <v>1108668145</v>
      </c>
      <c r="I36" s="75">
        <f t="shared" si="7"/>
        <v>101.29894109732703</v>
      </c>
      <c r="J36" s="71">
        <v>2617112330</v>
      </c>
      <c r="K36" s="72">
        <f t="shared" si="8"/>
        <v>15.95178313075535</v>
      </c>
      <c r="L36" s="73">
        <f>J36/$J$39/1000000*100</f>
        <v>5.4141924159046715</v>
      </c>
      <c r="M36" s="71">
        <v>2089428539</v>
      </c>
      <c r="N36" s="72">
        <f t="shared" si="9"/>
        <v>12.865639462624021</v>
      </c>
      <c r="O36" s="73">
        <f>M36/$M$39/1000000*100</f>
        <v>4.0871416200461637</v>
      </c>
      <c r="Q36" s="29"/>
      <c r="R36" s="29"/>
      <c r="V36" s="9"/>
      <c r="W36" s="9"/>
      <c r="X36" s="9"/>
    </row>
    <row r="37" spans="1:24" s="8" customFormat="1">
      <c r="A37" s="76" t="s">
        <v>44</v>
      </c>
      <c r="B37" s="77">
        <f>SUM(B5:B36)</f>
        <v>14673705952</v>
      </c>
      <c r="C37" s="78">
        <f>SUM(C5:C36)</f>
        <v>99.999999999999972</v>
      </c>
      <c r="D37" s="79">
        <f>B37/$B$39/1000000*100</f>
        <v>34.431578834737316</v>
      </c>
      <c r="E37" s="77">
        <f>SUM(E5:E36)</f>
        <v>16212196975</v>
      </c>
      <c r="F37" s="78">
        <f>SUM(F5:F36)</f>
        <v>99.999999999999972</v>
      </c>
      <c r="G37" s="79">
        <f>E37/$E$39/1000000*100</f>
        <v>35.612417570951585</v>
      </c>
      <c r="H37" s="80">
        <f>E37-B37</f>
        <v>1538491023</v>
      </c>
      <c r="I37" s="81">
        <f>E37/B37*100-100</f>
        <v>10.484679385239474</v>
      </c>
      <c r="J37" s="77">
        <f>SUM(J5:J36)</f>
        <v>16406393621</v>
      </c>
      <c r="K37" s="78">
        <f>SUM(K5:K36)</f>
        <v>100.00000000000001</v>
      </c>
      <c r="L37" s="79">
        <f>J37/$J$39/1000000*100</f>
        <v>33.940985603458969</v>
      </c>
      <c r="M37" s="77">
        <f>SUM(M5:M36)</f>
        <v>16240378452</v>
      </c>
      <c r="N37" s="78">
        <f>SUM(N5:N36)</f>
        <v>100.00000000000001</v>
      </c>
      <c r="O37" s="79">
        <f>M37/$M$39/1000000*100</f>
        <v>31.76788555220844</v>
      </c>
    </row>
    <row r="38" spans="1:24">
      <c r="A38" s="82"/>
      <c r="B38" s="82"/>
      <c r="C38" s="82"/>
      <c r="D38" s="82"/>
      <c r="E38" s="82"/>
      <c r="F38" s="82"/>
      <c r="G38" s="82"/>
      <c r="H38" s="82"/>
      <c r="I38" s="82"/>
      <c r="J38" s="82"/>
      <c r="K38" s="82"/>
      <c r="L38" s="82"/>
      <c r="M38" s="82"/>
      <c r="N38" s="82"/>
      <c r="O38" s="82"/>
    </row>
    <row r="39" spans="1:24" s="8" customFormat="1">
      <c r="A39" s="124" t="s">
        <v>45</v>
      </c>
      <c r="B39" s="106">
        <v>42617</v>
      </c>
      <c r="C39" s="6"/>
      <c r="D39" s="6"/>
      <c r="E39" s="106">
        <v>45524</v>
      </c>
      <c r="F39" s="6"/>
      <c r="G39" s="6"/>
      <c r="H39" s="6"/>
      <c r="I39" s="6"/>
      <c r="J39" s="106">
        <v>48338</v>
      </c>
      <c r="K39" s="6"/>
      <c r="L39" s="6"/>
      <c r="M39" s="106">
        <v>51122</v>
      </c>
      <c r="N39" s="125"/>
      <c r="O39" s="125"/>
    </row>
    <row r="40" spans="1:24">
      <c r="B40" s="10"/>
      <c r="C40" s="10"/>
      <c r="D40" s="10"/>
      <c r="E40" s="10"/>
      <c r="F40" s="10"/>
      <c r="G40" s="10"/>
      <c r="H40" s="10"/>
      <c r="I40" s="10"/>
      <c r="J40" s="10"/>
      <c r="K40" s="10"/>
      <c r="L40" s="10"/>
      <c r="M40" s="10"/>
      <c r="N40" s="10"/>
      <c r="O40" s="10"/>
    </row>
  </sheetData>
  <mergeCells count="1">
    <mergeCell ref="A2:I2"/>
  </mergeCells>
  <pageMargins left="0.39370078740157483" right="0.19685039370078741" top="0.55118110236220474" bottom="0.39370078740157483" header="0.35433070866141736" footer="0.19685039370078741"/>
  <pageSetup paperSize="9" scale="70" firstPageNumber="973" orientation="landscape" useFirstPageNumber="1" r:id="rId1"/>
  <headerFooter alignWithMargins="0">
    <oddHeader>&amp;C&amp;"Times New Roman,Regular"&amp;12&amp;P&amp;R&amp;"Times New Roman,Regular"Valsts budžets 2024. gadam</oddHeader>
    <oddFooter>&amp;L&amp;"Times New Roman,Regular"&amp;F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O175"/>
  <sheetViews>
    <sheetView view="pageLayout" topLeftCell="A138" zoomScale="70" zoomScaleNormal="70" zoomScalePageLayoutView="70" workbookViewId="0">
      <selection activeCell="B158" sqref="B158"/>
    </sheetView>
  </sheetViews>
  <sheetFormatPr defaultColWidth="9.1796875" defaultRowHeight="15.5"/>
  <cols>
    <col min="1" max="1" width="61" style="250" customWidth="1"/>
    <col min="2" max="2" width="16.81640625" style="251" customWidth="1"/>
    <col min="3" max="3" width="7.1796875" style="216" hidden="1" customWidth="1"/>
    <col min="4" max="4" width="9.453125" style="291" customWidth="1"/>
    <col min="5" max="5" width="19.26953125" style="216" customWidth="1"/>
    <col min="6" max="6" width="7" style="216" hidden="1" customWidth="1"/>
    <col min="7" max="7" width="8.26953125" style="291" customWidth="1"/>
    <col min="8" max="8" width="17.81640625" style="217" customWidth="1"/>
    <col min="9" max="9" width="12.54296875" style="252" customWidth="1"/>
    <col min="10" max="10" width="18.7265625" style="216" customWidth="1"/>
    <col min="11" max="11" width="7" style="216" hidden="1" customWidth="1"/>
    <col min="12" max="12" width="8.1796875" style="298" customWidth="1"/>
    <col min="13" max="13" width="18.7265625" style="216" customWidth="1"/>
    <col min="14" max="14" width="7" style="216" hidden="1" customWidth="1"/>
    <col min="15" max="15" width="11.453125" style="298" customWidth="1"/>
    <col min="16" max="16384" width="9.1796875" style="216"/>
  </cols>
  <sheetData>
    <row r="1" spans="1:15">
      <c r="A1" s="284"/>
      <c r="B1" s="284"/>
      <c r="C1" s="284"/>
      <c r="D1" s="285"/>
      <c r="E1" s="284"/>
      <c r="F1" s="284"/>
      <c r="G1" s="285"/>
      <c r="H1" s="284"/>
      <c r="I1" s="284"/>
      <c r="M1" s="283"/>
    </row>
    <row r="2" spans="1:15">
      <c r="A2" s="327" t="s">
        <v>32</v>
      </c>
      <c r="B2" s="327"/>
      <c r="C2" s="327"/>
      <c r="D2" s="327"/>
      <c r="E2" s="327"/>
      <c r="F2" s="327"/>
      <c r="G2" s="327"/>
      <c r="H2" s="327"/>
      <c r="I2" s="327"/>
      <c r="J2" s="327"/>
      <c r="K2" s="327"/>
      <c r="L2" s="327"/>
      <c r="M2" s="327"/>
      <c r="N2" s="327"/>
      <c r="O2" s="327"/>
    </row>
    <row r="3" spans="1:15">
      <c r="A3" s="218"/>
      <c r="B3" s="282"/>
      <c r="C3" s="282"/>
      <c r="D3" s="286"/>
      <c r="E3" s="282"/>
      <c r="F3" s="282"/>
      <c r="G3" s="286"/>
      <c r="H3" s="282"/>
      <c r="I3" s="282"/>
      <c r="J3" s="218"/>
      <c r="K3" s="218"/>
      <c r="L3" s="219"/>
      <c r="M3" s="218"/>
      <c r="N3" s="218"/>
      <c r="O3" s="299"/>
    </row>
    <row r="4" spans="1:15" ht="65">
      <c r="A4" s="83" t="s">
        <v>4</v>
      </c>
      <c r="B4" s="220" t="s">
        <v>145</v>
      </c>
      <c r="C4" s="220" t="s">
        <v>0</v>
      </c>
      <c r="D4" s="287" t="s">
        <v>1</v>
      </c>
      <c r="E4" s="220" t="s">
        <v>146</v>
      </c>
      <c r="F4" s="220" t="s">
        <v>0</v>
      </c>
      <c r="G4" s="287" t="s">
        <v>1</v>
      </c>
      <c r="H4" s="220" t="s">
        <v>147</v>
      </c>
      <c r="I4" s="220" t="s">
        <v>148</v>
      </c>
      <c r="J4" s="220" t="s">
        <v>153</v>
      </c>
      <c r="K4" s="220" t="s">
        <v>0</v>
      </c>
      <c r="L4" s="220" t="s">
        <v>1</v>
      </c>
      <c r="M4" s="220" t="s">
        <v>154</v>
      </c>
      <c r="N4" s="220" t="s">
        <v>0</v>
      </c>
      <c r="O4" s="287" t="s">
        <v>1</v>
      </c>
    </row>
    <row r="5" spans="1:15">
      <c r="A5" s="20" t="s">
        <v>8</v>
      </c>
      <c r="B5" s="21">
        <v>7038718</v>
      </c>
      <c r="C5" s="129">
        <f>B5/$B$151*100</f>
        <v>8.0533366098015813E-2</v>
      </c>
      <c r="D5" s="288">
        <f t="shared" ref="D5:D31" si="0">B5/$B$169/1000000*100</f>
        <v>1.6516221226271208E-2</v>
      </c>
      <c r="E5" s="21">
        <v>8697585</v>
      </c>
      <c r="F5" s="129">
        <f>E5/$E$151*100</f>
        <v>9.1337198612362711E-2</v>
      </c>
      <c r="G5" s="288">
        <f t="shared" ref="G5:G39" si="1">E5/$E$169/1000000*100</f>
        <v>1.9105493805465251E-2</v>
      </c>
      <c r="H5" s="131">
        <f t="shared" ref="H5:H37" si="2">E5-B5</f>
        <v>1658867</v>
      </c>
      <c r="I5" s="132">
        <f t="shared" ref="I5:I14" si="3">E5/B5*100-100</f>
        <v>23.567743444189702</v>
      </c>
      <c r="J5" s="21">
        <v>8770985</v>
      </c>
      <c r="K5" s="129">
        <f>J5/$J$151*100</f>
        <v>9.3414215695133362E-2</v>
      </c>
      <c r="L5" s="130">
        <f t="shared" ref="L5:L31" si="4">J5/$J$169/1000000*100</f>
        <v>1.8145113575241012E-2</v>
      </c>
      <c r="M5" s="21">
        <v>8770985</v>
      </c>
      <c r="N5" s="129">
        <f>M5/$M$151*100</f>
        <v>9.4442285099538836E-2</v>
      </c>
      <c r="O5" s="288">
        <f t="shared" ref="O5:O13" si="5">M5/$M$169/1000000*100</f>
        <v>1.7156967646023241E-2</v>
      </c>
    </row>
    <row r="6" spans="1:15" s="221" customFormat="1" ht="13.5">
      <c r="A6" s="16" t="s">
        <v>6</v>
      </c>
      <c r="B6" s="22">
        <v>7038718</v>
      </c>
      <c r="C6" s="130">
        <f>B6/$B$151*100</f>
        <v>8.0533366098015813E-2</v>
      </c>
      <c r="D6" s="288">
        <f t="shared" si="0"/>
        <v>1.6516221226271208E-2</v>
      </c>
      <c r="E6" s="22">
        <v>8697585</v>
      </c>
      <c r="F6" s="131">
        <f>E6/$E$151*100</f>
        <v>9.1337198612362711E-2</v>
      </c>
      <c r="G6" s="132">
        <f t="shared" si="1"/>
        <v>1.9105493805465251E-2</v>
      </c>
      <c r="H6" s="131">
        <f t="shared" si="2"/>
        <v>1658867</v>
      </c>
      <c r="I6" s="130">
        <f t="shared" si="3"/>
        <v>23.567743444189702</v>
      </c>
      <c r="J6" s="22">
        <v>8770985</v>
      </c>
      <c r="K6" s="130">
        <f>J6/$J$151*100</f>
        <v>9.3414215695133362E-2</v>
      </c>
      <c r="L6" s="130">
        <f t="shared" si="4"/>
        <v>1.8145113575241012E-2</v>
      </c>
      <c r="M6" s="22">
        <v>8770985</v>
      </c>
      <c r="N6" s="221">
        <f>M6/$M$151*100</f>
        <v>9.4442285099538836E-2</v>
      </c>
      <c r="O6" s="288">
        <f t="shared" si="5"/>
        <v>1.7156967646023241E-2</v>
      </c>
    </row>
    <row r="7" spans="1:15">
      <c r="A7" s="222" t="s">
        <v>78</v>
      </c>
      <c r="B7" s="145">
        <v>33295</v>
      </c>
      <c r="C7" s="133"/>
      <c r="D7" s="288">
        <f t="shared" si="0"/>
        <v>7.8126099913180191E-5</v>
      </c>
      <c r="E7" s="145">
        <v>241233</v>
      </c>
      <c r="F7" s="129"/>
      <c r="G7" s="288">
        <f t="shared" si="1"/>
        <v>5.2990290835603195E-4</v>
      </c>
      <c r="H7" s="131">
        <f t="shared" si="2"/>
        <v>207938</v>
      </c>
      <c r="I7" s="132">
        <f t="shared" si="3"/>
        <v>624.53221204385045</v>
      </c>
      <c r="J7" s="145">
        <v>247433</v>
      </c>
      <c r="K7" s="129"/>
      <c r="L7" s="130">
        <f t="shared" si="4"/>
        <v>5.1188092184202907E-4</v>
      </c>
      <c r="M7" s="145">
        <v>247433</v>
      </c>
      <c r="N7" s="129"/>
      <c r="O7" s="288">
        <f t="shared" si="5"/>
        <v>4.8400492938460937E-4</v>
      </c>
    </row>
    <row r="8" spans="1:15" s="221" customFormat="1" ht="13">
      <c r="A8" s="20" t="s">
        <v>9</v>
      </c>
      <c r="B8" s="21">
        <v>34597776</v>
      </c>
      <c r="C8" s="134">
        <f t="shared" ref="C8:C13" si="6">B8/$B$151*100</f>
        <v>0.395849835266187</v>
      </c>
      <c r="D8" s="288">
        <f t="shared" si="0"/>
        <v>8.1183039632071713E-2</v>
      </c>
      <c r="E8" s="21">
        <v>36560472</v>
      </c>
      <c r="F8" s="129">
        <f>E8/$E$151*100</f>
        <v>0.38393773586871832</v>
      </c>
      <c r="G8" s="288">
        <f t="shared" si="1"/>
        <v>8.0310324224584839E-2</v>
      </c>
      <c r="H8" s="131">
        <f t="shared" si="2"/>
        <v>1962696</v>
      </c>
      <c r="I8" s="132">
        <f t="shared" si="3"/>
        <v>5.6728964312619468</v>
      </c>
      <c r="J8" s="21">
        <v>40294927</v>
      </c>
      <c r="K8" s="129">
        <f t="shared" ref="K8:K13" si="7">J8/$J$151*100</f>
        <v>0.42915579062074022</v>
      </c>
      <c r="L8" s="130">
        <f t="shared" si="4"/>
        <v>8.3360765857089653E-2</v>
      </c>
      <c r="M8" s="21">
        <v>39979240</v>
      </c>
      <c r="N8" s="129">
        <f>M8/$M$151*100</f>
        <v>0.43047967613020516</v>
      </c>
      <c r="O8" s="288">
        <f t="shared" si="5"/>
        <v>7.8203591408786827E-2</v>
      </c>
    </row>
    <row r="9" spans="1:15" s="221" customFormat="1" ht="13.5">
      <c r="A9" s="16" t="s">
        <v>6</v>
      </c>
      <c r="B9" s="22">
        <v>34597776</v>
      </c>
      <c r="C9" s="130">
        <f t="shared" si="6"/>
        <v>0.395849835266187</v>
      </c>
      <c r="D9" s="288">
        <f t="shared" si="0"/>
        <v>8.1183039632071713E-2</v>
      </c>
      <c r="E9" s="22">
        <v>36560472</v>
      </c>
      <c r="F9" s="131">
        <v>0.43848111445500443</v>
      </c>
      <c r="G9" s="132">
        <f t="shared" si="1"/>
        <v>8.0310324224584839E-2</v>
      </c>
      <c r="H9" s="131">
        <f t="shared" si="2"/>
        <v>1962696</v>
      </c>
      <c r="I9" s="130">
        <f t="shared" si="3"/>
        <v>5.6728964312619468</v>
      </c>
      <c r="J9" s="22">
        <v>40294927</v>
      </c>
      <c r="K9" s="130">
        <f t="shared" si="7"/>
        <v>0.42915579062074022</v>
      </c>
      <c r="L9" s="130">
        <f t="shared" si="4"/>
        <v>8.3360765857089653E-2</v>
      </c>
      <c r="M9" s="22">
        <v>39979240</v>
      </c>
      <c r="N9" s="221">
        <v>0.34940414223695765</v>
      </c>
      <c r="O9" s="288">
        <f t="shared" si="5"/>
        <v>7.8203591408786827E-2</v>
      </c>
    </row>
    <row r="10" spans="1:15" s="221" customFormat="1" ht="13">
      <c r="A10" s="135" t="s">
        <v>2</v>
      </c>
      <c r="B10" s="136">
        <v>1991</v>
      </c>
      <c r="C10" s="137">
        <f t="shared" si="6"/>
        <v>2.2779990887708453E-5</v>
      </c>
      <c r="D10" s="288">
        <f t="shared" si="0"/>
        <v>4.6718445690686818E-6</v>
      </c>
      <c r="E10" s="136">
        <v>2592</v>
      </c>
      <c r="F10" s="129">
        <f>E10/$E$151*100</f>
        <v>2.7219741894243533E-5</v>
      </c>
      <c r="G10" s="288">
        <f t="shared" si="1"/>
        <v>5.6937000263597223E-6</v>
      </c>
      <c r="H10" s="131">
        <f t="shared" si="2"/>
        <v>601</v>
      </c>
      <c r="I10" s="132">
        <f t="shared" si="3"/>
        <v>30.185836263184342</v>
      </c>
      <c r="J10" s="136">
        <v>2592</v>
      </c>
      <c r="K10" s="129">
        <f t="shared" si="7"/>
        <v>2.7605753182998911E-5</v>
      </c>
      <c r="L10" s="130">
        <f t="shared" si="4"/>
        <v>5.362240887086764E-6</v>
      </c>
      <c r="M10" s="136">
        <v>2592</v>
      </c>
      <c r="N10" s="129">
        <f>M10/$M$151*100</f>
        <v>2.7909568079070329E-5</v>
      </c>
      <c r="O10" s="288">
        <f t="shared" si="5"/>
        <v>5.0702241696334257E-6</v>
      </c>
    </row>
    <row r="11" spans="1:15">
      <c r="A11" s="23" t="s">
        <v>79</v>
      </c>
      <c r="B11" s="21">
        <v>14753511</v>
      </c>
      <c r="C11" s="138">
        <f t="shared" si="6"/>
        <v>0.16880203221582443</v>
      </c>
      <c r="D11" s="288">
        <f t="shared" si="0"/>
        <v>3.461883989957059E-2</v>
      </c>
      <c r="E11" s="21">
        <v>17174574</v>
      </c>
      <c r="F11" s="12">
        <f>E11/$E$151*100</f>
        <v>0.18035782076527229</v>
      </c>
      <c r="G11" s="288">
        <f t="shared" si="1"/>
        <v>3.7726416835076E-2</v>
      </c>
      <c r="H11" s="131">
        <f t="shared" si="2"/>
        <v>2421063</v>
      </c>
      <c r="I11" s="132">
        <f t="shared" si="3"/>
        <v>16.410080285296161</v>
      </c>
      <c r="J11" s="21">
        <v>17681845</v>
      </c>
      <c r="K11" s="12">
        <f t="shared" si="7"/>
        <v>0.18831815157794884</v>
      </c>
      <c r="L11" s="130">
        <f t="shared" si="4"/>
        <v>3.6579595763167695E-2</v>
      </c>
      <c r="M11" s="21">
        <v>15408079</v>
      </c>
      <c r="N11" s="12">
        <f>M11/$M$151*100</f>
        <v>0.16590772755331554</v>
      </c>
      <c r="O11" s="288">
        <f t="shared" si="5"/>
        <v>3.0139820429560663E-2</v>
      </c>
    </row>
    <row r="12" spans="1:15" s="221" customFormat="1" ht="13.5">
      <c r="A12" s="16" t="s">
        <v>6</v>
      </c>
      <c r="B12" s="22">
        <v>13282263</v>
      </c>
      <c r="C12" s="133">
        <f t="shared" si="6"/>
        <v>0.15196877453950133</v>
      </c>
      <c r="D12" s="288">
        <f t="shared" si="0"/>
        <v>3.1166583757655394E-2</v>
      </c>
      <c r="E12" s="22">
        <v>14479311</v>
      </c>
      <c r="F12" s="129">
        <f>E12/$E$151*100</f>
        <v>0.15205366829725359</v>
      </c>
      <c r="G12" s="288">
        <f t="shared" si="1"/>
        <v>3.1805884808013357E-2</v>
      </c>
      <c r="H12" s="131">
        <f t="shared" si="2"/>
        <v>1197048</v>
      </c>
      <c r="I12" s="132">
        <f t="shared" si="3"/>
        <v>9.0123798933961865</v>
      </c>
      <c r="J12" s="22">
        <v>14711670</v>
      </c>
      <c r="K12" s="129">
        <f t="shared" si="7"/>
        <v>0.15668469557474135</v>
      </c>
      <c r="L12" s="130">
        <f t="shared" si="4"/>
        <v>3.0434999379370265E-2</v>
      </c>
      <c r="M12" s="22">
        <v>14093626</v>
      </c>
      <c r="N12" s="129">
        <f>M12/$M$151*100</f>
        <v>0.15175424935492116</v>
      </c>
      <c r="O12" s="288">
        <f t="shared" si="5"/>
        <v>2.7568612339110364E-2</v>
      </c>
    </row>
    <row r="13" spans="1:15" s="221" customFormat="1" ht="13.5">
      <c r="A13" s="18" t="s">
        <v>7</v>
      </c>
      <c r="B13" s="24">
        <v>1471248</v>
      </c>
      <c r="C13" s="139">
        <f t="shared" si="6"/>
        <v>1.6833257676323099E-2</v>
      </c>
      <c r="D13" s="288">
        <f t="shared" si="0"/>
        <v>3.4522561419151982E-3</v>
      </c>
      <c r="E13" s="24">
        <v>2695263</v>
      </c>
      <c r="F13" s="129">
        <f>E13/$E$151*100</f>
        <v>2.830415246801872E-2</v>
      </c>
      <c r="G13" s="288">
        <f t="shared" si="1"/>
        <v>5.9205320270626482E-3</v>
      </c>
      <c r="H13" s="131">
        <f t="shared" si="2"/>
        <v>1224015</v>
      </c>
      <c r="I13" s="132">
        <f t="shared" si="3"/>
        <v>83.195695083357805</v>
      </c>
      <c r="J13" s="24">
        <v>2970175</v>
      </c>
      <c r="K13" s="129">
        <f t="shared" si="7"/>
        <v>3.163345600320748E-2</v>
      </c>
      <c r="L13" s="130">
        <f t="shared" si="4"/>
        <v>6.1445963837974257E-3</v>
      </c>
      <c r="M13" s="24">
        <v>1314453</v>
      </c>
      <c r="N13" s="129">
        <f>M13/$M$151*100</f>
        <v>1.415347819839438E-2</v>
      </c>
      <c r="O13" s="288">
        <f t="shared" si="5"/>
        <v>2.5712080904502954E-3</v>
      </c>
    </row>
    <row r="14" spans="1:15" s="223" customFormat="1" ht="13">
      <c r="A14" s="222" t="s">
        <v>78</v>
      </c>
      <c r="B14" s="145">
        <v>51172</v>
      </c>
      <c r="C14" s="146"/>
      <c r="D14" s="288">
        <f t="shared" si="0"/>
        <v>1.2007414881385364E-4</v>
      </c>
      <c r="E14" s="145">
        <v>141339</v>
      </c>
      <c r="F14" s="146"/>
      <c r="G14" s="288">
        <f t="shared" si="1"/>
        <v>3.1047139970125646E-4</v>
      </c>
      <c r="H14" s="131">
        <f t="shared" si="2"/>
        <v>90167</v>
      </c>
      <c r="I14" s="132">
        <f t="shared" si="3"/>
        <v>176.20378331900258</v>
      </c>
      <c r="J14" s="145">
        <v>113790</v>
      </c>
      <c r="K14" s="146"/>
      <c r="L14" s="130">
        <f t="shared" si="4"/>
        <v>2.3540485746203818E-4</v>
      </c>
      <c r="M14" s="145"/>
      <c r="N14" s="129"/>
      <c r="O14" s="288" t="s">
        <v>86</v>
      </c>
    </row>
    <row r="15" spans="1:15">
      <c r="A15" s="140" t="s">
        <v>80</v>
      </c>
      <c r="B15" s="21">
        <v>16156194</v>
      </c>
      <c r="C15" s="138">
        <f t="shared" ref="C15:C27" si="8">B15/$B$151*100</f>
        <v>0.18485080467104473</v>
      </c>
      <c r="D15" s="288">
        <f t="shared" si="0"/>
        <v>3.7910209540793584E-2</v>
      </c>
      <c r="E15" s="21">
        <v>17382582</v>
      </c>
      <c r="F15" s="12">
        <f t="shared" ref="F15:F31" si="9">E15/$E$151*100</f>
        <v>0.18254220505228536</v>
      </c>
      <c r="G15" s="288">
        <f t="shared" si="1"/>
        <v>3.8183336262191371E-2</v>
      </c>
      <c r="H15" s="131">
        <f t="shared" si="2"/>
        <v>1226388</v>
      </c>
      <c r="I15" s="132">
        <f t="shared" ref="I15:I50" si="10">E15/B15*100-100</f>
        <v>7.5908224424638462</v>
      </c>
      <c r="J15" s="21">
        <v>16594859</v>
      </c>
      <c r="K15" s="12">
        <f t="shared" ref="K15:K31" si="11">J15/$J$151*100</f>
        <v>0.17674135094933185</v>
      </c>
      <c r="L15" s="130">
        <f t="shared" si="4"/>
        <v>3.4330876329182011E-2</v>
      </c>
      <c r="M15" s="21">
        <v>16683031</v>
      </c>
      <c r="N15" s="12">
        <f t="shared" ref="N15:N25" si="12">M15/$M$151*100</f>
        <v>0.17963587556317159</v>
      </c>
      <c r="O15" s="288">
        <f t="shared" ref="O15:O27" si="13">M15/$M$169/1000000*100</f>
        <v>3.2633760416259143E-2</v>
      </c>
    </row>
    <row r="16" spans="1:15" s="221" customFormat="1" ht="13.5">
      <c r="A16" s="16" t="s">
        <v>6</v>
      </c>
      <c r="B16" s="22">
        <v>16156194</v>
      </c>
      <c r="C16" s="133">
        <f t="shared" si="8"/>
        <v>0.18485080467104473</v>
      </c>
      <c r="D16" s="288">
        <f t="shared" si="0"/>
        <v>3.7910209540793584E-2</v>
      </c>
      <c r="E16" s="22">
        <v>17382582</v>
      </c>
      <c r="F16" s="129">
        <f t="shared" si="9"/>
        <v>0.18254220505228536</v>
      </c>
      <c r="G16" s="288">
        <f t="shared" si="1"/>
        <v>3.8183336262191371E-2</v>
      </c>
      <c r="H16" s="131">
        <f t="shared" si="2"/>
        <v>1226388</v>
      </c>
      <c r="I16" s="132">
        <f t="shared" si="10"/>
        <v>7.5908224424638462</v>
      </c>
      <c r="J16" s="22">
        <v>16594859</v>
      </c>
      <c r="K16" s="129">
        <f t="shared" si="11"/>
        <v>0.17674135094933185</v>
      </c>
      <c r="L16" s="130">
        <f t="shared" si="4"/>
        <v>3.4330876329182011E-2</v>
      </c>
      <c r="M16" s="22">
        <v>16683031</v>
      </c>
      <c r="N16" s="129">
        <f t="shared" si="12"/>
        <v>0.17963587556317159</v>
      </c>
      <c r="O16" s="288">
        <f t="shared" si="13"/>
        <v>3.2633760416259143E-2</v>
      </c>
    </row>
    <row r="17" spans="1:15" s="221" customFormat="1" ht="13">
      <c r="A17" s="25" t="s">
        <v>10</v>
      </c>
      <c r="B17" s="21">
        <v>2621250</v>
      </c>
      <c r="C17" s="134">
        <f t="shared" si="8"/>
        <v>2.9990984989656345E-2</v>
      </c>
      <c r="D17" s="288">
        <f t="shared" si="0"/>
        <v>6.1507145036018493E-3</v>
      </c>
      <c r="E17" s="21">
        <v>3178151</v>
      </c>
      <c r="F17" s="129">
        <f t="shared" si="9"/>
        <v>3.3375173580606474E-2</v>
      </c>
      <c r="G17" s="288">
        <f t="shared" si="1"/>
        <v>6.9812648273438185E-3</v>
      </c>
      <c r="H17" s="131">
        <f t="shared" si="2"/>
        <v>556901</v>
      </c>
      <c r="I17" s="132">
        <f t="shared" si="10"/>
        <v>21.245627086313789</v>
      </c>
      <c r="J17" s="21">
        <v>3357751</v>
      </c>
      <c r="K17" s="129">
        <f t="shared" si="11"/>
        <v>3.576128293054312E-2</v>
      </c>
      <c r="L17" s="130">
        <f t="shared" si="4"/>
        <v>6.9464003475526491E-3</v>
      </c>
      <c r="M17" s="21">
        <v>3569988</v>
      </c>
      <c r="N17" s="129">
        <f t="shared" si="12"/>
        <v>3.8440132379422891E-2</v>
      </c>
      <c r="O17" s="288">
        <f t="shared" si="13"/>
        <v>6.9832713900082151E-3</v>
      </c>
    </row>
    <row r="18" spans="1:15">
      <c r="A18" s="16" t="s">
        <v>6</v>
      </c>
      <c r="B18" s="22">
        <v>2621250</v>
      </c>
      <c r="C18" s="133">
        <f t="shared" si="8"/>
        <v>2.9990984989656345E-2</v>
      </c>
      <c r="D18" s="288">
        <f t="shared" si="0"/>
        <v>6.1507145036018493E-3</v>
      </c>
      <c r="E18" s="22">
        <v>3178151</v>
      </c>
      <c r="F18" s="12">
        <f t="shared" si="9"/>
        <v>3.3375173580606474E-2</v>
      </c>
      <c r="G18" s="288">
        <f t="shared" si="1"/>
        <v>6.9812648273438185E-3</v>
      </c>
      <c r="H18" s="131">
        <f t="shared" si="2"/>
        <v>556901</v>
      </c>
      <c r="I18" s="132">
        <f t="shared" si="10"/>
        <v>21.245627086313789</v>
      </c>
      <c r="J18" s="22">
        <v>3357751</v>
      </c>
      <c r="K18" s="12">
        <f t="shared" si="11"/>
        <v>3.576128293054312E-2</v>
      </c>
      <c r="L18" s="130">
        <f t="shared" si="4"/>
        <v>6.9464003475526491E-3</v>
      </c>
      <c r="M18" s="22">
        <v>3569988</v>
      </c>
      <c r="N18" s="12">
        <f t="shared" si="12"/>
        <v>3.8440132379422891E-2</v>
      </c>
      <c r="O18" s="288">
        <f t="shared" si="13"/>
        <v>6.9832713900082151E-3</v>
      </c>
    </row>
    <row r="19" spans="1:15" s="221" customFormat="1" ht="13">
      <c r="A19" s="23" t="s">
        <v>11</v>
      </c>
      <c r="B19" s="21">
        <v>28548345</v>
      </c>
      <c r="C19" s="134">
        <f t="shared" si="8"/>
        <v>0.32663537868365505</v>
      </c>
      <c r="D19" s="288">
        <f t="shared" si="0"/>
        <v>6.6988162001079377E-2</v>
      </c>
      <c r="E19" s="21">
        <v>20951721</v>
      </c>
      <c r="F19" s="129">
        <f t="shared" si="9"/>
        <v>0.22002331707569525</v>
      </c>
      <c r="G19" s="288">
        <f t="shared" si="1"/>
        <v>4.602346234952992E-2</v>
      </c>
      <c r="H19" s="131">
        <f t="shared" si="2"/>
        <v>-7596624</v>
      </c>
      <c r="I19" s="132">
        <f t="shared" si="10"/>
        <v>-26.609682627837088</v>
      </c>
      <c r="J19" s="21">
        <v>15085705</v>
      </c>
      <c r="K19" s="129">
        <f t="shared" si="11"/>
        <v>0.16066830587250486</v>
      </c>
      <c r="L19" s="130">
        <f t="shared" si="4"/>
        <v>3.120879018577517E-2</v>
      </c>
      <c r="M19" s="21">
        <v>10399391</v>
      </c>
      <c r="N19" s="129">
        <f t="shared" si="12"/>
        <v>0.11197627742876978</v>
      </c>
      <c r="O19" s="288">
        <f t="shared" si="13"/>
        <v>2.0342300770705375E-2</v>
      </c>
    </row>
    <row r="20" spans="1:15">
      <c r="A20" s="16" t="s">
        <v>6</v>
      </c>
      <c r="B20" s="22">
        <v>10819063</v>
      </c>
      <c r="C20" s="133">
        <f t="shared" si="8"/>
        <v>0.12378611579786222</v>
      </c>
      <c r="D20" s="288">
        <f t="shared" si="0"/>
        <v>2.5386730647394232E-2</v>
      </c>
      <c r="E20" s="22">
        <v>9947061</v>
      </c>
      <c r="F20" s="12">
        <f t="shared" si="9"/>
        <v>0.10445850039594753</v>
      </c>
      <c r="G20" s="288">
        <f t="shared" si="1"/>
        <v>2.1850147175116422E-2</v>
      </c>
      <c r="H20" s="131">
        <f t="shared" si="2"/>
        <v>-872002</v>
      </c>
      <c r="I20" s="132">
        <f t="shared" si="10"/>
        <v>-8.0598661824965774</v>
      </c>
      <c r="J20" s="22">
        <v>5215552</v>
      </c>
      <c r="K20" s="12">
        <f t="shared" si="11"/>
        <v>5.554754676894149E-2</v>
      </c>
      <c r="L20" s="130">
        <f t="shared" si="4"/>
        <v>1.0789755471885473E-2</v>
      </c>
      <c r="M20" s="22">
        <v>5115931</v>
      </c>
      <c r="N20" s="12">
        <f t="shared" si="12"/>
        <v>5.5086197736237012E-2</v>
      </c>
      <c r="O20" s="288">
        <f t="shared" si="13"/>
        <v>1.0007298227768868E-2</v>
      </c>
    </row>
    <row r="21" spans="1:15" s="221" customFormat="1" ht="13.5">
      <c r="A21" s="18" t="s">
        <v>7</v>
      </c>
      <c r="B21" s="24">
        <v>17729282</v>
      </c>
      <c r="C21" s="139">
        <f t="shared" si="8"/>
        <v>0.20284926288579283</v>
      </c>
      <c r="D21" s="288">
        <f t="shared" si="0"/>
        <v>4.1601431353685152E-2</v>
      </c>
      <c r="E21" s="24">
        <v>11004660</v>
      </c>
      <c r="F21" s="129">
        <f t="shared" si="9"/>
        <v>0.1155648166797477</v>
      </c>
      <c r="G21" s="288">
        <f t="shared" si="1"/>
        <v>2.4173315174413498E-2</v>
      </c>
      <c r="H21" s="131">
        <f t="shared" si="2"/>
        <v>-6724622</v>
      </c>
      <c r="I21" s="132">
        <f t="shared" si="10"/>
        <v>-37.929466066364107</v>
      </c>
      <c r="J21" s="24">
        <v>9870153</v>
      </c>
      <c r="K21" s="129">
        <f t="shared" si="11"/>
        <v>0.10512075910356336</v>
      </c>
      <c r="L21" s="130">
        <f t="shared" si="4"/>
        <v>2.0419034713889693E-2</v>
      </c>
      <c r="M21" s="24">
        <v>5283460</v>
      </c>
      <c r="N21" s="129">
        <f t="shared" si="12"/>
        <v>5.6890079692532763E-2</v>
      </c>
      <c r="O21" s="288">
        <f t="shared" si="13"/>
        <v>1.0335002542936506E-2</v>
      </c>
    </row>
    <row r="22" spans="1:15">
      <c r="A22" s="23" t="s">
        <v>12</v>
      </c>
      <c r="B22" s="21">
        <v>6495586</v>
      </c>
      <c r="C22" s="12">
        <f t="shared" si="8"/>
        <v>7.4319131034819991E-2</v>
      </c>
      <c r="D22" s="288">
        <f t="shared" si="0"/>
        <v>1.5241772062791844E-2</v>
      </c>
      <c r="E22" s="21">
        <v>7825710</v>
      </c>
      <c r="F22" s="12">
        <f t="shared" si="9"/>
        <v>8.218125244567924E-2</v>
      </c>
      <c r="G22" s="288">
        <f t="shared" si="1"/>
        <v>1.7190295228890255E-2</v>
      </c>
      <c r="H22" s="131">
        <f t="shared" si="2"/>
        <v>1330124</v>
      </c>
      <c r="I22" s="132">
        <f t="shared" si="10"/>
        <v>20.477351850933843</v>
      </c>
      <c r="J22" s="21">
        <v>7377354</v>
      </c>
      <c r="K22" s="12">
        <f t="shared" si="11"/>
        <v>7.8571533050775369E-2</v>
      </c>
      <c r="L22" s="130">
        <f t="shared" si="4"/>
        <v>1.5262017460383135E-2</v>
      </c>
      <c r="M22" s="21">
        <v>7377354</v>
      </c>
      <c r="N22" s="12">
        <f t="shared" si="12"/>
        <v>7.9436251429938973E-2</v>
      </c>
      <c r="O22" s="288">
        <f t="shared" si="13"/>
        <v>1.4430879073588671E-2</v>
      </c>
    </row>
    <row r="23" spans="1:15" s="221" customFormat="1" ht="13.5">
      <c r="A23" s="16" t="s">
        <v>6</v>
      </c>
      <c r="B23" s="22">
        <v>6495586</v>
      </c>
      <c r="C23" s="133">
        <f t="shared" si="8"/>
        <v>7.4319131034819991E-2</v>
      </c>
      <c r="D23" s="288">
        <f t="shared" si="0"/>
        <v>1.5241772062791844E-2</v>
      </c>
      <c r="E23" s="22">
        <v>7825710</v>
      </c>
      <c r="F23" s="129">
        <f t="shared" si="9"/>
        <v>8.218125244567924E-2</v>
      </c>
      <c r="G23" s="288">
        <f t="shared" si="1"/>
        <v>1.7190295228890255E-2</v>
      </c>
      <c r="H23" s="131">
        <f t="shared" si="2"/>
        <v>1330124</v>
      </c>
      <c r="I23" s="132">
        <f t="shared" si="10"/>
        <v>20.477351850933843</v>
      </c>
      <c r="J23" s="22">
        <v>7377354</v>
      </c>
      <c r="K23" s="129">
        <f t="shared" si="11"/>
        <v>7.8571533050775369E-2</v>
      </c>
      <c r="L23" s="130">
        <f t="shared" si="4"/>
        <v>1.5262017460383135E-2</v>
      </c>
      <c r="M23" s="22">
        <v>7377354</v>
      </c>
      <c r="N23" s="129">
        <f t="shared" si="12"/>
        <v>7.9436251429938973E-2</v>
      </c>
      <c r="O23" s="288">
        <f t="shared" si="13"/>
        <v>1.4430879073588671E-2</v>
      </c>
    </row>
    <row r="24" spans="1:15" s="221" customFormat="1" ht="13">
      <c r="A24" s="142" t="s">
        <v>13</v>
      </c>
      <c r="B24" s="21">
        <v>986825214</v>
      </c>
      <c r="C24" s="129">
        <f t="shared" si="8"/>
        <v>11.290743034997963</v>
      </c>
      <c r="D24" s="288">
        <f t="shared" si="0"/>
        <v>2.31556706009339</v>
      </c>
      <c r="E24" s="21">
        <v>1128382620</v>
      </c>
      <c r="F24" s="129">
        <f t="shared" si="9"/>
        <v>11.849646479301807</v>
      </c>
      <c r="G24" s="288">
        <f t="shared" si="1"/>
        <v>2.4786543801071965</v>
      </c>
      <c r="H24" s="131">
        <f t="shared" si="2"/>
        <v>141557406</v>
      </c>
      <c r="I24" s="132">
        <f t="shared" si="10"/>
        <v>14.344729339272845</v>
      </c>
      <c r="J24" s="21">
        <v>1239459817</v>
      </c>
      <c r="K24" s="129">
        <f t="shared" si="11"/>
        <v>13.200702850442514</v>
      </c>
      <c r="L24" s="130">
        <f t="shared" si="4"/>
        <v>2.5641520480781166</v>
      </c>
      <c r="M24" s="21">
        <v>1435065516</v>
      </c>
      <c r="N24" s="129">
        <f t="shared" si="12"/>
        <v>15.452183146885876</v>
      </c>
      <c r="O24" s="288">
        <f t="shared" si="13"/>
        <v>2.8071388365087437</v>
      </c>
    </row>
    <row r="25" spans="1:15">
      <c r="A25" s="16" t="s">
        <v>6</v>
      </c>
      <c r="B25" s="22">
        <v>985157514</v>
      </c>
      <c r="C25" s="143">
        <f t="shared" si="8"/>
        <v>11.271662075277506</v>
      </c>
      <c r="D25" s="288">
        <f t="shared" si="0"/>
        <v>2.3116538329774503</v>
      </c>
      <c r="E25" s="22">
        <v>1123774275</v>
      </c>
      <c r="F25" s="12">
        <f t="shared" si="9"/>
        <v>11.801252204047321</v>
      </c>
      <c r="G25" s="288">
        <f t="shared" si="1"/>
        <v>2.4685314888849836</v>
      </c>
      <c r="H25" s="131">
        <f t="shared" si="2"/>
        <v>138616761</v>
      </c>
      <c r="I25" s="132">
        <f t="shared" si="10"/>
        <v>14.070517559895507</v>
      </c>
      <c r="J25" s="22">
        <v>1235579246</v>
      </c>
      <c r="K25" s="12">
        <f t="shared" si="11"/>
        <v>13.159373342249959</v>
      </c>
      <c r="L25" s="130">
        <f t="shared" si="4"/>
        <v>2.5561240556084242</v>
      </c>
      <c r="M25" s="22">
        <v>1435065516</v>
      </c>
      <c r="N25" s="12">
        <f t="shared" si="12"/>
        <v>15.452183146885876</v>
      </c>
      <c r="O25" s="288">
        <f t="shared" si="13"/>
        <v>2.8071388365087437</v>
      </c>
    </row>
    <row r="26" spans="1:15" s="221" customFormat="1" ht="13">
      <c r="A26" s="135" t="s">
        <v>2</v>
      </c>
      <c r="B26" s="136">
        <v>144679</v>
      </c>
      <c r="C26" s="137">
        <f t="shared" si="8"/>
        <v>1.6553421906794433E-3</v>
      </c>
      <c r="D26" s="288">
        <f t="shared" si="0"/>
        <v>3.3948658985850715E-4</v>
      </c>
      <c r="E26" s="136">
        <v>334170</v>
      </c>
      <c r="F26" s="129">
        <f t="shared" si="9"/>
        <v>3.5092674185182725E-3</v>
      </c>
      <c r="G26" s="288">
        <f t="shared" si="1"/>
        <v>7.3405236798172388E-4</v>
      </c>
      <c r="H26" s="131">
        <f t="shared" si="2"/>
        <v>189491</v>
      </c>
      <c r="I26" s="132">
        <f t="shared" si="10"/>
        <v>130.9733962772759</v>
      </c>
      <c r="J26" s="136">
        <v>416299</v>
      </c>
      <c r="K26" s="129">
        <f t="shared" si="11"/>
        <v>4.4337374399418452E-3</v>
      </c>
      <c r="L26" s="130">
        <f t="shared" si="4"/>
        <v>8.6122512309156349E-4</v>
      </c>
      <c r="M26" s="136">
        <v>537427</v>
      </c>
      <c r="N26" s="129"/>
      <c r="O26" s="288">
        <f t="shared" si="13"/>
        <v>1.0512636438324008E-3</v>
      </c>
    </row>
    <row r="27" spans="1:15" s="223" customFormat="1" ht="13">
      <c r="A27" s="144" t="s">
        <v>78</v>
      </c>
      <c r="B27" s="145">
        <v>1125559</v>
      </c>
      <c r="C27" s="146">
        <f t="shared" si="8"/>
        <v>1.2878063166036284E-2</v>
      </c>
      <c r="D27" s="288">
        <f t="shared" si="0"/>
        <v>2.6411033155782902E-3</v>
      </c>
      <c r="E27" s="145">
        <v>682083</v>
      </c>
      <c r="F27" s="146">
        <f t="shared" si="9"/>
        <v>7.1628561768716488E-3</v>
      </c>
      <c r="G27" s="288">
        <f t="shared" si="1"/>
        <v>1.4982932079782095E-3</v>
      </c>
      <c r="H27" s="131">
        <f t="shared" si="2"/>
        <v>-443476</v>
      </c>
      <c r="I27" s="132">
        <f t="shared" si="10"/>
        <v>-39.400511212650777</v>
      </c>
      <c r="J27" s="145">
        <v>682083</v>
      </c>
      <c r="K27" s="146">
        <f t="shared" si="11"/>
        <v>7.2644347794442315E-3</v>
      </c>
      <c r="L27" s="130">
        <f t="shared" si="4"/>
        <v>1.4110699656584881E-3</v>
      </c>
      <c r="M27" s="145">
        <v>682083</v>
      </c>
      <c r="N27" s="146">
        <f>M27/$M$151*100</f>
        <v>7.3443834583628576E-3</v>
      </c>
      <c r="O27" s="288">
        <f t="shared" si="13"/>
        <v>1.3342259692500295E-3</v>
      </c>
    </row>
    <row r="28" spans="1:15" s="221" customFormat="1" ht="13.5">
      <c r="A28" s="18" t="s">
        <v>7</v>
      </c>
      <c r="B28" s="24">
        <v>1667700</v>
      </c>
      <c r="C28" s="139"/>
      <c r="D28" s="288">
        <f t="shared" si="0"/>
        <v>3.9132271159396485E-3</v>
      </c>
      <c r="E28" s="24">
        <v>4608345</v>
      </c>
      <c r="F28" s="129">
        <f t="shared" si="9"/>
        <v>4.8394275254486009E-2</v>
      </c>
      <c r="G28" s="288">
        <f t="shared" si="1"/>
        <v>1.0122891222212459E-2</v>
      </c>
      <c r="H28" s="131">
        <f t="shared" si="2"/>
        <v>2940645</v>
      </c>
      <c r="I28" s="132">
        <f t="shared" si="10"/>
        <v>176.32937578701205</v>
      </c>
      <c r="J28" s="24">
        <v>3880571</v>
      </c>
      <c r="K28" s="129">
        <f t="shared" si="11"/>
        <v>4.1329508192555271E-2</v>
      </c>
      <c r="L28" s="130">
        <f t="shared" si="4"/>
        <v>8.0279924696925829E-3</v>
      </c>
      <c r="M28" s="24"/>
      <c r="N28" s="129"/>
      <c r="O28" s="288" t="s">
        <v>86</v>
      </c>
    </row>
    <row r="29" spans="1:15" s="221" customFormat="1">
      <c r="A29" s="142" t="s">
        <v>81</v>
      </c>
      <c r="B29" s="21">
        <v>84359895</v>
      </c>
      <c r="C29" s="12">
        <f>B29/$B$151*100</f>
        <v>0.96520222972779601</v>
      </c>
      <c r="D29" s="288">
        <f t="shared" si="0"/>
        <v>0.19794892883121759</v>
      </c>
      <c r="E29" s="21">
        <v>93290837</v>
      </c>
      <c r="F29" s="12">
        <f t="shared" si="9"/>
        <v>0.97968846614118255</v>
      </c>
      <c r="G29" s="288">
        <f t="shared" si="1"/>
        <v>0.20492671338195237</v>
      </c>
      <c r="H29" s="131">
        <f t="shared" si="2"/>
        <v>8930942</v>
      </c>
      <c r="I29" s="132">
        <f t="shared" si="10"/>
        <v>10.58671540546608</v>
      </c>
      <c r="J29" s="21">
        <v>94670135</v>
      </c>
      <c r="K29" s="12">
        <f t="shared" si="11"/>
        <v>1.0082717517790072</v>
      </c>
      <c r="L29" s="130">
        <f t="shared" si="4"/>
        <v>0.19585033514005543</v>
      </c>
      <c r="M29" s="21">
        <v>94130099</v>
      </c>
      <c r="N29" s="12">
        <f>M29/$M$151*100</f>
        <v>1.0135533975039082</v>
      </c>
      <c r="O29" s="288">
        <f>M29/$M$169/1000000*100</f>
        <v>0.18412835765423888</v>
      </c>
    </row>
    <row r="30" spans="1:15">
      <c r="A30" s="16" t="s">
        <v>6</v>
      </c>
      <c r="B30" s="22">
        <v>83400368</v>
      </c>
      <c r="C30" s="133">
        <f>B30/$B$151*100</f>
        <v>0.95422381872000595</v>
      </c>
      <c r="D30" s="288">
        <f t="shared" si="0"/>
        <v>0.19569741652392239</v>
      </c>
      <c r="E30" s="22">
        <v>92331310</v>
      </c>
      <c r="F30" s="129">
        <f t="shared" si="9"/>
        <v>0.96961204743726359</v>
      </c>
      <c r="G30" s="288">
        <f t="shared" si="1"/>
        <v>0.20281897460680082</v>
      </c>
      <c r="H30" s="131">
        <f t="shared" si="2"/>
        <v>8930942</v>
      </c>
      <c r="I30" s="132">
        <f t="shared" si="10"/>
        <v>10.708516298153498</v>
      </c>
      <c r="J30" s="22">
        <v>93710608</v>
      </c>
      <c r="K30" s="129">
        <f t="shared" si="11"/>
        <v>0.99805243637220797</v>
      </c>
      <c r="L30" s="130">
        <f t="shared" si="4"/>
        <v>0.19386529852290121</v>
      </c>
      <c r="M30" s="22">
        <v>93170572</v>
      </c>
      <c r="N30" s="129">
        <f>M30/$M$151*100</f>
        <v>1.0032216135030569</v>
      </c>
      <c r="O30" s="288">
        <f>M30/$M$169/1000000*100</f>
        <v>0.18225142208833769</v>
      </c>
    </row>
    <row r="31" spans="1:15" s="221" customFormat="1" ht="13">
      <c r="A31" s="147" t="s">
        <v>2</v>
      </c>
      <c r="B31" s="136">
        <v>194146</v>
      </c>
      <c r="C31" s="137">
        <f>B31/$B$151*100</f>
        <v>2.2213179863812384E-3</v>
      </c>
      <c r="D31" s="288">
        <f t="shared" si="0"/>
        <v>4.5555998779829641E-4</v>
      </c>
      <c r="E31" s="136">
        <v>298080</v>
      </c>
      <c r="F31" s="129">
        <f t="shared" si="9"/>
        <v>3.1302703178380064E-3</v>
      </c>
      <c r="G31" s="288">
        <f t="shared" si="1"/>
        <v>6.547755030313681E-4</v>
      </c>
      <c r="H31" s="131">
        <f t="shared" si="2"/>
        <v>103934</v>
      </c>
      <c r="I31" s="132">
        <f t="shared" si="10"/>
        <v>53.533938376273511</v>
      </c>
      <c r="J31" s="136">
        <v>298080</v>
      </c>
      <c r="K31" s="129">
        <f t="shared" si="11"/>
        <v>3.1746616160448745E-3</v>
      </c>
      <c r="L31" s="130">
        <f t="shared" si="4"/>
        <v>6.1665770201497789E-4</v>
      </c>
      <c r="M31" s="136">
        <v>298080</v>
      </c>
      <c r="N31" s="129">
        <f>M31/$M$151*100</f>
        <v>3.2096003290930874E-3</v>
      </c>
      <c r="O31" s="288">
        <f>M31/$M$169/1000000*100</f>
        <v>5.8307577950784397E-4</v>
      </c>
    </row>
    <row r="32" spans="1:15" s="221" customFormat="1" ht="13">
      <c r="A32" s="222" t="s">
        <v>78</v>
      </c>
      <c r="B32" s="136"/>
      <c r="C32" s="137"/>
      <c r="D32" s="288" t="s">
        <v>86</v>
      </c>
      <c r="E32" s="136">
        <v>107925</v>
      </c>
      <c r="F32" s="129"/>
      <c r="G32" s="288">
        <f t="shared" si="1"/>
        <v>2.3707275283367014E-4</v>
      </c>
      <c r="H32" s="131">
        <f t="shared" ref="H32" si="14">E32-B32</f>
        <v>107925</v>
      </c>
      <c r="I32" s="132" t="s">
        <v>86</v>
      </c>
      <c r="J32" s="136"/>
      <c r="K32" s="129"/>
      <c r="L32" s="288" t="s">
        <v>86</v>
      </c>
      <c r="M32" s="136"/>
      <c r="N32" s="129"/>
      <c r="O32" s="288" t="s">
        <v>86</v>
      </c>
    </row>
    <row r="33" spans="1:15" s="221" customFormat="1" ht="13.5">
      <c r="A33" s="18" t="s">
        <v>7</v>
      </c>
      <c r="B33" s="24">
        <v>959527</v>
      </c>
      <c r="C33" s="139">
        <f>B33/$B$151*100</f>
        <v>1.0978411007790172E-2</v>
      </c>
      <c r="D33" s="288">
        <f t="shared" ref="D33:D44" si="15">B33/$B$169/1000000*100</f>
        <v>2.2515123072952108E-3</v>
      </c>
      <c r="E33" s="24">
        <v>959527</v>
      </c>
      <c r="F33" s="129">
        <f t="shared" ref="F33:F44" si="16">E33/$E$151*100</f>
        <v>1.0076418703918911E-2</v>
      </c>
      <c r="G33" s="288">
        <f t="shared" si="1"/>
        <v>2.1077387751515684E-3</v>
      </c>
      <c r="H33" s="131">
        <f t="shared" si="2"/>
        <v>0</v>
      </c>
      <c r="I33" s="132">
        <f t="shared" si="10"/>
        <v>0</v>
      </c>
      <c r="J33" s="24">
        <v>959527</v>
      </c>
      <c r="K33" s="129">
        <f t="shared" ref="K33:K44" si="17">J33/$J$151*100</f>
        <v>1.021931540679915E-2</v>
      </c>
      <c r="L33" s="130">
        <f>J33/$J$169/1000000*100</f>
        <v>1.9850366171542057E-3</v>
      </c>
      <c r="M33" s="24">
        <v>959527</v>
      </c>
      <c r="N33" s="129">
        <f>M33/$M$151*100</f>
        <v>1.0331784000851125E-2</v>
      </c>
      <c r="O33" s="288">
        <f>M33/$M$169/1000000*100</f>
        <v>1.8769355659011776E-3</v>
      </c>
    </row>
    <row r="34" spans="1:15" s="224" customFormat="1">
      <c r="A34" s="144" t="s">
        <v>78</v>
      </c>
      <c r="B34" s="145">
        <v>802105</v>
      </c>
      <c r="C34" s="149">
        <f>B34/$B$151*100</f>
        <v>9.1772700105401256E-3</v>
      </c>
      <c r="D34" s="288">
        <f t="shared" si="15"/>
        <v>1.8821245043057935E-3</v>
      </c>
      <c r="E34" s="145">
        <v>801812</v>
      </c>
      <c r="F34" s="150">
        <f t="shared" si="16"/>
        <v>8.4201835214919741E-3</v>
      </c>
      <c r="G34" s="288">
        <f t="shared" si="1"/>
        <v>1.7612951410245145E-3</v>
      </c>
      <c r="H34" s="131">
        <f t="shared" si="2"/>
        <v>-293</v>
      </c>
      <c r="I34" s="132">
        <f t="shared" si="10"/>
        <v>-3.6528883375623877E-2</v>
      </c>
      <c r="J34" s="145"/>
      <c r="K34" s="150">
        <f t="shared" si="17"/>
        <v>0</v>
      </c>
      <c r="L34" s="288" t="s">
        <v>86</v>
      </c>
      <c r="M34" s="145"/>
      <c r="N34" s="150">
        <f>M34/$M$151*100</f>
        <v>0</v>
      </c>
      <c r="O34" s="288" t="s">
        <v>86</v>
      </c>
    </row>
    <row r="35" spans="1:15" s="221" customFormat="1" ht="13">
      <c r="A35" s="25" t="s">
        <v>14</v>
      </c>
      <c r="B35" s="21">
        <v>749169786</v>
      </c>
      <c r="C35" s="129">
        <f>B35/$B$151*100</f>
        <v>8.5716127063920116</v>
      </c>
      <c r="D35" s="288">
        <f t="shared" si="15"/>
        <v>1.7579130065466835</v>
      </c>
      <c r="E35" s="21">
        <v>165181886</v>
      </c>
      <c r="F35" s="129">
        <f t="shared" si="16"/>
        <v>1.7346482648627932</v>
      </c>
      <c r="G35" s="288">
        <f t="shared" si="1"/>
        <v>0.36284572093840611</v>
      </c>
      <c r="H35" s="131">
        <f t="shared" si="2"/>
        <v>-583987900</v>
      </c>
      <c r="I35" s="132">
        <f t="shared" si="10"/>
        <v>-77.951341726960678</v>
      </c>
      <c r="J35" s="21">
        <v>152473185</v>
      </c>
      <c r="K35" s="129">
        <f t="shared" si="17"/>
        <v>1.6238954907931062</v>
      </c>
      <c r="L35" s="130">
        <f>J35/$J$169/1000000*100</f>
        <v>0.3154313066324631</v>
      </c>
      <c r="M35" s="21">
        <v>139335419</v>
      </c>
      <c r="N35" s="129">
        <f>M35/$M$151*100</f>
        <v>1.5003053095703278</v>
      </c>
      <c r="O35" s="288">
        <f>M35/$M$169/1000000*100</f>
        <v>0.27255471030084893</v>
      </c>
    </row>
    <row r="36" spans="1:15" s="221" customFormat="1" ht="13.5">
      <c r="A36" s="16" t="s">
        <v>6</v>
      </c>
      <c r="B36" s="22">
        <v>635463478</v>
      </c>
      <c r="C36" s="133">
        <f>B36/$B$151*100</f>
        <v>7.2706440172333107</v>
      </c>
      <c r="D36" s="288">
        <f t="shared" si="15"/>
        <v>1.4911032639556985</v>
      </c>
      <c r="E36" s="22">
        <v>137654667</v>
      </c>
      <c r="F36" s="129">
        <f t="shared" si="16"/>
        <v>1.4455727261875166</v>
      </c>
      <c r="G36" s="288">
        <f t="shared" si="1"/>
        <v>0.30237823345927423</v>
      </c>
      <c r="H36" s="131">
        <f t="shared" si="2"/>
        <v>-497808811</v>
      </c>
      <c r="I36" s="132">
        <f t="shared" si="10"/>
        <v>-78.337910554160914</v>
      </c>
      <c r="J36" s="22">
        <v>132311407</v>
      </c>
      <c r="K36" s="129">
        <f t="shared" si="17"/>
        <v>1.4091651407937169</v>
      </c>
      <c r="L36" s="130">
        <f>J36/$J$169/1000000*100</f>
        <v>0.27372131035624148</v>
      </c>
      <c r="M36" s="22">
        <v>133519609</v>
      </c>
      <c r="N36" s="129">
        <f>M36/$M$151*100</f>
        <v>1.4376831085171109</v>
      </c>
      <c r="O36" s="288">
        <f>M36/$M$169/1000000*100</f>
        <v>0.26117837525918391</v>
      </c>
    </row>
    <row r="37" spans="1:15" s="221" customFormat="1" ht="13.5">
      <c r="A37" s="147" t="s">
        <v>2</v>
      </c>
      <c r="B37" s="136">
        <v>17911</v>
      </c>
      <c r="C37" s="133"/>
      <c r="D37" s="288">
        <f t="shared" si="15"/>
        <v>4.2027829270009618E-5</v>
      </c>
      <c r="E37" s="136">
        <v>23328</v>
      </c>
      <c r="F37" s="129">
        <f t="shared" si="16"/>
        <v>2.4497767704819183E-4</v>
      </c>
      <c r="G37" s="288">
        <f t="shared" si="1"/>
        <v>5.1243300237237501E-5</v>
      </c>
      <c r="H37" s="131">
        <f t="shared" si="2"/>
        <v>5417</v>
      </c>
      <c r="I37" s="132">
        <f t="shared" si="10"/>
        <v>30.243984143822246</v>
      </c>
      <c r="J37" s="136">
        <v>23328</v>
      </c>
      <c r="K37" s="129">
        <f t="shared" si="17"/>
        <v>2.4845177864699016E-4</v>
      </c>
      <c r="L37" s="130">
        <f>J37/$J$169/1000000*100</f>
        <v>4.8260167983780872E-5</v>
      </c>
      <c r="M37" s="136">
        <v>23328</v>
      </c>
      <c r="N37" s="129"/>
      <c r="O37" s="288">
        <f>M37/$M$169/1000000*100</f>
        <v>4.5632017526700834E-5</v>
      </c>
    </row>
    <row r="38" spans="1:15" s="226" customFormat="1">
      <c r="A38" s="144" t="s">
        <v>78</v>
      </c>
      <c r="B38" s="145">
        <v>4124487</v>
      </c>
      <c r="C38" s="149">
        <f t="shared" ref="C38:C44" si="18">B38/$B$151*100</f>
        <v>4.7190244237303863E-2</v>
      </c>
      <c r="D38" s="288">
        <f t="shared" si="15"/>
        <v>9.6780322406551378E-3</v>
      </c>
      <c r="E38" s="145">
        <v>4054394</v>
      </c>
      <c r="F38" s="150">
        <f t="shared" si="16"/>
        <v>4.2576990053074699E-2</v>
      </c>
      <c r="G38" s="288">
        <f t="shared" si="1"/>
        <v>8.9060583428521214E-3</v>
      </c>
      <c r="H38" s="131">
        <f t="shared" ref="H38:H70" si="19">E38-B38</f>
        <v>-70093</v>
      </c>
      <c r="I38" s="132">
        <f t="shared" si="10"/>
        <v>-1.6994355904140264</v>
      </c>
      <c r="J38" s="145">
        <v>162984</v>
      </c>
      <c r="K38" s="150">
        <f t="shared" si="17"/>
        <v>1.7358395357939406E-3</v>
      </c>
      <c r="L38" s="130">
        <f>J38/$J$169/1000000*100</f>
        <v>3.3717572096487233E-4</v>
      </c>
      <c r="M38" s="145">
        <v>162984</v>
      </c>
      <c r="N38" s="150">
        <f>M38/$M$151*100</f>
        <v>1.7549433039348759E-3</v>
      </c>
      <c r="O38" s="288">
        <f>M38/$M$169/1000000*100</f>
        <v>3.1881381792574627E-4</v>
      </c>
    </row>
    <row r="39" spans="1:15" s="221" customFormat="1" ht="13.5">
      <c r="A39" s="18" t="s">
        <v>7</v>
      </c>
      <c r="B39" s="24">
        <v>113706308</v>
      </c>
      <c r="C39" s="139">
        <f t="shared" si="18"/>
        <v>1.3009686891586996</v>
      </c>
      <c r="D39" s="288">
        <f t="shared" si="15"/>
        <v>0.26680974259098483</v>
      </c>
      <c r="E39" s="24">
        <v>27527219</v>
      </c>
      <c r="F39" s="129">
        <f t="shared" si="16"/>
        <v>0.28907553867527647</v>
      </c>
      <c r="G39" s="288">
        <f t="shared" si="1"/>
        <v>6.0467487479131887E-2</v>
      </c>
      <c r="H39" s="131">
        <f t="shared" si="19"/>
        <v>-86179089</v>
      </c>
      <c r="I39" s="132">
        <f t="shared" si="10"/>
        <v>-75.790948203155097</v>
      </c>
      <c r="J39" s="24">
        <v>20161778</v>
      </c>
      <c r="K39" s="129">
        <f t="shared" si="17"/>
        <v>0.21473034999938942</v>
      </c>
      <c r="L39" s="130">
        <f>J39/$J$169/1000000*100</f>
        <v>4.1709996276221607E-2</v>
      </c>
      <c r="M39" s="24">
        <v>5815810</v>
      </c>
      <c r="N39" s="129">
        <f>M39/$M$151*100</f>
        <v>6.2622201053216822E-2</v>
      </c>
      <c r="O39" s="288">
        <f>M39/$M$169/1000000*100</f>
        <v>1.1376335041665037E-2</v>
      </c>
    </row>
    <row r="40" spans="1:15" s="221" customFormat="1" ht="26">
      <c r="A40" s="225" t="s">
        <v>82</v>
      </c>
      <c r="B40" s="151">
        <v>4699</v>
      </c>
      <c r="C40" s="141">
        <f t="shared" si="18"/>
        <v>5.3763524450699157E-5</v>
      </c>
      <c r="D40" s="288">
        <f t="shared" si="15"/>
        <v>1.1026116338550344E-5</v>
      </c>
      <c r="E40" s="151"/>
      <c r="F40" s="129">
        <f t="shared" si="16"/>
        <v>0</v>
      </c>
      <c r="G40" s="288" t="s">
        <v>86</v>
      </c>
      <c r="H40" s="131">
        <f t="shared" si="19"/>
        <v>-4699</v>
      </c>
      <c r="I40" s="132">
        <f t="shared" si="10"/>
        <v>-100</v>
      </c>
      <c r="J40" s="151"/>
      <c r="K40" s="129">
        <f t="shared" si="17"/>
        <v>0</v>
      </c>
      <c r="L40" s="288" t="s">
        <v>86</v>
      </c>
      <c r="M40" s="151"/>
      <c r="N40" s="129">
        <f>M40/$M$151*100</f>
        <v>0</v>
      </c>
      <c r="O40" s="288" t="s">
        <v>86</v>
      </c>
    </row>
    <row r="41" spans="1:15" s="221" customFormat="1" ht="13">
      <c r="A41" s="144" t="s">
        <v>78</v>
      </c>
      <c r="B41" s="148">
        <v>13000</v>
      </c>
      <c r="C41" s="141">
        <f t="shared" si="18"/>
        <v>1.4873926747373676E-4</v>
      </c>
      <c r="D41" s="288">
        <f t="shared" si="15"/>
        <v>3.0504258863833684E-5</v>
      </c>
      <c r="E41" s="148"/>
      <c r="F41" s="129">
        <f t="shared" si="16"/>
        <v>0</v>
      </c>
      <c r="G41" s="288" t="s">
        <v>86</v>
      </c>
      <c r="H41" s="131">
        <f t="shared" si="19"/>
        <v>-13000</v>
      </c>
      <c r="I41" s="132">
        <f t="shared" si="10"/>
        <v>-100</v>
      </c>
      <c r="J41" s="148"/>
      <c r="K41" s="129">
        <f t="shared" si="17"/>
        <v>0</v>
      </c>
      <c r="L41" s="288" t="s">
        <v>86</v>
      </c>
      <c r="M41" s="148"/>
      <c r="N41" s="129"/>
      <c r="O41" s="288" t="s">
        <v>86</v>
      </c>
    </row>
    <row r="42" spans="1:15">
      <c r="A42" s="23" t="s">
        <v>15</v>
      </c>
      <c r="B42" s="21">
        <v>1218876132</v>
      </c>
      <c r="C42" s="12">
        <f t="shared" si="18"/>
        <v>13.945749462684745</v>
      </c>
      <c r="D42" s="288">
        <f t="shared" si="15"/>
        <v>2.8600702348827935</v>
      </c>
      <c r="E42" s="21">
        <v>1365280012</v>
      </c>
      <c r="F42" s="12">
        <f t="shared" si="16"/>
        <v>14.337411087966711</v>
      </c>
      <c r="G42" s="288">
        <f t="shared" ref="G42:G48" si="20">E42/$E$169/1000000*100</f>
        <v>2.9990335032070994</v>
      </c>
      <c r="H42" s="131">
        <f t="shared" si="19"/>
        <v>146403880</v>
      </c>
      <c r="I42" s="132">
        <f t="shared" si="10"/>
        <v>12.011382958149525</v>
      </c>
      <c r="J42" s="21">
        <v>1303083798</v>
      </c>
      <c r="K42" s="12">
        <f t="shared" si="17"/>
        <v>13.878321645197843</v>
      </c>
      <c r="L42" s="130">
        <f>J42/$J$169/1000000*100</f>
        <v>2.6957751623981134</v>
      </c>
      <c r="M42" s="21">
        <v>1252382804</v>
      </c>
      <c r="N42" s="12">
        <f>M42/$M$151*100</f>
        <v>13.485132380129242</v>
      </c>
      <c r="O42" s="288">
        <f>M42/$M$169/1000000*100</f>
        <v>2.4497922694730252</v>
      </c>
    </row>
    <row r="43" spans="1:15">
      <c r="A43" s="16" t="s">
        <v>6</v>
      </c>
      <c r="B43" s="22">
        <v>823204275</v>
      </c>
      <c r="C43" s="143">
        <f t="shared" si="18"/>
        <v>9.4186769880575802</v>
      </c>
      <c r="D43" s="288">
        <f t="shared" si="15"/>
        <v>1.9316335617241946</v>
      </c>
      <c r="E43" s="22">
        <v>1014035627</v>
      </c>
      <c r="F43" s="12">
        <f t="shared" si="16"/>
        <v>10.648837977819218</v>
      </c>
      <c r="G43" s="288">
        <f t="shared" si="20"/>
        <v>2.2274747979087954</v>
      </c>
      <c r="H43" s="131">
        <f t="shared" si="19"/>
        <v>190831352</v>
      </c>
      <c r="I43" s="132">
        <f t="shared" si="10"/>
        <v>23.181530732453993</v>
      </c>
      <c r="J43" s="22">
        <v>1152708791</v>
      </c>
      <c r="K43" s="12">
        <f t="shared" si="17"/>
        <v>12.276772521689457</v>
      </c>
      <c r="L43" s="130">
        <f>J43/$J$169/1000000*100</f>
        <v>2.3846844946005215</v>
      </c>
      <c r="M43" s="22">
        <v>1186853379</v>
      </c>
      <c r="N43" s="12">
        <f>M43/$M$151*100</f>
        <v>12.779539035908627</v>
      </c>
      <c r="O43" s="288">
        <f>M43/$M$169/1000000*100</f>
        <v>2.3216098333398536</v>
      </c>
    </row>
    <row r="44" spans="1:15" s="221" customFormat="1" ht="13.5">
      <c r="A44" s="147" t="s">
        <v>2</v>
      </c>
      <c r="B44" s="136">
        <v>9905</v>
      </c>
      <c r="C44" s="133">
        <f t="shared" si="18"/>
        <v>1.1332788033287406E-4</v>
      </c>
      <c r="D44" s="288">
        <f t="shared" si="15"/>
        <v>2.3241898772790201E-5</v>
      </c>
      <c r="E44" s="136">
        <v>15552</v>
      </c>
      <c r="F44" s="129">
        <f t="shared" si="16"/>
        <v>1.6331845136546123E-4</v>
      </c>
      <c r="G44" s="288">
        <f t="shared" si="20"/>
        <v>3.4162200158158334E-5</v>
      </c>
      <c r="H44" s="131">
        <f t="shared" si="19"/>
        <v>5647</v>
      </c>
      <c r="I44" s="132">
        <f t="shared" si="10"/>
        <v>57.011610297829378</v>
      </c>
      <c r="J44" s="136">
        <v>15552</v>
      </c>
      <c r="K44" s="129">
        <f t="shared" si="17"/>
        <v>1.6563451909799347E-4</v>
      </c>
      <c r="L44" s="130">
        <f>J44/$J$169/1000000*100</f>
        <v>3.2173445322520584E-5</v>
      </c>
      <c r="M44" s="136">
        <v>15552</v>
      </c>
      <c r="N44" s="129"/>
      <c r="O44" s="288">
        <f>M44/$M$169/1000000*100</f>
        <v>3.0421345017800553E-5</v>
      </c>
    </row>
    <row r="45" spans="1:15">
      <c r="A45" s="222" t="s">
        <v>78</v>
      </c>
      <c r="B45" s="148"/>
      <c r="C45" s="133"/>
      <c r="D45" s="288" t="s">
        <v>86</v>
      </c>
      <c r="E45" s="148">
        <v>24227</v>
      </c>
      <c r="F45" s="152"/>
      <c r="G45" s="288">
        <f t="shared" si="20"/>
        <v>5.3218082769528167E-5</v>
      </c>
      <c r="H45" s="174">
        <f t="shared" si="19"/>
        <v>24227</v>
      </c>
      <c r="I45" s="132" t="s">
        <v>86</v>
      </c>
      <c r="J45" s="148"/>
      <c r="K45" s="152"/>
      <c r="L45" s="288" t="s">
        <v>86</v>
      </c>
      <c r="M45" s="148"/>
      <c r="N45" s="129"/>
      <c r="O45" s="288" t="s">
        <v>86</v>
      </c>
    </row>
    <row r="46" spans="1:15">
      <c r="A46" s="27" t="s">
        <v>16</v>
      </c>
      <c r="B46" s="136">
        <v>201830083</v>
      </c>
      <c r="C46" s="153">
        <f>B46/$B$151*100</f>
        <v>2.3092352845833455</v>
      </c>
      <c r="D46" s="288">
        <f t="shared" ref="D46:D56" si="21">B46/$B$169/1000000*100</f>
        <v>0.47359054602623363</v>
      </c>
      <c r="E46" s="136">
        <v>362193742</v>
      </c>
      <c r="F46" s="12">
        <f>E46/$E$151*100</f>
        <v>3.8035571654900595</v>
      </c>
      <c r="G46" s="288">
        <f t="shared" si="20"/>
        <v>0.79561053949565064</v>
      </c>
      <c r="H46" s="131">
        <f t="shared" si="19"/>
        <v>160363659</v>
      </c>
      <c r="I46" s="132">
        <f t="shared" si="10"/>
        <v>79.454785241306183</v>
      </c>
      <c r="J46" s="136">
        <v>497676242</v>
      </c>
      <c r="K46" s="12">
        <f>J46/$J$151*100</f>
        <v>5.3004349929376682</v>
      </c>
      <c r="L46" s="130">
        <f>J46/$J$169/1000000*100</f>
        <v>1.0295755761512682</v>
      </c>
      <c r="M46" s="136">
        <v>497676242</v>
      </c>
      <c r="N46" s="12">
        <f>M46/$M$151*100</f>
        <v>5.3587688878992594</v>
      </c>
      <c r="O46" s="288">
        <f>M46/$M$169/1000000*100</f>
        <v>0.9735069872070734</v>
      </c>
    </row>
    <row r="47" spans="1:15" s="221" customFormat="1">
      <c r="A47" s="27" t="s">
        <v>17</v>
      </c>
      <c r="B47" s="136">
        <v>384335000</v>
      </c>
      <c r="C47" s="153">
        <f>B47/$B$151*100</f>
        <v>4.3973620280398942</v>
      </c>
      <c r="D47" s="288">
        <f t="shared" si="21"/>
        <v>0.901834948494732</v>
      </c>
      <c r="E47" s="136">
        <v>425618000</v>
      </c>
      <c r="F47" s="12">
        <f>E47/$E$151*100</f>
        <v>4.46960343578092</v>
      </c>
      <c r="G47" s="288">
        <f t="shared" si="20"/>
        <v>0.93493102539319917</v>
      </c>
      <c r="H47" s="131">
        <f t="shared" si="19"/>
        <v>41283000</v>
      </c>
      <c r="I47" s="132">
        <f t="shared" si="10"/>
        <v>10.741410488245933</v>
      </c>
      <c r="J47" s="136">
        <v>436132000</v>
      </c>
      <c r="K47" s="12">
        <f>J47/$J$151*100</f>
        <v>4.6449661833362965</v>
      </c>
      <c r="L47" s="130">
        <f>J47/$J$169/1000000*100</f>
        <v>0.90225495469402961</v>
      </c>
      <c r="M47" s="136">
        <v>477773000</v>
      </c>
      <c r="N47" s="12">
        <f>M47/$M$151*100</f>
        <v>5.1444591318833597</v>
      </c>
      <c r="O47" s="288">
        <f>M47/$M$169/1000000*100</f>
        <v>0.93457415594069093</v>
      </c>
    </row>
    <row r="48" spans="1:15">
      <c r="A48" s="18" t="s">
        <v>7</v>
      </c>
      <c r="B48" s="24">
        <v>395671857</v>
      </c>
      <c r="C48" s="139">
        <f>B48/$B$151*100</f>
        <v>4.5270724746271629</v>
      </c>
      <c r="D48" s="288">
        <f t="shared" si="21"/>
        <v>0.92843667315859868</v>
      </c>
      <c r="E48" s="24">
        <v>351244385</v>
      </c>
      <c r="F48" s="129">
        <f>E48/$E$151*100</f>
        <v>3.6885731101474946</v>
      </c>
      <c r="G48" s="288">
        <f t="shared" si="20"/>
        <v>0.77155870529830417</v>
      </c>
      <c r="H48" s="131">
        <f t="shared" si="19"/>
        <v>-44427472</v>
      </c>
      <c r="I48" s="132">
        <f t="shared" si="10"/>
        <v>-11.228362900725585</v>
      </c>
      <c r="J48" s="24">
        <v>150375007</v>
      </c>
      <c r="K48" s="129">
        <f>J48/$J$151*100</f>
        <v>1.6015491235083847</v>
      </c>
      <c r="L48" s="130">
        <f>J48/$J$169/1000000*100</f>
        <v>0.31109066779759192</v>
      </c>
      <c r="M48" s="24">
        <v>65529425</v>
      </c>
      <c r="N48" s="129">
        <f>M48/$M$151*100</f>
        <v>0.70559334422061459</v>
      </c>
      <c r="O48" s="288">
        <f>M48/$M$169/1000000*100</f>
        <v>0.12818243613317162</v>
      </c>
    </row>
    <row r="49" spans="1:15">
      <c r="A49" s="222" t="s">
        <v>78</v>
      </c>
      <c r="B49" s="24">
        <v>7259</v>
      </c>
      <c r="C49" s="139"/>
      <c r="D49" s="288">
        <f t="shared" si="21"/>
        <v>1.7033108853274516E-5</v>
      </c>
      <c r="E49" s="148"/>
      <c r="F49" s="129"/>
      <c r="G49" s="288" t="s">
        <v>86</v>
      </c>
      <c r="H49" s="131">
        <f t="shared" si="19"/>
        <v>-7259</v>
      </c>
      <c r="I49" s="132">
        <f t="shared" si="10"/>
        <v>-100</v>
      </c>
      <c r="J49" s="24"/>
      <c r="K49" s="129"/>
      <c r="L49" s="288" t="s">
        <v>86</v>
      </c>
      <c r="M49" s="26"/>
      <c r="N49" s="129"/>
      <c r="O49" s="288" t="s">
        <v>86</v>
      </c>
    </row>
    <row r="50" spans="1:15" s="221" customFormat="1" ht="13.5">
      <c r="A50" s="228" t="s">
        <v>2</v>
      </c>
      <c r="B50" s="136">
        <v>185</v>
      </c>
      <c r="C50" s="139"/>
      <c r="D50" s="288">
        <f t="shared" si="21"/>
        <v>4.3409906844686394E-7</v>
      </c>
      <c r="E50" s="136"/>
      <c r="F50" s="129"/>
      <c r="G50" s="288" t="s">
        <v>86</v>
      </c>
      <c r="H50" s="131">
        <f t="shared" si="19"/>
        <v>-185</v>
      </c>
      <c r="I50" s="132">
        <f t="shared" si="10"/>
        <v>-100</v>
      </c>
      <c r="J50" s="136"/>
      <c r="K50" s="129"/>
      <c r="L50" s="288" t="s">
        <v>86</v>
      </c>
      <c r="M50" s="136"/>
      <c r="N50" s="129"/>
      <c r="O50" s="288" t="s">
        <v>86</v>
      </c>
    </row>
    <row r="51" spans="1:15">
      <c r="A51" s="142" t="s">
        <v>83</v>
      </c>
      <c r="B51" s="21">
        <v>595440560</v>
      </c>
      <c r="C51" s="12">
        <f t="shared" ref="C51:C56" si="22">B51/$B$151*100</f>
        <v>6.8127225168116619</v>
      </c>
      <c r="D51" s="288">
        <f t="shared" si="21"/>
        <v>1.3971902292512377</v>
      </c>
      <c r="E51" s="21">
        <v>695387190</v>
      </c>
      <c r="F51" s="12">
        <f t="shared" ref="F51:F56" si="23">E51/$E$151*100</f>
        <v>7.3025693782265781</v>
      </c>
      <c r="G51" s="288">
        <f t="shared" ref="G51:G56" si="24">E51/$E$169/1000000*100</f>
        <v>1.5275177708461471</v>
      </c>
      <c r="H51" s="131">
        <f t="shared" si="19"/>
        <v>99946630</v>
      </c>
      <c r="I51" s="132">
        <f t="shared" ref="I51:I60" si="25">E51/B51*100-100</f>
        <v>16.785324466307756</v>
      </c>
      <c r="J51" s="21">
        <v>567480531</v>
      </c>
      <c r="K51" s="12">
        <f t="shared" ref="K51:K56" si="26">J51/$J$151*100</f>
        <v>6.0438763406416518</v>
      </c>
      <c r="L51" s="130">
        <f t="shared" ref="L51:L67" si="27">J51/$J$169/1000000*100</f>
        <v>1.1739843001365384</v>
      </c>
      <c r="M51" s="21">
        <v>517723517</v>
      </c>
      <c r="N51" s="12">
        <f>M51/$M$151*100</f>
        <v>5.5746295308052565</v>
      </c>
      <c r="O51" s="288">
        <f t="shared" ref="O51:O56" si="28">M51/$M$169/1000000*100</f>
        <v>1.0127215621454559</v>
      </c>
    </row>
    <row r="52" spans="1:15">
      <c r="A52" s="16" t="s">
        <v>6</v>
      </c>
      <c r="B52" s="22">
        <v>538273529</v>
      </c>
      <c r="C52" s="143">
        <f t="shared" si="22"/>
        <v>6.158646954151016</v>
      </c>
      <c r="D52" s="288">
        <f t="shared" si="21"/>
        <v>1.2630488513973299</v>
      </c>
      <c r="E52" s="22">
        <v>618180648</v>
      </c>
      <c r="F52" s="12">
        <f t="shared" si="23"/>
        <v>6.4917892293889725</v>
      </c>
      <c r="G52" s="288">
        <f t="shared" si="24"/>
        <v>1.3579225199894562</v>
      </c>
      <c r="H52" s="131">
        <f t="shared" si="19"/>
        <v>79907119</v>
      </c>
      <c r="I52" s="132">
        <f t="shared" si="25"/>
        <v>14.845076841963746</v>
      </c>
      <c r="J52" s="22">
        <v>508888186</v>
      </c>
      <c r="K52" s="12">
        <f t="shared" si="26"/>
        <v>5.4198463196219295</v>
      </c>
      <c r="L52" s="130">
        <f t="shared" si="27"/>
        <v>1.0527704621622738</v>
      </c>
      <c r="M52" s="22">
        <v>494219641</v>
      </c>
      <c r="N52" s="12">
        <f>M52/$M$151*100</f>
        <v>5.3215496591447522</v>
      </c>
      <c r="O52" s="288">
        <f t="shared" si="28"/>
        <v>0.96674551269512132</v>
      </c>
    </row>
    <row r="53" spans="1:15" s="227" customFormat="1" ht="13">
      <c r="A53" s="147" t="s">
        <v>2</v>
      </c>
      <c r="B53" s="136">
        <v>5832</v>
      </c>
      <c r="C53" s="137">
        <f t="shared" si="22"/>
        <v>6.6726723685140986E-5</v>
      </c>
      <c r="D53" s="288">
        <f t="shared" si="21"/>
        <v>1.3684679822606003E-5</v>
      </c>
      <c r="E53" s="136">
        <v>7776</v>
      </c>
      <c r="F53" s="129">
        <f t="shared" si="23"/>
        <v>8.1659225682730613E-5</v>
      </c>
      <c r="G53" s="288">
        <f t="shared" si="24"/>
        <v>1.7081100079079167E-5</v>
      </c>
      <c r="H53" s="131">
        <f t="shared" si="19"/>
        <v>1944</v>
      </c>
      <c r="I53" s="132">
        <f t="shared" si="25"/>
        <v>33.333333333333314</v>
      </c>
      <c r="J53" s="136">
        <v>7776</v>
      </c>
      <c r="K53" s="129">
        <f t="shared" si="26"/>
        <v>8.2817259548996733E-5</v>
      </c>
      <c r="L53" s="130">
        <f t="shared" si="27"/>
        <v>1.6086722661260292E-5</v>
      </c>
      <c r="M53" s="136">
        <v>7776</v>
      </c>
      <c r="N53" s="129">
        <f>M53/$M$151*100</f>
        <v>8.3728704237210982E-5</v>
      </c>
      <c r="O53" s="288">
        <f t="shared" si="28"/>
        <v>1.5210672508900276E-5</v>
      </c>
    </row>
    <row r="54" spans="1:15" s="227" customFormat="1">
      <c r="A54" s="144" t="s">
        <v>78</v>
      </c>
      <c r="B54" s="26">
        <v>743460</v>
      </c>
      <c r="C54" s="154">
        <f t="shared" si="22"/>
        <v>8.5062842920018717E-3</v>
      </c>
      <c r="D54" s="288">
        <f t="shared" si="21"/>
        <v>1.7445150996081378E-3</v>
      </c>
      <c r="E54" s="26">
        <v>742340</v>
      </c>
      <c r="F54" s="12">
        <f t="shared" si="23"/>
        <v>7.7956416658073874E-3</v>
      </c>
      <c r="G54" s="288">
        <f t="shared" si="24"/>
        <v>1.6306563570863718E-3</v>
      </c>
      <c r="H54" s="131">
        <f t="shared" si="19"/>
        <v>-1120</v>
      </c>
      <c r="I54" s="132">
        <f t="shared" si="25"/>
        <v>-0.15064697495493817</v>
      </c>
      <c r="J54" s="26">
        <v>268926</v>
      </c>
      <c r="K54" s="12">
        <f t="shared" si="26"/>
        <v>2.8641607949425789E-3</v>
      </c>
      <c r="L54" s="130">
        <f t="shared" si="27"/>
        <v>5.5634490462989786E-4</v>
      </c>
      <c r="M54" s="26">
        <v>7940</v>
      </c>
      <c r="N54" s="12"/>
      <c r="O54" s="288">
        <f t="shared" si="28"/>
        <v>1.5531473729509801E-5</v>
      </c>
    </row>
    <row r="55" spans="1:15" s="227" customFormat="1">
      <c r="A55" s="18" t="s">
        <v>7</v>
      </c>
      <c r="B55" s="24">
        <v>57167031</v>
      </c>
      <c r="C55" s="155">
        <f t="shared" si="22"/>
        <v>0.65407556266064626</v>
      </c>
      <c r="D55" s="288">
        <f t="shared" si="21"/>
        <v>0.13414137785390806</v>
      </c>
      <c r="E55" s="24">
        <v>77206542</v>
      </c>
      <c r="F55" s="12">
        <f t="shared" si="23"/>
        <v>0.81078014883760541</v>
      </c>
      <c r="G55" s="288">
        <f t="shared" si="24"/>
        <v>0.16959525085669097</v>
      </c>
      <c r="H55" s="131">
        <f t="shared" si="19"/>
        <v>20039511</v>
      </c>
      <c r="I55" s="132">
        <f t="shared" si="25"/>
        <v>35.054314785037548</v>
      </c>
      <c r="J55" s="24">
        <v>58592345</v>
      </c>
      <c r="K55" s="12">
        <f t="shared" si="26"/>
        <v>0.62403002101972227</v>
      </c>
      <c r="L55" s="130">
        <f t="shared" si="27"/>
        <v>0.12121383797426455</v>
      </c>
      <c r="M55" s="24">
        <v>23503876</v>
      </c>
      <c r="N55" s="12">
        <f>M55/$M$151*100</f>
        <v>0.25307987166050427</v>
      </c>
      <c r="O55" s="288">
        <f t="shared" si="28"/>
        <v>4.597604945033449E-2</v>
      </c>
    </row>
    <row r="56" spans="1:15" ht="26">
      <c r="A56" s="225" t="s">
        <v>82</v>
      </c>
      <c r="B56" s="151">
        <v>13780705</v>
      </c>
      <c r="C56" s="156">
        <f t="shared" si="22"/>
        <v>0.1576716897670509</v>
      </c>
      <c r="D56" s="288">
        <f t="shared" si="21"/>
        <v>3.2336168665086699E-2</v>
      </c>
      <c r="E56" s="151">
        <v>17692023</v>
      </c>
      <c r="F56" s="12">
        <f t="shared" si="23"/>
        <v>0.18579178227122695</v>
      </c>
      <c r="G56" s="288">
        <f t="shared" si="24"/>
        <v>3.8863067832352167E-2</v>
      </c>
      <c r="H56" s="131">
        <f t="shared" si="19"/>
        <v>3911318</v>
      </c>
      <c r="I56" s="132">
        <f t="shared" si="25"/>
        <v>28.382568235805081</v>
      </c>
      <c r="J56" s="151">
        <v>15697604</v>
      </c>
      <c r="K56" s="12">
        <f t="shared" si="26"/>
        <v>0.16718525524246003</v>
      </c>
      <c r="L56" s="130">
        <f t="shared" si="27"/>
        <v>3.2474665894327445E-2</v>
      </c>
      <c r="M56" s="151">
        <v>10984372</v>
      </c>
      <c r="N56" s="12">
        <f>M56/$M$151*100</f>
        <v>0.11827510730703468</v>
      </c>
      <c r="O56" s="288">
        <f t="shared" si="28"/>
        <v>2.1486585031884511E-2</v>
      </c>
    </row>
    <row r="57" spans="1:15">
      <c r="A57" s="222" t="s">
        <v>78</v>
      </c>
      <c r="B57" s="151"/>
      <c r="C57" s="156"/>
      <c r="D57" s="288"/>
      <c r="E57" s="151">
        <v>988884</v>
      </c>
      <c r="F57" s="12"/>
      <c r="G57" s="288"/>
      <c r="H57" s="131"/>
      <c r="I57" s="132"/>
      <c r="J57" s="151">
        <v>246674</v>
      </c>
      <c r="K57" s="12"/>
      <c r="L57" s="130">
        <f t="shared" si="27"/>
        <v>5.1031072861930577E-4</v>
      </c>
      <c r="M57" s="151"/>
      <c r="N57" s="12"/>
      <c r="O57" s="288" t="s">
        <v>86</v>
      </c>
    </row>
    <row r="58" spans="1:15">
      <c r="A58" s="157" t="s">
        <v>18</v>
      </c>
      <c r="B58" s="21">
        <v>503519928</v>
      </c>
      <c r="C58" s="12">
        <f>B58/$B$151*100</f>
        <v>5.7610142499345134</v>
      </c>
      <c r="D58" s="288">
        <f t="shared" ref="D58:D77" si="29">B58/$B$169/1000000*100</f>
        <v>1.1815001712931461</v>
      </c>
      <c r="E58" s="21">
        <v>489365476</v>
      </c>
      <c r="F58" s="12">
        <f>E58/$E$151*100</f>
        <v>5.1390439616796408</v>
      </c>
      <c r="G58" s="288">
        <f t="shared" ref="G58:G72" si="30">E58/$E$169/1000000*100</f>
        <v>1.0749615060188031</v>
      </c>
      <c r="H58" s="131">
        <f t="shared" si="19"/>
        <v>-14154452</v>
      </c>
      <c r="I58" s="132">
        <f t="shared" si="25"/>
        <v>-2.8111006561789935</v>
      </c>
      <c r="J58" s="21">
        <v>477359638</v>
      </c>
      <c r="K58" s="12">
        <f>J58/$J$151*100</f>
        <v>5.0840556891025104</v>
      </c>
      <c r="L58" s="130">
        <f t="shared" si="27"/>
        <v>0.98754528114526874</v>
      </c>
      <c r="M58" s="21">
        <v>476801314</v>
      </c>
      <c r="N58" s="12">
        <f>M58/$M$151*100</f>
        <v>5.1339964248739154</v>
      </c>
      <c r="O58" s="288">
        <f>M58/$M$169/1000000*100</f>
        <v>0.93267343609404962</v>
      </c>
    </row>
    <row r="59" spans="1:15" s="224" customFormat="1">
      <c r="A59" s="16" t="s">
        <v>6</v>
      </c>
      <c r="B59" s="22">
        <v>393563643</v>
      </c>
      <c r="C59" s="154">
        <f>B59/$B$151*100</f>
        <v>4.5029513818550191</v>
      </c>
      <c r="D59" s="288">
        <f t="shared" si="29"/>
        <v>0.92348978811272497</v>
      </c>
      <c r="E59" s="22">
        <v>448742720</v>
      </c>
      <c r="F59" s="22">
        <f>E59/$E$151*100</f>
        <v>4.7124463793675915</v>
      </c>
      <c r="G59" s="288">
        <f t="shared" si="30"/>
        <v>0.98572779193392479</v>
      </c>
      <c r="H59" s="131">
        <f t="shared" si="19"/>
        <v>55179077</v>
      </c>
      <c r="I59" s="132">
        <f t="shared" si="25"/>
        <v>14.020369508572728</v>
      </c>
      <c r="J59" s="22">
        <v>448706430</v>
      </c>
      <c r="K59" s="12">
        <f>J59/$J$151*100</f>
        <v>4.7788884869616428</v>
      </c>
      <c r="L59" s="130">
        <f t="shared" si="27"/>
        <v>0.92826850510985148</v>
      </c>
      <c r="M59" s="22">
        <v>448909703</v>
      </c>
      <c r="N59" s="12">
        <f>M59/$M$151*100</f>
        <v>4.8336712643648694</v>
      </c>
      <c r="O59" s="288">
        <f>M59/$M$169/1000000*100</f>
        <v>0.87811451625523262</v>
      </c>
    </row>
    <row r="60" spans="1:15">
      <c r="A60" s="228" t="s">
        <v>2</v>
      </c>
      <c r="B60" s="22">
        <v>185</v>
      </c>
      <c r="C60" s="154"/>
      <c r="D60" s="288">
        <f t="shared" si="29"/>
        <v>4.3409906844686394E-7</v>
      </c>
      <c r="E60" s="136">
        <v>2592</v>
      </c>
      <c r="F60" s="22"/>
      <c r="G60" s="288">
        <f t="shared" si="30"/>
        <v>5.6937000263597223E-6</v>
      </c>
      <c r="H60" s="131">
        <f t="shared" si="19"/>
        <v>2407</v>
      </c>
      <c r="I60" s="132">
        <f t="shared" si="25"/>
        <v>1301.0810810810813</v>
      </c>
      <c r="J60" s="136">
        <v>2592</v>
      </c>
      <c r="K60" s="12"/>
      <c r="L60" s="130">
        <f t="shared" si="27"/>
        <v>5.362240887086764E-6</v>
      </c>
      <c r="M60" s="136"/>
      <c r="N60" s="12"/>
      <c r="O60" s="288" t="s">
        <v>86</v>
      </c>
    </row>
    <row r="61" spans="1:15">
      <c r="A61" s="144" t="s">
        <v>78</v>
      </c>
      <c r="B61" s="26">
        <v>52202</v>
      </c>
      <c r="C61" s="154">
        <f t="shared" ref="C61:C79" si="31">B61/$B$151*100</f>
        <v>5.9726824928184666E-4</v>
      </c>
      <c r="D61" s="288">
        <f t="shared" si="29"/>
        <v>1.2249102470844969E-4</v>
      </c>
      <c r="E61" s="26">
        <v>81175</v>
      </c>
      <c r="F61" s="12">
        <f t="shared" ref="F61:F79" si="32">E61/$E$151*100</f>
        <v>8.5245468683071729E-4</v>
      </c>
      <c r="G61" s="288">
        <f t="shared" si="30"/>
        <v>1.7831253844126176E-4</v>
      </c>
      <c r="H61" s="131">
        <f t="shared" si="19"/>
        <v>28973</v>
      </c>
      <c r="I61" s="132">
        <f t="shared" ref="I61:I124" si="33">E61/B61*100-100</f>
        <v>55.501704915520492</v>
      </c>
      <c r="J61" s="26">
        <v>81175</v>
      </c>
      <c r="K61" s="12">
        <f t="shared" ref="K61:K79" si="34">J61/$J$151*100</f>
        <v>8.6454360132327791E-4</v>
      </c>
      <c r="L61" s="130">
        <f t="shared" si="27"/>
        <v>1.679320617319707E-4</v>
      </c>
      <c r="M61" s="26"/>
      <c r="N61" s="12"/>
      <c r="O61" s="288" t="s">
        <v>86</v>
      </c>
    </row>
    <row r="62" spans="1:15" s="221" customFormat="1">
      <c r="A62" s="18" t="s">
        <v>7</v>
      </c>
      <c r="B62" s="24">
        <v>109956285</v>
      </c>
      <c r="C62" s="155">
        <f t="shared" si="31"/>
        <v>1.2580628680794947</v>
      </c>
      <c r="D62" s="288">
        <f t="shared" si="29"/>
        <v>0.25801038318042097</v>
      </c>
      <c r="E62" s="24">
        <v>40622756</v>
      </c>
      <c r="F62" s="12">
        <f t="shared" si="32"/>
        <v>0.42659758231204981</v>
      </c>
      <c r="G62" s="288">
        <f t="shared" si="30"/>
        <v>8.9233714084878304E-2</v>
      </c>
      <c r="H62" s="131">
        <f t="shared" si="19"/>
        <v>-69333529</v>
      </c>
      <c r="I62" s="132">
        <f t="shared" si="33"/>
        <v>-63.055539753821257</v>
      </c>
      <c r="J62" s="24">
        <v>28653208</v>
      </c>
      <c r="K62" s="12">
        <f t="shared" si="34"/>
        <v>0.30516720214086801</v>
      </c>
      <c r="L62" s="130">
        <f t="shared" si="27"/>
        <v>5.9276776035417263E-2</v>
      </c>
      <c r="M62" s="24">
        <v>27891611</v>
      </c>
      <c r="N62" s="12">
        <f t="shared" ref="N62:N70" si="35">M62/$M$151*100</f>
        <v>0.30032516050904584</v>
      </c>
      <c r="O62" s="288">
        <f>M62/$M$169/1000000*100</f>
        <v>5.4558919838816944E-2</v>
      </c>
    </row>
    <row r="63" spans="1:15">
      <c r="A63" s="144" t="s">
        <v>78</v>
      </c>
      <c r="B63" s="145">
        <v>177396</v>
      </c>
      <c r="C63" s="156">
        <f t="shared" si="31"/>
        <v>2.0296731609823855E-3</v>
      </c>
      <c r="D63" s="288">
        <f t="shared" si="29"/>
        <v>4.1625642349297224E-4</v>
      </c>
      <c r="E63" s="145">
        <v>157044</v>
      </c>
      <c r="F63" s="150">
        <f t="shared" si="32"/>
        <v>1.6491887137498385E-3</v>
      </c>
      <c r="G63" s="288">
        <f t="shared" si="30"/>
        <v>3.4496968631930411E-4</v>
      </c>
      <c r="H63" s="131">
        <f t="shared" si="19"/>
        <v>-20352</v>
      </c>
      <c r="I63" s="132">
        <f t="shared" si="33"/>
        <v>-11.472637489007639</v>
      </c>
      <c r="J63" s="145">
        <v>61180</v>
      </c>
      <c r="K63" s="150">
        <f t="shared" si="34"/>
        <v>6.5158949835488942E-4</v>
      </c>
      <c r="L63" s="130">
        <f t="shared" si="27"/>
        <v>1.2656709007406183E-4</v>
      </c>
      <c r="M63" s="145"/>
      <c r="N63" s="150">
        <f t="shared" si="35"/>
        <v>0</v>
      </c>
      <c r="O63" s="288" t="s">
        <v>86</v>
      </c>
    </row>
    <row r="64" spans="1:15">
      <c r="A64" s="140" t="s">
        <v>84</v>
      </c>
      <c r="B64" s="21">
        <v>757852036</v>
      </c>
      <c r="C64" s="12">
        <f t="shared" si="31"/>
        <v>8.6709505144707677</v>
      </c>
      <c r="D64" s="288">
        <f t="shared" si="29"/>
        <v>1.7782857451251848</v>
      </c>
      <c r="E64" s="21">
        <v>854011545</v>
      </c>
      <c r="F64" s="12">
        <f t="shared" si="32"/>
        <v>8.9683541009275274</v>
      </c>
      <c r="G64" s="288">
        <f t="shared" si="30"/>
        <v>1.8759589337492313</v>
      </c>
      <c r="H64" s="131">
        <f t="shared" si="19"/>
        <v>96159509</v>
      </c>
      <c r="I64" s="132">
        <f t="shared" si="33"/>
        <v>12.688427876704949</v>
      </c>
      <c r="J64" s="21">
        <v>705188364</v>
      </c>
      <c r="K64" s="12">
        <f t="shared" si="34"/>
        <v>7.5105154028189789</v>
      </c>
      <c r="L64" s="130">
        <f t="shared" si="27"/>
        <v>1.4588695519053334</v>
      </c>
      <c r="M64" s="21">
        <v>637707290</v>
      </c>
      <c r="N64" s="12">
        <f t="shared" si="35"/>
        <v>6.8665644385703883</v>
      </c>
      <c r="O64" s="288">
        <f>M64/$M$169/1000000*100</f>
        <v>1.2474224208755527</v>
      </c>
    </row>
    <row r="65" spans="1:15" s="224" customFormat="1">
      <c r="A65" s="16" t="s">
        <v>6</v>
      </c>
      <c r="B65" s="22">
        <v>160060383</v>
      </c>
      <c r="C65" s="143">
        <f t="shared" si="31"/>
        <v>1.83132800915275</v>
      </c>
      <c r="D65" s="288">
        <f t="shared" si="29"/>
        <v>0.37557871975972029</v>
      </c>
      <c r="E65" s="22">
        <v>158993493</v>
      </c>
      <c r="F65" s="12">
        <f t="shared" si="32"/>
        <v>1.6696612046003922</v>
      </c>
      <c r="G65" s="288">
        <f t="shared" si="30"/>
        <v>0.34925202750197698</v>
      </c>
      <c r="H65" s="131">
        <f t="shared" si="19"/>
        <v>-1066890</v>
      </c>
      <c r="I65" s="132">
        <f t="shared" si="33"/>
        <v>-0.66655469642353182</v>
      </c>
      <c r="J65" s="22">
        <v>110115426</v>
      </c>
      <c r="K65" s="12">
        <f t="shared" si="34"/>
        <v>1.1727697807857951</v>
      </c>
      <c r="L65" s="130">
        <f t="shared" si="27"/>
        <v>0.22780302453556212</v>
      </c>
      <c r="M65" s="22">
        <v>109930079</v>
      </c>
      <c r="N65" s="12">
        <f t="shared" si="35"/>
        <v>1.1836809505355246</v>
      </c>
      <c r="O65" s="288">
        <f>M65/$M$169/1000000*100</f>
        <v>0.21503477759086106</v>
      </c>
    </row>
    <row r="66" spans="1:15">
      <c r="A66" s="147" t="s">
        <v>2</v>
      </c>
      <c r="B66" s="136">
        <v>4027</v>
      </c>
      <c r="C66" s="137">
        <f t="shared" si="31"/>
        <v>4.6074848470518304E-5</v>
      </c>
      <c r="D66" s="288">
        <f t="shared" si="29"/>
        <v>9.4492808034352498E-6</v>
      </c>
      <c r="E66" s="136">
        <v>12406</v>
      </c>
      <c r="F66" s="129">
        <f t="shared" si="32"/>
        <v>1.3028090969906841E-4</v>
      </c>
      <c r="G66" s="288">
        <f t="shared" si="30"/>
        <v>2.7251559616905367E-5</v>
      </c>
      <c r="H66" s="131">
        <f t="shared" si="19"/>
        <v>8379</v>
      </c>
      <c r="I66" s="132">
        <f t="shared" si="33"/>
        <v>208.07052396324804</v>
      </c>
      <c r="J66" s="136">
        <v>12406</v>
      </c>
      <c r="K66" s="129">
        <f t="shared" si="34"/>
        <v>1.3212846218683816E-4</v>
      </c>
      <c r="L66" s="130">
        <f t="shared" si="27"/>
        <v>2.5665108196449998E-5</v>
      </c>
      <c r="M66" s="136">
        <v>12406</v>
      </c>
      <c r="N66" s="129">
        <f t="shared" si="35"/>
        <v>1.3358260092166145E-4</v>
      </c>
      <c r="O66" s="288">
        <f>M66/$M$169/1000000*100</f>
        <v>2.4267438676108134E-5</v>
      </c>
    </row>
    <row r="67" spans="1:15">
      <c r="A67" s="18" t="s">
        <v>7</v>
      </c>
      <c r="B67" s="24">
        <v>597791653</v>
      </c>
      <c r="C67" s="155">
        <f t="shared" si="31"/>
        <v>6.8396225053180189</v>
      </c>
      <c r="D67" s="288">
        <f t="shared" si="29"/>
        <v>1.4027070253654645</v>
      </c>
      <c r="E67" s="24">
        <v>695018052</v>
      </c>
      <c r="F67" s="12">
        <f t="shared" si="32"/>
        <v>7.2986928963271342</v>
      </c>
      <c r="G67" s="288">
        <f t="shared" si="30"/>
        <v>1.526706906247254</v>
      </c>
      <c r="H67" s="131">
        <f t="shared" si="19"/>
        <v>97226399</v>
      </c>
      <c r="I67" s="132">
        <f t="shared" si="33"/>
        <v>16.264261722637329</v>
      </c>
      <c r="J67" s="24">
        <v>595072938</v>
      </c>
      <c r="K67" s="12">
        <f t="shared" si="34"/>
        <v>6.3377456220331831</v>
      </c>
      <c r="L67" s="130">
        <f t="shared" si="27"/>
        <v>1.2310665273697712</v>
      </c>
      <c r="M67" s="24">
        <v>527777211</v>
      </c>
      <c r="N67" s="12">
        <f t="shared" si="35"/>
        <v>5.6828834880348627</v>
      </c>
      <c r="O67" s="288">
        <f>M67/$M$169/1000000*100</f>
        <v>1.0323876432846915</v>
      </c>
    </row>
    <row r="68" spans="1:15" ht="26">
      <c r="A68" s="225" t="s">
        <v>82</v>
      </c>
      <c r="B68" s="151">
        <v>16300000</v>
      </c>
      <c r="C68" s="156">
        <f t="shared" si="31"/>
        <v>0.18649615844783918</v>
      </c>
      <c r="D68" s="288">
        <f t="shared" si="29"/>
        <v>3.8247647652345305E-2</v>
      </c>
      <c r="E68" s="151">
        <v>11000000</v>
      </c>
      <c r="F68" s="12">
        <f t="shared" si="32"/>
        <v>0.11551587995242241</v>
      </c>
      <c r="G68" s="288">
        <f t="shared" si="30"/>
        <v>2.4163078815569811E-2</v>
      </c>
      <c r="H68" s="131">
        <f t="shared" si="19"/>
        <v>-5300000</v>
      </c>
      <c r="I68" s="132">
        <f t="shared" si="33"/>
        <v>-32.515337423312886</v>
      </c>
      <c r="J68" s="151"/>
      <c r="K68" s="12">
        <f t="shared" si="34"/>
        <v>0</v>
      </c>
      <c r="L68" s="288" t="s">
        <v>86</v>
      </c>
      <c r="M68" s="151"/>
      <c r="N68" s="12">
        <f t="shared" si="35"/>
        <v>0</v>
      </c>
      <c r="O68" s="288" t="s">
        <v>86</v>
      </c>
    </row>
    <row r="69" spans="1:15">
      <c r="A69" s="142" t="s">
        <v>19</v>
      </c>
      <c r="B69" s="21">
        <v>740334150</v>
      </c>
      <c r="C69" s="12">
        <f t="shared" si="31"/>
        <v>8.470519935137812</v>
      </c>
      <c r="D69" s="288">
        <f t="shared" si="29"/>
        <v>1.7371803505643288</v>
      </c>
      <c r="E69" s="21">
        <v>788066778</v>
      </c>
      <c r="F69" s="12">
        <f t="shared" si="32"/>
        <v>8.2758388474491209</v>
      </c>
      <c r="G69" s="288">
        <f t="shared" si="30"/>
        <v>1.7311017880678323</v>
      </c>
      <c r="H69" s="131">
        <f t="shared" si="19"/>
        <v>47732628</v>
      </c>
      <c r="I69" s="132">
        <f t="shared" si="33"/>
        <v>6.447443765764433</v>
      </c>
      <c r="J69" s="21">
        <v>582064750</v>
      </c>
      <c r="K69" s="12">
        <f t="shared" si="34"/>
        <v>6.1992036361975176</v>
      </c>
      <c r="L69" s="130">
        <f t="shared" ref="L69:L77" si="36">J69/$J$169/1000000*100</f>
        <v>1.2041556332492036</v>
      </c>
      <c r="M69" s="21">
        <v>535836416</v>
      </c>
      <c r="N69" s="12">
        <f t="shared" si="35"/>
        <v>5.7696616248445407</v>
      </c>
      <c r="O69" s="288">
        <f t="shared" ref="O69:O77" si="37">M69/$M$169/1000000*100</f>
        <v>1.0481522945111694</v>
      </c>
    </row>
    <row r="70" spans="1:15">
      <c r="A70" s="16" t="s">
        <v>6</v>
      </c>
      <c r="B70" s="22">
        <v>432226406</v>
      </c>
      <c r="C70" s="143">
        <f t="shared" si="31"/>
        <v>4.9453106931727646</v>
      </c>
      <c r="D70" s="288">
        <f t="shared" si="29"/>
        <v>1.0142112443391136</v>
      </c>
      <c r="E70" s="22">
        <v>569274684</v>
      </c>
      <c r="F70" s="12">
        <f t="shared" si="32"/>
        <v>5.9782060051724732</v>
      </c>
      <c r="G70" s="288">
        <f t="shared" si="30"/>
        <v>1.2504935506545998</v>
      </c>
      <c r="H70" s="131">
        <f t="shared" si="19"/>
        <v>137048278</v>
      </c>
      <c r="I70" s="132">
        <f t="shared" si="33"/>
        <v>31.70752089588899</v>
      </c>
      <c r="J70" s="22">
        <v>475068935</v>
      </c>
      <c r="K70" s="12">
        <f t="shared" si="34"/>
        <v>5.059658859768577</v>
      </c>
      <c r="L70" s="130">
        <f t="shared" si="36"/>
        <v>0.98280635317969289</v>
      </c>
      <c r="M70" s="22">
        <v>472046655</v>
      </c>
      <c r="N70" s="12">
        <f t="shared" si="35"/>
        <v>5.0828002523996618</v>
      </c>
      <c r="O70" s="288">
        <f t="shared" si="37"/>
        <v>0.92337282383318331</v>
      </c>
    </row>
    <row r="71" spans="1:15">
      <c r="A71" s="147" t="s">
        <v>2</v>
      </c>
      <c r="B71" s="136">
        <v>1847</v>
      </c>
      <c r="C71" s="158">
        <f t="shared" si="31"/>
        <v>2.1132417463383984E-5</v>
      </c>
      <c r="D71" s="288">
        <f t="shared" si="29"/>
        <v>4.3339512401154469E-6</v>
      </c>
      <c r="E71" s="136">
        <v>2592</v>
      </c>
      <c r="F71" s="12">
        <f t="shared" si="32"/>
        <v>2.7219741894243533E-5</v>
      </c>
      <c r="G71" s="288">
        <f t="shared" si="30"/>
        <v>5.6937000263597223E-6</v>
      </c>
      <c r="H71" s="174">
        <f t="shared" ref="H71:H86" si="38">E71-B71</f>
        <v>745</v>
      </c>
      <c r="I71" s="132">
        <f t="shared" si="33"/>
        <v>40.335679480238213</v>
      </c>
      <c r="J71" s="136">
        <v>2592</v>
      </c>
      <c r="K71" s="12">
        <f t="shared" si="34"/>
        <v>2.7605753182998911E-5</v>
      </c>
      <c r="L71" s="130">
        <f t="shared" si="36"/>
        <v>5.362240887086764E-6</v>
      </c>
      <c r="M71" s="136">
        <v>2592</v>
      </c>
      <c r="N71" s="12"/>
      <c r="O71" s="288">
        <f t="shared" si="37"/>
        <v>5.0702241696334257E-6</v>
      </c>
    </row>
    <row r="72" spans="1:15">
      <c r="A72" s="18" t="s">
        <v>7</v>
      </c>
      <c r="B72" s="24">
        <v>308107744</v>
      </c>
      <c r="C72" s="155">
        <f t="shared" si="31"/>
        <v>3.5252092419650474</v>
      </c>
      <c r="D72" s="288">
        <f t="shared" si="29"/>
        <v>0.72296910622521526</v>
      </c>
      <c r="E72" s="24">
        <v>218792094</v>
      </c>
      <c r="F72" s="12">
        <f t="shared" si="32"/>
        <v>2.2976328422766472</v>
      </c>
      <c r="G72" s="288">
        <f t="shared" si="30"/>
        <v>0.48060823741323255</v>
      </c>
      <c r="H72" s="131">
        <f t="shared" si="38"/>
        <v>-89315650</v>
      </c>
      <c r="I72" s="132">
        <f t="shared" si="33"/>
        <v>-28.988446976522596</v>
      </c>
      <c r="J72" s="24">
        <v>106995815</v>
      </c>
      <c r="K72" s="12">
        <f t="shared" si="34"/>
        <v>1.1395447764289401</v>
      </c>
      <c r="L72" s="130">
        <f t="shared" si="36"/>
        <v>0.22134928006951055</v>
      </c>
      <c r="M72" s="24">
        <v>63789761</v>
      </c>
      <c r="N72" s="12"/>
      <c r="O72" s="288">
        <f t="shared" si="37"/>
        <v>0.124779470677986</v>
      </c>
    </row>
    <row r="73" spans="1:15" ht="26">
      <c r="A73" s="225" t="s">
        <v>82</v>
      </c>
      <c r="B73" s="151">
        <v>530461</v>
      </c>
      <c r="C73" s="156">
        <f t="shared" si="31"/>
        <v>6.0692600433373762E-3</v>
      </c>
      <c r="D73" s="288">
        <f t="shared" si="29"/>
        <v>1.2447168970129291E-3</v>
      </c>
      <c r="E73" s="151"/>
      <c r="F73" s="12">
        <f t="shared" si="32"/>
        <v>0</v>
      </c>
      <c r="G73" s="288" t="s">
        <v>86</v>
      </c>
      <c r="H73" s="131">
        <f t="shared" si="38"/>
        <v>-530461</v>
      </c>
      <c r="I73" s="132">
        <f t="shared" si="33"/>
        <v>-100</v>
      </c>
      <c r="J73" s="151">
        <v>38230885</v>
      </c>
      <c r="K73" s="12">
        <f t="shared" si="34"/>
        <v>0.40717298428920345</v>
      </c>
      <c r="L73" s="130">
        <f t="shared" si="36"/>
        <v>7.9090746410691373E-2</v>
      </c>
      <c r="M73" s="151">
        <v>51201956</v>
      </c>
      <c r="N73" s="12"/>
      <c r="O73" s="288">
        <f t="shared" si="37"/>
        <v>0.10015640233167716</v>
      </c>
    </row>
    <row r="74" spans="1:15">
      <c r="A74" s="25" t="s">
        <v>85</v>
      </c>
      <c r="B74" s="21">
        <v>1012678006</v>
      </c>
      <c r="C74" s="12">
        <f t="shared" si="31"/>
        <v>11.586537292246494</v>
      </c>
      <c r="D74" s="288">
        <f t="shared" si="29"/>
        <v>2.3762301569796094</v>
      </c>
      <c r="E74" s="21">
        <v>1055675900</v>
      </c>
      <c r="F74" s="12">
        <f t="shared" si="32"/>
        <v>11.086120957551408</v>
      </c>
      <c r="G74" s="288">
        <f>E74/$E$169/1000000*100</f>
        <v>2.318943634127054</v>
      </c>
      <c r="H74" s="131">
        <f t="shared" si="38"/>
        <v>42997894</v>
      </c>
      <c r="I74" s="132">
        <f t="shared" si="33"/>
        <v>4.2459591049911722</v>
      </c>
      <c r="J74" s="21">
        <v>1101663283</v>
      </c>
      <c r="K74" s="12">
        <f t="shared" si="34"/>
        <v>11.733119089996249</v>
      </c>
      <c r="L74" s="130">
        <f t="shared" si="36"/>
        <v>2.2790832947163722</v>
      </c>
      <c r="M74" s="21">
        <v>1182810757</v>
      </c>
      <c r="N74" s="12"/>
      <c r="O74" s="288">
        <f t="shared" si="37"/>
        <v>2.3137020402175192</v>
      </c>
    </row>
    <row r="75" spans="1:15">
      <c r="A75" s="16" t="s">
        <v>6</v>
      </c>
      <c r="B75" s="22">
        <v>966620021</v>
      </c>
      <c r="C75" s="143">
        <f t="shared" si="31"/>
        <v>11.059565680691389</v>
      </c>
      <c r="D75" s="288">
        <f t="shared" si="29"/>
        <v>2.2681559495037193</v>
      </c>
      <c r="E75" s="22">
        <v>1035047006</v>
      </c>
      <c r="F75" s="12">
        <f t="shared" si="32"/>
        <v>10.869487790019113</v>
      </c>
      <c r="G75" s="288">
        <f>E75/$E$169/1000000*100</f>
        <v>2.2736293076179597</v>
      </c>
      <c r="H75" s="131">
        <f t="shared" si="38"/>
        <v>68426985</v>
      </c>
      <c r="I75" s="132">
        <f t="shared" si="33"/>
        <v>7.0789952115009953</v>
      </c>
      <c r="J75" s="22">
        <v>1096916548</v>
      </c>
      <c r="K75" s="12">
        <f t="shared" si="34"/>
        <v>11.682564616680239</v>
      </c>
      <c r="L75" s="130">
        <f t="shared" si="36"/>
        <v>2.2692634118085149</v>
      </c>
      <c r="M75" s="22">
        <v>1177788212</v>
      </c>
      <c r="N75" s="12"/>
      <c r="O75" s="288">
        <f t="shared" si="37"/>
        <v>2.3038774148116272</v>
      </c>
    </row>
    <row r="76" spans="1:15">
      <c r="A76" s="147" t="s">
        <v>2</v>
      </c>
      <c r="B76" s="136">
        <v>271333986</v>
      </c>
      <c r="C76" s="158">
        <f t="shared" si="31"/>
        <v>3.1044629475668573</v>
      </c>
      <c r="D76" s="288">
        <f t="shared" si="29"/>
        <v>0.63668016519229409</v>
      </c>
      <c r="E76" s="136">
        <v>290705288</v>
      </c>
      <c r="F76" s="12">
        <f t="shared" si="32"/>
        <v>3.0528251954674892</v>
      </c>
      <c r="G76" s="288">
        <f>E76/$E$169/1000000*100</f>
        <v>0.63857588964062917</v>
      </c>
      <c r="H76" s="131">
        <f t="shared" si="38"/>
        <v>19371302</v>
      </c>
      <c r="I76" s="132">
        <f t="shared" si="33"/>
        <v>7.1392833185298059</v>
      </c>
      <c r="J76" s="136">
        <v>331638016</v>
      </c>
      <c r="K76" s="12">
        <f t="shared" si="34"/>
        <v>3.5320668270815752</v>
      </c>
      <c r="L76" s="130">
        <f t="shared" si="36"/>
        <v>0.68608137697049942</v>
      </c>
      <c r="M76" s="136">
        <v>389053555</v>
      </c>
      <c r="N76" s="12"/>
      <c r="O76" s="288">
        <f t="shared" si="37"/>
        <v>0.76102960564923128</v>
      </c>
    </row>
    <row r="77" spans="1:15">
      <c r="A77" s="18" t="s">
        <v>7</v>
      </c>
      <c r="B77" s="24">
        <v>46057985</v>
      </c>
      <c r="C77" s="155">
        <f t="shared" si="31"/>
        <v>0.5269716115551043</v>
      </c>
      <c r="D77" s="288">
        <f t="shared" si="29"/>
        <v>0.10807420747588989</v>
      </c>
      <c r="E77" s="24">
        <v>20628894</v>
      </c>
      <c r="F77" s="12">
        <f t="shared" si="32"/>
        <v>0.21663316753229517</v>
      </c>
      <c r="G77" s="288">
        <f>E77/$E$169/1000000*100</f>
        <v>4.5314326509094102E-2</v>
      </c>
      <c r="H77" s="131">
        <f t="shared" si="38"/>
        <v>-25429091</v>
      </c>
      <c r="I77" s="132">
        <f t="shared" si="33"/>
        <v>-55.211036696459907</v>
      </c>
      <c r="J77" s="24">
        <v>4746735</v>
      </c>
      <c r="K77" s="12">
        <f t="shared" si="34"/>
        <v>5.0554473316011705E-2</v>
      </c>
      <c r="L77" s="130">
        <f t="shared" si="36"/>
        <v>9.8198829078571716E-3</v>
      </c>
      <c r="M77" s="24">
        <v>5022545</v>
      </c>
      <c r="N77" s="12"/>
      <c r="O77" s="288">
        <f t="shared" si="37"/>
        <v>9.824625405891789E-3</v>
      </c>
    </row>
    <row r="78" spans="1:15" ht="26">
      <c r="A78" s="225" t="s">
        <v>82</v>
      </c>
      <c r="B78" s="151"/>
      <c r="C78" s="156">
        <f t="shared" si="31"/>
        <v>0</v>
      </c>
      <c r="D78" s="288" t="s">
        <v>86</v>
      </c>
      <c r="E78" s="151">
        <v>101358</v>
      </c>
      <c r="F78" s="12">
        <f t="shared" si="32"/>
        <v>1.0644053236561484E-3</v>
      </c>
      <c r="G78" s="288">
        <f>E78/$E$169/1000000*100</f>
        <v>2.2264739478077494E-4</v>
      </c>
      <c r="H78" s="131">
        <f t="shared" si="38"/>
        <v>101358</v>
      </c>
      <c r="I78" s="132" t="s">
        <v>86</v>
      </c>
      <c r="J78" s="151"/>
      <c r="K78" s="12">
        <f t="shared" si="34"/>
        <v>0</v>
      </c>
      <c r="L78" s="288" t="s">
        <v>86</v>
      </c>
      <c r="M78" s="151"/>
      <c r="N78" s="12"/>
      <c r="O78" s="288" t="s">
        <v>86</v>
      </c>
    </row>
    <row r="79" spans="1:15">
      <c r="A79" s="144" t="s">
        <v>78</v>
      </c>
      <c r="B79" s="26">
        <v>60473</v>
      </c>
      <c r="C79" s="143">
        <f t="shared" si="31"/>
        <v>6.9190074784148336E-4</v>
      </c>
      <c r="D79" s="288">
        <f t="shared" ref="D79:D115" si="39">B79/$B$169/1000000*100</f>
        <v>1.4189877279020108E-4</v>
      </c>
      <c r="E79" s="26"/>
      <c r="F79" s="12">
        <f t="shared" si="32"/>
        <v>0</v>
      </c>
      <c r="G79" s="288" t="s">
        <v>86</v>
      </c>
      <c r="H79" s="131">
        <f t="shared" si="38"/>
        <v>-60473</v>
      </c>
      <c r="I79" s="132">
        <f t="shared" si="33"/>
        <v>-100</v>
      </c>
      <c r="J79" s="26"/>
      <c r="K79" s="12">
        <f t="shared" si="34"/>
        <v>0</v>
      </c>
      <c r="L79" s="288" t="s">
        <v>86</v>
      </c>
      <c r="M79" s="26"/>
      <c r="N79" s="12"/>
      <c r="O79" s="288" t="s">
        <v>86</v>
      </c>
    </row>
    <row r="80" spans="1:15">
      <c r="A80" s="228" t="s">
        <v>2</v>
      </c>
      <c r="B80" s="136">
        <v>115413</v>
      </c>
      <c r="C80" s="143"/>
      <c r="D80" s="288">
        <f t="shared" si="39"/>
        <v>2.7081446371166436E-4</v>
      </c>
      <c r="E80" s="136"/>
      <c r="F80" s="12"/>
      <c r="G80" s="288" t="s">
        <v>86</v>
      </c>
      <c r="H80" s="131">
        <f t="shared" si="38"/>
        <v>-115413</v>
      </c>
      <c r="I80" s="132">
        <f t="shared" si="33"/>
        <v>-100</v>
      </c>
      <c r="J80" s="22"/>
      <c r="K80" s="12"/>
      <c r="L80" s="288" t="s">
        <v>86</v>
      </c>
      <c r="M80" s="22"/>
      <c r="N80" s="12"/>
      <c r="O80" s="288" t="s">
        <v>86</v>
      </c>
    </row>
    <row r="81" spans="1:15">
      <c r="A81" s="142" t="s">
        <v>20</v>
      </c>
      <c r="B81" s="21">
        <v>354171688</v>
      </c>
      <c r="C81" s="12">
        <f>B81/$B$151*100</f>
        <v>4.0522490333120649</v>
      </c>
      <c r="D81" s="288">
        <f t="shared" si="39"/>
        <v>0.83105729638407211</v>
      </c>
      <c r="E81" s="21">
        <v>426751411</v>
      </c>
      <c r="F81" s="12">
        <f>E81/$E$151*100</f>
        <v>4.4815058875093525</v>
      </c>
      <c r="G81" s="288">
        <f t="shared" ref="G81:G90" si="40">E81/$E$169/1000000*100</f>
        <v>0.93742072533169329</v>
      </c>
      <c r="H81" s="131">
        <f t="shared" si="38"/>
        <v>72579723</v>
      </c>
      <c r="I81" s="132">
        <f t="shared" si="33"/>
        <v>20.492807714206677</v>
      </c>
      <c r="J81" s="21">
        <v>381690949</v>
      </c>
      <c r="K81" s="12">
        <f>J81/$J$151*100</f>
        <v>4.0651489700149011</v>
      </c>
      <c r="L81" s="130">
        <f t="shared" ref="L81:L89" si="41">J81/$J$169/1000000*100</f>
        <v>0.78962917166618407</v>
      </c>
      <c r="M81" s="21">
        <v>366655529</v>
      </c>
      <c r="N81" s="12"/>
      <c r="O81" s="288">
        <f>M81/$M$169/1000000*100</f>
        <v>0.7172167149172568</v>
      </c>
    </row>
    <row r="82" spans="1:15">
      <c r="A82" s="16" t="s">
        <v>6</v>
      </c>
      <c r="B82" s="22">
        <v>343448463</v>
      </c>
      <c r="C82" s="143">
        <f>B82/$B$151*100</f>
        <v>3.9295594462769841</v>
      </c>
      <c r="D82" s="288">
        <f t="shared" si="39"/>
        <v>0.80589544782598499</v>
      </c>
      <c r="E82" s="22">
        <v>416701364</v>
      </c>
      <c r="F82" s="12">
        <f>E82/$E$151*100</f>
        <v>4.3759658854395163</v>
      </c>
      <c r="G82" s="288">
        <f t="shared" si="40"/>
        <v>0.91534435462613128</v>
      </c>
      <c r="H82" s="131">
        <f t="shared" si="38"/>
        <v>73252901</v>
      </c>
      <c r="I82" s="132">
        <f t="shared" si="33"/>
        <v>21.328644292113182</v>
      </c>
      <c r="J82" s="22">
        <v>375959061</v>
      </c>
      <c r="K82" s="12">
        <f>J82/$J$151*100</f>
        <v>4.0041022549683767</v>
      </c>
      <c r="L82" s="130">
        <f t="shared" si="41"/>
        <v>0.77777123794943936</v>
      </c>
      <c r="M82" s="22">
        <v>364050141</v>
      </c>
      <c r="N82" s="12"/>
      <c r="O82" s="288">
        <f>M82/$M$169/1000000*100</f>
        <v>0.71212030241383351</v>
      </c>
    </row>
    <row r="83" spans="1:15">
      <c r="A83" s="147" t="s">
        <v>2</v>
      </c>
      <c r="B83" s="136">
        <v>3986</v>
      </c>
      <c r="C83" s="158">
        <f>B83/$B$151*100</f>
        <v>4.5605747703870364E-5</v>
      </c>
      <c r="D83" s="288">
        <f t="shared" si="39"/>
        <v>9.3530750639416196E-6</v>
      </c>
      <c r="E83" s="136">
        <v>5184</v>
      </c>
      <c r="F83" s="12">
        <f>E83/$E$151*100</f>
        <v>5.4439483788487066E-5</v>
      </c>
      <c r="G83" s="288">
        <f t="shared" si="40"/>
        <v>1.1387400052719445E-5</v>
      </c>
      <c r="H83" s="174">
        <f t="shared" si="38"/>
        <v>1198</v>
      </c>
      <c r="I83" s="132">
        <f t="shared" si="33"/>
        <v>30.055193176116404</v>
      </c>
      <c r="J83" s="136">
        <v>5184</v>
      </c>
      <c r="K83" s="12">
        <f>J83/$J$151*100</f>
        <v>5.5211506365997822E-5</v>
      </c>
      <c r="L83" s="130">
        <f t="shared" si="41"/>
        <v>1.0724481774173528E-5</v>
      </c>
      <c r="M83" s="136">
        <v>5184</v>
      </c>
      <c r="N83" s="12"/>
      <c r="O83" s="288">
        <f>M83/$M$169/1000000*100</f>
        <v>1.0140448339266851E-5</v>
      </c>
    </row>
    <row r="84" spans="1:15">
      <c r="A84" s="144" t="s">
        <v>78</v>
      </c>
      <c r="B84" s="145">
        <v>100000</v>
      </c>
      <c r="C84" s="143"/>
      <c r="D84" s="288">
        <f t="shared" si="39"/>
        <v>2.3464814510641292E-4</v>
      </c>
      <c r="E84" s="145">
        <v>100000</v>
      </c>
      <c r="F84" s="12"/>
      <c r="G84" s="288">
        <f t="shared" si="40"/>
        <v>2.1966435286881645E-4</v>
      </c>
      <c r="H84" s="131">
        <f t="shared" si="38"/>
        <v>0</v>
      </c>
      <c r="I84" s="132">
        <f t="shared" si="33"/>
        <v>0</v>
      </c>
      <c r="J84" s="145">
        <v>100000</v>
      </c>
      <c r="K84" s="12"/>
      <c r="L84" s="130">
        <f t="shared" si="41"/>
        <v>2.0687657743390293E-4</v>
      </c>
      <c r="M84" s="145"/>
      <c r="N84" s="12"/>
      <c r="O84" s="288" t="s">
        <v>86</v>
      </c>
    </row>
    <row r="85" spans="1:15">
      <c r="A85" s="18" t="s">
        <v>7</v>
      </c>
      <c r="B85" s="24">
        <v>10723225</v>
      </c>
      <c r="C85" s="155">
        <f>B85/$B$151*100</f>
        <v>0.12268958703508162</v>
      </c>
      <c r="D85" s="288">
        <f t="shared" si="39"/>
        <v>2.5161848558087146E-2</v>
      </c>
      <c r="E85" s="24">
        <v>10050047</v>
      </c>
      <c r="F85" s="12">
        <f>E85/$E$151*100</f>
        <v>0.10554000206983663</v>
      </c>
      <c r="G85" s="288">
        <f t="shared" si="40"/>
        <v>2.2076370705561902E-2</v>
      </c>
      <c r="H85" s="131">
        <f t="shared" si="38"/>
        <v>-673178</v>
      </c>
      <c r="I85" s="132">
        <f t="shared" si="33"/>
        <v>-6.277756924805729</v>
      </c>
      <c r="J85" s="24">
        <v>5731888</v>
      </c>
      <c r="K85" s="12">
        <f>J85/$J$151*100</f>
        <v>6.1046715046525174E-2</v>
      </c>
      <c r="L85" s="130">
        <f t="shared" si="41"/>
        <v>1.185793371674459E-2</v>
      </c>
      <c r="M85" s="24">
        <v>2605388</v>
      </c>
      <c r="N85" s="12"/>
      <c r="O85" s="288">
        <f>M85/$M$169/1000000*100</f>
        <v>5.096412503423184E-3</v>
      </c>
    </row>
    <row r="86" spans="1:15" ht="26">
      <c r="A86" s="225" t="s">
        <v>82</v>
      </c>
      <c r="B86" s="151">
        <v>120132</v>
      </c>
      <c r="C86" s="156">
        <f>B86/$B$151*100</f>
        <v>1.374488129242688E-3</v>
      </c>
      <c r="D86" s="288">
        <f t="shared" si="39"/>
        <v>2.8188750967923597E-4</v>
      </c>
      <c r="E86" s="151">
        <v>126151</v>
      </c>
      <c r="F86" s="12">
        <f>E86/$E$151*100</f>
        <v>1.3247676156252764E-3</v>
      </c>
      <c r="G86" s="288">
        <f t="shared" si="40"/>
        <v>2.7710877778754062E-4</v>
      </c>
      <c r="H86" s="131">
        <f t="shared" si="38"/>
        <v>6019</v>
      </c>
      <c r="I86" s="132">
        <f t="shared" si="33"/>
        <v>5.0103219791562452</v>
      </c>
      <c r="J86" s="151">
        <v>66927</v>
      </c>
      <c r="K86" s="12">
        <f>J86/$J$151*100</f>
        <v>7.1279716175870684E-4</v>
      </c>
      <c r="L86" s="130">
        <f t="shared" si="41"/>
        <v>1.3845628697918821E-4</v>
      </c>
      <c r="M86" s="151"/>
      <c r="N86" s="12"/>
      <c r="O86" s="288" t="s">
        <v>86</v>
      </c>
    </row>
    <row r="87" spans="1:15">
      <c r="A87" s="142" t="s">
        <v>143</v>
      </c>
      <c r="B87" s="21">
        <v>18311996</v>
      </c>
      <c r="C87" s="12"/>
      <c r="D87" s="288">
        <f t="shared" si="39"/>
        <v>4.2968758945960528E-2</v>
      </c>
      <c r="E87" s="21">
        <v>78392683</v>
      </c>
      <c r="F87" s="12"/>
      <c r="G87" s="288">
        <f t="shared" si="40"/>
        <v>0.17220077980845269</v>
      </c>
      <c r="H87" s="131">
        <f t="shared" ref="H87:H91" si="42">E87-B87</f>
        <v>60080687</v>
      </c>
      <c r="I87" s="132">
        <f t="shared" si="33"/>
        <v>328.09469268123479</v>
      </c>
      <c r="J87" s="21">
        <v>51683119</v>
      </c>
      <c r="K87" s="12"/>
      <c r="L87" s="130">
        <f t="shared" si="41"/>
        <v>0.1069202676982912</v>
      </c>
      <c r="M87" s="21">
        <v>45927443</v>
      </c>
      <c r="N87" s="12"/>
      <c r="O87" s="288">
        <f>M87/$M$169/1000000*100</f>
        <v>8.9838901060208906E-2</v>
      </c>
    </row>
    <row r="88" spans="1:15">
      <c r="A88" s="16" t="s">
        <v>6</v>
      </c>
      <c r="B88" s="22">
        <v>17361395</v>
      </c>
      <c r="C88" s="143"/>
      <c r="D88" s="288">
        <f t="shared" si="39"/>
        <v>4.0738191332097516E-2</v>
      </c>
      <c r="E88" s="22">
        <v>77775605</v>
      </c>
      <c r="F88" s="12"/>
      <c r="G88" s="288">
        <f t="shared" si="40"/>
        <v>0.17084527941305686</v>
      </c>
      <c r="H88" s="131">
        <f t="shared" si="42"/>
        <v>60414210</v>
      </c>
      <c r="I88" s="132">
        <f t="shared" si="33"/>
        <v>347.98015942843301</v>
      </c>
      <c r="J88" s="22">
        <v>51683119</v>
      </c>
      <c r="K88" s="12"/>
      <c r="L88" s="130">
        <f t="shared" si="41"/>
        <v>0.1069202676982912</v>
      </c>
      <c r="M88" s="22">
        <v>45927443</v>
      </c>
      <c r="N88" s="12"/>
      <c r="O88" s="288">
        <f>M88/$M$169/1000000*100</f>
        <v>8.9838901060208906E-2</v>
      </c>
    </row>
    <row r="89" spans="1:15">
      <c r="A89" s="222" t="s">
        <v>78</v>
      </c>
      <c r="B89" s="151">
        <v>398465</v>
      </c>
      <c r="C89" s="156"/>
      <c r="D89" s="288">
        <f t="shared" si="39"/>
        <v>9.3499073139826836E-4</v>
      </c>
      <c r="E89" s="26">
        <v>594795</v>
      </c>
      <c r="F89" s="12"/>
      <c r="G89" s="288">
        <f t="shared" si="40"/>
        <v>1.3065525876460769E-3</v>
      </c>
      <c r="H89" s="131">
        <f t="shared" si="42"/>
        <v>196330</v>
      </c>
      <c r="I89" s="132">
        <f t="shared" si="33"/>
        <v>49.271579687049041</v>
      </c>
      <c r="J89" s="26">
        <v>406605</v>
      </c>
      <c r="K89" s="12"/>
      <c r="L89" s="130">
        <f t="shared" si="41"/>
        <v>8.4117050767512083E-4</v>
      </c>
      <c r="M89" s="26"/>
      <c r="N89" s="12"/>
      <c r="O89" s="288" t="s">
        <v>86</v>
      </c>
    </row>
    <row r="90" spans="1:15">
      <c r="A90" s="254" t="s">
        <v>7</v>
      </c>
      <c r="B90" s="151">
        <v>950601</v>
      </c>
      <c r="C90" s="156"/>
      <c r="D90" s="288">
        <f t="shared" si="39"/>
        <v>2.2305676138630122E-3</v>
      </c>
      <c r="E90" s="151">
        <v>617078</v>
      </c>
      <c r="F90" s="12"/>
      <c r="G90" s="288">
        <f t="shared" si="40"/>
        <v>1.3555003953958351E-3</v>
      </c>
      <c r="H90" s="131">
        <f t="shared" si="42"/>
        <v>-333523</v>
      </c>
      <c r="I90" s="132">
        <f t="shared" si="33"/>
        <v>-35.085488022840281</v>
      </c>
      <c r="J90" s="151"/>
      <c r="K90" s="12"/>
      <c r="L90" s="288" t="s">
        <v>86</v>
      </c>
      <c r="M90" s="151"/>
      <c r="N90" s="12"/>
      <c r="O90" s="288" t="s">
        <v>86</v>
      </c>
    </row>
    <row r="91" spans="1:15">
      <c r="A91" s="222" t="s">
        <v>78</v>
      </c>
      <c r="B91" s="151">
        <v>36666</v>
      </c>
      <c r="C91" s="156"/>
      <c r="D91" s="288">
        <f t="shared" si="39"/>
        <v>8.6036088884717363E-5</v>
      </c>
      <c r="E91" s="26"/>
      <c r="F91" s="12"/>
      <c r="G91" s="288" t="s">
        <v>86</v>
      </c>
      <c r="H91" s="131">
        <f t="shared" si="42"/>
        <v>-36666</v>
      </c>
      <c r="I91" s="132">
        <f t="shared" si="33"/>
        <v>-100</v>
      </c>
      <c r="J91" s="26"/>
      <c r="K91" s="12"/>
      <c r="L91" s="288" t="s">
        <v>86</v>
      </c>
      <c r="M91" s="26"/>
      <c r="N91" s="12"/>
      <c r="O91" s="288" t="s">
        <v>86</v>
      </c>
    </row>
    <row r="92" spans="1:15">
      <c r="A92" s="159" t="s">
        <v>21</v>
      </c>
      <c r="B92" s="21">
        <v>123492155</v>
      </c>
      <c r="C92" s="12">
        <f t="shared" ref="C92:C102" si="43">B92/$B$151*100</f>
        <v>1.4129332825733201</v>
      </c>
      <c r="D92" s="288">
        <f t="shared" si="39"/>
        <v>0.28977205105943638</v>
      </c>
      <c r="E92" s="21">
        <v>95559290</v>
      </c>
      <c r="F92" s="12">
        <f t="shared" ref="F92:F102" si="44">E92/$E$151*100</f>
        <v>1.0035104974526108</v>
      </c>
      <c r="G92" s="288">
        <f t="shared" ref="G92:G97" si="45">E92/$E$169/1000000*100</f>
        <v>0.20990969598453563</v>
      </c>
      <c r="H92" s="131">
        <f t="shared" ref="H92:H124" si="46">E92-B92</f>
        <v>-27932865</v>
      </c>
      <c r="I92" s="132">
        <f t="shared" si="33"/>
        <v>-22.619141272577195</v>
      </c>
      <c r="J92" s="21">
        <v>86424067</v>
      </c>
      <c r="K92" s="12">
        <f t="shared" ref="K92:K102" si="47">J92/$J$151*100</f>
        <v>0.92044809516703741</v>
      </c>
      <c r="L92" s="130">
        <f t="shared" ref="L92:L97" si="48">J92/$J$169/1000000*100</f>
        <v>0.17879115188878314</v>
      </c>
      <c r="M92" s="21">
        <v>83452431</v>
      </c>
      <c r="N92" s="12"/>
      <c r="O92" s="288">
        <f>M92/$M$169/1000000*100</f>
        <v>0.16324171785141425</v>
      </c>
    </row>
    <row r="93" spans="1:15">
      <c r="A93" s="16" t="s">
        <v>6</v>
      </c>
      <c r="B93" s="22">
        <v>63479640</v>
      </c>
      <c r="C93" s="143">
        <f t="shared" si="43"/>
        <v>0.72630116562280922</v>
      </c>
      <c r="D93" s="288">
        <f t="shared" si="39"/>
        <v>0.14895379778022855</v>
      </c>
      <c r="E93" s="22">
        <v>61529567</v>
      </c>
      <c r="F93" s="12">
        <f t="shared" si="44"/>
        <v>0.64614927955423018</v>
      </c>
      <c r="G93" s="288">
        <f t="shared" si="45"/>
        <v>0.13515852517353485</v>
      </c>
      <c r="H93" s="131">
        <f t="shared" si="46"/>
        <v>-1950073</v>
      </c>
      <c r="I93" s="132">
        <f t="shared" si="33"/>
        <v>-3.071966066600254</v>
      </c>
      <c r="J93" s="22">
        <v>61344694</v>
      </c>
      <c r="K93" s="12">
        <f t="shared" si="47"/>
        <v>0.65334355001951927</v>
      </c>
      <c r="L93" s="130">
        <f t="shared" si="48"/>
        <v>0.12690780338450081</v>
      </c>
      <c r="M93" s="22">
        <v>61591964</v>
      </c>
      <c r="N93" s="12"/>
      <c r="O93" s="288">
        <f>M93/$M$169/1000000*100</f>
        <v>0.12048034896913265</v>
      </c>
    </row>
    <row r="94" spans="1:15">
      <c r="A94" s="135" t="s">
        <v>2</v>
      </c>
      <c r="B94" s="136">
        <v>5213</v>
      </c>
      <c r="C94" s="158">
        <f t="shared" si="43"/>
        <v>5.9644446256968444E-5</v>
      </c>
      <c r="D94" s="288">
        <f t="shared" si="39"/>
        <v>1.2232207804397307E-5</v>
      </c>
      <c r="E94" s="136">
        <v>7666</v>
      </c>
      <c r="F94" s="12">
        <f t="shared" si="44"/>
        <v>8.0504066883206385E-5</v>
      </c>
      <c r="G94" s="288">
        <f t="shared" si="45"/>
        <v>1.683946929092347E-5</v>
      </c>
      <c r="H94" s="131">
        <f t="shared" si="46"/>
        <v>2453</v>
      </c>
      <c r="I94" s="132">
        <f t="shared" si="33"/>
        <v>47.05543832725877</v>
      </c>
      <c r="J94" s="136">
        <v>7222</v>
      </c>
      <c r="K94" s="12">
        <f t="shared" si="47"/>
        <v>7.6916955820840316E-5</v>
      </c>
      <c r="L94" s="130">
        <f t="shared" si="48"/>
        <v>1.494062642227647E-5</v>
      </c>
      <c r="M94" s="136">
        <v>7222</v>
      </c>
      <c r="N94" s="12"/>
      <c r="O94" s="288">
        <f>M94/$M$169/1000000*100</f>
        <v>1.4126990336841284E-5</v>
      </c>
    </row>
    <row r="95" spans="1:15">
      <c r="A95" s="144" t="s">
        <v>78</v>
      </c>
      <c r="B95" s="145">
        <v>2957</v>
      </c>
      <c r="C95" s="143">
        <f t="shared" si="43"/>
        <v>3.3832462609218433E-5</v>
      </c>
      <c r="D95" s="288">
        <f t="shared" si="39"/>
        <v>6.9385456507966302E-6</v>
      </c>
      <c r="E95" s="145">
        <v>2957</v>
      </c>
      <c r="F95" s="12">
        <f t="shared" si="44"/>
        <v>3.105276881993755E-5</v>
      </c>
      <c r="G95" s="288">
        <f t="shared" si="45"/>
        <v>6.4954749143309021E-6</v>
      </c>
      <c r="H95" s="131">
        <f t="shared" si="46"/>
        <v>0</v>
      </c>
      <c r="I95" s="132">
        <f t="shared" si="33"/>
        <v>0</v>
      </c>
      <c r="J95" s="145">
        <v>2957</v>
      </c>
      <c r="K95" s="12">
        <f t="shared" si="47"/>
        <v>3.1493137408228308E-5</v>
      </c>
      <c r="L95" s="130">
        <f t="shared" si="48"/>
        <v>6.1173403947205096E-6</v>
      </c>
      <c r="M95" s="145"/>
      <c r="N95" s="12"/>
      <c r="O95" s="288" t="s">
        <v>86</v>
      </c>
    </row>
    <row r="96" spans="1:15">
      <c r="A96" s="18" t="s">
        <v>7</v>
      </c>
      <c r="B96" s="24">
        <v>60012515</v>
      </c>
      <c r="C96" s="155">
        <f t="shared" si="43"/>
        <v>0.68663211695051074</v>
      </c>
      <c r="D96" s="288">
        <f t="shared" si="39"/>
        <v>0.14081825327920783</v>
      </c>
      <c r="E96" s="24">
        <v>34029723</v>
      </c>
      <c r="F96" s="12">
        <f t="shared" si="44"/>
        <v>0.35736121789838071</v>
      </c>
      <c r="G96" s="288">
        <f t="shared" si="45"/>
        <v>7.4751170811000786E-2</v>
      </c>
      <c r="H96" s="131">
        <f t="shared" si="46"/>
        <v>-25982792</v>
      </c>
      <c r="I96" s="132">
        <f t="shared" si="33"/>
        <v>-43.295622588055174</v>
      </c>
      <c r="J96" s="24">
        <v>25079373</v>
      </c>
      <c r="K96" s="12">
        <f t="shared" si="47"/>
        <v>0.26710454514751808</v>
      </c>
      <c r="L96" s="130">
        <f t="shared" si="48"/>
        <v>5.1883348504282341E-2</v>
      </c>
      <c r="M96" s="24">
        <v>21860467</v>
      </c>
      <c r="N96" s="12"/>
      <c r="O96" s="288">
        <f>M96/$M$169/1000000*100</f>
        <v>4.2761368882281603E-2</v>
      </c>
    </row>
    <row r="97" spans="1:15" ht="26">
      <c r="A97" s="225" t="s">
        <v>82</v>
      </c>
      <c r="B97" s="151">
        <v>2227944</v>
      </c>
      <c r="C97" s="156">
        <f t="shared" si="43"/>
        <v>2.5490981425577462E-2</v>
      </c>
      <c r="D97" s="288">
        <f t="shared" si="39"/>
        <v>5.2278292700096204E-3</v>
      </c>
      <c r="E97" s="151">
        <v>257401</v>
      </c>
      <c r="F97" s="12">
        <f t="shared" si="44"/>
        <v>2.7030820923303165E-3</v>
      </c>
      <c r="G97" s="288">
        <f t="shared" si="45"/>
        <v>5.6541824092786223E-4</v>
      </c>
      <c r="H97" s="131">
        <f t="shared" si="46"/>
        <v>-1970543</v>
      </c>
      <c r="I97" s="132">
        <f t="shared" si="33"/>
        <v>-88.446702430581738</v>
      </c>
      <c r="J97" s="151">
        <v>334119</v>
      </c>
      <c r="K97" s="12">
        <f t="shared" si="47"/>
        <v>3.5584902190395114E-3</v>
      </c>
      <c r="L97" s="130">
        <f t="shared" si="48"/>
        <v>6.9121395175638224E-4</v>
      </c>
      <c r="M97" s="151">
        <v>439597</v>
      </c>
      <c r="N97" s="12"/>
      <c r="O97" s="288">
        <f>M97/$M$169/1000000*100</f>
        <v>8.5989789131880586E-4</v>
      </c>
    </row>
    <row r="98" spans="1:15">
      <c r="A98" s="144" t="s">
        <v>78</v>
      </c>
      <c r="B98" s="145">
        <v>53212</v>
      </c>
      <c r="C98" s="156">
        <f t="shared" si="43"/>
        <v>6.0882414621634469E-4</v>
      </c>
      <c r="D98" s="288">
        <f t="shared" si="39"/>
        <v>1.2486097097402446E-4</v>
      </c>
      <c r="E98" s="145"/>
      <c r="F98" s="12">
        <f t="shared" si="44"/>
        <v>0</v>
      </c>
      <c r="G98" s="288" t="s">
        <v>86</v>
      </c>
      <c r="H98" s="131">
        <f t="shared" si="46"/>
        <v>-53212</v>
      </c>
      <c r="I98" s="132">
        <f t="shared" si="33"/>
        <v>-100</v>
      </c>
      <c r="J98" s="145"/>
      <c r="K98" s="12">
        <f t="shared" si="47"/>
        <v>0</v>
      </c>
      <c r="L98" s="288" t="s">
        <v>86</v>
      </c>
      <c r="M98" s="145"/>
      <c r="N98" s="12"/>
      <c r="O98" s="288" t="s">
        <v>86</v>
      </c>
    </row>
    <row r="99" spans="1:15">
      <c r="A99" s="142" t="s">
        <v>22</v>
      </c>
      <c r="B99" s="21">
        <v>243324120</v>
      </c>
      <c r="C99" s="12">
        <f t="shared" si="43"/>
        <v>2.7839885667301245</v>
      </c>
      <c r="D99" s="288">
        <f t="shared" si="39"/>
        <v>0.57095553417650236</v>
      </c>
      <c r="E99" s="21">
        <v>243075885</v>
      </c>
      <c r="F99" s="12">
        <f t="shared" si="44"/>
        <v>2.5526477046353491</v>
      </c>
      <c r="G99" s="288">
        <f t="shared" ref="G99:G105" si="49">E99/$E$169/1000000*100</f>
        <v>0.53395106976539841</v>
      </c>
      <c r="H99" s="131">
        <f t="shared" si="46"/>
        <v>-248235</v>
      </c>
      <c r="I99" s="132">
        <f t="shared" si="33"/>
        <v>-0.10201824627989708</v>
      </c>
      <c r="J99" s="21">
        <v>238532246</v>
      </c>
      <c r="K99" s="12">
        <f t="shared" si="47"/>
        <v>2.5404561378327082</v>
      </c>
      <c r="L99" s="130">
        <f t="shared" ref="L99:L105" si="50">J99/$J$169/1000000*100</f>
        <v>0.49346734660101782</v>
      </c>
      <c r="M99" s="21">
        <v>237026374</v>
      </c>
      <c r="N99" s="12"/>
      <c r="O99" s="288">
        <f>M99/$M$169/1000000*100</f>
        <v>0.46364847619420207</v>
      </c>
    </row>
    <row r="100" spans="1:15">
      <c r="A100" s="16" t="s">
        <v>6</v>
      </c>
      <c r="B100" s="22">
        <v>235704180</v>
      </c>
      <c r="C100" s="143">
        <f t="shared" si="43"/>
        <v>2.6968051595152152</v>
      </c>
      <c r="D100" s="288">
        <f t="shared" si="39"/>
        <v>0.55307548630828074</v>
      </c>
      <c r="E100" s="22">
        <v>237708229</v>
      </c>
      <c r="F100" s="12">
        <f t="shared" si="44"/>
        <v>2.4962795677151761</v>
      </c>
      <c r="G100" s="288">
        <f t="shared" si="49"/>
        <v>0.52216024294877428</v>
      </c>
      <c r="H100" s="131">
        <f t="shared" si="46"/>
        <v>2004049</v>
      </c>
      <c r="I100" s="132">
        <f t="shared" si="33"/>
        <v>0.85023905812786893</v>
      </c>
      <c r="J100" s="22">
        <v>235173150</v>
      </c>
      <c r="K100" s="12">
        <f t="shared" si="47"/>
        <v>2.5046805301575539</v>
      </c>
      <c r="L100" s="130">
        <f t="shared" si="50"/>
        <v>0.48651816376349871</v>
      </c>
      <c r="M100" s="22">
        <v>236020838</v>
      </c>
      <c r="N100" s="12"/>
      <c r="O100" s="288">
        <f>M100/$M$169/1000000*100</f>
        <v>0.46168154219318497</v>
      </c>
    </row>
    <row r="101" spans="1:15">
      <c r="A101" s="144" t="s">
        <v>78</v>
      </c>
      <c r="B101" s="145">
        <v>6602837</v>
      </c>
      <c r="C101" s="156">
        <f t="shared" si="43"/>
        <v>7.5546241432960445E-2</v>
      </c>
      <c r="D101" s="288">
        <f t="shared" si="39"/>
        <v>1.5493434544899922E-2</v>
      </c>
      <c r="E101" s="145">
        <v>5196287</v>
      </c>
      <c r="F101" s="12">
        <f t="shared" si="44"/>
        <v>5.4568515026393927E-2</v>
      </c>
      <c r="G101" s="288">
        <f t="shared" si="49"/>
        <v>1.1414390211756435E-2</v>
      </c>
      <c r="H101" s="131">
        <f t="shared" si="46"/>
        <v>-1406550</v>
      </c>
      <c r="I101" s="132">
        <f t="shared" si="33"/>
        <v>-21.302206914997285</v>
      </c>
      <c r="J101" s="145">
        <v>463450</v>
      </c>
      <c r="K101" s="12">
        <f t="shared" si="47"/>
        <v>4.9359129292673009E-3</v>
      </c>
      <c r="L101" s="130">
        <f t="shared" si="50"/>
        <v>9.5876949811742312E-4</v>
      </c>
      <c r="M101" s="145"/>
      <c r="N101" s="12"/>
      <c r="O101" s="288" t="s">
        <v>86</v>
      </c>
    </row>
    <row r="102" spans="1:15">
      <c r="A102" s="18" t="s">
        <v>7</v>
      </c>
      <c r="B102" s="24">
        <v>7619940</v>
      </c>
      <c r="C102" s="155">
        <f t="shared" si="43"/>
        <v>8.7183407214909678E-2</v>
      </c>
      <c r="D102" s="288">
        <f t="shared" si="39"/>
        <v>1.7880047868221598E-2</v>
      </c>
      <c r="E102" s="24">
        <v>5367656</v>
      </c>
      <c r="F102" s="12">
        <f t="shared" si="44"/>
        <v>5.6368136920172715E-2</v>
      </c>
      <c r="G102" s="288">
        <f t="shared" si="49"/>
        <v>1.1790826816624198E-2</v>
      </c>
      <c r="H102" s="131">
        <f t="shared" si="46"/>
        <v>-2252284</v>
      </c>
      <c r="I102" s="132">
        <f t="shared" si="33"/>
        <v>-29.557765546710343</v>
      </c>
      <c r="J102" s="24">
        <v>3359096</v>
      </c>
      <c r="K102" s="12">
        <f t="shared" si="47"/>
        <v>3.5775607675153899E-2</v>
      </c>
      <c r="L102" s="130">
        <f t="shared" si="50"/>
        <v>6.9491828375191364E-3</v>
      </c>
      <c r="M102" s="24">
        <v>1005536</v>
      </c>
      <c r="N102" s="12"/>
      <c r="O102" s="288">
        <f>M102/$M$169/1000000*100</f>
        <v>1.9669340010171747E-3</v>
      </c>
    </row>
    <row r="103" spans="1:15">
      <c r="A103" s="222" t="s">
        <v>78</v>
      </c>
      <c r="B103" s="24"/>
      <c r="C103" s="155"/>
      <c r="D103" s="288">
        <f t="shared" si="39"/>
        <v>0</v>
      </c>
      <c r="E103" s="24">
        <v>849248</v>
      </c>
      <c r="F103" s="12"/>
      <c r="G103" s="288">
        <f t="shared" si="49"/>
        <v>1.8654951234513665E-3</v>
      </c>
      <c r="H103" s="131">
        <f t="shared" ref="H103" si="51">E103-B103</f>
        <v>849248</v>
      </c>
      <c r="I103" s="132" t="s">
        <v>86</v>
      </c>
      <c r="J103" s="24">
        <v>898773</v>
      </c>
      <c r="K103" s="12"/>
      <c r="L103" s="130">
        <f t="shared" si="50"/>
        <v>1.8593508213000124E-3</v>
      </c>
      <c r="M103" s="24"/>
      <c r="N103" s="12"/>
      <c r="O103" s="288" t="s">
        <v>86</v>
      </c>
    </row>
    <row r="104" spans="1:15">
      <c r="A104" s="20" t="s">
        <v>87</v>
      </c>
      <c r="B104" s="21">
        <v>7607505</v>
      </c>
      <c r="C104" s="12">
        <f t="shared" ref="C104:C111" si="52">B104/$B$151*100</f>
        <v>8.7041132384829994E-2</v>
      </c>
      <c r="D104" s="288">
        <f t="shared" si="39"/>
        <v>1.7850869371377618E-2</v>
      </c>
      <c r="E104" s="21">
        <v>8090654</v>
      </c>
      <c r="F104" s="12">
        <f t="shared" ref="F104:F111" si="53">E104/$E$151*100</f>
        <v>8.4963546927326022E-2</v>
      </c>
      <c r="G104" s="288">
        <f t="shared" si="49"/>
        <v>1.7772282751955013E-2</v>
      </c>
      <c r="H104" s="131">
        <f t="shared" si="46"/>
        <v>483149</v>
      </c>
      <c r="I104" s="132">
        <f t="shared" si="33"/>
        <v>6.3509521189930069</v>
      </c>
      <c r="J104" s="21">
        <v>7987804</v>
      </c>
      <c r="K104" s="12">
        <f t="shared" ref="K104:K111" si="54">J104/$J$151*100</f>
        <v>8.5073050037874784E-2</v>
      </c>
      <c r="L104" s="130">
        <f t="shared" si="50"/>
        <v>1.6524895527328397E-2</v>
      </c>
      <c r="M104" s="21">
        <v>7987804</v>
      </c>
      <c r="N104" s="12"/>
      <c r="O104" s="288">
        <f>M104/$M$169/1000000*100</f>
        <v>1.5624983373107471E-2</v>
      </c>
    </row>
    <row r="105" spans="1:15">
      <c r="A105" s="16" t="s">
        <v>6</v>
      </c>
      <c r="B105" s="22">
        <v>7607505</v>
      </c>
      <c r="C105" s="143">
        <f t="shared" si="52"/>
        <v>8.7041132384829994E-2</v>
      </c>
      <c r="D105" s="288">
        <f t="shared" si="39"/>
        <v>1.7850869371377618E-2</v>
      </c>
      <c r="E105" s="22">
        <v>8090654</v>
      </c>
      <c r="F105" s="12">
        <f t="shared" si="53"/>
        <v>8.4963546927326022E-2</v>
      </c>
      <c r="G105" s="288">
        <f t="shared" si="49"/>
        <v>1.7772282751955013E-2</v>
      </c>
      <c r="H105" s="131">
        <f t="shared" si="46"/>
        <v>483149</v>
      </c>
      <c r="I105" s="132">
        <f t="shared" si="33"/>
        <v>6.3509521189930069</v>
      </c>
      <c r="J105" s="22">
        <v>7987804</v>
      </c>
      <c r="K105" s="12">
        <f t="shared" si="54"/>
        <v>8.5073050037874784E-2</v>
      </c>
      <c r="L105" s="130">
        <f t="shared" si="50"/>
        <v>1.6524895527328397E-2</v>
      </c>
      <c r="M105" s="22">
        <v>7987804</v>
      </c>
      <c r="N105" s="12"/>
      <c r="O105" s="288">
        <f>M105/$M$169/1000000*100</f>
        <v>1.5624983373107471E-2</v>
      </c>
    </row>
    <row r="106" spans="1:15">
      <c r="A106" s="28" t="s">
        <v>23</v>
      </c>
      <c r="B106" s="21">
        <v>221762</v>
      </c>
      <c r="C106" s="12">
        <f t="shared" si="52"/>
        <v>2.5372859564239091E-3</v>
      </c>
      <c r="D106" s="288">
        <f t="shared" si="39"/>
        <v>5.2036041955088349E-4</v>
      </c>
      <c r="E106" s="21"/>
      <c r="F106" s="12">
        <f t="shared" si="53"/>
        <v>0</v>
      </c>
      <c r="G106" s="288" t="s">
        <v>86</v>
      </c>
      <c r="H106" s="131">
        <f t="shared" si="46"/>
        <v>-221762</v>
      </c>
      <c r="I106" s="132">
        <f t="shared" si="33"/>
        <v>-100</v>
      </c>
      <c r="J106" s="21"/>
      <c r="K106" s="12">
        <f t="shared" si="54"/>
        <v>0</v>
      </c>
      <c r="L106" s="288" t="s">
        <v>86</v>
      </c>
      <c r="M106" s="21"/>
      <c r="N106" s="12"/>
      <c r="O106" s="288" t="s">
        <v>86</v>
      </c>
    </row>
    <row r="107" spans="1:15">
      <c r="A107" s="16" t="s">
        <v>6</v>
      </c>
      <c r="B107" s="22">
        <v>221762</v>
      </c>
      <c r="C107" s="143">
        <f t="shared" si="52"/>
        <v>2.5372859564239091E-3</v>
      </c>
      <c r="D107" s="288">
        <f t="shared" si="39"/>
        <v>5.2036041955088349E-4</v>
      </c>
      <c r="E107" s="22"/>
      <c r="F107" s="12">
        <f t="shared" si="53"/>
        <v>0</v>
      </c>
      <c r="G107" s="288">
        <f t="shared" ref="G107:G143" si="55">E107/$E$169/1000000*100</f>
        <v>0</v>
      </c>
      <c r="H107" s="131">
        <f t="shared" si="46"/>
        <v>-221762</v>
      </c>
      <c r="I107" s="132">
        <f t="shared" si="33"/>
        <v>-100</v>
      </c>
      <c r="J107" s="22"/>
      <c r="K107" s="12">
        <f t="shared" si="54"/>
        <v>0</v>
      </c>
      <c r="L107" s="288" t="s">
        <v>86</v>
      </c>
      <c r="M107" s="22"/>
      <c r="N107" s="12"/>
      <c r="O107" s="288" t="s">
        <v>86</v>
      </c>
    </row>
    <row r="108" spans="1:15">
      <c r="A108" s="142" t="s">
        <v>88</v>
      </c>
      <c r="B108" s="21">
        <v>8558968</v>
      </c>
      <c r="C108" s="12">
        <f t="shared" si="52"/>
        <v>9.7927279280857982E-2</v>
      </c>
      <c r="D108" s="288">
        <f t="shared" si="39"/>
        <v>2.0083459652251449E-2</v>
      </c>
      <c r="E108" s="21">
        <v>9755845</v>
      </c>
      <c r="F108" s="12">
        <f t="shared" si="53"/>
        <v>0.10245045635040367</v>
      </c>
      <c r="G108" s="288">
        <f t="shared" si="55"/>
        <v>2.1430113786134783E-2</v>
      </c>
      <c r="H108" s="131">
        <f t="shared" si="46"/>
        <v>1196877</v>
      </c>
      <c r="I108" s="132">
        <f t="shared" si="33"/>
        <v>13.983893852623353</v>
      </c>
      <c r="J108" s="21">
        <v>9702845</v>
      </c>
      <c r="K108" s="12">
        <f t="shared" si="54"/>
        <v>0.10333886737766013</v>
      </c>
      <c r="L108" s="130">
        <f t="shared" ref="L108:L138" si="56">J108/$J$169/1000000*100</f>
        <v>2.007291364971658E-2</v>
      </c>
      <c r="M108" s="21">
        <v>9702845</v>
      </c>
      <c r="N108" s="12"/>
      <c r="O108" s="288">
        <f t="shared" ref="O108:O135" si="57">M108/$M$169/1000000*100</f>
        <v>1.897978365478659E-2</v>
      </c>
    </row>
    <row r="109" spans="1:15">
      <c r="A109" s="16" t="s">
        <v>6</v>
      </c>
      <c r="B109" s="22">
        <v>8558968</v>
      </c>
      <c r="C109" s="143">
        <f t="shared" si="52"/>
        <v>9.7927279280857982E-2</v>
      </c>
      <c r="D109" s="288">
        <f t="shared" si="39"/>
        <v>2.0083459652251449E-2</v>
      </c>
      <c r="E109" s="22">
        <v>9755845</v>
      </c>
      <c r="F109" s="12">
        <f t="shared" si="53"/>
        <v>0.10245045635040367</v>
      </c>
      <c r="G109" s="288">
        <f t="shared" si="55"/>
        <v>2.1430113786134783E-2</v>
      </c>
      <c r="H109" s="131">
        <f t="shared" si="46"/>
        <v>1196877</v>
      </c>
      <c r="I109" s="132">
        <f t="shared" si="33"/>
        <v>13.983893852623353</v>
      </c>
      <c r="J109" s="22">
        <v>9702845</v>
      </c>
      <c r="K109" s="12">
        <f t="shared" si="54"/>
        <v>0.10333886737766013</v>
      </c>
      <c r="L109" s="130">
        <f t="shared" si="56"/>
        <v>2.007291364971658E-2</v>
      </c>
      <c r="M109" s="22">
        <v>9702845</v>
      </c>
      <c r="N109" s="12"/>
      <c r="O109" s="288">
        <f t="shared" si="57"/>
        <v>1.897978365478659E-2</v>
      </c>
    </row>
    <row r="110" spans="1:15">
      <c r="A110" s="160" t="s">
        <v>24</v>
      </c>
      <c r="B110" s="21">
        <v>1605183784</v>
      </c>
      <c r="C110" s="12">
        <f t="shared" si="52"/>
        <v>18.365681553298533</v>
      </c>
      <c r="D110" s="288">
        <f t="shared" si="39"/>
        <v>3.7665339747049305</v>
      </c>
      <c r="E110" s="21">
        <v>1613665453</v>
      </c>
      <c r="F110" s="12">
        <f t="shared" si="53"/>
        <v>16.945816795647211</v>
      </c>
      <c r="G110" s="288">
        <f t="shared" si="55"/>
        <v>3.5446477748001053</v>
      </c>
      <c r="H110" s="131">
        <f t="shared" si="46"/>
        <v>8481669</v>
      </c>
      <c r="I110" s="132">
        <f t="shared" si="33"/>
        <v>0.5283923924813223</v>
      </c>
      <c r="J110" s="21">
        <v>1607511264</v>
      </c>
      <c r="K110" s="12">
        <f t="shared" si="54"/>
        <v>17.120586108362115</v>
      </c>
      <c r="L110" s="130">
        <f t="shared" si="56"/>
        <v>3.3255642848276716</v>
      </c>
      <c r="M110" s="21">
        <v>1607897444</v>
      </c>
      <c r="N110" s="12"/>
      <c r="O110" s="288">
        <f t="shared" si="57"/>
        <v>3.1452162356715307</v>
      </c>
    </row>
    <row r="111" spans="1:15">
      <c r="A111" s="16" t="s">
        <v>6</v>
      </c>
      <c r="B111" s="22">
        <v>1572914040</v>
      </c>
      <c r="C111" s="143">
        <f t="shared" si="52"/>
        <v>17.996467854519686</v>
      </c>
      <c r="D111" s="288">
        <f t="shared" si="39"/>
        <v>3.6908136189783418</v>
      </c>
      <c r="E111" s="22">
        <v>1612609401</v>
      </c>
      <c r="F111" s="12">
        <f t="shared" si="53"/>
        <v>16.934726725096709</v>
      </c>
      <c r="G111" s="288">
        <f t="shared" si="55"/>
        <v>3.5423280050083474</v>
      </c>
      <c r="H111" s="131">
        <f t="shared" si="46"/>
        <v>39695361</v>
      </c>
      <c r="I111" s="132">
        <f t="shared" si="33"/>
        <v>2.5236827945155795</v>
      </c>
      <c r="J111" s="22">
        <v>1606447613</v>
      </c>
      <c r="K111" s="12">
        <f t="shared" si="54"/>
        <v>17.109257834064721</v>
      </c>
      <c r="L111" s="130">
        <f t="shared" si="56"/>
        <v>3.3233638400430303</v>
      </c>
      <c r="M111" s="22">
        <v>1606708593</v>
      </c>
      <c r="N111" s="12"/>
      <c r="O111" s="288">
        <f t="shared" si="57"/>
        <v>3.1428907182817571</v>
      </c>
    </row>
    <row r="112" spans="1:15">
      <c r="A112" s="228" t="s">
        <v>2</v>
      </c>
      <c r="B112" s="136">
        <v>1806</v>
      </c>
      <c r="C112" s="156"/>
      <c r="D112" s="288">
        <f t="shared" si="39"/>
        <v>4.2377455006218175E-6</v>
      </c>
      <c r="E112" s="136">
        <v>2408</v>
      </c>
      <c r="F112" s="12"/>
      <c r="G112" s="288">
        <f t="shared" si="55"/>
        <v>5.2895176170810998E-6</v>
      </c>
      <c r="H112" s="174">
        <f t="shared" si="46"/>
        <v>602</v>
      </c>
      <c r="I112" s="132">
        <f t="shared" si="33"/>
        <v>33.333333333333314</v>
      </c>
      <c r="J112" s="136">
        <v>2408</v>
      </c>
      <c r="K112" s="12"/>
      <c r="L112" s="130">
        <f t="shared" si="56"/>
        <v>4.9815879846083826E-6</v>
      </c>
      <c r="M112" s="136">
        <v>2408</v>
      </c>
      <c r="N112" s="12"/>
      <c r="O112" s="288">
        <f t="shared" si="57"/>
        <v>4.7103008489495715E-6</v>
      </c>
    </row>
    <row r="113" spans="1:15">
      <c r="A113" s="18" t="s">
        <v>7</v>
      </c>
      <c r="B113" s="24">
        <v>32269744</v>
      </c>
      <c r="C113" s="155">
        <f>B113/$B$151*100</f>
        <v>0.36921369877884713</v>
      </c>
      <c r="D113" s="288">
        <f t="shared" si="39"/>
        <v>7.5720355726587987E-2</v>
      </c>
      <c r="E113" s="24">
        <v>1056052</v>
      </c>
      <c r="F113" s="12">
        <f>E113/$E$151*100</f>
        <v>1.1090070550501418E-2</v>
      </c>
      <c r="G113" s="288">
        <f t="shared" si="55"/>
        <v>2.3197697917581935E-3</v>
      </c>
      <c r="H113" s="131">
        <f t="shared" si="46"/>
        <v>-31213692</v>
      </c>
      <c r="I113" s="132">
        <f t="shared" si="33"/>
        <v>-96.727423682071972</v>
      </c>
      <c r="J113" s="24">
        <v>1063651</v>
      </c>
      <c r="K113" s="12">
        <f>J113/$J$151*100</f>
        <v>1.1328274297395824E-2</v>
      </c>
      <c r="L113" s="130">
        <f t="shared" si="56"/>
        <v>2.200444784641483E-3</v>
      </c>
      <c r="M113" s="24">
        <v>1188851</v>
      </c>
      <c r="N113" s="12"/>
      <c r="O113" s="288">
        <f t="shared" si="57"/>
        <v>2.3255173897734831E-3</v>
      </c>
    </row>
    <row r="114" spans="1:15">
      <c r="A114" s="142" t="s">
        <v>89</v>
      </c>
      <c r="B114" s="21">
        <v>3497848</v>
      </c>
      <c r="C114" s="12">
        <f>B114/$B$151*100</f>
        <v>4.0020565327267325E-2</v>
      </c>
      <c r="D114" s="288">
        <f t="shared" si="39"/>
        <v>8.2076354506417631E-3</v>
      </c>
      <c r="E114" s="21">
        <v>4207887</v>
      </c>
      <c r="F114" s="12">
        <f>E114/$E$151*100</f>
        <v>4.4188888140487173E-2</v>
      </c>
      <c r="G114" s="288">
        <f t="shared" si="55"/>
        <v>9.2432277480010532E-3</v>
      </c>
      <c r="H114" s="131">
        <f t="shared" si="46"/>
        <v>710039</v>
      </c>
      <c r="I114" s="132">
        <f t="shared" si="33"/>
        <v>20.299309747021582</v>
      </c>
      <c r="J114" s="21">
        <v>4047326</v>
      </c>
      <c r="K114" s="12">
        <f>J114/$J$151*100</f>
        <v>4.3105510265098089E-2</v>
      </c>
      <c r="L114" s="130">
        <f t="shared" si="56"/>
        <v>8.3729695063924879E-3</v>
      </c>
      <c r="M114" s="21">
        <v>4047326</v>
      </c>
      <c r="N114" s="12"/>
      <c r="O114" s="288">
        <f t="shared" si="57"/>
        <v>7.9169946402722902E-3</v>
      </c>
    </row>
    <row r="115" spans="1:15">
      <c r="A115" s="16" t="s">
        <v>6</v>
      </c>
      <c r="B115" s="22">
        <v>3497848</v>
      </c>
      <c r="C115" s="143">
        <f>B115/$B$151*100</f>
        <v>4.0020565327267325E-2</v>
      </c>
      <c r="D115" s="288">
        <f t="shared" si="39"/>
        <v>8.2076354506417631E-3</v>
      </c>
      <c r="E115" s="22">
        <v>4207887</v>
      </c>
      <c r="F115" s="12">
        <f>E115/$E$151*100</f>
        <v>4.4188888140487173E-2</v>
      </c>
      <c r="G115" s="288">
        <f t="shared" si="55"/>
        <v>9.2432277480010532E-3</v>
      </c>
      <c r="H115" s="131">
        <f t="shared" si="46"/>
        <v>710039</v>
      </c>
      <c r="I115" s="132">
        <f t="shared" si="33"/>
        <v>20.299309747021582</v>
      </c>
      <c r="J115" s="22">
        <v>4047326</v>
      </c>
      <c r="K115" s="12">
        <f>J115/$J$151*100</f>
        <v>4.3105510265098089E-2</v>
      </c>
      <c r="L115" s="130">
        <f t="shared" si="56"/>
        <v>8.3729695063924879E-3</v>
      </c>
      <c r="M115" s="22">
        <v>4047326</v>
      </c>
      <c r="N115" s="12"/>
      <c r="O115" s="288">
        <f t="shared" si="57"/>
        <v>7.9169946402722902E-3</v>
      </c>
    </row>
    <row r="116" spans="1:15">
      <c r="A116" s="222" t="s">
        <v>78</v>
      </c>
      <c r="B116" s="22"/>
      <c r="C116" s="143"/>
      <c r="D116" s="288" t="s">
        <v>86</v>
      </c>
      <c r="E116" s="22">
        <v>31363</v>
      </c>
      <c r="F116" s="12"/>
      <c r="G116" s="288">
        <f t="shared" si="55"/>
        <v>6.8893330990246908E-5</v>
      </c>
      <c r="H116" s="131">
        <f t="shared" ref="H116" si="58">E116-B116</f>
        <v>31363</v>
      </c>
      <c r="I116" s="132" t="s">
        <v>86</v>
      </c>
      <c r="J116" s="22">
        <v>31363</v>
      </c>
      <c r="K116" s="12"/>
      <c r="L116" s="130">
        <f t="shared" si="56"/>
        <v>6.4882700980594988E-5</v>
      </c>
      <c r="M116" s="22">
        <v>31363</v>
      </c>
      <c r="N116" s="12"/>
      <c r="O116" s="288">
        <f t="shared" si="57"/>
        <v>6.1349321231563713E-5</v>
      </c>
    </row>
    <row r="117" spans="1:15">
      <c r="A117" s="25" t="s">
        <v>90</v>
      </c>
      <c r="B117" s="21">
        <v>46359932</v>
      </c>
      <c r="C117" s="12">
        <f>B117/$B$151*100</f>
        <v>0.53042633275478834</v>
      </c>
      <c r="D117" s="288">
        <f>B117/$B$169/1000000*100</f>
        <v>0.10878272051059437</v>
      </c>
      <c r="E117" s="21">
        <v>50539275</v>
      </c>
      <c r="F117" s="12">
        <f>E117/$E$151*100</f>
        <v>0.53073534761658758</v>
      </c>
      <c r="G117" s="288">
        <f t="shared" si="55"/>
        <v>0.11101677137334155</v>
      </c>
      <c r="H117" s="131">
        <f t="shared" si="46"/>
        <v>4179343</v>
      </c>
      <c r="I117" s="132">
        <f t="shared" si="33"/>
        <v>9.0149894956705197</v>
      </c>
      <c r="J117" s="21">
        <v>53048370</v>
      </c>
      <c r="K117" s="12">
        <f>J117/$J$151*100</f>
        <v>0.56498464852639041</v>
      </c>
      <c r="L117" s="130">
        <f t="shared" si="56"/>
        <v>0.10974465224047333</v>
      </c>
      <c r="M117" s="21">
        <v>51218896</v>
      </c>
      <c r="N117" s="12"/>
      <c r="O117" s="288">
        <f t="shared" si="57"/>
        <v>0.10018953875044012</v>
      </c>
    </row>
    <row r="118" spans="1:15">
      <c r="A118" s="16" t="s">
        <v>6</v>
      </c>
      <c r="B118" s="22">
        <v>46359932</v>
      </c>
      <c r="C118" s="143">
        <f>B118/$B$151*100</f>
        <v>0.53042633275478834</v>
      </c>
      <c r="D118" s="288">
        <f>B118/$B$169/1000000*100</f>
        <v>0.10878272051059437</v>
      </c>
      <c r="E118" s="22">
        <v>50278616</v>
      </c>
      <c r="F118" s="12">
        <f>E118/$E$151*100</f>
        <v>0.52799805182090409</v>
      </c>
      <c r="G118" s="288">
        <f t="shared" si="55"/>
        <v>0.11044419646779721</v>
      </c>
      <c r="H118" s="131">
        <f t="shared" si="46"/>
        <v>3918684</v>
      </c>
      <c r="I118" s="132">
        <f t="shared" si="33"/>
        <v>8.4527388866748083</v>
      </c>
      <c r="J118" s="22">
        <v>52673058</v>
      </c>
      <c r="K118" s="12">
        <f>J118/$J$151*100</f>
        <v>0.56098743770902249</v>
      </c>
      <c r="L118" s="130">
        <f t="shared" si="56"/>
        <v>0.10896821962017461</v>
      </c>
      <c r="M118" s="22">
        <v>51077641</v>
      </c>
      <c r="N118" s="12"/>
      <c r="O118" s="288">
        <f t="shared" si="57"/>
        <v>9.9913229138140144E-2</v>
      </c>
    </row>
    <row r="119" spans="1:15">
      <c r="A119" s="228" t="s">
        <v>2</v>
      </c>
      <c r="B119" s="136">
        <v>1991</v>
      </c>
      <c r="C119" s="158"/>
      <c r="D119" s="288">
        <f>B119/$B$169/1000000*100</f>
        <v>4.6718445690686818E-6</v>
      </c>
      <c r="E119" s="136">
        <v>2592</v>
      </c>
      <c r="F119" s="12"/>
      <c r="G119" s="288">
        <f t="shared" si="55"/>
        <v>5.6937000263597223E-6</v>
      </c>
      <c r="H119" s="174">
        <f t="shared" si="46"/>
        <v>601</v>
      </c>
      <c r="I119" s="132">
        <f t="shared" si="33"/>
        <v>30.185836263184342</v>
      </c>
      <c r="J119" s="136">
        <v>2592</v>
      </c>
      <c r="K119" s="12"/>
      <c r="L119" s="130">
        <f t="shared" si="56"/>
        <v>5.362240887086764E-6</v>
      </c>
      <c r="M119" s="136">
        <v>2592</v>
      </c>
      <c r="N119" s="12"/>
      <c r="O119" s="288">
        <f t="shared" si="57"/>
        <v>5.0702241696334257E-6</v>
      </c>
    </row>
    <row r="120" spans="1:15">
      <c r="A120" s="18" t="s">
        <v>7</v>
      </c>
      <c r="B120" s="24"/>
      <c r="C120" s="143">
        <f>B120/$B$151*100</f>
        <v>0</v>
      </c>
      <c r="D120" s="288" t="s">
        <v>86</v>
      </c>
      <c r="E120" s="24">
        <v>260659</v>
      </c>
      <c r="F120" s="12">
        <f>E120/$E$151*100</f>
        <v>2.7372957956834977E-3</v>
      </c>
      <c r="G120" s="288">
        <f t="shared" si="55"/>
        <v>5.7257490554432828E-4</v>
      </c>
      <c r="H120" s="131">
        <f t="shared" si="46"/>
        <v>260659</v>
      </c>
      <c r="I120" s="132" t="s">
        <v>86</v>
      </c>
      <c r="J120" s="24">
        <v>375312</v>
      </c>
      <c r="K120" s="12">
        <f>J120/$J$151*100</f>
        <v>3.9972108173679348E-3</v>
      </c>
      <c r="L120" s="130">
        <f t="shared" si="56"/>
        <v>7.7643262029872978E-4</v>
      </c>
      <c r="M120" s="24">
        <v>141255</v>
      </c>
      <c r="N120" s="12"/>
      <c r="O120" s="288">
        <f t="shared" si="57"/>
        <v>2.7630961229998825E-4</v>
      </c>
    </row>
    <row r="121" spans="1:15">
      <c r="A121" s="25" t="s">
        <v>25</v>
      </c>
      <c r="B121" s="21">
        <v>1406942</v>
      </c>
      <c r="C121" s="12">
        <f>B121/$B$151*100</f>
        <v>1.609750172754109E-2</v>
      </c>
      <c r="D121" s="288">
        <f t="shared" ref="D121:D134" si="59">B121/$B$169/1000000*100</f>
        <v>3.3013633057230683E-3</v>
      </c>
      <c r="E121" s="21">
        <v>7451148</v>
      </c>
      <c r="F121" s="12">
        <f>E121/$E$151*100</f>
        <v>7.8247810715975669E-2</v>
      </c>
      <c r="G121" s="288">
        <f t="shared" si="55"/>
        <v>1.636751603549776E-2</v>
      </c>
      <c r="H121" s="131">
        <f t="shared" si="46"/>
        <v>6044206</v>
      </c>
      <c r="I121" s="132">
        <f t="shared" si="33"/>
        <v>429.59880364649007</v>
      </c>
      <c r="J121" s="21">
        <v>1907167</v>
      </c>
      <c r="K121" s="12">
        <f>J121/$J$151*100</f>
        <v>2.0312029892268706E-2</v>
      </c>
      <c r="L121" s="130">
        <f t="shared" si="56"/>
        <v>3.9454818155488436E-3</v>
      </c>
      <c r="M121" s="21">
        <v>8342681</v>
      </c>
      <c r="N121" s="12"/>
      <c r="O121" s="288">
        <f t="shared" si="57"/>
        <v>1.6319160048511402E-2</v>
      </c>
    </row>
    <row r="122" spans="1:15">
      <c r="A122" s="16" t="s">
        <v>6</v>
      </c>
      <c r="B122" s="22">
        <v>1406942</v>
      </c>
      <c r="C122" s="143">
        <f>B122/$B$151*100</f>
        <v>1.609750172754109E-2</v>
      </c>
      <c r="D122" s="288">
        <f t="shared" si="59"/>
        <v>3.3013633057230683E-3</v>
      </c>
      <c r="E122" s="22">
        <v>7451148</v>
      </c>
      <c r="F122" s="12">
        <f>E122/$E$151*100</f>
        <v>7.8247810715975669E-2</v>
      </c>
      <c r="G122" s="288">
        <f t="shared" si="55"/>
        <v>1.636751603549776E-2</v>
      </c>
      <c r="H122" s="131">
        <f t="shared" si="46"/>
        <v>6044206</v>
      </c>
      <c r="I122" s="132">
        <f t="shared" si="33"/>
        <v>429.59880364649007</v>
      </c>
      <c r="J122" s="22">
        <v>1907167</v>
      </c>
      <c r="K122" s="12">
        <f>J122/$J$151*100</f>
        <v>2.0312029892268706E-2</v>
      </c>
      <c r="L122" s="130">
        <f t="shared" si="56"/>
        <v>3.9454818155488436E-3</v>
      </c>
      <c r="M122" s="22">
        <v>8342681</v>
      </c>
      <c r="N122" s="12"/>
      <c r="O122" s="288">
        <f t="shared" si="57"/>
        <v>1.6319160048511402E-2</v>
      </c>
    </row>
    <row r="123" spans="1:15">
      <c r="A123" s="229" t="s">
        <v>91</v>
      </c>
      <c r="B123" s="215">
        <v>41186950</v>
      </c>
      <c r="C123" s="143"/>
      <c r="D123" s="288">
        <f t="shared" si="59"/>
        <v>9.6644414200905734E-2</v>
      </c>
      <c r="E123" s="215">
        <v>46728388</v>
      </c>
      <c r="F123" s="12"/>
      <c r="G123" s="288">
        <f t="shared" si="55"/>
        <v>0.10264561110622968</v>
      </c>
      <c r="H123" s="131">
        <f t="shared" si="46"/>
        <v>5541438</v>
      </c>
      <c r="I123" s="132">
        <f t="shared" si="33"/>
        <v>13.454353866940878</v>
      </c>
      <c r="J123" s="215">
        <v>50591544</v>
      </c>
      <c r="K123" s="12"/>
      <c r="L123" s="130">
        <f t="shared" si="56"/>
        <v>0.10466205469816707</v>
      </c>
      <c r="M123" s="215">
        <v>55508519</v>
      </c>
      <c r="N123" s="12"/>
      <c r="O123" s="288">
        <f t="shared" si="57"/>
        <v>0.10858049176479795</v>
      </c>
    </row>
    <row r="124" spans="1:15">
      <c r="A124" s="230" t="s">
        <v>6</v>
      </c>
      <c r="B124" s="22">
        <v>41186950</v>
      </c>
      <c r="C124" s="143"/>
      <c r="D124" s="288">
        <f t="shared" si="59"/>
        <v>9.6644414200905734E-2</v>
      </c>
      <c r="E124" s="22">
        <v>46728388</v>
      </c>
      <c r="F124" s="12"/>
      <c r="G124" s="288">
        <f t="shared" si="55"/>
        <v>0.10264561110622968</v>
      </c>
      <c r="H124" s="131">
        <f t="shared" si="46"/>
        <v>5541438</v>
      </c>
      <c r="I124" s="132">
        <f t="shared" si="33"/>
        <v>13.454353866940878</v>
      </c>
      <c r="J124" s="22">
        <v>50591544</v>
      </c>
      <c r="K124" s="12"/>
      <c r="L124" s="130">
        <f t="shared" si="56"/>
        <v>0.10466205469816707</v>
      </c>
      <c r="M124" s="22">
        <v>55508519</v>
      </c>
      <c r="N124" s="12"/>
      <c r="O124" s="288">
        <f t="shared" si="57"/>
        <v>0.10858049176479795</v>
      </c>
    </row>
    <row r="125" spans="1:15">
      <c r="A125" s="229" t="s">
        <v>92</v>
      </c>
      <c r="B125" s="21">
        <v>4779456</v>
      </c>
      <c r="C125" s="12">
        <f t="shared" ref="C125:C135" si="60">B125/$B$151*100</f>
        <v>5.4684060335611996E-2</v>
      </c>
      <c r="D125" s="288">
        <f t="shared" si="59"/>
        <v>1.1214904850177159E-2</v>
      </c>
      <c r="E125" s="21">
        <v>4538174</v>
      </c>
      <c r="F125" s="12">
        <f t="shared" ref="F125:F134" si="61">E125/$E$151*100</f>
        <v>4.7657378453382242E-2</v>
      </c>
      <c r="G125" s="288">
        <f t="shared" si="55"/>
        <v>9.9687505491608819E-3</v>
      </c>
      <c r="H125" s="131">
        <f t="shared" ref="H125:H138" si="62">E125-B125</f>
        <v>-241282</v>
      </c>
      <c r="I125" s="132">
        <f t="shared" ref="I125:I160" si="63">E125/B125*100-100</f>
        <v>-5.0483151220557403</v>
      </c>
      <c r="J125" s="21">
        <v>4536214</v>
      </c>
      <c r="K125" s="12">
        <f t="shared" ref="K125:K134" si="64">J125/$J$151*100</f>
        <v>4.8312347248944523E-2</v>
      </c>
      <c r="L125" s="130">
        <f t="shared" si="56"/>
        <v>9.3843642682775452E-3</v>
      </c>
      <c r="M125" s="21">
        <v>4536214</v>
      </c>
      <c r="N125" s="12"/>
      <c r="O125" s="288">
        <f t="shared" si="57"/>
        <v>8.8733109033292904E-3</v>
      </c>
    </row>
    <row r="126" spans="1:15">
      <c r="A126" s="16" t="s">
        <v>6</v>
      </c>
      <c r="B126" s="22">
        <v>4779456</v>
      </c>
      <c r="C126" s="143">
        <f t="shared" si="60"/>
        <v>5.4684060335611996E-2</v>
      </c>
      <c r="D126" s="288">
        <f t="shared" si="59"/>
        <v>1.1214904850177159E-2</v>
      </c>
      <c r="E126" s="22">
        <v>4538174</v>
      </c>
      <c r="F126" s="12">
        <f t="shared" si="61"/>
        <v>4.7657378453382242E-2</v>
      </c>
      <c r="G126" s="288">
        <f t="shared" si="55"/>
        <v>9.9687505491608819E-3</v>
      </c>
      <c r="H126" s="131">
        <f t="shared" si="62"/>
        <v>-241282</v>
      </c>
      <c r="I126" s="132">
        <f t="shared" si="63"/>
        <v>-5.0483151220557403</v>
      </c>
      <c r="J126" s="22">
        <v>4536214</v>
      </c>
      <c r="K126" s="12">
        <f t="shared" si="64"/>
        <v>4.8312347248944523E-2</v>
      </c>
      <c r="L126" s="130">
        <f t="shared" si="56"/>
        <v>9.3843642682775452E-3</v>
      </c>
      <c r="M126" s="22">
        <v>4536214</v>
      </c>
      <c r="N126" s="12"/>
      <c r="O126" s="288">
        <f t="shared" si="57"/>
        <v>8.8733109033292904E-3</v>
      </c>
    </row>
    <row r="127" spans="1:15">
      <c r="A127" s="142" t="s">
        <v>26</v>
      </c>
      <c r="B127" s="21">
        <v>515136361</v>
      </c>
      <c r="C127" s="12">
        <f t="shared" si="60"/>
        <v>5.8939234603251096</v>
      </c>
      <c r="D127" s="288">
        <f t="shared" si="59"/>
        <v>1.2087579158551751</v>
      </c>
      <c r="E127" s="21">
        <v>617072715</v>
      </c>
      <c r="F127" s="12">
        <f t="shared" si="61"/>
        <v>6.4801543334413969</v>
      </c>
      <c r="G127" s="288">
        <f t="shared" si="55"/>
        <v>1.3554887861347862</v>
      </c>
      <c r="H127" s="131">
        <f t="shared" si="62"/>
        <v>101936354</v>
      </c>
      <c r="I127" s="132">
        <f t="shared" si="63"/>
        <v>19.788227296189632</v>
      </c>
      <c r="J127" s="21">
        <v>620328091</v>
      </c>
      <c r="K127" s="12">
        <f t="shared" si="64"/>
        <v>6.6067222888221018</v>
      </c>
      <c r="L127" s="130">
        <f t="shared" si="56"/>
        <v>1.2833135235218669</v>
      </c>
      <c r="M127" s="21">
        <v>620855813</v>
      </c>
      <c r="N127" s="12"/>
      <c r="O127" s="288">
        <f t="shared" si="57"/>
        <v>1.2144591623958374</v>
      </c>
    </row>
    <row r="128" spans="1:15">
      <c r="A128" s="16" t="s">
        <v>6</v>
      </c>
      <c r="B128" s="22">
        <v>515136361</v>
      </c>
      <c r="C128" s="143">
        <f t="shared" si="60"/>
        <v>5.8939234603251096</v>
      </c>
      <c r="D128" s="288">
        <f t="shared" si="59"/>
        <v>1.2087579158551751</v>
      </c>
      <c r="E128" s="22">
        <v>617072715</v>
      </c>
      <c r="F128" s="12">
        <f t="shared" si="61"/>
        <v>6.4801543334413969</v>
      </c>
      <c r="G128" s="288">
        <f t="shared" si="55"/>
        <v>1.3554887861347862</v>
      </c>
      <c r="H128" s="131">
        <f t="shared" si="62"/>
        <v>101936354</v>
      </c>
      <c r="I128" s="132">
        <f t="shared" si="63"/>
        <v>19.788227296189632</v>
      </c>
      <c r="J128" s="22">
        <v>620328091</v>
      </c>
      <c r="K128" s="12">
        <f t="shared" si="64"/>
        <v>6.6067222888221018</v>
      </c>
      <c r="L128" s="130">
        <f t="shared" si="56"/>
        <v>1.2833135235218669</v>
      </c>
      <c r="M128" s="22">
        <v>620855813</v>
      </c>
      <c r="N128" s="12"/>
      <c r="O128" s="288">
        <f t="shared" si="57"/>
        <v>1.2144591623958374</v>
      </c>
    </row>
    <row r="129" spans="1:15" s="223" customFormat="1">
      <c r="A129" s="142" t="s">
        <v>27</v>
      </c>
      <c r="B129" s="21">
        <v>82638689</v>
      </c>
      <c r="C129" s="12">
        <f t="shared" si="60"/>
        <v>0.94550908206538065</v>
      </c>
      <c r="D129" s="288">
        <f t="shared" si="59"/>
        <v>0.19391015087875729</v>
      </c>
      <c r="E129" s="21">
        <v>36525543</v>
      </c>
      <c r="F129" s="12">
        <f t="shared" si="61"/>
        <v>0.38357093094409483</v>
      </c>
      <c r="G129" s="288">
        <f t="shared" si="55"/>
        <v>8.0233597662771286E-2</v>
      </c>
      <c r="H129" s="131">
        <f t="shared" si="62"/>
        <v>-46113146</v>
      </c>
      <c r="I129" s="132">
        <f t="shared" si="63"/>
        <v>-55.800916686855963</v>
      </c>
      <c r="J129" s="21">
        <v>36525543</v>
      </c>
      <c r="K129" s="12">
        <f t="shared" si="64"/>
        <v>0.38901046486613178</v>
      </c>
      <c r="L129" s="130">
        <f t="shared" si="56"/>
        <v>7.5562793247548526E-2</v>
      </c>
      <c r="M129" s="21">
        <v>36525543</v>
      </c>
      <c r="N129" s="12"/>
      <c r="O129" s="288">
        <f t="shared" si="57"/>
        <v>7.1447797425765819E-2</v>
      </c>
    </row>
    <row r="130" spans="1:15" s="223" customFormat="1">
      <c r="A130" s="16" t="s">
        <v>6</v>
      </c>
      <c r="B130" s="22">
        <v>82638689</v>
      </c>
      <c r="C130" s="143">
        <f t="shared" si="60"/>
        <v>0.94550908206538065</v>
      </c>
      <c r="D130" s="288">
        <f t="shared" si="59"/>
        <v>0.19391015087875729</v>
      </c>
      <c r="E130" s="22">
        <v>36525543</v>
      </c>
      <c r="F130" s="12">
        <f t="shared" si="61"/>
        <v>0.38357093094409483</v>
      </c>
      <c r="G130" s="288">
        <f t="shared" si="55"/>
        <v>8.0233597662771286E-2</v>
      </c>
      <c r="H130" s="131">
        <f t="shared" si="62"/>
        <v>-46113146</v>
      </c>
      <c r="I130" s="132">
        <f t="shared" si="63"/>
        <v>-55.800916686855963</v>
      </c>
      <c r="J130" s="22">
        <v>36525543</v>
      </c>
      <c r="K130" s="12">
        <f t="shared" si="64"/>
        <v>0.38901046486613178</v>
      </c>
      <c r="L130" s="130">
        <f t="shared" si="56"/>
        <v>7.5562793247548526E-2</v>
      </c>
      <c r="M130" s="22">
        <v>36525543</v>
      </c>
      <c r="N130" s="12"/>
      <c r="O130" s="288">
        <f t="shared" si="57"/>
        <v>7.1447797425765819E-2</v>
      </c>
    </row>
    <row r="131" spans="1:15" s="221" customFormat="1">
      <c r="A131" s="142" t="s">
        <v>93</v>
      </c>
      <c r="B131" s="21">
        <v>1094451860</v>
      </c>
      <c r="C131" s="12">
        <f t="shared" si="60"/>
        <v>12.522151380128363</v>
      </c>
      <c r="D131" s="288">
        <f t="shared" si="59"/>
        <v>2.5681109885726352</v>
      </c>
      <c r="E131" s="21">
        <v>2203120005</v>
      </c>
      <c r="F131" s="12">
        <f t="shared" si="61"/>
        <v>23.135940547123663</v>
      </c>
      <c r="G131" s="288">
        <f t="shared" si="55"/>
        <v>4.8394693019066866</v>
      </c>
      <c r="H131" s="131">
        <f t="shared" si="62"/>
        <v>1108668145</v>
      </c>
      <c r="I131" s="132">
        <f t="shared" si="63"/>
        <v>101.29894109732703</v>
      </c>
      <c r="J131" s="21">
        <v>2617112330</v>
      </c>
      <c r="K131" s="12">
        <f t="shared" si="64"/>
        <v>27.873208732316044</v>
      </c>
      <c r="L131" s="130">
        <f t="shared" si="56"/>
        <v>5.4141924159046715</v>
      </c>
      <c r="M131" s="21">
        <v>2089428539</v>
      </c>
      <c r="N131" s="12"/>
      <c r="O131" s="288">
        <f t="shared" si="57"/>
        <v>4.0871416200461637</v>
      </c>
    </row>
    <row r="132" spans="1:15" s="232" customFormat="1">
      <c r="A132" s="16" t="s">
        <v>6</v>
      </c>
      <c r="B132" s="22">
        <v>686843813</v>
      </c>
      <c r="C132" s="143">
        <f t="shared" si="60"/>
        <v>7.8585112011144806</v>
      </c>
      <c r="D132" s="288">
        <f t="shared" si="59"/>
        <v>1.6116662669826594</v>
      </c>
      <c r="E132" s="22">
        <v>1035421849</v>
      </c>
      <c r="F132" s="12">
        <f t="shared" si="61"/>
        <v>10.873424182654476</v>
      </c>
      <c r="G132" s="288">
        <f t="shared" si="55"/>
        <v>2.2744527040681839</v>
      </c>
      <c r="H132" s="131">
        <f t="shared" si="62"/>
        <v>348578036</v>
      </c>
      <c r="I132" s="132">
        <f t="shared" si="63"/>
        <v>50.750698980235256</v>
      </c>
      <c r="J132" s="22">
        <v>920111247</v>
      </c>
      <c r="K132" s="12">
        <f t="shared" si="64"/>
        <v>9.7995231425861675</v>
      </c>
      <c r="L132" s="130">
        <f t="shared" si="56"/>
        <v>1.9034946563780051</v>
      </c>
      <c r="M132" s="279">
        <v>527160746</v>
      </c>
      <c r="N132" s="12"/>
      <c r="O132" s="288">
        <f t="shared" si="57"/>
        <v>1.0311817730135753</v>
      </c>
    </row>
    <row r="133" spans="1:15" s="233" customFormat="1">
      <c r="A133" s="161" t="s">
        <v>28</v>
      </c>
      <c r="B133" s="136">
        <v>12756833</v>
      </c>
      <c r="C133" s="143">
        <f t="shared" si="60"/>
        <v>0.14595707659267632</v>
      </c>
      <c r="D133" s="288">
        <f t="shared" si="59"/>
        <v>2.993367200882277E-2</v>
      </c>
      <c r="E133" s="136">
        <v>11589490</v>
      </c>
      <c r="F133" s="12">
        <f t="shared" si="61"/>
        <v>0.12170637595907273</v>
      </c>
      <c r="G133" s="288">
        <f t="shared" si="55"/>
        <v>2.5457978209296194E-2</v>
      </c>
      <c r="H133" s="131">
        <f t="shared" si="62"/>
        <v>-1167343</v>
      </c>
      <c r="I133" s="132">
        <f t="shared" si="63"/>
        <v>-9.1507273004200869</v>
      </c>
      <c r="J133" s="136">
        <v>11564667</v>
      </c>
      <c r="K133" s="12">
        <f t="shared" si="64"/>
        <v>0.12316795634474247</v>
      </c>
      <c r="L133" s="130">
        <f t="shared" si="56"/>
        <v>2.3924587281228021E-2</v>
      </c>
      <c r="M133" s="136">
        <v>11561792</v>
      </c>
      <c r="N133" s="12"/>
      <c r="O133" s="288">
        <f t="shared" si="57"/>
        <v>2.261607918313055E-2</v>
      </c>
    </row>
    <row r="134" spans="1:15" s="233" customFormat="1">
      <c r="A134" s="161" t="s">
        <v>94</v>
      </c>
      <c r="B134" s="136">
        <v>78426236</v>
      </c>
      <c r="C134" s="143">
        <f t="shared" si="60"/>
        <v>0.89731237641249262</v>
      </c>
      <c r="D134" s="288">
        <f t="shared" si="59"/>
        <v>0.18402570805077784</v>
      </c>
      <c r="E134" s="136">
        <v>127226869</v>
      </c>
      <c r="F134" s="12">
        <f t="shared" si="61"/>
        <v>1.3360657932842339</v>
      </c>
      <c r="G134" s="288">
        <f t="shared" si="55"/>
        <v>0.27947207846410682</v>
      </c>
      <c r="H134" s="131">
        <f t="shared" si="62"/>
        <v>48800633</v>
      </c>
      <c r="I134" s="132">
        <f t="shared" si="63"/>
        <v>62.224882244763108</v>
      </c>
      <c r="J134" s="136">
        <v>91288310</v>
      </c>
      <c r="K134" s="12">
        <f t="shared" si="64"/>
        <v>0.97225407189548285</v>
      </c>
      <c r="L134" s="130">
        <f t="shared" si="56"/>
        <v>0.18885413132525136</v>
      </c>
      <c r="M134" s="136">
        <v>91328054</v>
      </c>
      <c r="N134" s="12"/>
      <c r="O134" s="288">
        <f t="shared" si="57"/>
        <v>0.17864726340909981</v>
      </c>
    </row>
    <row r="135" spans="1:15" s="233" customFormat="1">
      <c r="A135" s="161" t="s">
        <v>95</v>
      </c>
      <c r="B135" s="136"/>
      <c r="C135" s="143">
        <f t="shared" si="60"/>
        <v>0</v>
      </c>
      <c r="D135" s="288" t="s">
        <v>86</v>
      </c>
      <c r="E135" s="136">
        <v>15200000</v>
      </c>
      <c r="F135" s="12"/>
      <c r="G135" s="288">
        <f t="shared" si="55"/>
        <v>3.3388981636060099E-2</v>
      </c>
      <c r="H135" s="131">
        <f t="shared" si="62"/>
        <v>15200000</v>
      </c>
      <c r="I135" s="132" t="s">
        <v>86</v>
      </c>
      <c r="J135" s="136">
        <v>30421544</v>
      </c>
      <c r="K135" s="12"/>
      <c r="L135" s="130">
        <f t="shared" si="56"/>
        <v>6.2935049029748849E-2</v>
      </c>
      <c r="M135" s="136">
        <v>28779144</v>
      </c>
      <c r="N135" s="12"/>
      <c r="O135" s="288">
        <f t="shared" si="57"/>
        <v>5.6295027581080563E-2</v>
      </c>
    </row>
    <row r="136" spans="1:15" s="233" customFormat="1" ht="26.5">
      <c r="A136" s="161" t="s">
        <v>96</v>
      </c>
      <c r="B136" s="136">
        <v>287504</v>
      </c>
      <c r="C136" s="143"/>
      <c r="D136" s="288">
        <f>B136/$B$169/1000000*100</f>
        <v>6.7462280310674153E-4</v>
      </c>
      <c r="E136" s="136">
        <v>1494252</v>
      </c>
      <c r="F136" s="12"/>
      <c r="G136" s="288">
        <f t="shared" si="55"/>
        <v>3.2823389860293477E-3</v>
      </c>
      <c r="H136" s="131">
        <f t="shared" si="62"/>
        <v>1206748</v>
      </c>
      <c r="I136" s="132">
        <f t="shared" si="63"/>
        <v>419.73259502476492</v>
      </c>
      <c r="J136" s="136">
        <v>1513092</v>
      </c>
      <c r="K136" s="12"/>
      <c r="L136" s="130">
        <f t="shared" si="56"/>
        <v>3.1302329430261903E-3</v>
      </c>
      <c r="M136" s="136">
        <v>1513092</v>
      </c>
      <c r="N136" s="12"/>
      <c r="O136" s="288">
        <f>M136/$M$169/1000000*100</f>
        <v>2.9597668322835571E-3</v>
      </c>
    </row>
    <row r="137" spans="1:15" s="233" customFormat="1">
      <c r="A137" s="161" t="s">
        <v>97</v>
      </c>
      <c r="B137" s="136"/>
      <c r="C137" s="143"/>
      <c r="D137" s="288" t="s">
        <v>86</v>
      </c>
      <c r="E137" s="136">
        <v>1000000</v>
      </c>
      <c r="F137" s="12"/>
      <c r="G137" s="288">
        <f t="shared" si="55"/>
        <v>2.1966435286881647E-3</v>
      </c>
      <c r="H137" s="131">
        <f t="shared" si="62"/>
        <v>1000000</v>
      </c>
      <c r="I137" s="132" t="s">
        <v>86</v>
      </c>
      <c r="J137" s="136">
        <v>1000000</v>
      </c>
      <c r="K137" s="12"/>
      <c r="L137" s="130">
        <f t="shared" si="56"/>
        <v>2.0687657743390293E-3</v>
      </c>
      <c r="M137" s="136">
        <v>1000000</v>
      </c>
      <c r="N137" s="12"/>
      <c r="O137" s="288">
        <f>M137/$M$169/1000000*100</f>
        <v>1.9561050037165996E-3</v>
      </c>
    </row>
    <row r="138" spans="1:15" ht="26">
      <c r="A138" s="231" t="s">
        <v>98</v>
      </c>
      <c r="B138" s="136">
        <v>63372515</v>
      </c>
      <c r="C138" s="143"/>
      <c r="D138" s="288">
        <f>B138/$B$169/1000000*100</f>
        <v>0.1487024309547833</v>
      </c>
      <c r="E138" s="136">
        <v>7418597</v>
      </c>
      <c r="F138" s="12"/>
      <c r="G138" s="288">
        <f t="shared" si="55"/>
        <v>1.629601309199543E-2</v>
      </c>
      <c r="H138" s="131">
        <f t="shared" si="62"/>
        <v>-55953918</v>
      </c>
      <c r="I138" s="132">
        <f t="shared" si="63"/>
        <v>-88.293668004181313</v>
      </c>
      <c r="J138" s="136">
        <v>5330508</v>
      </c>
      <c r="K138" s="12"/>
      <c r="L138" s="130">
        <f t="shared" si="56"/>
        <v>1.1027572510240391E-2</v>
      </c>
      <c r="M138" s="136">
        <v>5330508</v>
      </c>
      <c r="N138" s="12"/>
      <c r="O138" s="288">
        <f>M138/$M$169/1000000*100</f>
        <v>1.0427033371151362E-2</v>
      </c>
    </row>
    <row r="139" spans="1:15" ht="26">
      <c r="A139" s="253" t="s">
        <v>160</v>
      </c>
      <c r="B139" s="136">
        <v>139936631</v>
      </c>
      <c r="C139" s="143"/>
      <c r="D139" s="288">
        <f>B139/$B$169/1000000*100</f>
        <v>0.32835870896590563</v>
      </c>
      <c r="E139" s="136">
        <v>50000000</v>
      </c>
      <c r="F139" s="12"/>
      <c r="G139" s="288">
        <f t="shared" si="55"/>
        <v>0.10983217643440824</v>
      </c>
      <c r="H139" s="131">
        <f t="shared" ref="H139:H146" si="65">E139-B139</f>
        <v>-89936631</v>
      </c>
      <c r="I139" s="132">
        <f t="shared" si="63"/>
        <v>-64.269541404065961</v>
      </c>
      <c r="J139" s="136"/>
      <c r="K139" s="12"/>
      <c r="L139" s="288" t="s">
        <v>86</v>
      </c>
      <c r="M139" s="136"/>
      <c r="N139" s="12"/>
      <c r="O139" s="288" t="s">
        <v>86</v>
      </c>
    </row>
    <row r="140" spans="1:15" s="235" customFormat="1" ht="26">
      <c r="A140" s="253" t="s">
        <v>139</v>
      </c>
      <c r="B140" s="136"/>
      <c r="C140" s="143"/>
      <c r="D140" s="288" t="s">
        <v>86</v>
      </c>
      <c r="E140" s="136">
        <v>25000000</v>
      </c>
      <c r="F140" s="12"/>
      <c r="G140" s="288">
        <f t="shared" si="55"/>
        <v>5.4916088217204118E-2</v>
      </c>
      <c r="H140" s="131">
        <f t="shared" si="65"/>
        <v>25000000</v>
      </c>
      <c r="I140" s="132" t="s">
        <v>86</v>
      </c>
      <c r="J140" s="136"/>
      <c r="K140" s="12"/>
      <c r="L140" s="288" t="s">
        <v>86</v>
      </c>
      <c r="M140" s="136"/>
      <c r="N140" s="12"/>
      <c r="O140" s="288" t="s">
        <v>86</v>
      </c>
    </row>
    <row r="141" spans="1:15" ht="26">
      <c r="A141" s="253" t="s">
        <v>140</v>
      </c>
      <c r="B141" s="136">
        <v>95359480</v>
      </c>
      <c r="C141" s="143"/>
      <c r="D141" s="288">
        <f>B141/$B$169/1000000*100</f>
        <v>0.22375925100312083</v>
      </c>
      <c r="E141" s="136">
        <v>70000000</v>
      </c>
      <c r="F141" s="12"/>
      <c r="G141" s="288">
        <f t="shared" si="55"/>
        <v>0.15376504700817151</v>
      </c>
      <c r="H141" s="131">
        <f t="shared" si="65"/>
        <v>-25359480</v>
      </c>
      <c r="I141" s="132">
        <f t="shared" si="63"/>
        <v>-26.593559444745296</v>
      </c>
      <c r="J141" s="136"/>
      <c r="K141" s="12"/>
      <c r="L141" s="288" t="s">
        <v>86</v>
      </c>
      <c r="M141" s="136"/>
      <c r="N141" s="12"/>
      <c r="O141" s="288" t="s">
        <v>86</v>
      </c>
    </row>
    <row r="142" spans="1:15">
      <c r="A142" s="253" t="s">
        <v>141</v>
      </c>
      <c r="B142" s="136">
        <v>282083221</v>
      </c>
      <c r="C142" s="143"/>
      <c r="D142" s="288">
        <f>B142/$B$169/1000000*100</f>
        <v>0.66190304573292347</v>
      </c>
      <c r="E142" s="136">
        <v>376115734</v>
      </c>
      <c r="F142" s="12"/>
      <c r="G142" s="288">
        <f t="shared" si="55"/>
        <v>0.82619219312889902</v>
      </c>
      <c r="H142" s="131">
        <f t="shared" si="65"/>
        <v>94032513</v>
      </c>
      <c r="I142" s="132">
        <f t="shared" si="63"/>
        <v>33.335025269014494</v>
      </c>
      <c r="J142" s="136">
        <v>452093848</v>
      </c>
      <c r="K142" s="12"/>
      <c r="L142" s="130">
        <f>J142/$J$169/1000000*100</f>
        <v>0.93527627953163139</v>
      </c>
      <c r="M142" s="136">
        <v>60762030</v>
      </c>
      <c r="N142" s="12"/>
      <c r="O142" s="288">
        <f>M142/$M$169/1000000*100</f>
        <v>0.11885691091897814</v>
      </c>
    </row>
    <row r="143" spans="1:15" ht="26">
      <c r="A143" s="253" t="s">
        <v>142</v>
      </c>
      <c r="B143" s="136">
        <v>14621393</v>
      </c>
      <c r="C143" s="143"/>
      <c r="D143" s="288">
        <f>B143/$B$169/1000000*100</f>
        <v>3.4308827463218901E-2</v>
      </c>
      <c r="E143" s="136">
        <v>45379945</v>
      </c>
      <c r="F143" s="12"/>
      <c r="G143" s="288">
        <f t="shared" si="55"/>
        <v>9.9683562516474825E-2</v>
      </c>
      <c r="H143" s="131">
        <f t="shared" si="65"/>
        <v>30758552</v>
      </c>
      <c r="I143" s="132">
        <f t="shared" si="63"/>
        <v>210.36676874768364</v>
      </c>
      <c r="J143" s="136">
        <v>45379945</v>
      </c>
      <c r="K143" s="12"/>
      <c r="L143" s="130">
        <f>J143/$J$169/1000000*100</f>
        <v>9.3880477057387571E-2</v>
      </c>
      <c r="M143" s="136">
        <v>45379945</v>
      </c>
      <c r="N143" s="12"/>
      <c r="O143" s="288">
        <f>M143/$M$169/1000000*100</f>
        <v>8.8767937482884071E-2</v>
      </c>
    </row>
    <row r="144" spans="1:15">
      <c r="A144" s="253" t="s">
        <v>149</v>
      </c>
      <c r="B144" s="136"/>
      <c r="C144" s="143"/>
      <c r="D144" s="288" t="s">
        <v>86</v>
      </c>
      <c r="E144" s="136">
        <v>275000000</v>
      </c>
      <c r="F144" s="12"/>
      <c r="G144" s="288">
        <f t="shared" ref="G144:G146" si="66">E144/$E$169/1000000*100</f>
        <v>0.60407697038924524</v>
      </c>
      <c r="H144" s="131">
        <f t="shared" si="65"/>
        <v>275000000</v>
      </c>
      <c r="I144" s="132" t="s">
        <v>86</v>
      </c>
      <c r="J144" s="136">
        <v>275000000</v>
      </c>
      <c r="K144" s="12"/>
      <c r="L144" s="130">
        <f t="shared" ref="L144:L145" si="67">J144/$J$169/1000000*100</f>
        <v>0.56891058794323301</v>
      </c>
      <c r="M144" s="136">
        <v>275000000</v>
      </c>
      <c r="N144" s="12"/>
      <c r="O144" s="288">
        <f t="shared" ref="O144:O145" si="68">M144/$M$169/1000000*100</f>
        <v>0.53792887602206485</v>
      </c>
    </row>
    <row r="145" spans="1:15">
      <c r="A145" s="253" t="s">
        <v>150</v>
      </c>
      <c r="B145" s="136"/>
      <c r="C145" s="143"/>
      <c r="D145" s="288" t="s">
        <v>86</v>
      </c>
      <c r="E145" s="136">
        <v>1532594</v>
      </c>
      <c r="F145" s="12"/>
      <c r="G145" s="288">
        <f t="shared" si="66"/>
        <v>3.3665626922063088E-3</v>
      </c>
      <c r="H145" s="131">
        <f t="shared" si="65"/>
        <v>1532594</v>
      </c>
      <c r="I145" s="132" t="s">
        <v>86</v>
      </c>
      <c r="J145" s="136">
        <v>519333</v>
      </c>
      <c r="K145" s="12"/>
      <c r="L145" s="130">
        <f t="shared" si="67"/>
        <v>1.074378335884811E-3</v>
      </c>
      <c r="M145" s="136">
        <v>506181</v>
      </c>
      <c r="N145" s="12"/>
      <c r="O145" s="288">
        <f t="shared" si="68"/>
        <v>9.9014318688627205E-4</v>
      </c>
    </row>
    <row r="146" spans="1:15">
      <c r="A146" s="253" t="s">
        <v>152</v>
      </c>
      <c r="B146" s="136"/>
      <c r="C146" s="143"/>
      <c r="D146" s="288" t="s">
        <v>86</v>
      </c>
      <c r="E146" s="136">
        <v>10464368</v>
      </c>
      <c r="F146" s="12"/>
      <c r="G146" s="288">
        <f t="shared" si="66"/>
        <v>2.2986486249011513E-2</v>
      </c>
      <c r="H146" s="131">
        <f t="shared" si="65"/>
        <v>10464368</v>
      </c>
      <c r="I146" s="132" t="s">
        <v>86</v>
      </c>
      <c r="J146" s="136"/>
      <c r="K146" s="12"/>
      <c r="L146" s="288" t="s">
        <v>86</v>
      </c>
      <c r="M146" s="136"/>
      <c r="N146" s="12"/>
      <c r="O146" s="288" t="s">
        <v>86</v>
      </c>
    </row>
    <row r="147" spans="1:15">
      <c r="A147" s="253" t="s">
        <v>151</v>
      </c>
      <c r="B147" s="136"/>
      <c r="C147" s="143"/>
      <c r="D147" s="288" t="s">
        <v>86</v>
      </c>
      <c r="E147" s="136">
        <v>18000000</v>
      </c>
      <c r="F147" s="12"/>
      <c r="G147" s="288">
        <f t="shared" ref="G147" si="69">E147/$E$169/1000000*100</f>
        <v>3.9539583516386957E-2</v>
      </c>
      <c r="H147" s="131">
        <f t="shared" ref="H147" si="70">E147-B147</f>
        <v>18000000</v>
      </c>
      <c r="I147" s="132" t="s">
        <v>86</v>
      </c>
      <c r="J147" s="136">
        <v>6000000</v>
      </c>
      <c r="K147" s="12"/>
      <c r="L147" s="130"/>
      <c r="M147" s="136">
        <v>6000000</v>
      </c>
      <c r="N147" s="12"/>
      <c r="O147" s="288"/>
    </row>
    <row r="148" spans="1:15">
      <c r="A148" s="18" t="s">
        <v>7</v>
      </c>
      <c r="B148" s="24">
        <v>407608047</v>
      </c>
      <c r="C148" s="155">
        <f>B148/$B$151*100</f>
        <v>4.6636401790138819</v>
      </c>
      <c r="D148" s="288">
        <f t="shared" ref="D148:D160" si="71">B148/$B$169/1000000*100</f>
        <v>0.95644472158997584</v>
      </c>
      <c r="E148" s="24">
        <v>1167698156</v>
      </c>
      <c r="F148" s="12">
        <f>E148/$E$151*100</f>
        <v>12.262516364469183</v>
      </c>
      <c r="G148" s="288">
        <f t="shared" ref="G148:G160" si="72">E148/$E$169/1000000*100</f>
        <v>2.5650165978385027</v>
      </c>
      <c r="H148" s="131">
        <f t="shared" ref="H148:H155" si="73">E148-B148</f>
        <v>760090109</v>
      </c>
      <c r="I148" s="132">
        <f t="shared" si="63"/>
        <v>186.47573682469522</v>
      </c>
      <c r="J148" s="24">
        <v>1697001083</v>
      </c>
      <c r="K148" s="12">
        <f>J148/$J$151*100</f>
        <v>18.07368558972988</v>
      </c>
      <c r="L148" s="130">
        <f t="shared" ref="L148:L159" si="74">J148/$J$169/1000000*100</f>
        <v>3.510697759526666</v>
      </c>
      <c r="M148" s="175">
        <v>1562267793</v>
      </c>
      <c r="N148" s="12"/>
      <c r="O148" s="288">
        <f t="shared" ref="O148:O160" si="75">M148/$M$169/1000000*100</f>
        <v>3.0559598470325886</v>
      </c>
    </row>
    <row r="149" spans="1:15">
      <c r="A149" s="234" t="s">
        <v>99</v>
      </c>
      <c r="B149" s="151">
        <v>407608047</v>
      </c>
      <c r="C149" s="156"/>
      <c r="D149" s="288">
        <f t="shared" si="71"/>
        <v>0.95644472158997584</v>
      </c>
      <c r="E149" s="151">
        <v>1167698156</v>
      </c>
      <c r="F149" s="12"/>
      <c r="G149" s="288">
        <f t="shared" si="72"/>
        <v>2.5650165978385027</v>
      </c>
      <c r="H149" s="174">
        <f t="shared" si="73"/>
        <v>760090109</v>
      </c>
      <c r="I149" s="132">
        <f t="shared" si="63"/>
        <v>186.47573682469522</v>
      </c>
      <c r="J149" s="151">
        <v>1697001083</v>
      </c>
      <c r="K149" s="12"/>
      <c r="L149" s="130">
        <f t="shared" si="74"/>
        <v>3.510697759526666</v>
      </c>
      <c r="M149" s="151">
        <v>1562267793</v>
      </c>
      <c r="N149" s="12"/>
      <c r="O149" s="288">
        <f t="shared" si="75"/>
        <v>3.0559598470325886</v>
      </c>
    </row>
    <row r="150" spans="1:15">
      <c r="A150" s="84" t="s">
        <v>5</v>
      </c>
      <c r="B150" s="85">
        <f>B151+B153</f>
        <v>10909597103</v>
      </c>
      <c r="C150" s="162">
        <f>B150/$B$151*100</f>
        <v>124.82196011798621</v>
      </c>
      <c r="D150" s="289">
        <f t="shared" si="71"/>
        <v>25.599167240772459</v>
      </c>
      <c r="E150" s="85">
        <f>E151+E153</f>
        <v>12191887395</v>
      </c>
      <c r="F150" s="162">
        <f>E150/$E$151*100</f>
        <v>128.032418246752</v>
      </c>
      <c r="G150" s="296">
        <f t="shared" si="72"/>
        <v>26.781230548721553</v>
      </c>
      <c r="H150" s="86">
        <f t="shared" si="73"/>
        <v>1282290292</v>
      </c>
      <c r="I150" s="163">
        <f t="shared" si="63"/>
        <v>11.753782288141394</v>
      </c>
      <c r="J150" s="85">
        <f>J151+J153</f>
        <v>12104235806</v>
      </c>
      <c r="K150" s="162">
        <f>J150/$J$151*100</f>
        <v>128.91456254986647</v>
      </c>
      <c r="L150" s="163">
        <f t="shared" si="74"/>
        <v>25.040828759981792</v>
      </c>
      <c r="M150" s="85">
        <f>M151+M153</f>
        <v>11603094601</v>
      </c>
      <c r="N150" s="162">
        <f>M150/$M$151*100</f>
        <v>124.93725258275575</v>
      </c>
      <c r="O150" s="296">
        <f t="shared" si="75"/>
        <v>22.696871407613163</v>
      </c>
    </row>
    <row r="151" spans="1:15">
      <c r="A151" s="16" t="s">
        <v>6</v>
      </c>
      <c r="B151" s="17">
        <f>B6+B9+B12+B16+B18+B20+B23+B25+B30+B36+B43+B52+B59+B65+B70+B75+B82+B88+B93+B100+B105+B107+B109+B111+B115+B118+B122+B124+B126+B128+B130+B132</f>
        <v>8740126411</v>
      </c>
      <c r="C151" s="143">
        <f>B151/$B$151*100</f>
        <v>100</v>
      </c>
      <c r="D151" s="288">
        <f t="shared" si="71"/>
        <v>20.508544503367201</v>
      </c>
      <c r="E151" s="17">
        <f>E6+E9+E12+E16+E18+E20+E23+E25+E30+E36+E43+E52+E59+E65+E70+E75+E82+E88+E93+E100+E105+E107+E109+E111+E115+E118+E122+E124+E126+E128+E130+E132</f>
        <v>9522500287</v>
      </c>
      <c r="F151" s="153">
        <f>E151/$E$151*100</f>
        <v>100</v>
      </c>
      <c r="G151" s="288">
        <f t="shared" si="72"/>
        <v>20.917538632369741</v>
      </c>
      <c r="H151" s="164">
        <f t="shared" si="73"/>
        <v>782373876</v>
      </c>
      <c r="I151" s="132">
        <f t="shared" si="63"/>
        <v>8.9515167082175395</v>
      </c>
      <c r="J151" s="17">
        <f>J6+J9+J12+J16+J18+J20+J23+J25+J30+J36+J43+J52+J59+J65+J70+J75+J82+J88+J93+J100+J105+J107+J109+J111+J115+J118+J122+J124+J126+J128+J130+J132</f>
        <v>9389347151</v>
      </c>
      <c r="K151" s="153">
        <f>J151/$J$151*100</f>
        <v>100</v>
      </c>
      <c r="L151" s="130">
        <f t="shared" si="74"/>
        <v>19.424360029376473</v>
      </c>
      <c r="M151" s="17">
        <f>M6+M9+M12+M16+M18+M20+M23+M25+M30+M36+M43+M52+M59+M65+M70+M75+M82+M88+M93+M100+M105+M107+M109+M111+M115+M118+M122+M124+M126+M128+M130+M132</f>
        <v>9287137632</v>
      </c>
      <c r="N151" s="153">
        <f>M151/$M$151*100</f>
        <v>100</v>
      </c>
      <c r="O151" s="288">
        <f t="shared" si="75"/>
        <v>18.166616392159931</v>
      </c>
    </row>
    <row r="152" spans="1:15">
      <c r="A152" s="144" t="s">
        <v>78</v>
      </c>
      <c r="B152" s="145">
        <f>B116+B101+B95+B89+B84+B61+B54+B45+B38+B32+B27+B7</f>
        <v>13183262</v>
      </c>
      <c r="C152" s="165" t="e">
        <f>C27+#REF!+C38+C61+C95</f>
        <v>#REF!</v>
      </c>
      <c r="D152" s="288">
        <f t="shared" si="71"/>
        <v>3.0934279747518591E-2</v>
      </c>
      <c r="E152" s="145">
        <f>E116+E101+E95+E89+E84+E61+E54+E45+E38+E32+E27+E7</f>
        <v>11858779</v>
      </c>
      <c r="F152" s="165" t="e">
        <f>F27+#REF!+F38+F61+F95</f>
        <v>#REF!</v>
      </c>
      <c r="G152" s="288">
        <f t="shared" si="72"/>
        <v>2.6049510148493098E-2</v>
      </c>
      <c r="H152" s="164">
        <f t="shared" si="73"/>
        <v>-1324483</v>
      </c>
      <c r="I152" s="132">
        <f t="shared" si="63"/>
        <v>-10.046701643341379</v>
      </c>
      <c r="J152" s="145">
        <f>J116+J101+J95+J89+J84+J61+J54+J45+J38+J32+J27+J7</f>
        <v>2446976</v>
      </c>
      <c r="K152" s="165" t="e">
        <f>K27+#REF!+K38+K61+K95</f>
        <v>#REF!</v>
      </c>
      <c r="L152" s="130">
        <f t="shared" si="74"/>
        <v>5.0622201994290211E-3</v>
      </c>
      <c r="M152" s="145">
        <f>M116+M101+M95+M89+M84+M61+M54+M45+M38+M32+M27+M7</f>
        <v>1131803</v>
      </c>
      <c r="N152" s="165" t="e">
        <f>N27+#REF!+N38+N61+N95</f>
        <v>#REF!</v>
      </c>
      <c r="O152" s="288">
        <f t="shared" si="75"/>
        <v>2.2139255115214583E-3</v>
      </c>
    </row>
    <row r="153" spans="1:15">
      <c r="A153" s="18" t="s">
        <v>7</v>
      </c>
      <c r="B153" s="166">
        <f>B13+B21+B28+B33+B39+B48+B55+B62+B67+B72+B77+B85+B90+B96+B102+B113+B120+B148</f>
        <v>2169470692</v>
      </c>
      <c r="C153" s="166" t="e">
        <f>C13+#REF!+C21+C28+C33+C39+C48+C55+C62+C67+C72+C77+C85+C96+C102+#REF!+#REF!+C113+C120+C148</f>
        <v>#REF!</v>
      </c>
      <c r="D153" s="288">
        <f t="shared" si="71"/>
        <v>5.0906227374052611</v>
      </c>
      <c r="E153" s="166">
        <f>E13+E21+E28+E33+E39+E48+E55+E62+E67+E72+E77+E85+E90+E96+E102+E113+E120+E148</f>
        <v>2669387108</v>
      </c>
      <c r="F153" s="166" t="e">
        <f>F13+#REF!+F21+F28+F33+F39+F48+F55+F62+F67+F72+F77+F85+F96+F102+#REF!+#REF!+F113+F120+F148</f>
        <v>#REF!</v>
      </c>
      <c r="G153" s="288">
        <f t="shared" si="72"/>
        <v>5.8636919163518142</v>
      </c>
      <c r="H153" s="164">
        <f t="shared" si="73"/>
        <v>499916416</v>
      </c>
      <c r="I153" s="132">
        <f t="shared" si="63"/>
        <v>23.043243582107806</v>
      </c>
      <c r="J153" s="166">
        <f>J13+J21+J28+J33+J39+J48+J55+J62+J67+J72+J77+J85+J90+J96+J102+J113+J120+J148</f>
        <v>2714888655</v>
      </c>
      <c r="K153" s="166" t="e">
        <f>K13+#REF!+K21+K28+K33+K39+K48+K55+K62+K67+K72+K77+K85+K96+K102+#REF!+#REF!+K113+K120+K148</f>
        <v>#REF!</v>
      </c>
      <c r="L153" s="130">
        <f t="shared" si="74"/>
        <v>5.6164687306053205</v>
      </c>
      <c r="M153" s="166">
        <f>M13+M21+M28+M33+M39+M48+M55+M62+M67+M72+M77+M85+M90+M96+M102+M113+M120+M148</f>
        <v>2315956969</v>
      </c>
      <c r="N153" s="166" t="e">
        <f>N13+#REF!+N21+N28+N33+N39+N48+N55+N62+N67+N72+N77+N85+N96+N102+#REF!+#REF!+N113+N120+N148</f>
        <v>#REF!</v>
      </c>
      <c r="O153" s="288">
        <f t="shared" si="75"/>
        <v>4.5302550154532302</v>
      </c>
    </row>
    <row r="154" spans="1:15" ht="26">
      <c r="A154" s="225" t="s">
        <v>82</v>
      </c>
      <c r="B154" s="19">
        <f>B40+B56+B68+B73+B78+B86+B97</f>
        <v>32963941</v>
      </c>
      <c r="C154" s="139"/>
      <c r="D154" s="288">
        <f t="shared" si="71"/>
        <v>7.7349276110472348E-2</v>
      </c>
      <c r="E154" s="19">
        <f>E40+E56+E68+E73+E78+E86+E97</f>
        <v>29176933</v>
      </c>
      <c r="F154" s="167"/>
      <c r="G154" s="288">
        <f t="shared" si="72"/>
        <v>6.4091321061418155E-2</v>
      </c>
      <c r="H154" s="164">
        <f t="shared" si="73"/>
        <v>-3787008</v>
      </c>
      <c r="I154" s="132">
        <f t="shared" si="63"/>
        <v>-11.488335087118372</v>
      </c>
      <c r="J154" s="19">
        <f>J40+J56+J68+J73+J78+J86+J97</f>
        <v>54329535</v>
      </c>
      <c r="K154" s="139">
        <f>J154/$J$151*100</f>
        <v>0.57862952691246172</v>
      </c>
      <c r="L154" s="130">
        <f t="shared" si="74"/>
        <v>0.1123950825437544</v>
      </c>
      <c r="M154" s="19">
        <f>M40+M56+M68+M73+M78+M86+M97</f>
        <v>62625925</v>
      </c>
      <c r="N154" s="139">
        <f>M154/$M$151*100</f>
        <v>0.67432967488512818</v>
      </c>
      <c r="O154" s="288">
        <f t="shared" si="75"/>
        <v>0.12250288525488047</v>
      </c>
    </row>
    <row r="155" spans="1:15">
      <c r="A155" s="144" t="s">
        <v>78</v>
      </c>
      <c r="B155" s="145">
        <f>B14+B34+B41+B49+B57+B63+B79+B91+B98+B103</f>
        <v>1201283</v>
      </c>
      <c r="C155" s="166" t="e">
        <f>#REF!+C34+C41+#REF!+#REF!+C63+#REF!+C98+#REF!</f>
        <v>#REF!</v>
      </c>
      <c r="D155" s="288">
        <f t="shared" si="71"/>
        <v>2.8187882769786701E-3</v>
      </c>
      <c r="E155" s="145">
        <f>E14+E34+E41+E49+E57+E63+E79+E91+E98+E103</f>
        <v>2938327</v>
      </c>
      <c r="F155" s="166" t="e">
        <f>#REF!+F34+F41+#REF!+#REF!+F63+#REF!+F98+#REF!</f>
        <v>#REF!</v>
      </c>
      <c r="G155" s="288">
        <f t="shared" si="72"/>
        <v>6.4544569897197089E-3</v>
      </c>
      <c r="H155" s="164">
        <f t="shared" si="73"/>
        <v>1737044</v>
      </c>
      <c r="I155" s="132">
        <f t="shared" si="63"/>
        <v>144.59906616509181</v>
      </c>
      <c r="J155" s="145">
        <f>J14+J34+J41+J49+J57+J63+J79+J91+J98+J103</f>
        <v>1320417</v>
      </c>
      <c r="K155" s="166" t="e">
        <f>#REF!+K34+K41+#REF!+#REF!+K63+#REF!+K98+#REF!</f>
        <v>#REF!</v>
      </c>
      <c r="L155" s="130">
        <f t="shared" si="74"/>
        <v>2.7316334974554182E-3</v>
      </c>
      <c r="M155" s="145">
        <f>M14+M34+M41+M49+M57+M63+M79+M91+M98+M103</f>
        <v>0</v>
      </c>
      <c r="N155" s="166" t="e">
        <f>#REF!+N34+N41+#REF!+#REF!+N63+#REF!+N98+#REF!</f>
        <v>#REF!</v>
      </c>
      <c r="O155" s="288">
        <f t="shared" si="75"/>
        <v>0</v>
      </c>
    </row>
    <row r="156" spans="1:15">
      <c r="A156" s="87" t="s">
        <v>100</v>
      </c>
      <c r="B156" s="168">
        <f>B150-B152-B154-B155</f>
        <v>10862248617</v>
      </c>
      <c r="C156" s="88">
        <f>B156/$B$151*100</f>
        <v>124.28022326232234</v>
      </c>
      <c r="D156" s="289">
        <f t="shared" si="71"/>
        <v>25.488064896637493</v>
      </c>
      <c r="E156" s="168">
        <f>E150-E152-E154-E155</f>
        <v>12147913356</v>
      </c>
      <c r="F156" s="88">
        <f>E156/$E$151*100</f>
        <v>127.57062735492045</v>
      </c>
      <c r="G156" s="296">
        <f t="shared" si="72"/>
        <v>26.684635260521922</v>
      </c>
      <c r="H156" s="169">
        <f>H150-H152-H154-H155</f>
        <v>1285664739</v>
      </c>
      <c r="I156" s="163">
        <f t="shared" si="63"/>
        <v>11.83608278849249</v>
      </c>
      <c r="J156" s="168">
        <f>J150-J152-J154-J155</f>
        <v>12046138878</v>
      </c>
      <c r="K156" s="170">
        <f>J156/$J$151*100</f>
        <v>128.29580890208157</v>
      </c>
      <c r="L156" s="163">
        <f t="shared" si="74"/>
        <v>24.920639823741158</v>
      </c>
      <c r="M156" s="168">
        <f>M150-M152-M154-M155</f>
        <v>11539336873</v>
      </c>
      <c r="N156" s="88">
        <f>M156/$M$151*100</f>
        <v>124.25073612820989</v>
      </c>
      <c r="O156" s="296">
        <f t="shared" si="75"/>
        <v>22.572154596846758</v>
      </c>
    </row>
    <row r="157" spans="1:15">
      <c r="A157" s="16" t="s">
        <v>6</v>
      </c>
      <c r="B157" s="17">
        <f>B151-B152</f>
        <v>8726943149</v>
      </c>
      <c r="C157" s="146"/>
      <c r="D157" s="288">
        <f t="shared" si="71"/>
        <v>20.477610223619681</v>
      </c>
      <c r="E157" s="17">
        <f>E151-E152</f>
        <v>9510641508</v>
      </c>
      <c r="F157" s="137"/>
      <c r="G157" s="288">
        <f t="shared" si="72"/>
        <v>20.891489122221245</v>
      </c>
      <c r="H157" s="171">
        <f>E157-B157</f>
        <v>783698359</v>
      </c>
      <c r="I157" s="132">
        <f t="shared" si="63"/>
        <v>8.9802161606816782</v>
      </c>
      <c r="J157" s="17">
        <f>J151-J152</f>
        <v>9386900175</v>
      </c>
      <c r="K157" s="137">
        <f>J157/$J$151*100</f>
        <v>99.973938805748176</v>
      </c>
      <c r="L157" s="130">
        <f t="shared" si="74"/>
        <v>19.419297809177046</v>
      </c>
      <c r="M157" s="17">
        <f>M151-M152</f>
        <v>9286005829</v>
      </c>
      <c r="N157" s="137">
        <f>M157/$M$151*100</f>
        <v>99.987813220339277</v>
      </c>
      <c r="O157" s="288">
        <f t="shared" si="75"/>
        <v>18.164402466648411</v>
      </c>
    </row>
    <row r="158" spans="1:15">
      <c r="A158" s="172" t="s">
        <v>2</v>
      </c>
      <c r="B158" s="136">
        <f>B10+B26+B31+B37+B44+B53+B60+B66+B71+B76+B83+B94+B112+B119</f>
        <v>271727505</v>
      </c>
      <c r="C158" s="158"/>
      <c r="D158" s="288">
        <f t="shared" si="71"/>
        <v>0.63760355022643544</v>
      </c>
      <c r="E158" s="136">
        <f>E10+E26+E31+E37+E44+E53+E60+E66+E71+E76+E83+E94+E112+E119</f>
        <v>291422226</v>
      </c>
      <c r="F158" s="173"/>
      <c r="G158" s="288">
        <f t="shared" si="72"/>
        <v>0.64015074685879969</v>
      </c>
      <c r="H158" s="174">
        <f>E158-B158</f>
        <v>19694721</v>
      </c>
      <c r="I158" s="132">
        <f t="shared" si="63"/>
        <v>7.2479674076424487</v>
      </c>
      <c r="J158" s="136">
        <f>J10+J26+J31+J37+J44+J53+J60+J66+J71+J76+J83+J94+J112+J119</f>
        <v>332436639</v>
      </c>
      <c r="K158" s="173">
        <f>J158/$J$151*100</f>
        <v>3.5405724557174807</v>
      </c>
      <c r="L158" s="130">
        <f t="shared" si="74"/>
        <v>0.68773354089949934</v>
      </c>
      <c r="M158" s="136">
        <f>M10+M26+M31+M37+M44+M53+M60+M66+M71+M76+M83+M94+M112+M119</f>
        <v>389970714</v>
      </c>
      <c r="N158" s="173">
        <f>M158/$M$151*100</f>
        <v>4.1990409688374477</v>
      </c>
      <c r="O158" s="288">
        <f t="shared" si="75"/>
        <v>0.76282366495833487</v>
      </c>
    </row>
    <row r="159" spans="1:15">
      <c r="A159" s="18" t="s">
        <v>7</v>
      </c>
      <c r="B159" s="175">
        <f>B153-B154-B155</f>
        <v>2135305468</v>
      </c>
      <c r="C159" s="155">
        <f>B159/$B$151*100</f>
        <v>24.43105931869113</v>
      </c>
      <c r="D159" s="288">
        <f t="shared" si="71"/>
        <v>5.0104546730178097</v>
      </c>
      <c r="E159" s="175">
        <f>E153-E154-E155</f>
        <v>2637271848</v>
      </c>
      <c r="F159" s="12">
        <f>E159/$E$151*100</f>
        <v>27.695161654133749</v>
      </c>
      <c r="G159" s="288">
        <f t="shared" si="72"/>
        <v>5.7931461383006768</v>
      </c>
      <c r="H159" s="176">
        <f>E159-B159</f>
        <v>501966380</v>
      </c>
      <c r="I159" s="132">
        <f t="shared" si="63"/>
        <v>23.507942424282689</v>
      </c>
      <c r="J159" s="175">
        <f>J153-J154-J155</f>
        <v>2659238703</v>
      </c>
      <c r="K159" s="177">
        <f>J159/$J$151*100</f>
        <v>28.321870096333392</v>
      </c>
      <c r="L159" s="130">
        <f t="shared" si="74"/>
        <v>5.501342014564111</v>
      </c>
      <c r="M159" s="175">
        <f>M153-M154-M155</f>
        <v>2253331044</v>
      </c>
      <c r="N159" s="177">
        <f>M159/$M$151*100</f>
        <v>24.26292290787061</v>
      </c>
      <c r="O159" s="288">
        <f t="shared" si="75"/>
        <v>4.4077521301983493</v>
      </c>
    </row>
    <row r="160" spans="1:15">
      <c r="A160" s="172" t="s">
        <v>2</v>
      </c>
      <c r="B160" s="136">
        <v>115598</v>
      </c>
      <c r="C160" s="158"/>
      <c r="D160" s="288">
        <f t="shared" si="71"/>
        <v>2.7124856278011117E-4</v>
      </c>
      <c r="E160" s="136">
        <f>E80+E50</f>
        <v>0</v>
      </c>
      <c r="F160" s="173"/>
      <c r="G160" s="288">
        <f t="shared" si="72"/>
        <v>0</v>
      </c>
      <c r="H160" s="174">
        <f>E160-B160</f>
        <v>-115598</v>
      </c>
      <c r="I160" s="132">
        <f t="shared" si="63"/>
        <v>-100</v>
      </c>
      <c r="J160" s="136">
        <f>J80+J50</f>
        <v>0</v>
      </c>
      <c r="K160" s="173"/>
      <c r="L160" s="288" t="s">
        <v>86</v>
      </c>
      <c r="M160" s="136">
        <f>M80+M50</f>
        <v>0</v>
      </c>
      <c r="N160" s="173"/>
      <c r="O160" s="288">
        <f t="shared" si="75"/>
        <v>0</v>
      </c>
    </row>
    <row r="161" spans="1:15">
      <c r="A161" s="236"/>
      <c r="B161" s="280"/>
      <c r="C161" s="280"/>
      <c r="D161" s="290"/>
      <c r="E161" s="280"/>
      <c r="F161" s="280"/>
      <c r="G161" s="290"/>
      <c r="H161" s="280"/>
      <c r="I161" s="280"/>
      <c r="J161" s="280"/>
      <c r="K161" s="280"/>
      <c r="L161" s="280"/>
      <c r="M161" s="280"/>
      <c r="N161" s="280"/>
      <c r="O161" s="290"/>
    </row>
    <row r="162" spans="1:15">
      <c r="A162" s="327"/>
      <c r="B162" s="327"/>
      <c r="C162" s="327"/>
      <c r="D162" s="327"/>
      <c r="E162" s="327"/>
      <c r="F162" s="327"/>
      <c r="G162" s="327"/>
      <c r="H162" s="327"/>
      <c r="I162" s="327"/>
      <c r="J162" s="237"/>
      <c r="K162" s="237"/>
      <c r="L162" s="238"/>
      <c r="M162" s="237"/>
      <c r="N162" s="237"/>
      <c r="O162" s="300"/>
    </row>
    <row r="163" spans="1:15">
      <c r="A163" s="327" t="s">
        <v>101</v>
      </c>
      <c r="B163" s="327"/>
      <c r="C163" s="327"/>
      <c r="D163" s="327"/>
      <c r="E163" s="327"/>
      <c r="F163" s="327"/>
      <c r="G163" s="327"/>
      <c r="H163" s="327"/>
      <c r="I163" s="327"/>
      <c r="J163" s="218"/>
      <c r="K163" s="218"/>
      <c r="L163" s="219"/>
      <c r="M163" s="218"/>
      <c r="N163" s="218"/>
      <c r="O163" s="299"/>
    </row>
    <row r="164" spans="1:15">
      <c r="A164" s="239"/>
      <c r="B164" s="240"/>
      <c r="C164" s="241"/>
      <c r="E164" s="241"/>
      <c r="F164" s="241"/>
      <c r="H164" s="242"/>
      <c r="I164" s="243"/>
      <c r="J164" s="241"/>
      <c r="K164" s="241"/>
      <c r="L164" s="244"/>
      <c r="M164" s="241"/>
      <c r="N164" s="241"/>
    </row>
    <row r="165" spans="1:15" ht="65">
      <c r="A165" s="245" t="s">
        <v>4</v>
      </c>
      <c r="B165" s="220" t="s">
        <v>145</v>
      </c>
      <c r="C165" s="220" t="s">
        <v>0</v>
      </c>
      <c r="D165" s="287" t="s">
        <v>1</v>
      </c>
      <c r="E165" s="220" t="s">
        <v>146</v>
      </c>
      <c r="F165" s="220" t="s">
        <v>0</v>
      </c>
      <c r="G165" s="287" t="s">
        <v>1</v>
      </c>
      <c r="H165" s="220" t="s">
        <v>147</v>
      </c>
      <c r="I165" s="220" t="s">
        <v>148</v>
      </c>
      <c r="J165" s="220" t="s">
        <v>153</v>
      </c>
      <c r="K165" s="220" t="s">
        <v>0</v>
      </c>
      <c r="L165" s="220" t="s">
        <v>1</v>
      </c>
      <c r="M165" s="220" t="s">
        <v>154</v>
      </c>
      <c r="N165" s="220" t="s">
        <v>0</v>
      </c>
      <c r="O165" s="287" t="s">
        <v>1</v>
      </c>
    </row>
    <row r="166" spans="1:15">
      <c r="A166" s="312" t="s">
        <v>85</v>
      </c>
      <c r="B166" s="246">
        <v>4083315438</v>
      </c>
      <c r="C166" s="247">
        <f>B166/B166*100</f>
        <v>100</v>
      </c>
      <c r="D166" s="292">
        <f>B166/B169/1000000*100</f>
        <v>9.5814239341108021</v>
      </c>
      <c r="E166" s="246">
        <v>4355720845</v>
      </c>
      <c r="F166" s="247">
        <f>E166/E166*100</f>
        <v>100</v>
      </c>
      <c r="G166" s="292">
        <f>E166/E169/1000000*100</f>
        <v>9.5679660069413934</v>
      </c>
      <c r="H166" s="248">
        <f>E166-B166</f>
        <v>272405407</v>
      </c>
      <c r="I166" s="249">
        <f>E166/B166*100-100</f>
        <v>6.671182061149409</v>
      </c>
      <c r="J166" s="248">
        <v>4692706382</v>
      </c>
      <c r="K166" s="247">
        <f>J166/J166*100</f>
        <v>100</v>
      </c>
      <c r="L166" s="120">
        <f>J166/$J$169/1000000*100</f>
        <v>9.7081103521039349</v>
      </c>
      <c r="M166" s="248">
        <v>5091027293</v>
      </c>
      <c r="N166" s="247">
        <f>M166/M166*100</f>
        <v>100</v>
      </c>
      <c r="O166" s="301">
        <f>M166/$M$169/1000000*100</f>
        <v>9.9585839618950747</v>
      </c>
    </row>
    <row r="167" spans="1:15">
      <c r="A167" s="313" t="s">
        <v>78</v>
      </c>
      <c r="B167" s="314">
        <v>15000</v>
      </c>
      <c r="C167" s="315"/>
      <c r="D167" s="316">
        <f t="shared" ref="D167" si="76">B167/$B$169/1000000*100</f>
        <v>3.519722176596194E-5</v>
      </c>
      <c r="E167" s="314">
        <v>15000</v>
      </c>
      <c r="F167" s="315"/>
      <c r="G167" s="316">
        <f t="shared" ref="G167" si="77">E167/$E$169/1000000*100</f>
        <v>3.2949652930322465E-5</v>
      </c>
      <c r="H167" s="317">
        <f>E167-B167</f>
        <v>0</v>
      </c>
      <c r="I167" s="318">
        <f t="shared" ref="I167" si="78">E167/B167*100-100</f>
        <v>0</v>
      </c>
      <c r="J167" s="314">
        <v>15000</v>
      </c>
      <c r="K167" s="315"/>
      <c r="L167" s="319">
        <f t="shared" ref="L167" si="79">J167/$J$169/1000000*100</f>
        <v>3.1031486615085441E-5</v>
      </c>
      <c r="M167" s="314">
        <v>15000</v>
      </c>
      <c r="N167" s="315"/>
      <c r="O167" s="316">
        <f t="shared" ref="O167" si="80">M167/$M$169/1000000*100</f>
        <v>2.934157505574899E-5</v>
      </c>
    </row>
    <row r="168" spans="1:15">
      <c r="A168" s="178"/>
      <c r="B168" s="179"/>
      <c r="C168" s="180"/>
      <c r="D168" s="293"/>
      <c r="E168" s="179"/>
      <c r="F168" s="180"/>
      <c r="G168" s="297"/>
      <c r="H168" s="181"/>
      <c r="I168" s="182"/>
      <c r="J168" s="183"/>
      <c r="K168" s="180"/>
      <c r="L168" s="184"/>
      <c r="M168" s="183"/>
      <c r="N168" s="180"/>
      <c r="O168" s="302"/>
    </row>
    <row r="169" spans="1:15">
      <c r="A169" s="124" t="s">
        <v>45</v>
      </c>
      <c r="B169" s="106">
        <v>42617</v>
      </c>
      <c r="C169" s="6"/>
      <c r="D169" s="294"/>
      <c r="E169" s="106">
        <v>45524</v>
      </c>
      <c r="F169" s="6"/>
      <c r="G169" s="294"/>
      <c r="H169" s="6"/>
      <c r="I169" s="6"/>
      <c r="J169" s="106">
        <v>48338</v>
      </c>
      <c r="K169" s="6"/>
      <c r="L169" s="6"/>
      <c r="M169" s="106">
        <v>51122</v>
      </c>
      <c r="N169" s="125"/>
      <c r="O169" s="303"/>
    </row>
    <row r="170" spans="1:15">
      <c r="L170" s="217"/>
    </row>
    <row r="171" spans="1:15">
      <c r="L171" s="217"/>
    </row>
    <row r="172" spans="1:15">
      <c r="L172" s="217"/>
    </row>
    <row r="173" spans="1:15">
      <c r="L173" s="217"/>
    </row>
    <row r="174" spans="1:15">
      <c r="L174" s="217"/>
    </row>
    <row r="175" spans="1:15">
      <c r="C175" s="251"/>
      <c r="D175" s="295"/>
      <c r="E175" s="251"/>
      <c r="F175" s="251"/>
      <c r="G175" s="295"/>
      <c r="H175" s="251"/>
      <c r="I175" s="251"/>
      <c r="J175" s="251"/>
      <c r="K175" s="251"/>
      <c r="L175" s="251"/>
      <c r="M175" s="251"/>
      <c r="N175" s="251"/>
      <c r="O175" s="295"/>
    </row>
  </sheetData>
  <autoFilter ref="A1:O175" xr:uid="{00000000-0009-0000-0000-000003000000}"/>
  <mergeCells count="3">
    <mergeCell ref="A162:I162"/>
    <mergeCell ref="A163:I163"/>
    <mergeCell ref="A2:O2"/>
  </mergeCells>
  <pageMargins left="0.39370078740157483" right="0.19685039370078741" top="0.55118110236220474" bottom="0.43307086614173229" header="0.39370078740157483" footer="0.19685039370078741"/>
  <pageSetup paperSize="9" scale="70" firstPageNumber="974" orientation="landscape" useFirstPageNumber="1" r:id="rId1"/>
  <headerFooter alignWithMargins="0">
    <oddHeader>&amp;C&amp;"Times New Roman,Regular"&amp;12&amp;P&amp;R&amp;"Times New Roman,Regular"Valsts budžets 2024. gadam</oddHeader>
    <oddFooter>&amp;L&amp;"Times New Roman,Regular"&amp;F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O49"/>
  <sheetViews>
    <sheetView view="pageLayout" topLeftCell="A20" zoomScale="70" zoomScaleNormal="75" zoomScalePageLayoutView="70" workbookViewId="0">
      <selection activeCell="H1" sqref="H1"/>
    </sheetView>
  </sheetViews>
  <sheetFormatPr defaultColWidth="8.81640625" defaultRowHeight="15.5"/>
  <cols>
    <col min="1" max="1" width="43" style="217" customWidth="1"/>
    <col min="2" max="2" width="17.1796875" style="256" customWidth="1"/>
    <col min="3" max="4" width="8.1796875" style="256" customWidth="1"/>
    <col min="5" max="5" width="18.1796875" style="123" customWidth="1"/>
    <col min="6" max="6" width="7.81640625" style="256" customWidth="1"/>
    <col min="7" max="7" width="8" style="121" customWidth="1"/>
    <col min="8" max="8" width="16.54296875" style="123" customWidth="1"/>
    <col min="9" max="9" width="12.7265625" style="123" customWidth="1"/>
    <col min="10" max="10" width="16.7265625" style="123" customWidth="1"/>
    <col min="11" max="11" width="7.81640625" style="256" customWidth="1"/>
    <col min="12" max="12" width="7.81640625" style="121" customWidth="1"/>
    <col min="13" max="13" width="17" style="123" customWidth="1"/>
    <col min="14" max="14" width="8.26953125" style="256" customWidth="1"/>
    <col min="15" max="15" width="8.26953125" style="121" customWidth="1"/>
    <col min="16" max="16" width="8.81640625" style="123"/>
    <col min="17" max="17" width="59.81640625" style="123" customWidth="1"/>
    <col min="18" max="16384" width="8.81640625" style="123"/>
  </cols>
  <sheetData>
    <row r="1" spans="1:15">
      <c r="B1" s="255"/>
      <c r="E1" s="255"/>
      <c r="J1" s="255"/>
      <c r="L1" s="123"/>
      <c r="M1" s="255"/>
    </row>
    <row r="2" spans="1:15">
      <c r="A2" s="328" t="s">
        <v>33</v>
      </c>
      <c r="B2" s="328"/>
      <c r="C2" s="328"/>
      <c r="D2" s="328"/>
      <c r="E2" s="328"/>
      <c r="F2" s="328"/>
      <c r="G2" s="328"/>
      <c r="H2" s="328"/>
      <c r="I2" s="328"/>
      <c r="J2" s="257"/>
      <c r="K2" s="123"/>
      <c r="L2" s="123"/>
      <c r="M2" s="257"/>
      <c r="N2" s="123"/>
      <c r="O2" s="123"/>
    </row>
    <row r="3" spans="1:15" ht="11.25" customHeight="1">
      <c r="B3" s="258"/>
      <c r="C3" s="258"/>
      <c r="D3" s="258"/>
      <c r="E3" s="257"/>
      <c r="F3" s="259"/>
      <c r="G3" s="260"/>
      <c r="J3" s="257"/>
      <c r="K3" s="259"/>
      <c r="L3" s="260"/>
      <c r="M3" s="257"/>
      <c r="N3" s="259"/>
      <c r="O3" s="260"/>
    </row>
    <row r="4" spans="1:15" ht="85.5" customHeight="1">
      <c r="A4" s="261" t="s">
        <v>102</v>
      </c>
      <c r="B4" s="37" t="s">
        <v>145</v>
      </c>
      <c r="C4" s="37" t="s">
        <v>0</v>
      </c>
      <c r="D4" s="37" t="s">
        <v>1</v>
      </c>
      <c r="E4" s="37" t="s">
        <v>146</v>
      </c>
      <c r="F4" s="37" t="s">
        <v>0</v>
      </c>
      <c r="G4" s="37" t="s">
        <v>1</v>
      </c>
      <c r="H4" s="37" t="s">
        <v>147</v>
      </c>
      <c r="I4" s="37" t="s">
        <v>148</v>
      </c>
      <c r="J4" s="37" t="s">
        <v>153</v>
      </c>
      <c r="K4" s="37" t="s">
        <v>0</v>
      </c>
      <c r="L4" s="37" t="s">
        <v>1</v>
      </c>
      <c r="M4" s="37" t="s">
        <v>154</v>
      </c>
      <c r="N4" s="37" t="s">
        <v>0</v>
      </c>
      <c r="O4" s="37" t="s">
        <v>1</v>
      </c>
    </row>
    <row r="5" spans="1:15">
      <c r="A5" s="89" t="s">
        <v>103</v>
      </c>
      <c r="B5" s="262">
        <f>B6+B24</f>
        <v>14673705952</v>
      </c>
      <c r="C5" s="263">
        <f>B5/B5*100</f>
        <v>100</v>
      </c>
      <c r="D5" s="263">
        <f t="shared" ref="D5:D32" si="0">B5/$B$34/1000000*100</f>
        <v>34.431578834737316</v>
      </c>
      <c r="E5" s="262">
        <v>16212196975</v>
      </c>
      <c r="F5" s="263">
        <f>E5/E5*100</f>
        <v>100</v>
      </c>
      <c r="G5" s="263">
        <f t="shared" ref="G5:G32" si="1">E5/$E$34/1000000*100</f>
        <v>35.612417570951585</v>
      </c>
      <c r="H5" s="262">
        <f>E5-B5</f>
        <v>1538491023</v>
      </c>
      <c r="I5" s="263">
        <f>E5/B5*100-100</f>
        <v>10.484679385239474</v>
      </c>
      <c r="J5" s="262">
        <v>16406393621</v>
      </c>
      <c r="K5" s="263">
        <f>J5/J5*100</f>
        <v>100</v>
      </c>
      <c r="L5" s="263">
        <f t="shared" ref="L5:L32" si="2">J5/$J$34/1000000*100</f>
        <v>33.940985603458969</v>
      </c>
      <c r="M5" s="262">
        <v>16240378452</v>
      </c>
      <c r="N5" s="263">
        <f>M5/M5*100</f>
        <v>100</v>
      </c>
      <c r="O5" s="263">
        <f t="shared" ref="O5:O32" si="3">M5/$M$34/1000000*100</f>
        <v>31.76788555220844</v>
      </c>
    </row>
    <row r="6" spans="1:15">
      <c r="A6" s="91" t="s">
        <v>104</v>
      </c>
      <c r="B6" s="264">
        <f>B7+B10+B11+B14+B17</f>
        <v>13813196128</v>
      </c>
      <c r="C6" s="265">
        <f>B6/$B$5*100</f>
        <v>94.135702140857518</v>
      </c>
      <c r="D6" s="265">
        <f t="shared" si="0"/>
        <v>32.412408494262849</v>
      </c>
      <c r="E6" s="264">
        <v>15140166970</v>
      </c>
      <c r="F6" s="265">
        <f t="shared" ref="F6:F32" si="4">E6/$E$5*100</f>
        <v>93.387509375483631</v>
      </c>
      <c r="G6" s="265">
        <f t="shared" si="1"/>
        <v>33.257549797908794</v>
      </c>
      <c r="H6" s="264">
        <f t="shared" ref="H6:H32" si="5">E6-B6</f>
        <v>1326970842</v>
      </c>
      <c r="I6" s="265">
        <f t="shared" ref="I6:I32" si="6">E6/B6*100-100</f>
        <v>9.6065445658168045</v>
      </c>
      <c r="J6" s="264">
        <v>15599144672</v>
      </c>
      <c r="K6" s="265">
        <f>J6/$J$5*100</f>
        <v>95.079668526502189</v>
      </c>
      <c r="L6" s="265">
        <f t="shared" si="2"/>
        <v>32.27097660639663</v>
      </c>
      <c r="M6" s="264">
        <v>15469926426</v>
      </c>
      <c r="N6" s="265">
        <f>M6/$M$5*100</f>
        <v>95.255947832267921</v>
      </c>
      <c r="O6" s="265">
        <f t="shared" si="3"/>
        <v>30.260800489026252</v>
      </c>
    </row>
    <row r="7" spans="1:15">
      <c r="A7" s="188" t="s">
        <v>105</v>
      </c>
      <c r="B7" s="266">
        <f>B8+B9</f>
        <v>2749531773</v>
      </c>
      <c r="C7" s="267">
        <f t="shared" ref="C7:C32" si="7">B7/$B$5*100</f>
        <v>18.737814305357833</v>
      </c>
      <c r="D7" s="267">
        <f t="shared" si="0"/>
        <v>6.4517253044559686</v>
      </c>
      <c r="E7" s="266">
        <v>2810279643</v>
      </c>
      <c r="F7" s="267">
        <f t="shared" si="4"/>
        <v>17.334354173796363</v>
      </c>
      <c r="G7" s="267">
        <f t="shared" si="1"/>
        <v>6.1731825916000354</v>
      </c>
      <c r="H7" s="266">
        <f t="shared" si="5"/>
        <v>60747870</v>
      </c>
      <c r="I7" s="267">
        <f t="shared" si="6"/>
        <v>2.2093896348656585</v>
      </c>
      <c r="J7" s="266">
        <v>2821297075</v>
      </c>
      <c r="K7" s="267">
        <f t="shared" ref="K7:K32" si="8">J7/$J$5*100</f>
        <v>17.196326872157762</v>
      </c>
      <c r="L7" s="267">
        <f t="shared" si="2"/>
        <v>5.836602828002813</v>
      </c>
      <c r="M7" s="266">
        <v>2921529079</v>
      </c>
      <c r="N7" s="267">
        <f t="shared" ref="N7:N32" si="9">M7/$M$5*100</f>
        <v>17.989291860622952</v>
      </c>
      <c r="O7" s="267">
        <f t="shared" si="3"/>
        <v>5.7148176499354486</v>
      </c>
    </row>
    <row r="8" spans="1:15">
      <c r="A8" s="190" t="s">
        <v>106</v>
      </c>
      <c r="B8" s="266">
        <v>1633213613</v>
      </c>
      <c r="C8" s="267">
        <f t="shared" si="7"/>
        <v>11.130205405113735</v>
      </c>
      <c r="D8" s="267">
        <f t="shared" si="0"/>
        <v>3.8323054485299295</v>
      </c>
      <c r="E8" s="266">
        <v>1816839936</v>
      </c>
      <c r="F8" s="267">
        <f t="shared" si="4"/>
        <v>11.206623869680685</v>
      </c>
      <c r="G8" s="267">
        <f t="shared" si="1"/>
        <v>3.9909496880766184</v>
      </c>
      <c r="H8" s="266">
        <f t="shared" si="5"/>
        <v>183626323</v>
      </c>
      <c r="I8" s="267">
        <f t="shared" si="6"/>
        <v>11.243252048499784</v>
      </c>
      <c r="J8" s="266">
        <v>1799435497</v>
      </c>
      <c r="K8" s="267">
        <f t="shared" si="8"/>
        <v>10.967891777853865</v>
      </c>
      <c r="L8" s="267">
        <f t="shared" si="2"/>
        <v>3.722610569324341</v>
      </c>
      <c r="M8" s="266">
        <v>1815540012</v>
      </c>
      <c r="N8" s="267">
        <f t="shared" si="9"/>
        <v>11.179173055394017</v>
      </c>
      <c r="O8" s="267">
        <f t="shared" si="3"/>
        <v>3.5513869019208952</v>
      </c>
    </row>
    <row r="9" spans="1:15">
      <c r="A9" s="190" t="s">
        <v>107</v>
      </c>
      <c r="B9" s="266">
        <v>1116318160</v>
      </c>
      <c r="C9" s="267">
        <f t="shared" si="7"/>
        <v>7.6076089002440979</v>
      </c>
      <c r="D9" s="267">
        <f t="shared" si="0"/>
        <v>2.6194198559260391</v>
      </c>
      <c r="E9" s="266">
        <v>993439707</v>
      </c>
      <c r="F9" s="267">
        <f t="shared" si="4"/>
        <v>6.1277303041156763</v>
      </c>
      <c r="G9" s="267">
        <f t="shared" si="1"/>
        <v>2.182232903523416</v>
      </c>
      <c r="H9" s="266">
        <f t="shared" si="5"/>
        <v>-122878453</v>
      </c>
      <c r="I9" s="267">
        <f t="shared" si="6"/>
        <v>-11.007475951121322</v>
      </c>
      <c r="J9" s="266">
        <v>1021861578</v>
      </c>
      <c r="K9" s="267">
        <f t="shared" si="8"/>
        <v>6.2284350943038973</v>
      </c>
      <c r="L9" s="267">
        <f t="shared" si="2"/>
        <v>2.1139922586784725</v>
      </c>
      <c r="M9" s="266">
        <v>1105989067</v>
      </c>
      <c r="N9" s="267">
        <f t="shared" si="9"/>
        <v>6.8101188052289361</v>
      </c>
      <c r="O9" s="267">
        <f t="shared" si="3"/>
        <v>2.1634307480145534</v>
      </c>
    </row>
    <row r="10" spans="1:15">
      <c r="A10" s="188" t="s">
        <v>108</v>
      </c>
      <c r="B10" s="266">
        <v>201019576</v>
      </c>
      <c r="C10" s="267">
        <f t="shared" si="7"/>
        <v>1.3699305182860189</v>
      </c>
      <c r="D10" s="267">
        <f t="shared" si="0"/>
        <v>0.471688706384776</v>
      </c>
      <c r="E10" s="266">
        <v>361356411</v>
      </c>
      <c r="F10" s="267">
        <f t="shared" si="4"/>
        <v>2.2289169787242855</v>
      </c>
      <c r="G10" s="267">
        <f t="shared" si="1"/>
        <v>0.79377122177313064</v>
      </c>
      <c r="H10" s="266">
        <f t="shared" si="5"/>
        <v>160336835</v>
      </c>
      <c r="I10" s="267">
        <f t="shared" si="6"/>
        <v>79.761801407838988</v>
      </c>
      <c r="J10" s="266">
        <v>496013783</v>
      </c>
      <c r="K10" s="267">
        <f t="shared" si="8"/>
        <v>3.0232956398480404</v>
      </c>
      <c r="L10" s="267">
        <f t="shared" si="2"/>
        <v>1.0261363378708264</v>
      </c>
      <c r="M10" s="266">
        <v>497319994</v>
      </c>
      <c r="N10" s="267">
        <f t="shared" si="9"/>
        <v>3.062243872394212</v>
      </c>
      <c r="O10" s="267">
        <f t="shared" si="3"/>
        <v>0.97281012871170935</v>
      </c>
    </row>
    <row r="11" spans="1:15" ht="26.5">
      <c r="A11" s="188" t="s">
        <v>109</v>
      </c>
      <c r="B11" s="266">
        <f>B12+B13</f>
        <v>9222201693</v>
      </c>
      <c r="C11" s="267">
        <f t="shared" si="7"/>
        <v>62.848483697078791</v>
      </c>
      <c r="D11" s="267">
        <f t="shared" si="0"/>
        <v>21.639725210596712</v>
      </c>
      <c r="E11" s="266">
        <v>10243892363</v>
      </c>
      <c r="F11" s="267">
        <f t="shared" si="4"/>
        <v>63.186330506572197</v>
      </c>
      <c r="G11" s="267">
        <f t="shared" si="1"/>
        <v>22.502179867762059</v>
      </c>
      <c r="H11" s="266">
        <f t="shared" si="5"/>
        <v>1021690670</v>
      </c>
      <c r="I11" s="267">
        <f t="shared" si="6"/>
        <v>11.078598191747432</v>
      </c>
      <c r="J11" s="266">
        <v>10573700436</v>
      </c>
      <c r="K11" s="267">
        <f t="shared" si="8"/>
        <v>64.448657518894223</v>
      </c>
      <c r="L11" s="267">
        <f t="shared" si="2"/>
        <v>21.874509570110472</v>
      </c>
      <c r="M11" s="266">
        <v>10295941288</v>
      </c>
      <c r="N11" s="267">
        <f t="shared" si="9"/>
        <v>63.397175862807906</v>
      </c>
      <c r="O11" s="267">
        <f t="shared" si="3"/>
        <v>20.139942271429131</v>
      </c>
    </row>
    <row r="12" spans="1:15">
      <c r="A12" s="190" t="s">
        <v>110</v>
      </c>
      <c r="B12" s="266">
        <v>4575558969</v>
      </c>
      <c r="C12" s="267">
        <f t="shared" si="7"/>
        <v>31.182027116853593</v>
      </c>
      <c r="D12" s="267">
        <f t="shared" si="0"/>
        <v>10.736464249008613</v>
      </c>
      <c r="E12" s="266">
        <v>5301770354</v>
      </c>
      <c r="F12" s="267">
        <f t="shared" si="4"/>
        <v>32.702355900163248</v>
      </c>
      <c r="G12" s="267">
        <f t="shared" si="1"/>
        <v>11.646099538704858</v>
      </c>
      <c r="H12" s="266">
        <f t="shared" si="5"/>
        <v>726211385</v>
      </c>
      <c r="I12" s="267">
        <f t="shared" si="6"/>
        <v>15.871533727795352</v>
      </c>
      <c r="J12" s="266">
        <v>5280640726</v>
      </c>
      <c r="K12" s="267">
        <f t="shared" si="8"/>
        <v>32.186480758579627</v>
      </c>
      <c r="L12" s="267">
        <f t="shared" si="2"/>
        <v>10.924408800529605</v>
      </c>
      <c r="M12" s="266">
        <v>4586771198</v>
      </c>
      <c r="N12" s="267">
        <f t="shared" si="9"/>
        <v>28.243006845909679</v>
      </c>
      <c r="O12" s="267">
        <f t="shared" si="3"/>
        <v>8.9722060913109818</v>
      </c>
    </row>
    <row r="13" spans="1:15">
      <c r="A13" s="190" t="s">
        <v>111</v>
      </c>
      <c r="B13" s="266">
        <v>4646642724</v>
      </c>
      <c r="C13" s="267">
        <f t="shared" si="7"/>
        <v>31.666456580225194</v>
      </c>
      <c r="D13" s="267">
        <f t="shared" si="0"/>
        <v>10.903260961588099</v>
      </c>
      <c r="E13" s="266">
        <v>4942122009</v>
      </c>
      <c r="F13" s="267">
        <f t="shared" si="4"/>
        <v>30.48397460640895</v>
      </c>
      <c r="G13" s="267">
        <f t="shared" si="1"/>
        <v>10.856080329057201</v>
      </c>
      <c r="H13" s="266">
        <f t="shared" si="5"/>
        <v>295479285</v>
      </c>
      <c r="I13" s="267">
        <f t="shared" si="6"/>
        <v>6.3589843797080334</v>
      </c>
      <c r="J13" s="266">
        <v>5293059710</v>
      </c>
      <c r="K13" s="267">
        <f t="shared" si="8"/>
        <v>32.262176760314603</v>
      </c>
      <c r="L13" s="267">
        <f t="shared" si="2"/>
        <v>10.950100769580869</v>
      </c>
      <c r="M13" s="266">
        <v>5709170090</v>
      </c>
      <c r="N13" s="267">
        <f t="shared" si="9"/>
        <v>35.15416901689823</v>
      </c>
      <c r="O13" s="267">
        <f t="shared" si="3"/>
        <v>11.167736180118148</v>
      </c>
    </row>
    <row r="14" spans="1:15" ht="26.5">
      <c r="A14" s="188" t="s">
        <v>112</v>
      </c>
      <c r="B14" s="266">
        <f>B15+B16</f>
        <v>438095135</v>
      </c>
      <c r="C14" s="267">
        <f t="shared" si="7"/>
        <v>2.9855793514813374</v>
      </c>
      <c r="D14" s="267">
        <f t="shared" si="0"/>
        <v>1.0279821080789355</v>
      </c>
      <c r="E14" s="266">
        <v>463778048</v>
      </c>
      <c r="F14" s="267">
        <f t="shared" si="4"/>
        <v>2.8606736564770858</v>
      </c>
      <c r="G14" s="267">
        <f t="shared" si="1"/>
        <v>1.018755047886829</v>
      </c>
      <c r="H14" s="266">
        <f t="shared" si="5"/>
        <v>25682913</v>
      </c>
      <c r="I14" s="267">
        <f t="shared" si="6"/>
        <v>5.8624054339247493</v>
      </c>
      <c r="J14" s="266">
        <v>473598489</v>
      </c>
      <c r="K14" s="267">
        <f t="shared" si="8"/>
        <v>2.8866702819673864</v>
      </c>
      <c r="L14" s="267">
        <f t="shared" si="2"/>
        <v>0.97976434482187924</v>
      </c>
      <c r="M14" s="266">
        <v>515957673</v>
      </c>
      <c r="N14" s="267">
        <f t="shared" si="9"/>
        <v>3.177005231281786</v>
      </c>
      <c r="O14" s="267">
        <f t="shared" si="3"/>
        <v>1.0092673858612731</v>
      </c>
    </row>
    <row r="15" spans="1:15" ht="26.5">
      <c r="A15" s="190" t="s">
        <v>113</v>
      </c>
      <c r="B15" s="266">
        <v>384574776</v>
      </c>
      <c r="C15" s="267">
        <f t="shared" si="7"/>
        <v>2.6208428685841505</v>
      </c>
      <c r="D15" s="267">
        <f t="shared" si="0"/>
        <v>0.90239757843114243</v>
      </c>
      <c r="E15" s="266">
        <v>423998000</v>
      </c>
      <c r="F15" s="267">
        <f t="shared" si="4"/>
        <v>2.6153025444597402</v>
      </c>
      <c r="G15" s="267">
        <f t="shared" si="1"/>
        <v>0.93137246287672437</v>
      </c>
      <c r="H15" s="266">
        <f t="shared" si="5"/>
        <v>39423224</v>
      </c>
      <c r="I15" s="267">
        <f t="shared" si="6"/>
        <v>10.251120577913312</v>
      </c>
      <c r="J15" s="266">
        <v>434512000</v>
      </c>
      <c r="K15" s="267">
        <f t="shared" si="8"/>
        <v>2.6484309107629205</v>
      </c>
      <c r="L15" s="267">
        <f t="shared" si="2"/>
        <v>0.89890355413960021</v>
      </c>
      <c r="M15" s="266">
        <v>476153000</v>
      </c>
      <c r="N15" s="267">
        <f t="shared" si="9"/>
        <v>2.9319082766902014</v>
      </c>
      <c r="O15" s="267">
        <f t="shared" si="3"/>
        <v>0.93140526583466998</v>
      </c>
    </row>
    <row r="16" spans="1:15">
      <c r="A16" s="190" t="s">
        <v>114</v>
      </c>
      <c r="B16" s="266">
        <v>53520359</v>
      </c>
      <c r="C16" s="267">
        <f t="shared" si="7"/>
        <v>0.36473648289718708</v>
      </c>
      <c r="D16" s="267">
        <f t="shared" si="0"/>
        <v>0.12558452964779312</v>
      </c>
      <c r="E16" s="266">
        <v>39780048</v>
      </c>
      <c r="F16" s="267">
        <f t="shared" si="4"/>
        <v>0.24537111201734582</v>
      </c>
      <c r="G16" s="267">
        <f t="shared" si="1"/>
        <v>8.7382585010104555E-2</v>
      </c>
      <c r="H16" s="266">
        <f t="shared" si="5"/>
        <v>-13740311</v>
      </c>
      <c r="I16" s="267">
        <f t="shared" si="6"/>
        <v>-25.67305462207382</v>
      </c>
      <c r="J16" s="266">
        <v>39086489</v>
      </c>
      <c r="K16" s="267">
        <f t="shared" si="8"/>
        <v>0.23823937120446589</v>
      </c>
      <c r="L16" s="267">
        <f t="shared" si="2"/>
        <v>8.0860790682278957E-2</v>
      </c>
      <c r="M16" s="266">
        <v>39804673</v>
      </c>
      <c r="N16" s="267">
        <f t="shared" si="9"/>
        <v>0.24509695459158501</v>
      </c>
      <c r="O16" s="267">
        <f t="shared" si="3"/>
        <v>7.7862120026603032E-2</v>
      </c>
    </row>
    <row r="17" spans="1:15" ht="39.5">
      <c r="A17" s="96" t="s">
        <v>115</v>
      </c>
      <c r="B17" s="266">
        <f>B18+B21</f>
        <v>1202347951</v>
      </c>
      <c r="C17" s="267">
        <f t="shared" si="7"/>
        <v>8.1938942686535299</v>
      </c>
      <c r="D17" s="267">
        <f t="shared" si="0"/>
        <v>2.8212871647464626</v>
      </c>
      <c r="E17" s="266">
        <v>1260860505</v>
      </c>
      <c r="F17" s="267">
        <f t="shared" si="4"/>
        <v>7.7772340599137086</v>
      </c>
      <c r="G17" s="267">
        <f t="shared" si="1"/>
        <v>2.7696610688867409</v>
      </c>
      <c r="H17" s="266">
        <f t="shared" si="5"/>
        <v>58512554</v>
      </c>
      <c r="I17" s="267">
        <f t="shared" si="6"/>
        <v>4.8665241996990005</v>
      </c>
      <c r="J17" s="266">
        <v>1234534889</v>
      </c>
      <c r="K17" s="267">
        <f t="shared" si="8"/>
        <v>7.5247182136347694</v>
      </c>
      <c r="L17" s="267">
        <f t="shared" si="2"/>
        <v>2.5539635255906323</v>
      </c>
      <c r="M17" s="266">
        <v>1239178392</v>
      </c>
      <c r="N17" s="267">
        <f t="shared" si="9"/>
        <v>7.630231005161062</v>
      </c>
      <c r="O17" s="267">
        <f t="shared" si="3"/>
        <v>2.42396305308869</v>
      </c>
    </row>
    <row r="18" spans="1:15" ht="65.5">
      <c r="A18" s="92" t="s">
        <v>116</v>
      </c>
      <c r="B18" s="266">
        <f>B19+B20</f>
        <v>118334207</v>
      </c>
      <c r="C18" s="267">
        <f t="shared" si="7"/>
        <v>0.80643708812954151</v>
      </c>
      <c r="D18" s="267">
        <f t="shared" si="0"/>
        <v>0.27766902175188307</v>
      </c>
      <c r="E18" s="266">
        <v>56542436</v>
      </c>
      <c r="F18" s="267">
        <f t="shared" si="4"/>
        <v>0.34876479780742364</v>
      </c>
      <c r="G18" s="267">
        <f t="shared" si="1"/>
        <v>0.12420357613566471</v>
      </c>
      <c r="H18" s="266">
        <f t="shared" si="5"/>
        <v>-61791771</v>
      </c>
      <c r="I18" s="267">
        <f t="shared" si="6"/>
        <v>-52.218012497434493</v>
      </c>
      <c r="J18" s="266">
        <v>27610682</v>
      </c>
      <c r="K18" s="267">
        <f t="shared" si="8"/>
        <v>0.16829220752486784</v>
      </c>
      <c r="L18" s="267">
        <f t="shared" si="2"/>
        <v>5.712003392775869E-2</v>
      </c>
      <c r="M18" s="266">
        <v>23132559</v>
      </c>
      <c r="N18" s="267">
        <f t="shared" si="9"/>
        <v>0.14243854641916442</v>
      </c>
      <c r="O18" s="267">
        <f t="shared" si="3"/>
        <v>4.5249714408669456E-2</v>
      </c>
    </row>
    <row r="19" spans="1:15" ht="78" customHeight="1">
      <c r="A19" s="93" t="s">
        <v>117</v>
      </c>
      <c r="B19" s="266">
        <v>33624913</v>
      </c>
      <c r="C19" s="267">
        <f t="shared" si="7"/>
        <v>0.22915078924160248</v>
      </c>
      <c r="D19" s="267">
        <f t="shared" si="0"/>
        <v>7.8900234648145093E-2</v>
      </c>
      <c r="E19" s="266">
        <v>12450308</v>
      </c>
      <c r="F19" s="267">
        <f t="shared" si="4"/>
        <v>7.6795933451826323E-2</v>
      </c>
      <c r="G19" s="267">
        <f t="shared" si="1"/>
        <v>2.7348888498374482E-2</v>
      </c>
      <c r="H19" s="266">
        <f t="shared" si="5"/>
        <v>-21174605</v>
      </c>
      <c r="I19" s="267">
        <f t="shared" si="6"/>
        <v>-62.972965907748225</v>
      </c>
      <c r="J19" s="266">
        <v>6557955</v>
      </c>
      <c r="K19" s="267">
        <f t="shared" si="8"/>
        <v>3.9971947226756101E-2</v>
      </c>
      <c r="L19" s="267">
        <f t="shared" si="2"/>
        <v>1.3566872853655508E-2</v>
      </c>
      <c r="M19" s="266">
        <v>6583763</v>
      </c>
      <c r="N19" s="267">
        <f t="shared" si="9"/>
        <v>4.0539467842199271E-2</v>
      </c>
      <c r="O19" s="267">
        <f t="shared" si="3"/>
        <v>1.287853174758421E-2</v>
      </c>
    </row>
    <row r="20" spans="1:15" ht="108" customHeight="1">
      <c r="A20" s="94" t="s">
        <v>118</v>
      </c>
      <c r="B20" s="266">
        <v>84709294</v>
      </c>
      <c r="C20" s="267">
        <f t="shared" si="7"/>
        <v>0.57728629888793892</v>
      </c>
      <c r="D20" s="267">
        <f t="shared" si="0"/>
        <v>0.19876878710373796</v>
      </c>
      <c r="E20" s="266">
        <v>44092128</v>
      </c>
      <c r="F20" s="267">
        <f t="shared" si="4"/>
        <v>0.27196886435559731</v>
      </c>
      <c r="G20" s="267">
        <f t="shared" si="1"/>
        <v>9.6854687637290229E-2</v>
      </c>
      <c r="H20" s="266">
        <f t="shared" si="5"/>
        <v>-40617166</v>
      </c>
      <c r="I20" s="267">
        <f t="shared" si="6"/>
        <v>-47.948889764091298</v>
      </c>
      <c r="J20" s="266">
        <v>21052727</v>
      </c>
      <c r="K20" s="267">
        <f t="shared" si="8"/>
        <v>0.12832026029811172</v>
      </c>
      <c r="L20" s="267">
        <f t="shared" si="2"/>
        <v>4.3553161074103189E-2</v>
      </c>
      <c r="M20" s="266">
        <v>16548796</v>
      </c>
      <c r="N20" s="267">
        <f t="shared" si="9"/>
        <v>0.10189907857696519</v>
      </c>
      <c r="O20" s="267">
        <f t="shared" si="3"/>
        <v>3.2371182661085247E-2</v>
      </c>
    </row>
    <row r="21" spans="1:15" ht="26.5">
      <c r="A21" s="92" t="s">
        <v>119</v>
      </c>
      <c r="B21" s="266">
        <f>B22+B23</f>
        <v>1084013744</v>
      </c>
      <c r="C21" s="267">
        <f t="shared" si="7"/>
        <v>7.387457180523989</v>
      </c>
      <c r="D21" s="267">
        <f t="shared" si="0"/>
        <v>2.5436181429945797</v>
      </c>
      <c r="E21" s="266">
        <v>1204318069</v>
      </c>
      <c r="F21" s="267">
        <f t="shared" si="4"/>
        <v>7.4284692621062849</v>
      </c>
      <c r="G21" s="267">
        <f t="shared" si="1"/>
        <v>2.6454574927510763</v>
      </c>
      <c r="H21" s="266">
        <f t="shared" si="5"/>
        <v>120304325</v>
      </c>
      <c r="I21" s="267">
        <f t="shared" si="6"/>
        <v>11.098044251365138</v>
      </c>
      <c r="J21" s="266">
        <v>1206924207</v>
      </c>
      <c r="K21" s="267">
        <f t="shared" si="8"/>
        <v>7.3564260061099018</v>
      </c>
      <c r="L21" s="267">
        <f t="shared" si="2"/>
        <v>2.4968434916628741</v>
      </c>
      <c r="M21" s="266">
        <v>1216045833</v>
      </c>
      <c r="N21" s="267">
        <f t="shared" si="9"/>
        <v>7.4877924587418976</v>
      </c>
      <c r="O21" s="267">
        <f t="shared" si="3"/>
        <v>2.3787133386800203</v>
      </c>
    </row>
    <row r="22" spans="1:15" ht="26.5">
      <c r="A22" s="93" t="s">
        <v>120</v>
      </c>
      <c r="B22" s="266">
        <v>817227673</v>
      </c>
      <c r="C22" s="267">
        <f t="shared" si="7"/>
        <v>5.569333852492889</v>
      </c>
      <c r="D22" s="267">
        <f t="shared" si="0"/>
        <v>1.9176095759908018</v>
      </c>
      <c r="E22" s="266">
        <v>900343720</v>
      </c>
      <c r="F22" s="267">
        <f t="shared" si="4"/>
        <v>5.5534960584822279</v>
      </c>
      <c r="G22" s="267">
        <f t="shared" si="1"/>
        <v>1.9777342061330287</v>
      </c>
      <c r="H22" s="266">
        <f t="shared" si="5"/>
        <v>83116047</v>
      </c>
      <c r="I22" s="267">
        <f t="shared" si="6"/>
        <v>10.170488561025508</v>
      </c>
      <c r="J22" s="266">
        <v>900336961</v>
      </c>
      <c r="K22" s="267">
        <f t="shared" si="8"/>
        <v>5.487720103506347</v>
      </c>
      <c r="L22" s="267">
        <f t="shared" si="2"/>
        <v>1.8625862902892136</v>
      </c>
      <c r="M22" s="266">
        <v>909004469</v>
      </c>
      <c r="N22" s="267">
        <f t="shared" si="9"/>
        <v>5.597187723713767</v>
      </c>
      <c r="O22" s="267">
        <f t="shared" si="3"/>
        <v>1.7781081902116505</v>
      </c>
    </row>
    <row r="23" spans="1:15" ht="52.5">
      <c r="A23" s="93" t="s">
        <v>121</v>
      </c>
      <c r="B23" s="266">
        <v>266786071</v>
      </c>
      <c r="C23" s="267">
        <f t="shared" si="7"/>
        <v>1.8181233280310998</v>
      </c>
      <c r="D23" s="267">
        <f t="shared" si="0"/>
        <v>0.62600856700377783</v>
      </c>
      <c r="E23" s="266">
        <v>303974349</v>
      </c>
      <c r="F23" s="267">
        <f t="shared" si="4"/>
        <v>1.8749732036240572</v>
      </c>
      <c r="G23" s="267">
        <f t="shared" si="1"/>
        <v>0.66772328661804758</v>
      </c>
      <c r="H23" s="266">
        <f t="shared" si="5"/>
        <v>37188278</v>
      </c>
      <c r="I23" s="267">
        <f t="shared" si="6"/>
        <v>13.939362673848137</v>
      </c>
      <c r="J23" s="266">
        <v>306587246</v>
      </c>
      <c r="K23" s="267">
        <f t="shared" si="8"/>
        <v>1.8687059026035544</v>
      </c>
      <c r="L23" s="267">
        <f t="shared" si="2"/>
        <v>0.63425720137366048</v>
      </c>
      <c r="M23" s="266">
        <v>307041364</v>
      </c>
      <c r="N23" s="267">
        <f t="shared" si="9"/>
        <v>1.8906047350281292</v>
      </c>
      <c r="O23" s="267">
        <f t="shared" si="3"/>
        <v>0.60060514846836976</v>
      </c>
    </row>
    <row r="24" spans="1:15">
      <c r="A24" s="95" t="s">
        <v>122</v>
      </c>
      <c r="B24" s="264">
        <f>B25+B26</f>
        <v>860509824</v>
      </c>
      <c r="C24" s="265">
        <f t="shared" si="7"/>
        <v>5.8642978591424892</v>
      </c>
      <c r="D24" s="265">
        <f t="shared" si="0"/>
        <v>2.0191703404744583</v>
      </c>
      <c r="E24" s="264">
        <v>1072030005</v>
      </c>
      <c r="F24" s="265">
        <f t="shared" si="4"/>
        <v>6.6124906245163606</v>
      </c>
      <c r="G24" s="265">
        <f t="shared" si="1"/>
        <v>2.3548677730427907</v>
      </c>
      <c r="H24" s="264">
        <f t="shared" si="5"/>
        <v>211520181</v>
      </c>
      <c r="I24" s="265">
        <f t="shared" si="6"/>
        <v>24.58079792939121</v>
      </c>
      <c r="J24" s="264">
        <v>807248949</v>
      </c>
      <c r="K24" s="265">
        <f t="shared" si="8"/>
        <v>4.9203314734978099</v>
      </c>
      <c r="L24" s="265">
        <f t="shared" si="2"/>
        <v>1.6700089970623524</v>
      </c>
      <c r="M24" s="264">
        <v>770452026</v>
      </c>
      <c r="N24" s="265">
        <f t="shared" si="9"/>
        <v>4.7440521677320824</v>
      </c>
      <c r="O24" s="265">
        <f t="shared" si="3"/>
        <v>1.5070850631821917</v>
      </c>
    </row>
    <row r="25" spans="1:15">
      <c r="A25" s="96" t="s">
        <v>123</v>
      </c>
      <c r="B25" s="266">
        <v>769301632</v>
      </c>
      <c r="C25" s="267">
        <f t="shared" si="7"/>
        <v>5.2427221488321125</v>
      </c>
      <c r="D25" s="267">
        <f t="shared" si="0"/>
        <v>1.8051520097613631</v>
      </c>
      <c r="E25" s="266">
        <v>974556394</v>
      </c>
      <c r="F25" s="267">
        <f t="shared" si="4"/>
        <v>6.0112543383405317</v>
      </c>
      <c r="G25" s="267">
        <f t="shared" si="1"/>
        <v>2.1407529962217731</v>
      </c>
      <c r="H25" s="266">
        <f t="shared" si="5"/>
        <v>205254762</v>
      </c>
      <c r="I25" s="267">
        <f t="shared" si="6"/>
        <v>26.680661194801687</v>
      </c>
      <c r="J25" s="266">
        <v>775913455</v>
      </c>
      <c r="K25" s="267">
        <f t="shared" si="8"/>
        <v>4.7293358487196082</v>
      </c>
      <c r="L25" s="267">
        <f t="shared" si="2"/>
        <v>1.6051831995531465</v>
      </c>
      <c r="M25" s="266">
        <v>742206612</v>
      </c>
      <c r="N25" s="267">
        <f t="shared" si="9"/>
        <v>4.570131257677664</v>
      </c>
      <c r="O25" s="267">
        <f t="shared" si="3"/>
        <v>1.4518340675247448</v>
      </c>
    </row>
    <row r="26" spans="1:15">
      <c r="A26" s="96" t="s">
        <v>124</v>
      </c>
      <c r="B26" s="266">
        <f>B27+B30</f>
        <v>91208192</v>
      </c>
      <c r="C26" s="267">
        <f t="shared" si="7"/>
        <v>0.62157571031037662</v>
      </c>
      <c r="D26" s="267">
        <f t="shared" si="0"/>
        <v>0.2140183307130957</v>
      </c>
      <c r="E26" s="266">
        <v>97473611</v>
      </c>
      <c r="F26" s="267">
        <f t="shared" si="4"/>
        <v>0.60123628617582836</v>
      </c>
      <c r="G26" s="267">
        <f t="shared" si="1"/>
        <v>0.21411477682101751</v>
      </c>
      <c r="H26" s="266">
        <f t="shared" si="5"/>
        <v>6265419</v>
      </c>
      <c r="I26" s="267">
        <f t="shared" si="6"/>
        <v>6.8693599364408016</v>
      </c>
      <c r="J26" s="266">
        <v>31335494</v>
      </c>
      <c r="K26" s="267">
        <f t="shared" si="8"/>
        <v>0.19099562477820181</v>
      </c>
      <c r="L26" s="267">
        <f t="shared" si="2"/>
        <v>6.4825797509206015E-2</v>
      </c>
      <c r="M26" s="266">
        <v>28245414</v>
      </c>
      <c r="N26" s="267">
        <f t="shared" si="9"/>
        <v>0.17392091005441798</v>
      </c>
      <c r="O26" s="267">
        <f t="shared" si="3"/>
        <v>5.5250995657446893E-2</v>
      </c>
    </row>
    <row r="27" spans="1:15" ht="65.5">
      <c r="A27" s="92" t="s">
        <v>125</v>
      </c>
      <c r="B27" s="266">
        <f>B28+B29</f>
        <v>67121654</v>
      </c>
      <c r="C27" s="267">
        <f t="shared" si="7"/>
        <v>0.45742809771141307</v>
      </c>
      <c r="D27" s="267">
        <f t="shared" si="0"/>
        <v>0.15749971607574442</v>
      </c>
      <c r="E27" s="266">
        <v>44378841</v>
      </c>
      <c r="F27" s="267">
        <f t="shared" si="4"/>
        <v>0.27373736618444955</v>
      </c>
      <c r="G27" s="267">
        <f t="shared" si="1"/>
        <v>9.7484493893330984E-2</v>
      </c>
      <c r="H27" s="266">
        <f t="shared" si="5"/>
        <v>-22742813</v>
      </c>
      <c r="I27" s="267">
        <f t="shared" si="6"/>
        <v>-33.882974635875328</v>
      </c>
      <c r="J27" s="266">
        <v>2840607</v>
      </c>
      <c r="K27" s="267">
        <f t="shared" si="8"/>
        <v>1.7314024432304582E-2</v>
      </c>
      <c r="L27" s="267">
        <f t="shared" si="2"/>
        <v>5.8765505399478663E-3</v>
      </c>
      <c r="M27" s="266">
        <v>492747</v>
      </c>
      <c r="N27" s="267">
        <f t="shared" si="9"/>
        <v>3.0340856985344345E-3</v>
      </c>
      <c r="O27" s="267">
        <f t="shared" si="3"/>
        <v>9.6386487226634329E-4</v>
      </c>
    </row>
    <row r="28" spans="1:15" ht="65.5">
      <c r="A28" s="93" t="s">
        <v>126</v>
      </c>
      <c r="B28" s="266">
        <v>60027773</v>
      </c>
      <c r="C28" s="267">
        <f t="shared" si="7"/>
        <v>0.40908393010164085</v>
      </c>
      <c r="D28" s="267">
        <f t="shared" si="0"/>
        <v>0.14085405589318817</v>
      </c>
      <c r="E28" s="266">
        <v>36540414</v>
      </c>
      <c r="F28" s="267">
        <f t="shared" si="4"/>
        <v>0.22538841624208678</v>
      </c>
      <c r="G28" s="267">
        <f t="shared" si="1"/>
        <v>8.0266263948686412E-2</v>
      </c>
      <c r="H28" s="266">
        <f t="shared" si="5"/>
        <v>-23487359</v>
      </c>
      <c r="I28" s="267">
        <f t="shared" si="6"/>
        <v>-39.127486871785166</v>
      </c>
      <c r="J28" s="266">
        <v>2796607</v>
      </c>
      <c r="K28" s="267">
        <f t="shared" si="8"/>
        <v>1.7045836303844219E-2</v>
      </c>
      <c r="L28" s="267">
        <f t="shared" si="2"/>
        <v>5.7855248458769494E-3</v>
      </c>
      <c r="M28" s="266">
        <v>492747</v>
      </c>
      <c r="N28" s="267">
        <f t="shared" si="9"/>
        <v>3.0340856985344345E-3</v>
      </c>
      <c r="O28" s="267">
        <f t="shared" si="3"/>
        <v>9.6386487226634329E-4</v>
      </c>
    </row>
    <row r="29" spans="1:15" ht="107.25" customHeight="1">
      <c r="A29" s="93" t="s">
        <v>127</v>
      </c>
      <c r="B29" s="266">
        <v>7093881</v>
      </c>
      <c r="C29" s="267">
        <f t="shared" si="7"/>
        <v>4.8344167609772205E-2</v>
      </c>
      <c r="D29" s="267">
        <f t="shared" si="0"/>
        <v>1.6645660182556254E-2</v>
      </c>
      <c r="E29" s="266">
        <v>7838427</v>
      </c>
      <c r="F29" s="267">
        <f t="shared" si="4"/>
        <v>4.8348949942362766E-2</v>
      </c>
      <c r="G29" s="267">
        <f t="shared" si="1"/>
        <v>1.7218229944644583E-2</v>
      </c>
      <c r="H29" s="266">
        <f t="shared" si="5"/>
        <v>744546</v>
      </c>
      <c r="I29" s="267">
        <f t="shared" si="6"/>
        <v>10.495608821179843</v>
      </c>
      <c r="J29" s="266">
        <v>44000</v>
      </c>
      <c r="K29" s="267">
        <f t="shared" si="8"/>
        <v>2.6818812846036131E-4</v>
      </c>
      <c r="L29" s="267">
        <f t="shared" si="2"/>
        <v>9.1025694070917307E-5</v>
      </c>
      <c r="M29" s="266"/>
      <c r="N29" s="267">
        <f t="shared" si="9"/>
        <v>0</v>
      </c>
      <c r="O29" s="267">
        <f t="shared" si="3"/>
        <v>0</v>
      </c>
    </row>
    <row r="30" spans="1:15" ht="26.5">
      <c r="A30" s="190" t="s">
        <v>128</v>
      </c>
      <c r="B30" s="97">
        <f>B31+B32</f>
        <v>24086538</v>
      </c>
      <c r="C30" s="267">
        <f t="shared" si="7"/>
        <v>0.16414761259896343</v>
      </c>
      <c r="D30" s="267">
        <f t="shared" si="0"/>
        <v>5.6518614637351292E-2</v>
      </c>
      <c r="E30" s="97">
        <v>53094770</v>
      </c>
      <c r="F30" s="268">
        <f t="shared" si="4"/>
        <v>0.32749891999137887</v>
      </c>
      <c r="G30" s="267">
        <f t="shared" si="1"/>
        <v>0.1166302829276865</v>
      </c>
      <c r="H30" s="97">
        <f t="shared" si="5"/>
        <v>29008232</v>
      </c>
      <c r="I30" s="267">
        <f t="shared" si="6"/>
        <v>120.43338067097892</v>
      </c>
      <c r="J30" s="97">
        <v>28494887</v>
      </c>
      <c r="K30" s="268">
        <f t="shared" si="8"/>
        <v>0.17368160034589725</v>
      </c>
      <c r="L30" s="267">
        <f t="shared" si="2"/>
        <v>5.8949246969258143E-2</v>
      </c>
      <c r="M30" s="97">
        <v>27752667</v>
      </c>
      <c r="N30" s="268">
        <f t="shared" si="9"/>
        <v>0.17088682435588357</v>
      </c>
      <c r="O30" s="267">
        <f t="shared" si="3"/>
        <v>5.4287130785180548E-2</v>
      </c>
    </row>
    <row r="31" spans="1:15" ht="26.5">
      <c r="A31" s="93" t="s">
        <v>129</v>
      </c>
      <c r="B31" s="266">
        <v>23394723</v>
      </c>
      <c r="C31" s="267">
        <f t="shared" si="7"/>
        <v>0.15943295495035689</v>
      </c>
      <c r="D31" s="267">
        <f t="shared" si="0"/>
        <v>5.4895283572283363E-2</v>
      </c>
      <c r="E31" s="266">
        <v>50036497</v>
      </c>
      <c r="F31" s="268">
        <f t="shared" si="4"/>
        <v>0.30863489431542634</v>
      </c>
      <c r="G31" s="267">
        <f t="shared" si="1"/>
        <v>0.10991234733327476</v>
      </c>
      <c r="H31" s="97">
        <f t="shared" si="5"/>
        <v>26641774</v>
      </c>
      <c r="I31" s="267">
        <f t="shared" si="6"/>
        <v>113.8794163111057</v>
      </c>
      <c r="J31" s="266">
        <v>26808014</v>
      </c>
      <c r="K31" s="268">
        <f t="shared" si="8"/>
        <v>0.16339979778179919</v>
      </c>
      <c r="L31" s="267">
        <f t="shared" si="2"/>
        <v>5.5459501841201533E-2</v>
      </c>
      <c r="M31" s="266">
        <v>26835582</v>
      </c>
      <c r="N31" s="268">
        <f t="shared" si="9"/>
        <v>0.16523988082737814</v>
      </c>
      <c r="O31" s="267">
        <f t="shared" si="3"/>
        <v>5.2493216227847111E-2</v>
      </c>
    </row>
    <row r="32" spans="1:15" ht="52.5">
      <c r="A32" s="192" t="s">
        <v>130</v>
      </c>
      <c r="B32" s="266">
        <v>691815</v>
      </c>
      <c r="C32" s="267">
        <f t="shared" si="7"/>
        <v>4.7146576486065328E-3</v>
      </c>
      <c r="D32" s="267">
        <f t="shared" si="0"/>
        <v>1.6233310650679306E-3</v>
      </c>
      <c r="E32" s="266">
        <v>3058273</v>
      </c>
      <c r="F32" s="268">
        <f t="shared" si="4"/>
        <v>1.8864025675952533E-2</v>
      </c>
      <c r="G32" s="267">
        <f t="shared" si="1"/>
        <v>6.717935594411739E-3</v>
      </c>
      <c r="H32" s="97">
        <f t="shared" si="5"/>
        <v>2366458</v>
      </c>
      <c r="I32" s="267">
        <f t="shared" si="6"/>
        <v>342.06514747439707</v>
      </c>
      <c r="J32" s="266">
        <v>1686873</v>
      </c>
      <c r="K32" s="268">
        <f t="shared" si="8"/>
        <v>1.0281802564098068E-2</v>
      </c>
      <c r="L32" s="267">
        <f t="shared" si="2"/>
        <v>3.4897451280566016E-3</v>
      </c>
      <c r="M32" s="266">
        <v>917085</v>
      </c>
      <c r="N32" s="268">
        <f t="shared" si="9"/>
        <v>5.6469435285054033E-3</v>
      </c>
      <c r="O32" s="267">
        <f t="shared" si="3"/>
        <v>1.7939145573334374E-3</v>
      </c>
    </row>
    <row r="33" spans="1:15">
      <c r="A33" s="269"/>
      <c r="B33" s="270"/>
      <c r="C33" s="271"/>
      <c r="D33" s="272"/>
      <c r="E33" s="270"/>
      <c r="F33" s="271"/>
      <c r="G33" s="272"/>
      <c r="H33" s="273"/>
      <c r="I33" s="274"/>
      <c r="K33" s="271"/>
      <c r="L33" s="272"/>
      <c r="N33" s="271"/>
      <c r="O33" s="272"/>
    </row>
    <row r="34" spans="1:15">
      <c r="A34" s="124" t="s">
        <v>45</v>
      </c>
      <c r="B34" s="106">
        <v>42617</v>
      </c>
      <c r="C34" s="6"/>
      <c r="D34" s="6"/>
      <c r="E34" s="106">
        <v>45524</v>
      </c>
      <c r="F34" s="6"/>
      <c r="G34" s="6"/>
      <c r="H34" s="6"/>
      <c r="I34" s="6"/>
      <c r="J34" s="106">
        <v>48338</v>
      </c>
      <c r="K34" s="6"/>
      <c r="L34" s="6"/>
      <c r="M34" s="106">
        <v>51122</v>
      </c>
      <c r="N34" s="125"/>
      <c r="O34" s="125"/>
    </row>
    <row r="35" spans="1:15">
      <c r="B35" s="277"/>
      <c r="C35" s="277"/>
      <c r="D35" s="277"/>
      <c r="E35" s="277"/>
      <c r="F35" s="277"/>
      <c r="G35" s="277"/>
      <c r="H35" s="277"/>
      <c r="I35" s="277"/>
      <c r="J35" s="277"/>
      <c r="K35" s="277"/>
      <c r="L35" s="277"/>
      <c r="M35" s="277"/>
      <c r="N35" s="121"/>
    </row>
    <row r="36" spans="1:15">
      <c r="B36" s="277"/>
      <c r="C36" s="277"/>
      <c r="D36" s="277"/>
      <c r="E36" s="277"/>
      <c r="F36" s="277"/>
      <c r="G36" s="277"/>
      <c r="H36" s="277"/>
      <c r="I36" s="277"/>
      <c r="J36" s="277"/>
      <c r="K36" s="277"/>
      <c r="L36" s="277"/>
      <c r="M36" s="277"/>
      <c r="N36" s="277"/>
      <c r="O36" s="277"/>
    </row>
    <row r="37" spans="1:15">
      <c r="B37" s="277"/>
      <c r="C37" s="277"/>
      <c r="D37" s="277"/>
      <c r="E37" s="277"/>
      <c r="F37" s="277"/>
      <c r="G37" s="277"/>
      <c r="H37" s="277"/>
      <c r="I37" s="277"/>
      <c r="J37" s="277"/>
      <c r="K37" s="277"/>
      <c r="L37" s="277"/>
      <c r="M37" s="277"/>
      <c r="N37" s="277"/>
      <c r="O37" s="277"/>
    </row>
    <row r="38" spans="1:15">
      <c r="B38" s="121"/>
      <c r="C38" s="121"/>
      <c r="D38" s="121"/>
      <c r="F38" s="121"/>
      <c r="K38" s="121"/>
      <c r="N38" s="121"/>
    </row>
    <row r="39" spans="1:15">
      <c r="B39" s="121"/>
      <c r="C39" s="121"/>
      <c r="D39" s="121"/>
      <c r="F39" s="121"/>
      <c r="K39" s="121"/>
      <c r="N39" s="121"/>
    </row>
    <row r="40" spans="1:15">
      <c r="B40" s="121"/>
      <c r="C40" s="121"/>
      <c r="D40" s="121"/>
      <c r="F40" s="121"/>
      <c r="K40" s="121"/>
      <c r="N40" s="121"/>
    </row>
    <row r="41" spans="1:15">
      <c r="B41" s="121"/>
      <c r="C41" s="121"/>
      <c r="D41" s="121"/>
      <c r="F41" s="121"/>
      <c r="K41" s="121"/>
      <c r="N41" s="121"/>
    </row>
    <row r="42" spans="1:15">
      <c r="B42" s="121"/>
      <c r="C42" s="121"/>
      <c r="D42" s="121"/>
      <c r="F42" s="121"/>
      <c r="K42" s="121"/>
      <c r="N42" s="121"/>
    </row>
    <row r="43" spans="1:15">
      <c r="B43" s="121"/>
      <c r="C43" s="121"/>
      <c r="D43" s="121"/>
      <c r="F43" s="121"/>
      <c r="K43" s="121"/>
      <c r="N43" s="121"/>
    </row>
    <row r="44" spans="1:15">
      <c r="B44" s="121"/>
      <c r="C44" s="121"/>
      <c r="D44" s="121"/>
      <c r="F44" s="121"/>
      <c r="K44" s="121"/>
      <c r="N44" s="121"/>
    </row>
    <row r="45" spans="1:15">
      <c r="B45" s="121"/>
      <c r="C45" s="121"/>
      <c r="D45" s="121"/>
      <c r="F45" s="121"/>
      <c r="K45" s="121"/>
      <c r="N45" s="121"/>
    </row>
    <row r="46" spans="1:15">
      <c r="B46" s="121"/>
      <c r="C46" s="121"/>
      <c r="D46" s="121"/>
      <c r="F46" s="121"/>
      <c r="K46" s="121"/>
      <c r="N46" s="121"/>
    </row>
    <row r="47" spans="1:15">
      <c r="B47" s="121"/>
      <c r="C47" s="121"/>
      <c r="D47" s="121"/>
      <c r="F47" s="121"/>
      <c r="K47" s="121"/>
      <c r="N47" s="121"/>
    </row>
    <row r="48" spans="1:15">
      <c r="B48" s="121"/>
      <c r="C48" s="121"/>
      <c r="D48" s="121"/>
      <c r="F48" s="121"/>
      <c r="K48" s="121"/>
      <c r="N48" s="121"/>
    </row>
    <row r="49" spans="2:14">
      <c r="B49" s="121"/>
      <c r="C49" s="121"/>
      <c r="D49" s="121"/>
      <c r="F49" s="121"/>
      <c r="K49" s="121"/>
      <c r="N49" s="121"/>
    </row>
  </sheetData>
  <mergeCells count="1">
    <mergeCell ref="A2:I2"/>
  </mergeCells>
  <pageMargins left="0.39370078740157483" right="0.19685039370078741" top="0.6692913385826772" bottom="0.43307086614173229" header="0.39370078740157483" footer="0.19685039370078741"/>
  <pageSetup paperSize="9" scale="70" firstPageNumber="978" orientation="landscape" useFirstPageNumber="1" r:id="rId1"/>
  <headerFooter alignWithMargins="0">
    <oddHeader>&amp;C&amp;"Times New Roman,Regular"&amp;12&amp;P&amp;R&amp;"Times New Roman,Regular"Valsts budžets 2024. gadam</oddHeader>
    <oddFooter>&amp;L&amp;"Times New Roman,Regular"&amp;F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O64"/>
  <sheetViews>
    <sheetView view="pageLayout" zoomScale="70" zoomScaleNormal="80" zoomScalePageLayoutView="70" workbookViewId="0">
      <selection activeCell="F10" sqref="F10"/>
    </sheetView>
  </sheetViews>
  <sheetFormatPr defaultColWidth="8.81640625" defaultRowHeight="15.5"/>
  <cols>
    <col min="1" max="1" width="45.81640625" style="33" customWidth="1"/>
    <col min="2" max="2" width="16.7265625" style="15" customWidth="1"/>
    <col min="3" max="3" width="8.26953125" style="15" customWidth="1"/>
    <col min="4" max="4" width="7.26953125" style="15" customWidth="1"/>
    <col min="5" max="5" width="16.54296875" style="1" customWidth="1"/>
    <col min="6" max="7" width="7.453125" style="15" customWidth="1"/>
    <col min="8" max="8" width="19" style="1" customWidth="1"/>
    <col min="9" max="9" width="14" style="1" customWidth="1"/>
    <col min="10" max="10" width="17.26953125" style="15" customWidth="1"/>
    <col min="11" max="11" width="7.453125" style="15" customWidth="1"/>
    <col min="12" max="12" width="8.1796875" style="15" customWidth="1"/>
    <col min="13" max="13" width="16.26953125" style="15" customWidth="1"/>
    <col min="14" max="14" width="7.453125" style="15" customWidth="1"/>
    <col min="15" max="15" width="7.26953125" style="15" customWidth="1"/>
    <col min="16" max="16384" width="8.81640625" style="1"/>
  </cols>
  <sheetData>
    <row r="1" spans="1:15">
      <c r="A1" s="324"/>
      <c r="B1" s="324"/>
      <c r="C1" s="324"/>
      <c r="D1" s="324"/>
      <c r="E1" s="324"/>
      <c r="F1" s="324"/>
      <c r="G1" s="324"/>
      <c r="H1" s="324"/>
      <c r="I1" s="324"/>
      <c r="M1" s="36"/>
    </row>
    <row r="2" spans="1:15">
      <c r="A2" s="329" t="s">
        <v>34</v>
      </c>
      <c r="B2" s="329"/>
      <c r="C2" s="329"/>
      <c r="D2" s="329"/>
      <c r="E2" s="329"/>
      <c r="F2" s="329"/>
      <c r="G2" s="329"/>
      <c r="H2" s="329"/>
      <c r="I2" s="329"/>
      <c r="J2" s="1"/>
      <c r="K2" s="1"/>
      <c r="L2" s="1"/>
      <c r="M2" s="1"/>
      <c r="N2" s="1"/>
      <c r="O2" s="1"/>
    </row>
    <row r="3" spans="1:15">
      <c r="A3" s="194"/>
      <c r="B3" s="195"/>
      <c r="C3" s="195"/>
      <c r="D3" s="195"/>
      <c r="F3" s="185"/>
      <c r="G3" s="185"/>
      <c r="J3" s="195"/>
      <c r="K3" s="185"/>
      <c r="L3" s="185"/>
      <c r="M3" s="195"/>
      <c r="N3" s="185"/>
      <c r="O3" s="185"/>
    </row>
    <row r="4" spans="1:15" ht="65">
      <c r="A4" s="186" t="s">
        <v>102</v>
      </c>
      <c r="B4" s="37" t="s">
        <v>145</v>
      </c>
      <c r="C4" s="37" t="s">
        <v>0</v>
      </c>
      <c r="D4" s="37" t="s">
        <v>1</v>
      </c>
      <c r="E4" s="37" t="s">
        <v>146</v>
      </c>
      <c r="F4" s="37" t="s">
        <v>0</v>
      </c>
      <c r="G4" s="37" t="s">
        <v>1</v>
      </c>
      <c r="H4" s="37" t="s">
        <v>147</v>
      </c>
      <c r="I4" s="37" t="s">
        <v>148</v>
      </c>
      <c r="J4" s="37" t="s">
        <v>153</v>
      </c>
      <c r="K4" s="37" t="s">
        <v>0</v>
      </c>
      <c r="L4" s="37" t="s">
        <v>1</v>
      </c>
      <c r="M4" s="37" t="s">
        <v>154</v>
      </c>
      <c r="N4" s="37" t="s">
        <v>0</v>
      </c>
      <c r="O4" s="37" t="s">
        <v>1</v>
      </c>
    </row>
    <row r="5" spans="1:15">
      <c r="A5" s="89" t="s">
        <v>103</v>
      </c>
      <c r="B5" s="98">
        <v>10862248617</v>
      </c>
      <c r="C5" s="90">
        <f>B5/B5*100</f>
        <v>100</v>
      </c>
      <c r="D5" s="90">
        <f t="shared" ref="D5:D28" si="0">B5/$B$61/1000000*100</f>
        <v>25.488064896637493</v>
      </c>
      <c r="E5" s="98">
        <v>12147913356</v>
      </c>
      <c r="F5" s="90">
        <f>E5/E5*100</f>
        <v>100</v>
      </c>
      <c r="G5" s="90">
        <f t="shared" ref="G5:G28" si="1">E5/$E$61/1000000*100</f>
        <v>26.684635260521922</v>
      </c>
      <c r="H5" s="98">
        <f>E5-B5</f>
        <v>1285664739</v>
      </c>
      <c r="I5" s="90">
        <f>E5/B5*100-100</f>
        <v>11.83608278849249</v>
      </c>
      <c r="J5" s="98">
        <v>12046138878</v>
      </c>
      <c r="K5" s="90">
        <f>J5/J5*100</f>
        <v>100</v>
      </c>
      <c r="L5" s="90">
        <f t="shared" ref="L5:L28" si="2">J5/$J$61/1000000*100</f>
        <v>24.920639823741158</v>
      </c>
      <c r="M5" s="98">
        <v>11539336873</v>
      </c>
      <c r="N5" s="90">
        <f>M5/M5*100</f>
        <v>100</v>
      </c>
      <c r="O5" s="90">
        <f t="shared" ref="O5:O28" si="3">M5/$M$61/1000000*100</f>
        <v>22.572154596846758</v>
      </c>
    </row>
    <row r="6" spans="1:15">
      <c r="A6" s="91" t="s">
        <v>104</v>
      </c>
      <c r="B6" s="99">
        <v>10002548428</v>
      </c>
      <c r="C6" s="187">
        <f>B6/$B$5*100</f>
        <v>92.085430749075996</v>
      </c>
      <c r="D6" s="187">
        <f t="shared" si="0"/>
        <v>23.470794349672666</v>
      </c>
      <c r="E6" s="99">
        <v>11076718065</v>
      </c>
      <c r="F6" s="187">
        <f t="shared" ref="F6:F36" si="4">E6/$E$5*100</f>
        <v>91.182063457252724</v>
      </c>
      <c r="G6" s="187">
        <f t="shared" si="1"/>
        <v>24.331601056585537</v>
      </c>
      <c r="H6" s="99">
        <f t="shared" ref="H6:H36" si="5">E6-B6</f>
        <v>1074169637</v>
      </c>
      <c r="I6" s="187">
        <f t="shared" ref="I6:I36" si="6">E6/B6*100-100</f>
        <v>10.738959623460474</v>
      </c>
      <c r="J6" s="99">
        <v>11239724643</v>
      </c>
      <c r="K6" s="187">
        <f>J6/$J$5*100</f>
        <v>93.305620637723479</v>
      </c>
      <c r="L6" s="187">
        <f t="shared" si="2"/>
        <v>23.252357654433364</v>
      </c>
      <c r="M6" s="99">
        <v>10769719561</v>
      </c>
      <c r="N6" s="187">
        <f>M6/$M$5*100</f>
        <v>93.33048926060242</v>
      </c>
      <c r="O6" s="187">
        <f t="shared" si="3"/>
        <v>21.066702321896638</v>
      </c>
    </row>
    <row r="7" spans="1:15">
      <c r="A7" s="188" t="s">
        <v>105</v>
      </c>
      <c r="B7" s="196">
        <v>2722833768</v>
      </c>
      <c r="C7" s="189">
        <f t="shared" ref="C7:C36" si="7">B7/$B$5*100</f>
        <v>25.066943908267941</v>
      </c>
      <c r="D7" s="189">
        <f t="shared" si="0"/>
        <v>6.3890789309430511</v>
      </c>
      <c r="E7" s="196">
        <v>2782131783</v>
      </c>
      <c r="F7" s="191">
        <f t="shared" si="4"/>
        <v>22.902137194005189</v>
      </c>
      <c r="G7" s="191">
        <f t="shared" si="1"/>
        <v>6.1113517770846153</v>
      </c>
      <c r="H7" s="196">
        <f t="shared" si="5"/>
        <v>59298015</v>
      </c>
      <c r="I7" s="191">
        <f t="shared" si="6"/>
        <v>2.1778051857920104</v>
      </c>
      <c r="J7" s="196">
        <v>2792759036</v>
      </c>
      <c r="K7" s="191">
        <f t="shared" ref="K7:K36" si="8">J7/$J$5*100</f>
        <v>23.183852222561104</v>
      </c>
      <c r="L7" s="191">
        <f t="shared" si="2"/>
        <v>5.7775643096528615</v>
      </c>
      <c r="M7" s="196">
        <v>2892644895</v>
      </c>
      <c r="N7" s="191">
        <f t="shared" ref="N7:N36" si="9">M7/$M$5*100</f>
        <v>25.067687396909914</v>
      </c>
      <c r="O7" s="191">
        <f t="shared" si="3"/>
        <v>5.6583171530847771</v>
      </c>
    </row>
    <row r="8" spans="1:15">
      <c r="A8" s="190" t="s">
        <v>106</v>
      </c>
      <c r="B8" s="196">
        <v>1613067468</v>
      </c>
      <c r="C8" s="189">
        <f t="shared" si="7"/>
        <v>14.850216790982515</v>
      </c>
      <c r="D8" s="189">
        <f t="shared" si="0"/>
        <v>3.7850328929769805</v>
      </c>
      <c r="E8" s="196">
        <v>1795901906</v>
      </c>
      <c r="F8" s="191">
        <f t="shared" si="4"/>
        <v>14.783624589427802</v>
      </c>
      <c r="G8" s="191">
        <f t="shared" si="1"/>
        <v>3.9449562999736401</v>
      </c>
      <c r="H8" s="196">
        <f t="shared" si="5"/>
        <v>182834438</v>
      </c>
      <c r="I8" s="191">
        <f t="shared" si="6"/>
        <v>11.334580953807944</v>
      </c>
      <c r="J8" s="196">
        <v>1778480512</v>
      </c>
      <c r="K8" s="191">
        <f t="shared" si="8"/>
        <v>14.763905098654135</v>
      </c>
      <c r="L8" s="191">
        <f t="shared" si="2"/>
        <v>3.6792596135545539</v>
      </c>
      <c r="M8" s="196">
        <v>1794585027</v>
      </c>
      <c r="N8" s="191">
        <f t="shared" si="9"/>
        <v>15.551890431407807</v>
      </c>
      <c r="O8" s="191">
        <f t="shared" si="3"/>
        <v>3.5103967509095888</v>
      </c>
    </row>
    <row r="9" spans="1:15">
      <c r="A9" s="190" t="s">
        <v>107</v>
      </c>
      <c r="B9" s="196">
        <v>1109766300</v>
      </c>
      <c r="C9" s="189">
        <f t="shared" si="7"/>
        <v>10.216727117285425</v>
      </c>
      <c r="D9" s="189">
        <f t="shared" si="0"/>
        <v>2.6040460379660697</v>
      </c>
      <c r="E9" s="196">
        <v>986229877</v>
      </c>
      <c r="F9" s="191">
        <f t="shared" si="4"/>
        <v>8.1185126045773881</v>
      </c>
      <c r="G9" s="191">
        <f t="shared" si="1"/>
        <v>2.1663954771109744</v>
      </c>
      <c r="H9" s="196">
        <f t="shared" si="5"/>
        <v>-123536423</v>
      </c>
      <c r="I9" s="191">
        <f t="shared" si="6"/>
        <v>-11.131751162384376</v>
      </c>
      <c r="J9" s="196">
        <v>1014278524</v>
      </c>
      <c r="K9" s="191">
        <f t="shared" si="8"/>
        <v>8.419947123906967</v>
      </c>
      <c r="L9" s="191">
        <f t="shared" si="2"/>
        <v>2.0983046960983076</v>
      </c>
      <c r="M9" s="196">
        <v>1098059868</v>
      </c>
      <c r="N9" s="191">
        <f t="shared" si="9"/>
        <v>9.5157969655021084</v>
      </c>
      <c r="O9" s="191">
        <f t="shared" si="3"/>
        <v>2.1479204021751888</v>
      </c>
    </row>
    <row r="10" spans="1:15">
      <c r="A10" s="188" t="s">
        <v>108</v>
      </c>
      <c r="B10" s="197">
        <v>201019576</v>
      </c>
      <c r="C10" s="189">
        <f t="shared" si="7"/>
        <v>1.8506258058335512</v>
      </c>
      <c r="D10" s="189">
        <f t="shared" si="0"/>
        <v>0.471688706384776</v>
      </c>
      <c r="E10" s="197">
        <v>361356411</v>
      </c>
      <c r="F10" s="191">
        <f t="shared" si="4"/>
        <v>2.9746377045200254</v>
      </c>
      <c r="G10" s="191">
        <f t="shared" si="1"/>
        <v>0.79377122177313064</v>
      </c>
      <c r="H10" s="197">
        <f t="shared" si="5"/>
        <v>160336835</v>
      </c>
      <c r="I10" s="191">
        <f t="shared" si="6"/>
        <v>79.761801407838988</v>
      </c>
      <c r="J10" s="197">
        <v>496013783</v>
      </c>
      <c r="K10" s="191">
        <f t="shared" si="8"/>
        <v>4.1176163418294598</v>
      </c>
      <c r="L10" s="191">
        <f t="shared" si="2"/>
        <v>1.0261363378708264</v>
      </c>
      <c r="M10" s="197">
        <v>497319994</v>
      </c>
      <c r="N10" s="191">
        <f t="shared" si="9"/>
        <v>4.3097796647538784</v>
      </c>
      <c r="O10" s="191">
        <f t="shared" si="3"/>
        <v>0.97281012871170935</v>
      </c>
    </row>
    <row r="11" spans="1:15" ht="26.5">
      <c r="A11" s="188" t="s">
        <v>109</v>
      </c>
      <c r="B11" s="196">
        <v>5170517110</v>
      </c>
      <c r="C11" s="189">
        <f t="shared" si="7"/>
        <v>47.600798806131763</v>
      </c>
      <c r="D11" s="189">
        <f t="shared" si="0"/>
        <v>12.132522491024709</v>
      </c>
      <c r="E11" s="196">
        <v>5920001113</v>
      </c>
      <c r="F11" s="191">
        <f t="shared" si="4"/>
        <v>48.732658354663357</v>
      </c>
      <c r="G11" s="191">
        <f t="shared" si="1"/>
        <v>13.004132134698182</v>
      </c>
      <c r="H11" s="196">
        <f t="shared" si="5"/>
        <v>749484003</v>
      </c>
      <c r="I11" s="191">
        <f t="shared" si="6"/>
        <v>14.495339383955724</v>
      </c>
      <c r="J11" s="196">
        <v>5913274430</v>
      </c>
      <c r="K11" s="191">
        <f t="shared" si="8"/>
        <v>49.088546046895409</v>
      </c>
      <c r="L11" s="191">
        <f t="shared" si="2"/>
        <v>12.233179755058131</v>
      </c>
      <c r="M11" s="196">
        <v>5237507921</v>
      </c>
      <c r="N11" s="191">
        <f t="shared" si="9"/>
        <v>45.388292053894695</v>
      </c>
      <c r="O11" s="191">
        <f t="shared" si="3"/>
        <v>10.245115451273424</v>
      </c>
    </row>
    <row r="12" spans="1:15">
      <c r="A12" s="190" t="s">
        <v>110</v>
      </c>
      <c r="B12" s="196">
        <v>4571789834</v>
      </c>
      <c r="C12" s="189">
        <f t="shared" si="7"/>
        <v>42.0887975887875</v>
      </c>
      <c r="D12" s="189">
        <f t="shared" si="0"/>
        <v>10.727620043644555</v>
      </c>
      <c r="E12" s="196">
        <v>5297361599</v>
      </c>
      <c r="F12" s="191">
        <f t="shared" si="4"/>
        <v>43.607173049053479</v>
      </c>
      <c r="G12" s="191">
        <f t="shared" si="1"/>
        <v>11.636415075564537</v>
      </c>
      <c r="H12" s="196">
        <f t="shared" si="5"/>
        <v>725571765</v>
      </c>
      <c r="I12" s="191">
        <f t="shared" si="6"/>
        <v>15.870628164137955</v>
      </c>
      <c r="J12" s="196">
        <v>5276271209</v>
      </c>
      <c r="K12" s="191">
        <f t="shared" si="8"/>
        <v>43.800517845897609</v>
      </c>
      <c r="L12" s="191">
        <f t="shared" si="2"/>
        <v>10.915369293309611</v>
      </c>
      <c r="M12" s="198">
        <v>4582307304</v>
      </c>
      <c r="N12" s="191">
        <f t="shared" si="9"/>
        <v>39.710317450925501</v>
      </c>
      <c r="O12" s="191">
        <f t="shared" si="3"/>
        <v>8.9634742459215211</v>
      </c>
    </row>
    <row r="13" spans="1:15">
      <c r="A13" s="190" t="s">
        <v>111</v>
      </c>
      <c r="B13" s="196">
        <v>598727276</v>
      </c>
      <c r="C13" s="189">
        <f t="shared" si="7"/>
        <v>5.5120012173442596</v>
      </c>
      <c r="D13" s="189">
        <f t="shared" si="0"/>
        <v>1.4049024473801535</v>
      </c>
      <c r="E13" s="196">
        <v>622639514</v>
      </c>
      <c r="F13" s="191">
        <f t="shared" si="4"/>
        <v>5.1254853056098799</v>
      </c>
      <c r="G13" s="191">
        <f t="shared" si="1"/>
        <v>1.3677170591336438</v>
      </c>
      <c r="H13" s="196">
        <f t="shared" si="5"/>
        <v>23912238</v>
      </c>
      <c r="I13" s="191">
        <f t="shared" si="6"/>
        <v>3.9938447701520801</v>
      </c>
      <c r="J13" s="196">
        <v>637003221</v>
      </c>
      <c r="K13" s="191">
        <f t="shared" si="8"/>
        <v>5.2880282009978004</v>
      </c>
      <c r="L13" s="191">
        <f t="shared" si="2"/>
        <v>1.3178104617485209</v>
      </c>
      <c r="M13" s="198">
        <v>655200617</v>
      </c>
      <c r="N13" s="191">
        <f t="shared" si="9"/>
        <v>5.677974602969198</v>
      </c>
      <c r="O13" s="191">
        <f t="shared" si="3"/>
        <v>1.2816412053519033</v>
      </c>
    </row>
    <row r="14" spans="1:15" ht="26.5">
      <c r="A14" s="188" t="s">
        <v>112</v>
      </c>
      <c r="B14" s="196">
        <v>438073993</v>
      </c>
      <c r="C14" s="189">
        <f t="shared" si="7"/>
        <v>4.0329954546832116</v>
      </c>
      <c r="D14" s="189">
        <f t="shared" si="0"/>
        <v>1.0279324987680973</v>
      </c>
      <c r="E14" s="196">
        <v>463755359</v>
      </c>
      <c r="F14" s="191">
        <f t="shared" si="4"/>
        <v>3.8175721657657826</v>
      </c>
      <c r="G14" s="191">
        <f t="shared" si="1"/>
        <v>1.0187052082418067</v>
      </c>
      <c r="H14" s="196">
        <f t="shared" si="5"/>
        <v>25681366</v>
      </c>
      <c r="I14" s="191">
        <f t="shared" si="6"/>
        <v>5.8623352242688469</v>
      </c>
      <c r="J14" s="196">
        <v>473575800</v>
      </c>
      <c r="K14" s="191">
        <f t="shared" si="8"/>
        <v>3.9313493294095823</v>
      </c>
      <c r="L14" s="191">
        <f t="shared" si="2"/>
        <v>0.97971740659522533</v>
      </c>
      <c r="M14" s="196">
        <v>515934984</v>
      </c>
      <c r="N14" s="191">
        <f t="shared" si="9"/>
        <v>4.4710973401530225</v>
      </c>
      <c r="O14" s="191">
        <f t="shared" si="3"/>
        <v>1.0092230037948438</v>
      </c>
    </row>
    <row r="15" spans="1:15">
      <c r="A15" s="190" t="s">
        <v>113</v>
      </c>
      <c r="B15" s="196">
        <v>384574776</v>
      </c>
      <c r="C15" s="189">
        <f t="shared" si="7"/>
        <v>3.5404711267436828</v>
      </c>
      <c r="D15" s="189">
        <f t="shared" si="0"/>
        <v>0.90239757843114243</v>
      </c>
      <c r="E15" s="196">
        <v>423998000</v>
      </c>
      <c r="F15" s="191">
        <f t="shared" si="4"/>
        <v>3.4902948973585022</v>
      </c>
      <c r="G15" s="191">
        <f t="shared" si="1"/>
        <v>0.93137246287672437</v>
      </c>
      <c r="H15" s="196">
        <f t="shared" si="5"/>
        <v>39423224</v>
      </c>
      <c r="I15" s="191">
        <f t="shared" si="6"/>
        <v>10.251120577913312</v>
      </c>
      <c r="J15" s="196">
        <v>434512000</v>
      </c>
      <c r="K15" s="191">
        <f t="shared" si="8"/>
        <v>3.607064507562288</v>
      </c>
      <c r="L15" s="191">
        <f t="shared" si="2"/>
        <v>0.89890355413960021</v>
      </c>
      <c r="M15" s="196">
        <v>476153000</v>
      </c>
      <c r="N15" s="191">
        <f t="shared" si="9"/>
        <v>4.1263462991024511</v>
      </c>
      <c r="O15" s="191">
        <f t="shared" si="3"/>
        <v>0.93140526583466998</v>
      </c>
    </row>
    <row r="16" spans="1:15">
      <c r="A16" s="190" t="s">
        <v>114</v>
      </c>
      <c r="B16" s="196">
        <v>53499217</v>
      </c>
      <c r="C16" s="189">
        <f t="shared" si="7"/>
        <v>0.49252432793952866</v>
      </c>
      <c r="D16" s="189">
        <f t="shared" si="0"/>
        <v>0.12553492033695476</v>
      </c>
      <c r="E16" s="196">
        <v>39757359</v>
      </c>
      <c r="F16" s="191">
        <f t="shared" si="4"/>
        <v>0.3272772684072805</v>
      </c>
      <c r="G16" s="191">
        <f t="shared" si="1"/>
        <v>8.7332745365082162E-2</v>
      </c>
      <c r="H16" s="196">
        <f t="shared" si="5"/>
        <v>-13741858</v>
      </c>
      <c r="I16" s="191">
        <f t="shared" si="6"/>
        <v>-25.686091817007338</v>
      </c>
      <c r="J16" s="196">
        <v>39063800</v>
      </c>
      <c r="K16" s="191">
        <f t="shared" si="8"/>
        <v>0.32428482184729468</v>
      </c>
      <c r="L16" s="191">
        <f t="shared" si="2"/>
        <v>8.0813852455624974E-2</v>
      </c>
      <c r="M16" s="196">
        <v>39781984</v>
      </c>
      <c r="N16" s="191">
        <f t="shared" si="9"/>
        <v>0.3447510410505718</v>
      </c>
      <c r="O16" s="191">
        <f t="shared" si="3"/>
        <v>7.7817737960173702E-2</v>
      </c>
    </row>
    <row r="17" spans="1:15" ht="39.5">
      <c r="A17" s="96" t="s">
        <v>115</v>
      </c>
      <c r="B17" s="196">
        <v>1470103981</v>
      </c>
      <c r="C17" s="189">
        <f t="shared" si="7"/>
        <v>13.534066774159529</v>
      </c>
      <c r="D17" s="189">
        <f t="shared" si="0"/>
        <v>3.4495717225520335</v>
      </c>
      <c r="E17" s="196">
        <v>1549473399</v>
      </c>
      <c r="F17" s="191">
        <f t="shared" si="4"/>
        <v>12.755058038298376</v>
      </c>
      <c r="G17" s="191">
        <f t="shared" si="1"/>
        <v>3.4036407147878043</v>
      </c>
      <c r="H17" s="196">
        <f>E17-B17</f>
        <v>79369418</v>
      </c>
      <c r="I17" s="191">
        <f>E17/B17*100-100</f>
        <v>5.3988982429672205</v>
      </c>
      <c r="J17" s="196">
        <v>1564101594</v>
      </c>
      <c r="K17" s="191">
        <f t="shared" si="8"/>
        <v>12.984256697027929</v>
      </c>
      <c r="L17" s="191">
        <f t="shared" si="2"/>
        <v>3.2357598452563203</v>
      </c>
      <c r="M17" s="196">
        <v>1626311767</v>
      </c>
      <c r="N17" s="191">
        <f t="shared" si="9"/>
        <v>14.093632804890902</v>
      </c>
      <c r="O17" s="191">
        <f t="shared" si="3"/>
        <v>3.1812365850318844</v>
      </c>
    </row>
    <row r="18" spans="1:15" ht="26.5">
      <c r="A18" s="96" t="s">
        <v>131</v>
      </c>
      <c r="B18" s="196">
        <v>271436716</v>
      </c>
      <c r="C18" s="189">
        <f t="shared" si="7"/>
        <v>2.4988998647590059</v>
      </c>
      <c r="D18" s="189">
        <f t="shared" si="0"/>
        <v>0.63692121923176204</v>
      </c>
      <c r="E18" s="196">
        <v>291150885</v>
      </c>
      <c r="F18" s="191">
        <f t="shared" si="4"/>
        <v>2.3967151927058903</v>
      </c>
      <c r="G18" s="191">
        <f t="shared" si="1"/>
        <v>0.63955470740708198</v>
      </c>
      <c r="H18" s="196">
        <f t="shared" ref="H18:H19" si="10">E18-B18</f>
        <v>19714169</v>
      </c>
      <c r="I18" s="191">
        <f t="shared" ref="I18:I19" si="11">E18/B18*100-100</f>
        <v>7.262896961957054</v>
      </c>
      <c r="J18" s="196">
        <v>332225567</v>
      </c>
      <c r="K18" s="191">
        <f t="shared" si="8"/>
        <v>2.7579423611556337</v>
      </c>
      <c r="L18" s="191">
        <f t="shared" si="2"/>
        <v>0.6872968823699781</v>
      </c>
      <c r="M18" s="196">
        <v>389792237</v>
      </c>
      <c r="N18" s="191">
        <f t="shared" si="9"/>
        <v>3.377943128708242</v>
      </c>
      <c r="O18" s="191">
        <f t="shared" si="3"/>
        <v>0.76247454520558666</v>
      </c>
    </row>
    <row r="19" spans="1:15" ht="26.5">
      <c r="A19" s="96" t="s">
        <v>132</v>
      </c>
      <c r="B19" s="196">
        <v>271436716</v>
      </c>
      <c r="C19" s="189">
        <f t="shared" si="7"/>
        <v>2.4988998647590059</v>
      </c>
      <c r="D19" s="189">
        <f t="shared" si="0"/>
        <v>0.63692121923176204</v>
      </c>
      <c r="E19" s="196">
        <v>291150885</v>
      </c>
      <c r="F19" s="191">
        <f t="shared" si="4"/>
        <v>2.3967151927058903</v>
      </c>
      <c r="G19" s="191">
        <f t="shared" si="1"/>
        <v>0.63955470740708198</v>
      </c>
      <c r="H19" s="196">
        <f t="shared" si="10"/>
        <v>19714169</v>
      </c>
      <c r="I19" s="191">
        <f t="shared" si="11"/>
        <v>7.262896961957054</v>
      </c>
      <c r="J19" s="196">
        <v>332225567</v>
      </c>
      <c r="K19" s="191">
        <f t="shared" si="8"/>
        <v>2.7579423611556337</v>
      </c>
      <c r="L19" s="191">
        <f t="shared" si="2"/>
        <v>0.6872968823699781</v>
      </c>
      <c r="M19" s="196">
        <v>389792237</v>
      </c>
      <c r="N19" s="191">
        <f t="shared" si="9"/>
        <v>3.377943128708242</v>
      </c>
      <c r="O19" s="191">
        <f t="shared" si="3"/>
        <v>0.76247454520558666</v>
      </c>
    </row>
    <row r="20" spans="1:15" ht="52.5">
      <c r="A20" s="92" t="s">
        <v>116</v>
      </c>
      <c r="B20" s="196">
        <v>118334207</v>
      </c>
      <c r="C20" s="189">
        <f t="shared" si="7"/>
        <v>1.0894080146057477</v>
      </c>
      <c r="D20" s="189">
        <f t="shared" si="0"/>
        <v>0.27766902175188307</v>
      </c>
      <c r="E20" s="196">
        <v>56542436</v>
      </c>
      <c r="F20" s="191">
        <f t="shared" si="4"/>
        <v>0.4654497800815563</v>
      </c>
      <c r="G20" s="191">
        <f t="shared" si="1"/>
        <v>0.12420357613566471</v>
      </c>
      <c r="H20" s="196">
        <f t="shared" si="5"/>
        <v>-61791771</v>
      </c>
      <c r="I20" s="191">
        <f t="shared" si="6"/>
        <v>-52.218012497434493</v>
      </c>
      <c r="J20" s="196">
        <v>27610682</v>
      </c>
      <c r="K20" s="191">
        <f t="shared" si="8"/>
        <v>0.22920773435897956</v>
      </c>
      <c r="L20" s="191">
        <f t="shared" si="2"/>
        <v>5.712003392775869E-2</v>
      </c>
      <c r="M20" s="196">
        <v>23132559</v>
      </c>
      <c r="N20" s="191">
        <f t="shared" si="9"/>
        <v>0.20046697010922768</v>
      </c>
      <c r="O20" s="191">
        <f t="shared" si="3"/>
        <v>4.5249714408669456E-2</v>
      </c>
    </row>
    <row r="21" spans="1:15" ht="65.5">
      <c r="A21" s="93" t="s">
        <v>117</v>
      </c>
      <c r="B21" s="199">
        <v>33624913</v>
      </c>
      <c r="C21" s="189">
        <f t="shared" si="7"/>
        <v>0.30955757123230648</v>
      </c>
      <c r="D21" s="189">
        <f t="shared" si="0"/>
        <v>7.8900234648145093E-2</v>
      </c>
      <c r="E21" s="199">
        <v>12450308</v>
      </c>
      <c r="F21" s="191">
        <f t="shared" si="4"/>
        <v>0.10248927231482634</v>
      </c>
      <c r="G21" s="191">
        <f t="shared" si="1"/>
        <v>2.7348888498374482E-2</v>
      </c>
      <c r="H21" s="199">
        <f t="shared" si="5"/>
        <v>-21174605</v>
      </c>
      <c r="I21" s="191">
        <f t="shared" si="6"/>
        <v>-62.972965907748225</v>
      </c>
      <c r="J21" s="199">
        <v>6557955</v>
      </c>
      <c r="K21" s="191">
        <f t="shared" si="8"/>
        <v>5.4440307109333334E-2</v>
      </c>
      <c r="L21" s="191">
        <f t="shared" si="2"/>
        <v>1.3566872853655508E-2</v>
      </c>
      <c r="M21" s="199">
        <v>6583763</v>
      </c>
      <c r="N21" s="191">
        <f t="shared" si="9"/>
        <v>5.7054951012001712E-2</v>
      </c>
      <c r="O21" s="191">
        <f t="shared" si="3"/>
        <v>1.287853174758421E-2</v>
      </c>
    </row>
    <row r="22" spans="1:15" ht="91.5">
      <c r="A22" s="94" t="s">
        <v>118</v>
      </c>
      <c r="B22" s="199">
        <v>84709294</v>
      </c>
      <c r="C22" s="189">
        <f t="shared" si="7"/>
        <v>0.77985044337344134</v>
      </c>
      <c r="D22" s="189">
        <f t="shared" si="0"/>
        <v>0.19876878710373796</v>
      </c>
      <c r="E22" s="199">
        <v>44092128</v>
      </c>
      <c r="F22" s="191">
        <f t="shared" si="4"/>
        <v>0.36296050776672989</v>
      </c>
      <c r="G22" s="191">
        <f t="shared" si="1"/>
        <v>9.6854687637290229E-2</v>
      </c>
      <c r="H22" s="199">
        <f t="shared" si="5"/>
        <v>-40617166</v>
      </c>
      <c r="I22" s="191">
        <f t="shared" si="6"/>
        <v>-47.948889764091298</v>
      </c>
      <c r="J22" s="200">
        <v>21052727</v>
      </c>
      <c r="K22" s="191">
        <f t="shared" si="8"/>
        <v>0.17476742724964622</v>
      </c>
      <c r="L22" s="191">
        <f t="shared" si="2"/>
        <v>4.3553161074103189E-2</v>
      </c>
      <c r="M22" s="199">
        <v>16548796</v>
      </c>
      <c r="N22" s="191">
        <f t="shared" si="9"/>
        <v>0.14341201909722598</v>
      </c>
      <c r="O22" s="191">
        <f t="shared" si="3"/>
        <v>3.2371182661085247E-2</v>
      </c>
    </row>
    <row r="23" spans="1:15" ht="26.5">
      <c r="A23" s="92" t="s">
        <v>119</v>
      </c>
      <c r="B23" s="196">
        <v>1080333058</v>
      </c>
      <c r="C23" s="189">
        <f t="shared" si="7"/>
        <v>9.9457588947947766</v>
      </c>
      <c r="D23" s="189">
        <f t="shared" si="0"/>
        <v>2.5349814815683884</v>
      </c>
      <c r="E23" s="196">
        <v>1201780078</v>
      </c>
      <c r="F23" s="191">
        <f t="shared" si="4"/>
        <v>9.8928930655109291</v>
      </c>
      <c r="G23" s="191">
        <f t="shared" si="1"/>
        <v>2.6398824312450575</v>
      </c>
      <c r="H23" s="196">
        <f t="shared" si="5"/>
        <v>121447020</v>
      </c>
      <c r="I23" s="191">
        <f t="shared" si="6"/>
        <v>11.241627672195136</v>
      </c>
      <c r="J23" s="196">
        <v>1204265345</v>
      </c>
      <c r="K23" s="191">
        <f t="shared" si="8"/>
        <v>9.9971066015133161</v>
      </c>
      <c r="L23" s="191">
        <f t="shared" si="2"/>
        <v>2.4913429289585833</v>
      </c>
      <c r="M23" s="196">
        <v>1213386971</v>
      </c>
      <c r="N23" s="191">
        <f t="shared" si="9"/>
        <v>10.515222706073432</v>
      </c>
      <c r="O23" s="191">
        <f t="shared" si="3"/>
        <v>2.3735123254176282</v>
      </c>
    </row>
    <row r="24" spans="1:15" ht="26.5">
      <c r="A24" s="93" t="s">
        <v>120</v>
      </c>
      <c r="B24" s="199">
        <v>813678614</v>
      </c>
      <c r="C24" s="189">
        <f t="shared" si="7"/>
        <v>7.4908855678975108</v>
      </c>
      <c r="D24" s="189">
        <f t="shared" si="0"/>
        <v>1.9092817748785695</v>
      </c>
      <c r="E24" s="199">
        <v>897937356</v>
      </c>
      <c r="F24" s="191">
        <f t="shared" si="4"/>
        <v>7.3917003660262202</v>
      </c>
      <c r="G24" s="191">
        <f t="shared" si="1"/>
        <v>1.9724482822247604</v>
      </c>
      <c r="H24" s="199">
        <f t="shared" si="5"/>
        <v>84258742</v>
      </c>
      <c r="I24" s="191">
        <f t="shared" si="6"/>
        <v>10.355285311701707</v>
      </c>
      <c r="J24" s="201">
        <v>897809726</v>
      </c>
      <c r="K24" s="191">
        <f t="shared" si="8"/>
        <v>7.4530912775684506</v>
      </c>
      <c r="L24" s="191">
        <f t="shared" si="2"/>
        <v>1.8573580330175015</v>
      </c>
      <c r="M24" s="198">
        <v>906477234</v>
      </c>
      <c r="N24" s="191">
        <f t="shared" si="9"/>
        <v>7.8555400884516668</v>
      </c>
      <c r="O24" s="191">
        <f t="shared" si="3"/>
        <v>1.7731646531825827</v>
      </c>
    </row>
    <row r="25" spans="1:15" ht="52.5">
      <c r="A25" s="93" t="s">
        <v>121</v>
      </c>
      <c r="B25" s="199">
        <v>266654444</v>
      </c>
      <c r="C25" s="189">
        <f t="shared" si="7"/>
        <v>2.4548733268972645</v>
      </c>
      <c r="D25" s="189">
        <f t="shared" si="0"/>
        <v>0.62569970668981856</v>
      </c>
      <c r="E25" s="199">
        <v>303842722</v>
      </c>
      <c r="F25" s="191">
        <f t="shared" si="4"/>
        <v>2.5011926994847098</v>
      </c>
      <c r="G25" s="191">
        <f t="shared" si="1"/>
        <v>0.66743414902029696</v>
      </c>
      <c r="H25" s="199">
        <f t="shared" si="5"/>
        <v>37188278</v>
      </c>
      <c r="I25" s="191">
        <f t="shared" si="6"/>
        <v>13.946243476069725</v>
      </c>
      <c r="J25" s="199">
        <v>306455619</v>
      </c>
      <c r="K25" s="191">
        <f t="shared" si="8"/>
        <v>2.5440153239448646</v>
      </c>
      <c r="L25" s="191">
        <f t="shared" si="2"/>
        <v>0.63398489594108154</v>
      </c>
      <c r="M25" s="199">
        <v>306909737</v>
      </c>
      <c r="N25" s="191">
        <f t="shared" si="9"/>
        <v>2.6596826176217654</v>
      </c>
      <c r="O25" s="191">
        <f t="shared" si="3"/>
        <v>0.60034767223504559</v>
      </c>
    </row>
    <row r="26" spans="1:15">
      <c r="A26" s="95" t="s">
        <v>122</v>
      </c>
      <c r="B26" s="103">
        <v>859700189</v>
      </c>
      <c r="C26" s="187">
        <f t="shared" si="7"/>
        <v>7.9145692509240053</v>
      </c>
      <c r="D26" s="202">
        <f t="shared" si="0"/>
        <v>2.0172705469648262</v>
      </c>
      <c r="E26" s="103">
        <v>1071195291</v>
      </c>
      <c r="F26" s="187">
        <f t="shared" si="4"/>
        <v>8.8179365427472671</v>
      </c>
      <c r="G26" s="187">
        <f t="shared" si="1"/>
        <v>2.3530342039363852</v>
      </c>
      <c r="H26" s="103">
        <f t="shared" si="5"/>
        <v>211495102</v>
      </c>
      <c r="I26" s="187">
        <f t="shared" si="6"/>
        <v>24.601030069100062</v>
      </c>
      <c r="J26" s="103">
        <v>806414235</v>
      </c>
      <c r="K26" s="187">
        <f t="shared" si="8"/>
        <v>6.6943793622765178</v>
      </c>
      <c r="L26" s="187">
        <f t="shared" si="2"/>
        <v>1.6682821693077907</v>
      </c>
      <c r="M26" s="103">
        <v>769617312</v>
      </c>
      <c r="N26" s="187">
        <f t="shared" si="9"/>
        <v>6.6695107393975812</v>
      </c>
      <c r="O26" s="187">
        <f t="shared" si="3"/>
        <v>1.5054522749501194</v>
      </c>
    </row>
    <row r="27" spans="1:15">
      <c r="A27" s="96" t="s">
        <v>123</v>
      </c>
      <c r="B27" s="97">
        <v>768085610</v>
      </c>
      <c r="C27" s="189">
        <f t="shared" si="7"/>
        <v>7.0711473939006053</v>
      </c>
      <c r="D27" s="189">
        <f t="shared" si="0"/>
        <v>1.8022986366942768</v>
      </c>
      <c r="E27" s="97">
        <v>973450339</v>
      </c>
      <c r="F27" s="191">
        <f t="shared" si="4"/>
        <v>8.0133131548818728</v>
      </c>
      <c r="G27" s="191">
        <f t="shared" si="1"/>
        <v>2.1383233876636498</v>
      </c>
      <c r="H27" s="97">
        <f t="shared" si="5"/>
        <v>205364729</v>
      </c>
      <c r="I27" s="191">
        <f t="shared" si="6"/>
        <v>26.737218654571592</v>
      </c>
      <c r="J27" s="97">
        <v>774867669</v>
      </c>
      <c r="K27" s="191">
        <f t="shared" si="8"/>
        <v>6.432498220779685</v>
      </c>
      <c r="L27" s="191">
        <f t="shared" si="2"/>
        <v>1.6030197132690636</v>
      </c>
      <c r="M27" s="97">
        <v>741193421</v>
      </c>
      <c r="N27" s="191">
        <f t="shared" si="9"/>
        <v>6.4231890372683464</v>
      </c>
      <c r="O27" s="191">
        <f t="shared" si="3"/>
        <v>1.4498521595399241</v>
      </c>
    </row>
    <row r="28" spans="1:15">
      <c r="A28" s="96" t="s">
        <v>124</v>
      </c>
      <c r="B28" s="97">
        <v>91614579</v>
      </c>
      <c r="C28" s="189">
        <f t="shared" si="7"/>
        <v>0.84342185702340011</v>
      </c>
      <c r="D28" s="189">
        <f t="shared" si="0"/>
        <v>0.21497191027054935</v>
      </c>
      <c r="E28" s="97">
        <v>97744952</v>
      </c>
      <c r="F28" s="191">
        <f t="shared" si="4"/>
        <v>0.804623387865395</v>
      </c>
      <c r="G28" s="191">
        <f t="shared" si="1"/>
        <v>0.21471081627273525</v>
      </c>
      <c r="H28" s="97">
        <f t="shared" si="5"/>
        <v>6130373</v>
      </c>
      <c r="I28" s="191">
        <f t="shared" si="6"/>
        <v>6.6914819310581493</v>
      </c>
      <c r="J28" s="97">
        <v>31546566</v>
      </c>
      <c r="K28" s="191">
        <f t="shared" si="8"/>
        <v>0.26188114149683139</v>
      </c>
      <c r="L28" s="191">
        <f t="shared" si="2"/>
        <v>6.5262456038727296E-2</v>
      </c>
      <c r="M28" s="97">
        <v>28423891</v>
      </c>
      <c r="N28" s="191">
        <f t="shared" si="9"/>
        <v>0.24632170212923465</v>
      </c>
      <c r="O28" s="191">
        <f t="shared" si="3"/>
        <v>5.5600115410195224E-2</v>
      </c>
    </row>
    <row r="29" spans="1:15">
      <c r="A29" s="92" t="s">
        <v>133</v>
      </c>
      <c r="B29" s="97">
        <v>406387</v>
      </c>
      <c r="C29" s="189"/>
      <c r="D29" s="189"/>
      <c r="E29" s="97">
        <v>271341</v>
      </c>
      <c r="F29" s="191"/>
      <c r="G29" s="191"/>
      <c r="H29" s="97"/>
      <c r="I29" s="191"/>
      <c r="J29" s="97">
        <v>211072</v>
      </c>
      <c r="K29" s="191"/>
      <c r="L29" s="191"/>
      <c r="M29" s="97">
        <v>178477</v>
      </c>
      <c r="N29" s="191"/>
      <c r="O29" s="191"/>
    </row>
    <row r="30" spans="1:15" ht="26.5">
      <c r="A30" s="93" t="s">
        <v>134</v>
      </c>
      <c r="B30" s="97">
        <v>406387</v>
      </c>
      <c r="C30" s="189"/>
      <c r="D30" s="189"/>
      <c r="E30" s="97">
        <v>271341</v>
      </c>
      <c r="F30" s="191"/>
      <c r="G30" s="191"/>
      <c r="H30" s="97"/>
      <c r="I30" s="191"/>
      <c r="J30" s="97">
        <v>211072</v>
      </c>
      <c r="K30" s="191"/>
      <c r="L30" s="191"/>
      <c r="M30" s="97">
        <v>178477</v>
      </c>
      <c r="N30" s="191"/>
      <c r="O30" s="191"/>
    </row>
    <row r="31" spans="1:15" ht="52.5">
      <c r="A31" s="92" t="s">
        <v>125</v>
      </c>
      <c r="B31" s="97">
        <v>67121654</v>
      </c>
      <c r="C31" s="189">
        <f t="shared" si="7"/>
        <v>0.61793516579017549</v>
      </c>
      <c r="D31" s="189">
        <f t="shared" ref="D31:D36" si="12">B31/$B$61/1000000*100</f>
        <v>0.15749971607574442</v>
      </c>
      <c r="E31" s="97">
        <v>44378841</v>
      </c>
      <c r="F31" s="191">
        <f t="shared" si="4"/>
        <v>0.36532069088293884</v>
      </c>
      <c r="G31" s="191">
        <f t="shared" ref="G31:G36" si="13">E31/$E$61/1000000*100</f>
        <v>9.7484493893330984E-2</v>
      </c>
      <c r="H31" s="97">
        <f t="shared" si="5"/>
        <v>-22742813</v>
      </c>
      <c r="I31" s="191">
        <f t="shared" si="6"/>
        <v>-33.882974635875328</v>
      </c>
      <c r="J31" s="97">
        <v>2840607</v>
      </c>
      <c r="K31" s="191">
        <f t="shared" si="8"/>
        <v>2.3581058036677899E-2</v>
      </c>
      <c r="L31" s="191">
        <f t="shared" ref="L31:L36" si="14">J31/$J$61/1000000*100</f>
        <v>5.8765505399478663E-3</v>
      </c>
      <c r="M31" s="97">
        <v>492747</v>
      </c>
      <c r="N31" s="191">
        <f t="shared" si="9"/>
        <v>4.2701500564814995E-3</v>
      </c>
      <c r="O31" s="191">
        <f t="shared" ref="O31:O36" si="15">M31/$M$61/1000000*100</f>
        <v>9.6386487226634329E-4</v>
      </c>
    </row>
    <row r="32" spans="1:15" ht="65.5">
      <c r="A32" s="93" t="s">
        <v>126</v>
      </c>
      <c r="B32" s="199">
        <v>60027773</v>
      </c>
      <c r="C32" s="189">
        <f t="shared" si="7"/>
        <v>0.55262750022176177</v>
      </c>
      <c r="D32" s="189">
        <f t="shared" si="12"/>
        <v>0.14085405589318817</v>
      </c>
      <c r="E32" s="199">
        <v>36540414</v>
      </c>
      <c r="F32" s="191">
        <f t="shared" si="4"/>
        <v>0.30079580689429475</v>
      </c>
      <c r="G32" s="191">
        <f t="shared" si="13"/>
        <v>8.0266263948686412E-2</v>
      </c>
      <c r="H32" s="199">
        <f t="shared" si="5"/>
        <v>-23487359</v>
      </c>
      <c r="I32" s="191">
        <f t="shared" si="6"/>
        <v>-39.127486871785166</v>
      </c>
      <c r="J32" s="199">
        <v>2796607</v>
      </c>
      <c r="K32" s="191">
        <f t="shared" si="8"/>
        <v>2.3215795769277368E-2</v>
      </c>
      <c r="L32" s="191">
        <f t="shared" si="14"/>
        <v>5.7855248458769494E-3</v>
      </c>
      <c r="M32" s="199">
        <v>492747</v>
      </c>
      <c r="N32" s="191">
        <f t="shared" si="9"/>
        <v>4.2701500564814995E-3</v>
      </c>
      <c r="O32" s="191">
        <f t="shared" si="15"/>
        <v>9.6386487226634329E-4</v>
      </c>
    </row>
    <row r="33" spans="1:15" ht="91.5">
      <c r="A33" s="93" t="s">
        <v>127</v>
      </c>
      <c r="B33" s="199">
        <v>7093881</v>
      </c>
      <c r="C33" s="189">
        <f t="shared" si="7"/>
        <v>6.5307665568413678E-2</v>
      </c>
      <c r="D33" s="189">
        <f t="shared" si="12"/>
        <v>1.6645660182556254E-2</v>
      </c>
      <c r="E33" s="199">
        <v>7838427</v>
      </c>
      <c r="F33" s="191">
        <f t="shared" si="4"/>
        <v>6.4524883988644088E-2</v>
      </c>
      <c r="G33" s="191">
        <f t="shared" si="13"/>
        <v>1.7218229944644583E-2</v>
      </c>
      <c r="H33" s="199">
        <f t="shared" si="5"/>
        <v>744546</v>
      </c>
      <c r="I33" s="191">
        <f t="shared" si="6"/>
        <v>10.495608821179843</v>
      </c>
      <c r="J33" s="199">
        <v>44000</v>
      </c>
      <c r="K33" s="191">
        <f t="shared" si="8"/>
        <v>3.6526226740053361E-4</v>
      </c>
      <c r="L33" s="191">
        <f t="shared" si="14"/>
        <v>9.1025694070917307E-5</v>
      </c>
      <c r="M33" s="199"/>
      <c r="N33" s="191">
        <f t="shared" si="9"/>
        <v>0</v>
      </c>
      <c r="O33" s="191">
        <f t="shared" si="15"/>
        <v>0</v>
      </c>
    </row>
    <row r="34" spans="1:15" ht="26.5">
      <c r="A34" s="190" t="s">
        <v>128</v>
      </c>
      <c r="B34" s="97">
        <v>24086538</v>
      </c>
      <c r="C34" s="189">
        <f t="shared" si="7"/>
        <v>0.22174541247659604</v>
      </c>
      <c r="D34" s="189">
        <f t="shared" si="12"/>
        <v>5.6518614637351292E-2</v>
      </c>
      <c r="E34" s="97">
        <v>53094770</v>
      </c>
      <c r="F34" s="191">
        <f t="shared" si="4"/>
        <v>0.43706905411681962</v>
      </c>
      <c r="G34" s="191">
        <f t="shared" si="13"/>
        <v>0.1166302829276865</v>
      </c>
      <c r="H34" s="97">
        <f t="shared" si="5"/>
        <v>29008232</v>
      </c>
      <c r="I34" s="191">
        <f t="shared" si="6"/>
        <v>120.43338067097892</v>
      </c>
      <c r="J34" s="97">
        <v>28494887</v>
      </c>
      <c r="K34" s="191">
        <f t="shared" si="8"/>
        <v>0.23654788715777247</v>
      </c>
      <c r="L34" s="191">
        <f t="shared" si="14"/>
        <v>5.8949246969258143E-2</v>
      </c>
      <c r="M34" s="97">
        <v>27752667</v>
      </c>
      <c r="N34" s="191">
        <f t="shared" si="9"/>
        <v>0.24050486874108265</v>
      </c>
      <c r="O34" s="191">
        <f t="shared" si="15"/>
        <v>5.4287130785180548E-2</v>
      </c>
    </row>
    <row r="35" spans="1:15" ht="26.5">
      <c r="A35" s="93" t="s">
        <v>129</v>
      </c>
      <c r="B35" s="97">
        <v>23394723</v>
      </c>
      <c r="C35" s="189">
        <f t="shared" si="7"/>
        <v>0.21537642733923443</v>
      </c>
      <c r="D35" s="189">
        <f t="shared" si="12"/>
        <v>5.4895283572283363E-2</v>
      </c>
      <c r="E35" s="97">
        <v>50036497</v>
      </c>
      <c r="F35" s="191">
        <f t="shared" si="4"/>
        <v>0.41189375931205807</v>
      </c>
      <c r="G35" s="191">
        <f t="shared" si="13"/>
        <v>0.10991234733327476</v>
      </c>
      <c r="H35" s="97">
        <f t="shared" si="5"/>
        <v>26641774</v>
      </c>
      <c r="I35" s="191">
        <f t="shared" si="6"/>
        <v>113.8794163111057</v>
      </c>
      <c r="J35" s="97">
        <v>26808014</v>
      </c>
      <c r="K35" s="191">
        <f t="shared" si="8"/>
        <v>0.22254445404875567</v>
      </c>
      <c r="L35" s="191">
        <f t="shared" si="14"/>
        <v>5.5459501841201533E-2</v>
      </c>
      <c r="M35" s="97">
        <v>26835582</v>
      </c>
      <c r="N35" s="191">
        <f t="shared" si="9"/>
        <v>0.23255740165442693</v>
      </c>
      <c r="O35" s="191">
        <f t="shared" si="15"/>
        <v>5.2493216227847111E-2</v>
      </c>
    </row>
    <row r="36" spans="1:15" ht="52.5">
      <c r="A36" s="192" t="s">
        <v>130</v>
      </c>
      <c r="B36" s="97">
        <v>691815</v>
      </c>
      <c r="C36" s="189">
        <f t="shared" si="7"/>
        <v>6.3689851373616374E-3</v>
      </c>
      <c r="D36" s="189">
        <f t="shared" si="12"/>
        <v>1.6233310650679306E-3</v>
      </c>
      <c r="E36" s="97">
        <v>3058273</v>
      </c>
      <c r="F36" s="191">
        <f t="shared" si="4"/>
        <v>2.5175294804761529E-2</v>
      </c>
      <c r="G36" s="191">
        <f t="shared" si="13"/>
        <v>6.717935594411739E-3</v>
      </c>
      <c r="H36" s="97">
        <f t="shared" si="5"/>
        <v>2366458</v>
      </c>
      <c r="I36" s="191">
        <f t="shared" si="6"/>
        <v>342.06514747439707</v>
      </c>
      <c r="J36" s="97">
        <v>1686873</v>
      </c>
      <c r="K36" s="191">
        <f t="shared" si="8"/>
        <v>1.4003433109016826E-2</v>
      </c>
      <c r="L36" s="191">
        <f t="shared" si="14"/>
        <v>3.4897451280566016E-3</v>
      </c>
      <c r="M36" s="97">
        <v>917085</v>
      </c>
      <c r="N36" s="191">
        <f t="shared" si="9"/>
        <v>7.9474670866556997E-3</v>
      </c>
      <c r="O36" s="191">
        <f t="shared" si="15"/>
        <v>1.7939145573334374E-3</v>
      </c>
    </row>
    <row r="37" spans="1:15">
      <c r="A37" s="32"/>
      <c r="B37" s="276"/>
      <c r="C37" s="276"/>
      <c r="D37" s="276"/>
      <c r="E37" s="276"/>
      <c r="F37" s="276"/>
      <c r="G37" s="276"/>
      <c r="H37" s="276"/>
      <c r="I37" s="276"/>
      <c r="J37" s="276"/>
      <c r="K37" s="276"/>
      <c r="L37" s="276"/>
      <c r="M37" s="276"/>
      <c r="N37" s="203"/>
      <c r="O37" s="203"/>
    </row>
    <row r="38" spans="1:15">
      <c r="A38" s="275"/>
      <c r="B38" s="275"/>
      <c r="C38" s="275"/>
      <c r="D38" s="275"/>
      <c r="E38" s="275"/>
      <c r="F38" s="275"/>
      <c r="G38" s="275"/>
      <c r="H38" s="275"/>
      <c r="I38" s="275"/>
      <c r="J38" s="203"/>
      <c r="K38" s="203"/>
      <c r="L38" s="203"/>
      <c r="M38" s="203"/>
      <c r="N38" s="203"/>
      <c r="O38" s="203"/>
    </row>
    <row r="39" spans="1:15">
      <c r="A39" s="329" t="s">
        <v>135</v>
      </c>
      <c r="B39" s="329"/>
      <c r="C39" s="329"/>
      <c r="D39" s="329"/>
      <c r="E39" s="329"/>
      <c r="F39" s="329"/>
      <c r="G39" s="329"/>
      <c r="H39" s="329"/>
      <c r="I39" s="329"/>
      <c r="J39" s="1"/>
      <c r="K39" s="1"/>
      <c r="L39" s="1"/>
      <c r="M39" s="1"/>
      <c r="N39" s="1"/>
      <c r="O39" s="1"/>
    </row>
    <row r="40" spans="1:15">
      <c r="A40" s="194"/>
      <c r="B40" s="204"/>
      <c r="C40" s="204"/>
      <c r="D40" s="204"/>
      <c r="E40" s="193"/>
      <c r="F40" s="205"/>
      <c r="G40" s="205"/>
      <c r="H40" s="10"/>
      <c r="I40" s="4"/>
      <c r="J40" s="204"/>
      <c r="K40" s="205"/>
      <c r="L40" s="205"/>
      <c r="M40" s="204"/>
      <c r="N40" s="205"/>
      <c r="O40" s="205"/>
    </row>
    <row r="41" spans="1:15" ht="65">
      <c r="A41" s="186" t="s">
        <v>102</v>
      </c>
      <c r="B41" s="37" t="s">
        <v>145</v>
      </c>
      <c r="C41" s="37" t="s">
        <v>0</v>
      </c>
      <c r="D41" s="37" t="s">
        <v>1</v>
      </c>
      <c r="E41" s="37" t="s">
        <v>146</v>
      </c>
      <c r="F41" s="37" t="s">
        <v>0</v>
      </c>
      <c r="G41" s="37" t="s">
        <v>1</v>
      </c>
      <c r="H41" s="37" t="s">
        <v>147</v>
      </c>
      <c r="I41" s="37" t="s">
        <v>148</v>
      </c>
      <c r="J41" s="37" t="s">
        <v>153</v>
      </c>
      <c r="K41" s="37" t="s">
        <v>0</v>
      </c>
      <c r="L41" s="37" t="s">
        <v>1</v>
      </c>
      <c r="M41" s="37" t="s">
        <v>154</v>
      </c>
      <c r="N41" s="37" t="s">
        <v>0</v>
      </c>
      <c r="O41" s="37" t="s">
        <v>1</v>
      </c>
    </row>
    <row r="42" spans="1:15">
      <c r="A42" s="89" t="s">
        <v>103</v>
      </c>
      <c r="B42" s="100">
        <v>4083315438</v>
      </c>
      <c r="C42" s="206">
        <f t="shared" ref="C42:C59" si="16">B42/$B$42*100</f>
        <v>100</v>
      </c>
      <c r="D42" s="206">
        <f t="shared" ref="D42:D52" si="17">B42/$B$61/1000000*100</f>
        <v>9.5814239341108021</v>
      </c>
      <c r="E42" s="100">
        <v>4355720845</v>
      </c>
      <c r="F42" s="206">
        <f t="shared" ref="F42:F59" si="18">E42/$E$42*100</f>
        <v>100</v>
      </c>
      <c r="G42" s="206">
        <f t="shared" ref="G42:G52" si="19">E42/$E$61/1000000*100</f>
        <v>9.5679660069413934</v>
      </c>
      <c r="H42" s="100">
        <f>E42-B42</f>
        <v>272405407</v>
      </c>
      <c r="I42" s="206">
        <f>E42/B42*100-100</f>
        <v>6.671182061149409</v>
      </c>
      <c r="J42" s="100">
        <v>4692706382</v>
      </c>
      <c r="K42" s="206">
        <f t="shared" ref="K42:K59" si="20">J42/$J$42*100</f>
        <v>100</v>
      </c>
      <c r="L42" s="206">
        <f t="shared" ref="L42:L52" si="21">J42/$J$61/1000000*100</f>
        <v>9.7081103521039349</v>
      </c>
      <c r="M42" s="100">
        <v>5091027293</v>
      </c>
      <c r="N42" s="206">
        <f t="shared" ref="N42:N59" si="22">M42/$M$42*100</f>
        <v>100</v>
      </c>
      <c r="O42" s="206">
        <f t="shared" ref="O42:O52" si="23">M42/$M$61/1000000*100</f>
        <v>9.9585839618950747</v>
      </c>
    </row>
    <row r="43" spans="1:15">
      <c r="A43" s="207" t="s">
        <v>104</v>
      </c>
      <c r="B43" s="208">
        <v>4082099416</v>
      </c>
      <c r="C43" s="209">
        <f t="shared" si="16"/>
        <v>99.970219738874846</v>
      </c>
      <c r="D43" s="209">
        <f t="shared" si="17"/>
        <v>9.5785705610437137</v>
      </c>
      <c r="E43" s="208">
        <v>4354614790</v>
      </c>
      <c r="F43" s="209">
        <f t="shared" si="18"/>
        <v>99.97460684374964</v>
      </c>
      <c r="G43" s="209">
        <f t="shared" si="19"/>
        <v>9.5655363983832711</v>
      </c>
      <c r="H43" s="208">
        <f t="shared" ref="H43:H59" si="24">E43-B43</f>
        <v>272515374</v>
      </c>
      <c r="I43" s="209">
        <f t="shared" ref="I43:I59" si="25">E43/B43*100-100</f>
        <v>6.675863231842456</v>
      </c>
      <c r="J43" s="208">
        <v>4691660596</v>
      </c>
      <c r="K43" s="209">
        <f t="shared" si="20"/>
        <v>99.977714650888643</v>
      </c>
      <c r="L43" s="209">
        <f t="shared" si="21"/>
        <v>9.7059468658198522</v>
      </c>
      <c r="M43" s="208">
        <v>5090014102</v>
      </c>
      <c r="N43" s="209">
        <f t="shared" si="22"/>
        <v>99.980098496007017</v>
      </c>
      <c r="O43" s="209">
        <f t="shared" si="23"/>
        <v>9.9566020539102524</v>
      </c>
    </row>
    <row r="44" spans="1:15">
      <c r="A44" s="188" t="s">
        <v>105</v>
      </c>
      <c r="B44" s="210">
        <v>26698005</v>
      </c>
      <c r="C44" s="211">
        <f t="shared" si="16"/>
        <v>0.65383155931437498</v>
      </c>
      <c r="D44" s="211">
        <f t="shared" si="17"/>
        <v>6.264637351291738E-2</v>
      </c>
      <c r="E44" s="210">
        <v>28147860</v>
      </c>
      <c r="F44" s="211">
        <f t="shared" si="18"/>
        <v>0.64622736400362679</v>
      </c>
      <c r="G44" s="211">
        <f t="shared" si="19"/>
        <v>6.1830814515420433E-2</v>
      </c>
      <c r="H44" s="210">
        <f t="shared" si="24"/>
        <v>1449855</v>
      </c>
      <c r="I44" s="211">
        <f t="shared" si="25"/>
        <v>5.4305743069566432</v>
      </c>
      <c r="J44" s="210">
        <v>28538039</v>
      </c>
      <c r="K44" s="211">
        <f t="shared" si="20"/>
        <v>0.60813604510745634</v>
      </c>
      <c r="L44" s="211">
        <f t="shared" si="21"/>
        <v>5.9038518349952419E-2</v>
      </c>
      <c r="M44" s="210">
        <v>28884184</v>
      </c>
      <c r="N44" s="211">
        <f t="shared" si="22"/>
        <v>0.56735472700597833</v>
      </c>
      <c r="O44" s="211">
        <f t="shared" si="23"/>
        <v>5.6500496850670941E-2</v>
      </c>
    </row>
    <row r="45" spans="1:15">
      <c r="A45" s="190" t="s">
        <v>106</v>
      </c>
      <c r="B45" s="101">
        <v>20146145</v>
      </c>
      <c r="C45" s="211">
        <f t="shared" si="16"/>
        <v>0.49337714183226422</v>
      </c>
      <c r="D45" s="211">
        <f t="shared" si="17"/>
        <v>4.7272555552948355E-2</v>
      </c>
      <c r="E45" s="101">
        <v>20938030</v>
      </c>
      <c r="F45" s="211">
        <f t="shared" si="18"/>
        <v>0.4807018343251977</v>
      </c>
      <c r="G45" s="211">
        <f t="shared" si="19"/>
        <v>4.599338810297865E-2</v>
      </c>
      <c r="H45" s="101">
        <f t="shared" si="24"/>
        <v>791885</v>
      </c>
      <c r="I45" s="211">
        <f t="shared" si="25"/>
        <v>3.9307023750697567</v>
      </c>
      <c r="J45" s="101">
        <v>20954985</v>
      </c>
      <c r="K45" s="211">
        <f t="shared" si="20"/>
        <v>0.44654370621562578</v>
      </c>
      <c r="L45" s="211">
        <f t="shared" si="21"/>
        <v>4.3350955769787744E-2</v>
      </c>
      <c r="M45" s="101">
        <v>20954985</v>
      </c>
      <c r="N45" s="211">
        <f t="shared" si="22"/>
        <v>0.41160622000224656</v>
      </c>
      <c r="O45" s="211">
        <f t="shared" si="23"/>
        <v>4.0990151011306285E-2</v>
      </c>
    </row>
    <row r="46" spans="1:15">
      <c r="A46" s="190" t="s">
        <v>107</v>
      </c>
      <c r="B46" s="101">
        <v>6551860</v>
      </c>
      <c r="C46" s="211">
        <f t="shared" si="16"/>
        <v>0.16045441748211078</v>
      </c>
      <c r="D46" s="211">
        <f t="shared" si="17"/>
        <v>1.5373817959969026E-2</v>
      </c>
      <c r="E46" s="101">
        <v>7209830</v>
      </c>
      <c r="F46" s="211">
        <f t="shared" si="18"/>
        <v>0.16552552967842915</v>
      </c>
      <c r="G46" s="211">
        <f t="shared" si="19"/>
        <v>1.5837426412441791E-2</v>
      </c>
      <c r="H46" s="101">
        <f t="shared" si="24"/>
        <v>657970</v>
      </c>
      <c r="I46" s="211">
        <f t="shared" si="25"/>
        <v>10.042491750434237</v>
      </c>
      <c r="J46" s="101">
        <v>7583054</v>
      </c>
      <c r="K46" s="211">
        <f t="shared" si="20"/>
        <v>0.16159233889183053</v>
      </c>
      <c r="L46" s="211">
        <f t="shared" si="21"/>
        <v>1.5687562580164675E-2</v>
      </c>
      <c r="M46" s="101">
        <v>7929199</v>
      </c>
      <c r="N46" s="211">
        <f t="shared" si="22"/>
        <v>0.15574850700373175</v>
      </c>
      <c r="O46" s="211">
        <f t="shared" si="23"/>
        <v>1.5510345839364658E-2</v>
      </c>
    </row>
    <row r="47" spans="1:15" ht="26.5">
      <c r="A47" s="188" t="s">
        <v>109</v>
      </c>
      <c r="B47" s="101">
        <v>4051684583</v>
      </c>
      <c r="C47" s="211">
        <f t="shared" si="16"/>
        <v>99.225363421458013</v>
      </c>
      <c r="D47" s="211">
        <f t="shared" si="17"/>
        <v>9.5072027195720015</v>
      </c>
      <c r="E47" s="101">
        <v>4323891250</v>
      </c>
      <c r="F47" s="211">
        <f t="shared" si="18"/>
        <v>99.269246213596603</v>
      </c>
      <c r="G47" s="211">
        <f t="shared" si="19"/>
        <v>9.4980477330638777</v>
      </c>
      <c r="H47" s="101">
        <f t="shared" si="24"/>
        <v>272206667</v>
      </c>
      <c r="I47" s="211">
        <f t="shared" si="25"/>
        <v>6.718357794733592</v>
      </c>
      <c r="J47" s="101">
        <v>4660426006</v>
      </c>
      <c r="K47" s="211">
        <f t="shared" si="20"/>
        <v>99.31211600785808</v>
      </c>
      <c r="L47" s="211">
        <f t="shared" si="21"/>
        <v>9.6413298150523392</v>
      </c>
      <c r="M47" s="101">
        <v>5058433367</v>
      </c>
      <c r="N47" s="211">
        <f t="shared" si="22"/>
        <v>99.359777032725489</v>
      </c>
      <c r="O47" s="211">
        <f t="shared" si="23"/>
        <v>9.8948268201557052</v>
      </c>
    </row>
    <row r="48" spans="1:15">
      <c r="A48" s="190" t="s">
        <v>110</v>
      </c>
      <c r="B48" s="101">
        <v>3769135</v>
      </c>
      <c r="C48" s="211">
        <f t="shared" si="16"/>
        <v>9.2305751471557021E-2</v>
      </c>
      <c r="D48" s="211">
        <f t="shared" si="17"/>
        <v>8.8442053640565982E-3</v>
      </c>
      <c r="E48" s="101">
        <v>4408755</v>
      </c>
      <c r="F48" s="211">
        <f t="shared" si="18"/>
        <v>0.10121757469973951</v>
      </c>
      <c r="G48" s="211">
        <f t="shared" si="19"/>
        <v>9.6844631403215885E-3</v>
      </c>
      <c r="H48" s="101">
        <f t="shared" si="24"/>
        <v>639620</v>
      </c>
      <c r="I48" s="211">
        <f t="shared" si="25"/>
        <v>16.969941379122801</v>
      </c>
      <c r="J48" s="101">
        <v>4369517</v>
      </c>
      <c r="K48" s="211">
        <f t="shared" si="20"/>
        <v>9.3112942603021776E-2</v>
      </c>
      <c r="L48" s="211">
        <f t="shared" si="21"/>
        <v>9.0395072199925524E-3</v>
      </c>
      <c r="M48" s="101">
        <v>4463894</v>
      </c>
      <c r="N48" s="211">
        <f t="shared" si="22"/>
        <v>8.7681596328067463E-2</v>
      </c>
      <c r="O48" s="211">
        <f t="shared" si="23"/>
        <v>8.7318453894605057E-3</v>
      </c>
    </row>
    <row r="49" spans="1:15">
      <c r="A49" s="190" t="s">
        <v>111</v>
      </c>
      <c r="B49" s="101">
        <v>4047915448</v>
      </c>
      <c r="C49" s="211">
        <f t="shared" si="16"/>
        <v>99.133057669986457</v>
      </c>
      <c r="D49" s="211">
        <f t="shared" si="17"/>
        <v>9.4983585142079452</v>
      </c>
      <c r="E49" s="101">
        <v>4319482495</v>
      </c>
      <c r="F49" s="211">
        <f t="shared" si="18"/>
        <v>99.168028638896857</v>
      </c>
      <c r="G49" s="211">
        <f t="shared" si="19"/>
        <v>9.4883632699235587</v>
      </c>
      <c r="H49" s="101">
        <f t="shared" si="24"/>
        <v>271567047</v>
      </c>
      <c r="I49" s="211">
        <f t="shared" si="25"/>
        <v>6.7088122390050557</v>
      </c>
      <c r="J49" s="101">
        <v>4656056489</v>
      </c>
      <c r="K49" s="211">
        <f t="shared" si="20"/>
        <v>99.219003065255066</v>
      </c>
      <c r="L49" s="211">
        <f t="shared" si="21"/>
        <v>9.6322903078323474</v>
      </c>
      <c r="M49" s="101">
        <v>5053969473</v>
      </c>
      <c r="N49" s="211">
        <f t="shared" si="22"/>
        <v>99.272095436397422</v>
      </c>
      <c r="O49" s="211">
        <f t="shared" si="23"/>
        <v>9.8860949747662445</v>
      </c>
    </row>
    <row r="50" spans="1:15" ht="26.5">
      <c r="A50" s="188" t="s">
        <v>112</v>
      </c>
      <c r="B50" s="101">
        <v>21142</v>
      </c>
      <c r="C50" s="211">
        <f t="shared" si="16"/>
        <v>5.1776553442942704E-4</v>
      </c>
      <c r="D50" s="211">
        <f t="shared" si="17"/>
        <v>4.9609310838397826E-5</v>
      </c>
      <c r="E50" s="101">
        <v>22689</v>
      </c>
      <c r="F50" s="211">
        <f t="shared" si="18"/>
        <v>5.2090115063377069E-4</v>
      </c>
      <c r="G50" s="211">
        <f t="shared" si="19"/>
        <v>4.9839645022405769E-5</v>
      </c>
      <c r="H50" s="101">
        <f t="shared" si="24"/>
        <v>1547</v>
      </c>
      <c r="I50" s="211">
        <f t="shared" si="25"/>
        <v>7.317188534670322</v>
      </c>
      <c r="J50" s="101">
        <v>22689</v>
      </c>
      <c r="K50" s="211">
        <f t="shared" si="20"/>
        <v>4.8349498462186121E-4</v>
      </c>
      <c r="L50" s="211">
        <f t="shared" si="21"/>
        <v>4.6938226653978236E-5</v>
      </c>
      <c r="M50" s="101">
        <v>22689</v>
      </c>
      <c r="N50" s="211">
        <f t="shared" si="22"/>
        <v>4.4566643811155067E-4</v>
      </c>
      <c r="O50" s="211">
        <f t="shared" si="23"/>
        <v>4.4382066429325924E-5</v>
      </c>
    </row>
    <row r="51" spans="1:15">
      <c r="A51" s="190" t="s">
        <v>114</v>
      </c>
      <c r="B51" s="101">
        <v>21142</v>
      </c>
      <c r="C51" s="211">
        <f t="shared" si="16"/>
        <v>5.1776553442942704E-4</v>
      </c>
      <c r="D51" s="211">
        <f t="shared" si="17"/>
        <v>4.9609310838397826E-5</v>
      </c>
      <c r="E51" s="101">
        <v>22689</v>
      </c>
      <c r="F51" s="211">
        <f t="shared" si="18"/>
        <v>5.2090115063377069E-4</v>
      </c>
      <c r="G51" s="211">
        <f t="shared" si="19"/>
        <v>4.9839645022405769E-5</v>
      </c>
      <c r="H51" s="101">
        <f t="shared" si="24"/>
        <v>1547</v>
      </c>
      <c r="I51" s="211">
        <f t="shared" si="25"/>
        <v>7.317188534670322</v>
      </c>
      <c r="J51" s="101">
        <v>22689</v>
      </c>
      <c r="K51" s="211">
        <f t="shared" si="20"/>
        <v>4.8349498462186121E-4</v>
      </c>
      <c r="L51" s="211">
        <f t="shared" si="21"/>
        <v>4.6938226653978236E-5</v>
      </c>
      <c r="M51" s="101">
        <v>22689</v>
      </c>
      <c r="N51" s="211">
        <f t="shared" si="22"/>
        <v>4.4566643811155067E-4</v>
      </c>
      <c r="O51" s="211">
        <f t="shared" si="23"/>
        <v>4.4382066429325924E-5</v>
      </c>
    </row>
    <row r="52" spans="1:15" ht="39.5">
      <c r="A52" s="96" t="s">
        <v>115</v>
      </c>
      <c r="B52" s="101">
        <v>3695686</v>
      </c>
      <c r="C52" s="211">
        <f t="shared" si="16"/>
        <v>9.0506992568032907E-2</v>
      </c>
      <c r="D52" s="211">
        <f t="shared" si="17"/>
        <v>8.6718586479573867E-3</v>
      </c>
      <c r="E52" s="101">
        <v>2552991</v>
      </c>
      <c r="F52" s="211">
        <f t="shared" si="18"/>
        <v>5.8612364998795054E-2</v>
      </c>
      <c r="G52" s="211">
        <f t="shared" si="19"/>
        <v>5.608011158949126E-3</v>
      </c>
      <c r="H52" s="101">
        <f t="shared" si="24"/>
        <v>-1142695</v>
      </c>
      <c r="I52" s="211">
        <f t="shared" si="25"/>
        <v>-30.919699346751855</v>
      </c>
      <c r="J52" s="101">
        <v>2673862</v>
      </c>
      <c r="K52" s="211">
        <f t="shared" si="20"/>
        <v>5.6979102938471464E-2</v>
      </c>
      <c r="L52" s="211">
        <f t="shared" si="21"/>
        <v>5.5315941909057061E-3</v>
      </c>
      <c r="M52" s="101">
        <v>2673862</v>
      </c>
      <c r="N52" s="211">
        <f t="shared" si="22"/>
        <v>5.2521069837446657E-2</v>
      </c>
      <c r="O52" s="211">
        <f t="shared" si="23"/>
        <v>5.2303548374476741E-3</v>
      </c>
    </row>
    <row r="53" spans="1:15" ht="26.5">
      <c r="A53" s="304" t="s">
        <v>131</v>
      </c>
      <c r="B53" s="101">
        <v>15000</v>
      </c>
      <c r="C53" s="211"/>
      <c r="D53" s="211"/>
      <c r="E53" s="101">
        <v>15000</v>
      </c>
      <c r="F53" s="211">
        <f t="shared" si="18"/>
        <v>3.4437468639016968E-4</v>
      </c>
      <c r="G53" s="211"/>
      <c r="H53" s="101"/>
      <c r="I53" s="211"/>
      <c r="J53" s="101">
        <v>15000</v>
      </c>
      <c r="K53" s="211">
        <f t="shared" ref="K53:K54" si="26">J53/$J$42*100</f>
        <v>3.1964497198324818E-4</v>
      </c>
      <c r="L53" s="211">
        <f t="shared" ref="L53:L54" si="27">J53/$J$61/1000000*100</f>
        <v>3.1031486615085441E-5</v>
      </c>
      <c r="M53" s="101">
        <v>15000</v>
      </c>
      <c r="N53" s="211">
        <f t="shared" ref="N53:N54" si="28">M53/$M$42*100</f>
        <v>2.9463601620491255E-4</v>
      </c>
      <c r="O53" s="211">
        <f t="shared" ref="O53:O54" si="29">M53/$M$61/1000000*100</f>
        <v>2.934157505574899E-5</v>
      </c>
    </row>
    <row r="54" spans="1:15" ht="39.5">
      <c r="A54" s="305" t="s">
        <v>144</v>
      </c>
      <c r="B54" s="101">
        <v>15000</v>
      </c>
      <c r="C54" s="211"/>
      <c r="D54" s="211"/>
      <c r="E54" s="101">
        <v>15000</v>
      </c>
      <c r="F54" s="211">
        <f t="shared" si="18"/>
        <v>3.4437468639016968E-4</v>
      </c>
      <c r="G54" s="211"/>
      <c r="H54" s="101"/>
      <c r="I54" s="211"/>
      <c r="J54" s="101">
        <v>15000</v>
      </c>
      <c r="K54" s="211">
        <f t="shared" si="26"/>
        <v>3.1964497198324818E-4</v>
      </c>
      <c r="L54" s="211">
        <f t="shared" si="27"/>
        <v>3.1031486615085441E-5</v>
      </c>
      <c r="M54" s="101">
        <v>15000</v>
      </c>
      <c r="N54" s="211">
        <f t="shared" si="28"/>
        <v>2.9463601620491255E-4</v>
      </c>
      <c r="O54" s="211">
        <f t="shared" si="29"/>
        <v>2.934157505574899E-5</v>
      </c>
    </row>
    <row r="55" spans="1:15" ht="26.5">
      <c r="A55" s="96" t="s">
        <v>119</v>
      </c>
      <c r="B55" s="102">
        <v>3680686</v>
      </c>
      <c r="C55" s="212">
        <f t="shared" si="16"/>
        <v>9.0139644019341131E-2</v>
      </c>
      <c r="D55" s="212">
        <f>B55/$B$61/1000000*100</f>
        <v>8.6366614261914262E-3</v>
      </c>
      <c r="E55" s="102">
        <v>2537991</v>
      </c>
      <c r="F55" s="212">
        <f t="shared" si="18"/>
        <v>5.8267990312404878E-2</v>
      </c>
      <c r="G55" s="212">
        <f>E55/$E$61/1000000*100</f>
        <v>5.5750615060188025E-3</v>
      </c>
      <c r="H55" s="102">
        <f t="shared" si="24"/>
        <v>-1142695</v>
      </c>
      <c r="I55" s="212">
        <f t="shared" si="25"/>
        <v>-31.045707240443761</v>
      </c>
      <c r="J55" s="102">
        <v>2658862</v>
      </c>
      <c r="K55" s="212">
        <f t="shared" si="20"/>
        <v>5.6659457966488219E-2</v>
      </c>
      <c r="L55" s="212">
        <f>J55/$J$61/1000000*100</f>
        <v>5.5005627042906203E-3</v>
      </c>
      <c r="M55" s="102">
        <v>2658862</v>
      </c>
      <c r="N55" s="212">
        <f t="shared" si="22"/>
        <v>5.2226433821241744E-2</v>
      </c>
      <c r="O55" s="212">
        <f>M55/$M$61/1000000*100</f>
        <v>5.2010132623919259E-3</v>
      </c>
    </row>
    <row r="56" spans="1:15" ht="26.5">
      <c r="A56" s="92" t="s">
        <v>120</v>
      </c>
      <c r="B56" s="102">
        <v>3549059</v>
      </c>
      <c r="C56" s="212">
        <f t="shared" si="16"/>
        <v>8.6916111524764347E-2</v>
      </c>
      <c r="D56" s="212">
        <f>B56/$B$61/1000000*100</f>
        <v>8.3278011122322089E-3</v>
      </c>
      <c r="E56" s="102">
        <v>2406364</v>
      </c>
      <c r="F56" s="212">
        <f t="shared" si="18"/>
        <v>5.524605652270629E-2</v>
      </c>
      <c r="G56" s="212">
        <f>E56/$E$61/1000000*100</f>
        <v>5.2859239082681661E-3</v>
      </c>
      <c r="H56" s="102">
        <f t="shared" si="24"/>
        <v>-1142695</v>
      </c>
      <c r="I56" s="212">
        <f t="shared" si="25"/>
        <v>-32.197126055103624</v>
      </c>
      <c r="J56" s="102">
        <v>2527235</v>
      </c>
      <c r="K56" s="212">
        <f t="shared" si="20"/>
        <v>5.3854530718005625E-2</v>
      </c>
      <c r="L56" s="212">
        <f>J56/$J$61/1000000*100</f>
        <v>5.2282572717116966E-3</v>
      </c>
      <c r="M56" s="102">
        <v>2527235</v>
      </c>
      <c r="N56" s="212">
        <f t="shared" si="22"/>
        <v>4.9640963494241477E-2</v>
      </c>
      <c r="O56" s="212">
        <f>M56/$M$61/1000000*100</f>
        <v>4.9435370290677209E-3</v>
      </c>
    </row>
    <row r="57" spans="1:15" ht="52.5">
      <c r="A57" s="93" t="s">
        <v>121</v>
      </c>
      <c r="B57" s="102">
        <v>131627</v>
      </c>
      <c r="C57" s="212">
        <f t="shared" si="16"/>
        <v>3.2235324945767761E-3</v>
      </c>
      <c r="D57" s="212">
        <f>B57/$B$61/1000000*100</f>
        <v>3.0886031395921816E-4</v>
      </c>
      <c r="E57" s="102">
        <v>131627</v>
      </c>
      <c r="F57" s="212">
        <f t="shared" si="18"/>
        <v>3.0219337896985909E-3</v>
      </c>
      <c r="G57" s="212">
        <f>E57/$E$61/1000000*100</f>
        <v>2.8913759775063704E-4</v>
      </c>
      <c r="H57" s="102">
        <f t="shared" si="24"/>
        <v>0</v>
      </c>
      <c r="I57" s="212">
        <f t="shared" si="25"/>
        <v>0</v>
      </c>
      <c r="J57" s="102">
        <v>131627</v>
      </c>
      <c r="K57" s="212">
        <f t="shared" si="20"/>
        <v>2.8049272484826004E-3</v>
      </c>
      <c r="L57" s="212">
        <f>J57/$J$61/1000000*100</f>
        <v>2.7230543257892339E-4</v>
      </c>
      <c r="M57" s="102">
        <v>131627</v>
      </c>
      <c r="N57" s="212">
        <f t="shared" si="22"/>
        <v>2.5854703270002683E-3</v>
      </c>
      <c r="O57" s="212">
        <f>M57/$M$61/1000000*100</f>
        <v>2.5747623332420487E-4</v>
      </c>
    </row>
    <row r="58" spans="1:15">
      <c r="A58" s="91" t="s">
        <v>122</v>
      </c>
      <c r="B58" s="103">
        <v>1216022</v>
      </c>
      <c r="C58" s="209">
        <f t="shared" si="16"/>
        <v>2.978026112515092E-2</v>
      </c>
      <c r="D58" s="209">
        <f>B58/$B$61/1000000*100</f>
        <v>2.8533730670859047E-3</v>
      </c>
      <c r="E58" s="103">
        <v>1106055</v>
      </c>
      <c r="F58" s="209">
        <f t="shared" si="18"/>
        <v>2.5393156250351944E-2</v>
      </c>
      <c r="G58" s="209">
        <f>E58/$E$61/1000000*100</f>
        <v>2.4296085581231881E-3</v>
      </c>
      <c r="H58" s="103">
        <f t="shared" si="24"/>
        <v>-109967</v>
      </c>
      <c r="I58" s="209">
        <f t="shared" si="25"/>
        <v>-9.0431752057117336</v>
      </c>
      <c r="J58" s="103">
        <v>1045786</v>
      </c>
      <c r="K58" s="209">
        <f t="shared" si="20"/>
        <v>2.2285349111364879E-2</v>
      </c>
      <c r="L58" s="209">
        <f>J58/$J$61/1000000*100</f>
        <v>2.1634862840829161E-3</v>
      </c>
      <c r="M58" s="103">
        <v>1013191</v>
      </c>
      <c r="N58" s="209">
        <f t="shared" si="22"/>
        <v>1.9901503992978103E-2</v>
      </c>
      <c r="O58" s="209">
        <f>M58/$M$61/1000000*100</f>
        <v>1.981907984820625E-3</v>
      </c>
    </row>
    <row r="59" spans="1:15">
      <c r="A59" s="188" t="s">
        <v>123</v>
      </c>
      <c r="B59" s="101">
        <v>1216022</v>
      </c>
      <c r="C59" s="211">
        <f t="shared" si="16"/>
        <v>2.978026112515092E-2</v>
      </c>
      <c r="D59" s="211">
        <f>B59/$B$61/1000000*100</f>
        <v>2.8533730670859047E-3</v>
      </c>
      <c r="E59" s="101">
        <v>1106055</v>
      </c>
      <c r="F59" s="211">
        <f t="shared" si="18"/>
        <v>2.5393156250351944E-2</v>
      </c>
      <c r="G59" s="211">
        <f>E59/$E$61/1000000*100</f>
        <v>2.4296085581231881E-3</v>
      </c>
      <c r="H59" s="101">
        <f t="shared" si="24"/>
        <v>-109967</v>
      </c>
      <c r="I59" s="211">
        <f t="shared" si="25"/>
        <v>-9.0431752057117336</v>
      </c>
      <c r="J59" s="101">
        <v>1045786</v>
      </c>
      <c r="K59" s="211">
        <f t="shared" si="20"/>
        <v>2.2285349111364879E-2</v>
      </c>
      <c r="L59" s="211">
        <f>J59/$J$61/1000000*100</f>
        <v>2.1634862840829161E-3</v>
      </c>
      <c r="M59" s="101">
        <v>1013191</v>
      </c>
      <c r="N59" s="211">
        <f t="shared" si="22"/>
        <v>1.9901503992978103E-2</v>
      </c>
      <c r="O59" s="213">
        <f>M59/$M$61/1000000*100</f>
        <v>1.981907984820625E-3</v>
      </c>
    </row>
    <row r="60" spans="1:15">
      <c r="B60" s="1"/>
      <c r="C60" s="1"/>
      <c r="D60" s="1"/>
      <c r="F60" s="1"/>
      <c r="G60" s="1"/>
      <c r="J60" s="1"/>
      <c r="K60" s="1"/>
      <c r="L60" s="1"/>
      <c r="M60" s="1"/>
      <c r="N60" s="1"/>
      <c r="O60" s="1"/>
    </row>
    <row r="61" spans="1:15">
      <c r="A61" s="105" t="s">
        <v>45</v>
      </c>
      <c r="B61" s="106">
        <v>42617</v>
      </c>
      <c r="C61" s="6"/>
      <c r="D61" s="6"/>
      <c r="E61" s="106">
        <v>45524</v>
      </c>
      <c r="F61" s="6"/>
      <c r="G61" s="6"/>
      <c r="H61" s="6"/>
      <c r="I61" s="6"/>
      <c r="J61" s="106">
        <v>48338</v>
      </c>
      <c r="K61" s="6"/>
      <c r="L61" s="6"/>
      <c r="M61" s="106">
        <v>51122</v>
      </c>
      <c r="N61" s="6"/>
      <c r="O61" s="6"/>
    </row>
    <row r="62" spans="1:15">
      <c r="A62" s="34"/>
    </row>
    <row r="63" spans="1:15">
      <c r="A63" s="35"/>
    </row>
    <row r="64" spans="1:15">
      <c r="A64" s="35"/>
    </row>
  </sheetData>
  <mergeCells count="3">
    <mergeCell ref="A2:I2"/>
    <mergeCell ref="A39:I39"/>
    <mergeCell ref="A1:I1"/>
  </mergeCells>
  <pageMargins left="0.31496062992125984" right="0.19685039370078741" top="0.6692913385826772" bottom="0.43307086614173229" header="0.39370078740157483" footer="0.19685039370078741"/>
  <pageSetup paperSize="9" scale="70" firstPageNumber="980" fitToHeight="2" orientation="landscape" useFirstPageNumber="1" r:id="rId1"/>
  <headerFooter alignWithMargins="0">
    <oddHeader>&amp;C&amp;"Times New Roman,Regular"&amp;12&amp;P&amp;R&amp;"Times New Roman,Regular"Valsts budžets 2024. gadam</oddHeader>
    <oddFooter>&amp;L&amp;"Times New Roman,Regular"&amp;F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kons_funk</vt:lpstr>
      <vt:lpstr>pb_spb_funk</vt:lpstr>
      <vt:lpstr>kons_adm</vt:lpstr>
      <vt:lpstr>pb_spb_adm</vt:lpstr>
      <vt:lpstr>kons_ekon</vt:lpstr>
      <vt:lpstr>pb_spb_ekon</vt:lpstr>
      <vt:lpstr>pb_spb_adm!Print_Area</vt:lpstr>
      <vt:lpstr>kons_adm!Print_Titles</vt:lpstr>
      <vt:lpstr>kons_ekon!Print_Titles</vt:lpstr>
      <vt:lpstr>pb_spb_adm!Print_Titles</vt:lpstr>
      <vt:lpstr>pb_spb_ekon!Print_Titles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Likumprojekta "Par valsts budžetu 2024. gadam un budžeta ietvaru 2024., 2025. un 2026. gadam" paskaidrojumi, 5.3.nodaļa Pielikumi. Izdevumu politikas virzienu un izdevumu atbilstoši funkcionālajām un ekonomiskajām kategorijām kopsavilkums</dc:title>
  <dc:subject>5.3.nodaļa. Valsts pamatbudžeta un speciālā budžeta izdevumi</dc:subject>
  <dc:creator>dace.godina@fm.gov.lv</dc:creator>
  <dc:description>krista.belija@fm.gov.lv_x000d_
t.67095625</dc:description>
  <cp:lastModifiedBy>Dace Godiņa</cp:lastModifiedBy>
  <cp:lastPrinted>2023-10-20T12:22:30Z</cp:lastPrinted>
  <dcterms:created xsi:type="dcterms:W3CDTF">1999-04-16T08:21:07Z</dcterms:created>
  <dcterms:modified xsi:type="dcterms:W3CDTF">2023-10-26T14:23:28Z</dcterms:modified>
  <cp:category>27320139, dace.godina@fm.gov.lv</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FMPask_5.3_pielikumi_271023_proj2024.xlsx</vt:lpwstr>
  </property>
</Properties>
</file>