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66925"/>
  <mc:AlternateContent xmlns:mc="http://schemas.openxmlformats.org/markup-compatibility/2006">
    <mc:Choice Requires="x15">
      <x15ac:absPath xmlns:x15ac="http://schemas.microsoft.com/office/spreadsheetml/2010/11/ac" url="S:\Budžeta_attīstības_nodaļa\BUDZETI\BUDZETS_2024\PASKAIDROJUMI\1_Paskaidrojumi iesniegšanai MK un Saeimai\PASKAIDROJUMI\"/>
    </mc:Choice>
  </mc:AlternateContent>
  <xr:revisionPtr revIDLastSave="0" documentId="13_ncr:1_{B8999E2C-7347-4245-AB41-164BB802D437}" xr6:coauthVersionLast="47" xr6:coauthVersionMax="47" xr10:uidLastSave="{00000000-0000-0000-0000-000000000000}"/>
  <bookViews>
    <workbookView xWindow="-110" yWindow="-110" windowWidth="19420" windowHeight="10420" xr2:uid="{00000000-000D-0000-FFFF-FFFF00000000}"/>
  </bookViews>
  <sheets>
    <sheet name="investicijas" sheetId="2" r:id="rId1"/>
  </sheets>
  <definedNames>
    <definedName name="_xlnm._FilterDatabase" localSheetId="0" hidden="1">investicijas!$A$6:$G$654</definedName>
    <definedName name="_Hlk83731208" localSheetId="0">investicijas!$C$59</definedName>
    <definedName name="_xlnm.Print_Titles" localSheetId="0">investicijas!$5:$6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27" i="2" l="1"/>
  <c r="G429" i="2"/>
  <c r="G427" i="2" s="1"/>
  <c r="F429" i="2"/>
  <c r="F427" i="2" s="1"/>
  <c r="E429" i="2"/>
  <c r="E426" i="2" s="1"/>
  <c r="D429" i="2"/>
  <c r="D427" i="2"/>
  <c r="G426" i="2"/>
  <c r="D426" i="2"/>
  <c r="F426" i="2" l="1"/>
  <c r="E145" i="2" l="1"/>
  <c r="F145" i="2"/>
  <c r="G145" i="2"/>
  <c r="D145" i="2"/>
  <c r="D149" i="2" l="1"/>
  <c r="E149" i="2"/>
  <c r="F149" i="2"/>
  <c r="G149" i="2"/>
  <c r="E653" i="2" l="1"/>
  <c r="E651" i="2" s="1"/>
  <c r="E650" i="2" s="1"/>
  <c r="F653" i="2"/>
  <c r="F651" i="2" s="1"/>
  <c r="F650" i="2" s="1"/>
  <c r="G653" i="2"/>
  <c r="G651" i="2" s="1"/>
  <c r="G650" i="2" s="1"/>
  <c r="D653" i="2"/>
  <c r="D651" i="2" s="1"/>
  <c r="D650" i="2" s="1"/>
  <c r="E456" i="2"/>
  <c r="F456" i="2"/>
  <c r="G456" i="2"/>
  <c r="D456" i="2"/>
  <c r="E442" i="2"/>
  <c r="F442" i="2"/>
  <c r="G442" i="2"/>
  <c r="D442" i="2"/>
  <c r="E83" i="2"/>
  <c r="E79" i="2" s="1"/>
  <c r="E78" i="2" s="1"/>
  <c r="F83" i="2"/>
  <c r="F79" i="2" s="1"/>
  <c r="F78" i="2" s="1"/>
  <c r="G83" i="2"/>
  <c r="G79" i="2" s="1"/>
  <c r="G78" i="2" s="1"/>
  <c r="D83" i="2"/>
  <c r="D79" i="2" s="1"/>
  <c r="D78" i="2" s="1"/>
  <c r="E151" i="2" l="1"/>
  <c r="F151" i="2"/>
  <c r="G151" i="2"/>
  <c r="D151" i="2"/>
  <c r="E142" i="2"/>
  <c r="F142" i="2"/>
  <c r="G142" i="2"/>
  <c r="D142" i="2"/>
  <c r="E139" i="2"/>
  <c r="F139" i="2"/>
  <c r="G139" i="2"/>
  <c r="E133" i="2"/>
  <c r="F133" i="2"/>
  <c r="G133" i="2"/>
  <c r="D133" i="2"/>
  <c r="E130" i="2"/>
  <c r="F130" i="2"/>
  <c r="G130" i="2"/>
  <c r="D130" i="2"/>
  <c r="E124" i="2"/>
  <c r="F124" i="2"/>
  <c r="G124" i="2"/>
  <c r="D124" i="2"/>
  <c r="E121" i="2"/>
  <c r="F121" i="2"/>
  <c r="G121" i="2"/>
  <c r="D121" i="2"/>
  <c r="E298" i="2"/>
  <c r="F298" i="2"/>
  <c r="G298" i="2"/>
  <c r="D298" i="2"/>
  <c r="G296" i="2"/>
  <c r="E296" i="2"/>
  <c r="F296" i="2"/>
  <c r="D296" i="2"/>
  <c r="E294" i="2"/>
  <c r="F294" i="2"/>
  <c r="G294" i="2"/>
  <c r="D294" i="2"/>
  <c r="E292" i="2"/>
  <c r="F292" i="2"/>
  <c r="G292" i="2"/>
  <c r="D292" i="2"/>
  <c r="E284" i="2"/>
  <c r="F284" i="2"/>
  <c r="G284" i="2"/>
  <c r="D284" i="2"/>
  <c r="E275" i="2"/>
  <c r="F275" i="2"/>
  <c r="G275" i="2"/>
  <c r="E257" i="2"/>
  <c r="F257" i="2"/>
  <c r="G257" i="2"/>
  <c r="D257" i="2"/>
  <c r="D254" i="2"/>
  <c r="E252" i="2"/>
  <c r="F252" i="2"/>
  <c r="G252" i="2"/>
  <c r="D252" i="2"/>
  <c r="E245" i="2"/>
  <c r="F245" i="2"/>
  <c r="G245" i="2"/>
  <c r="D245" i="2"/>
  <c r="E238" i="2"/>
  <c r="F238" i="2"/>
  <c r="G238" i="2"/>
  <c r="D238" i="2"/>
  <c r="D260" i="2" l="1"/>
  <c r="E254" i="2" l="1"/>
  <c r="F254" i="2"/>
  <c r="G254" i="2"/>
  <c r="E234" i="2"/>
  <c r="F234" i="2"/>
  <c r="G234" i="2"/>
  <c r="D234" i="2"/>
  <c r="E220" i="2"/>
  <c r="F220" i="2"/>
  <c r="G220" i="2"/>
  <c r="D220" i="2"/>
  <c r="G225" i="2"/>
  <c r="E225" i="2"/>
  <c r="F225" i="2"/>
  <c r="D225" i="2"/>
  <c r="F230" i="2"/>
  <c r="G230" i="2"/>
  <c r="D230" i="2"/>
  <c r="E230" i="2"/>
  <c r="E218" i="2" l="1"/>
  <c r="D218" i="2"/>
  <c r="E636" i="2"/>
  <c r="F636" i="2"/>
  <c r="G636" i="2"/>
  <c r="D636" i="2"/>
  <c r="E611" i="2" l="1"/>
  <c r="F611" i="2"/>
  <c r="G611" i="2"/>
  <c r="D611" i="2"/>
  <c r="E599" i="2"/>
  <c r="F599" i="2"/>
  <c r="G599" i="2"/>
  <c r="D599" i="2"/>
  <c r="E597" i="2"/>
  <c r="F597" i="2"/>
  <c r="G597" i="2"/>
  <c r="D597" i="2"/>
  <c r="E595" i="2"/>
  <c r="F595" i="2"/>
  <c r="G595" i="2"/>
  <c r="D595" i="2"/>
  <c r="E458" i="2" l="1"/>
  <c r="F458" i="2"/>
  <c r="G458" i="2"/>
  <c r="D458" i="2"/>
  <c r="D386" i="2" l="1"/>
  <c r="E386" i="2"/>
  <c r="F386" i="2"/>
  <c r="G386" i="2"/>
  <c r="D361" i="2"/>
  <c r="D335" i="2" l="1"/>
  <c r="E333" i="2"/>
  <c r="F333" i="2"/>
  <c r="G333" i="2"/>
  <c r="D333" i="2"/>
  <c r="G318" i="2"/>
  <c r="F318" i="2"/>
  <c r="E318" i="2"/>
  <c r="E316" i="2" s="1"/>
  <c r="D318" i="2"/>
  <c r="E300" i="2" l="1"/>
  <c r="F300" i="2"/>
  <c r="G300" i="2"/>
  <c r="D300" i="2"/>
  <c r="G278" i="2" l="1"/>
  <c r="G273" i="2" s="1"/>
  <c r="F278" i="2"/>
  <c r="E278" i="2"/>
  <c r="E273" i="2" s="1"/>
  <c r="E272" i="2" s="1"/>
  <c r="D278" i="2"/>
  <c r="D44" i="2" l="1"/>
  <c r="E51" i="2"/>
  <c r="F51" i="2"/>
  <c r="G51" i="2"/>
  <c r="D51" i="2"/>
  <c r="F199" i="2" l="1"/>
  <c r="E199" i="2"/>
  <c r="D199" i="2"/>
  <c r="G59" i="2" l="1"/>
  <c r="F59" i="2"/>
  <c r="E59" i="2"/>
  <c r="D64" i="2"/>
  <c r="D59" i="2" s="1"/>
  <c r="G116" i="2" l="1"/>
  <c r="F116" i="2"/>
  <c r="E116" i="2"/>
  <c r="D116" i="2"/>
  <c r="G115" i="2"/>
  <c r="G113" i="2" s="1"/>
  <c r="F115" i="2"/>
  <c r="F113" i="2" s="1"/>
  <c r="E115" i="2"/>
  <c r="E113" i="2" s="1"/>
  <c r="D114" i="2"/>
  <c r="D115" i="2" l="1"/>
  <c r="D113" i="2" s="1"/>
  <c r="D111" i="2" s="1"/>
  <c r="D110" i="2" s="1"/>
  <c r="F70" i="2"/>
  <c r="E70" i="2"/>
  <c r="D70" i="2"/>
  <c r="F68" i="2"/>
  <c r="F66" i="2" s="1"/>
  <c r="E68" i="2"/>
  <c r="E66" i="2" s="1"/>
  <c r="D68" i="2"/>
  <c r="D66" i="2" s="1"/>
  <c r="D65" i="2" l="1"/>
  <c r="E65" i="2"/>
  <c r="F65" i="2"/>
  <c r="F273" i="2"/>
  <c r="E44" i="2" l="1"/>
  <c r="F44" i="2"/>
  <c r="G44" i="2"/>
  <c r="E198" i="2" l="1"/>
  <c r="F198" i="2"/>
  <c r="G198" i="2"/>
  <c r="D198" i="2"/>
  <c r="E178" i="2"/>
  <c r="D275" i="2" l="1"/>
  <c r="D273" i="2" s="1"/>
  <c r="E311" i="2" l="1"/>
  <c r="G648" i="2"/>
  <c r="G646" i="2" s="1"/>
  <c r="G645" i="2" s="1"/>
  <c r="F648" i="2"/>
  <c r="F646" i="2" s="1"/>
  <c r="F645" i="2" s="1"/>
  <c r="E648" i="2"/>
  <c r="E646" i="2" s="1"/>
  <c r="E645" i="2" s="1"/>
  <c r="D648" i="2"/>
  <c r="D646" i="2" s="1"/>
  <c r="D645" i="2" s="1"/>
  <c r="G642" i="2"/>
  <c r="F642" i="2"/>
  <c r="E642" i="2"/>
  <c r="D642" i="2"/>
  <c r="G640" i="2"/>
  <c r="G639" i="2" s="1"/>
  <c r="F640" i="2"/>
  <c r="F639" i="2" s="1"/>
  <c r="E640" i="2"/>
  <c r="E639" i="2" s="1"/>
  <c r="D640" i="2"/>
  <c r="D639" i="2" s="1"/>
  <c r="G630" i="2"/>
  <c r="G628" i="2" s="1"/>
  <c r="G627" i="2" s="1"/>
  <c r="F630" i="2"/>
  <c r="F628" i="2" s="1"/>
  <c r="F627" i="2" s="1"/>
  <c r="E630" i="2"/>
  <c r="E628" i="2" s="1"/>
  <c r="E627" i="2" s="1"/>
  <c r="D630" i="2"/>
  <c r="D628" i="2" s="1"/>
  <c r="D627" i="2" s="1"/>
  <c r="G624" i="2"/>
  <c r="G622" i="2" s="1"/>
  <c r="G621" i="2" s="1"/>
  <c r="F624" i="2"/>
  <c r="F622" i="2" s="1"/>
  <c r="F621" i="2" s="1"/>
  <c r="E624" i="2"/>
  <c r="E622" i="2" s="1"/>
  <c r="E621" i="2" s="1"/>
  <c r="D624" i="2"/>
  <c r="D622" i="2" s="1"/>
  <c r="D621" i="2" s="1"/>
  <c r="G615" i="2"/>
  <c r="F615" i="2"/>
  <c r="E615" i="2"/>
  <c r="D615" i="2"/>
  <c r="G613" i="2"/>
  <c r="F613" i="2"/>
  <c r="E613" i="2"/>
  <c r="D613" i="2"/>
  <c r="D609" i="2"/>
  <c r="G609" i="2"/>
  <c r="F609" i="2"/>
  <c r="E609" i="2"/>
  <c r="D605" i="2"/>
  <c r="G605" i="2"/>
  <c r="F605" i="2"/>
  <c r="E605" i="2"/>
  <c r="G603" i="2"/>
  <c r="F603" i="2"/>
  <c r="E603" i="2"/>
  <c r="D603" i="2"/>
  <c r="G602" i="2"/>
  <c r="G601" i="2" s="1"/>
  <c r="F602" i="2"/>
  <c r="F601" i="2" s="1"/>
  <c r="E602" i="2"/>
  <c r="E601" i="2" s="1"/>
  <c r="D602" i="2"/>
  <c r="D601" i="2" s="1"/>
  <c r="G590" i="2"/>
  <c r="F590" i="2"/>
  <c r="E590" i="2"/>
  <c r="D590" i="2"/>
  <c r="G588" i="2"/>
  <c r="G587" i="2" s="1"/>
  <c r="F588" i="2"/>
  <c r="F587" i="2" s="1"/>
  <c r="E588" i="2"/>
  <c r="E587" i="2" s="1"/>
  <c r="D588" i="2"/>
  <c r="D587" i="2" s="1"/>
  <c r="G585" i="2"/>
  <c r="G583" i="2" s="1"/>
  <c r="G582" i="2" s="1"/>
  <c r="F585" i="2"/>
  <c r="F583" i="2" s="1"/>
  <c r="F582" i="2" s="1"/>
  <c r="E585" i="2"/>
  <c r="E583" i="2" s="1"/>
  <c r="E582" i="2" s="1"/>
  <c r="D585" i="2"/>
  <c r="D583" i="2" s="1"/>
  <c r="D582" i="2" s="1"/>
  <c r="G576" i="2"/>
  <c r="F576" i="2"/>
  <c r="E576" i="2"/>
  <c r="D576" i="2"/>
  <c r="G574" i="2"/>
  <c r="F574" i="2"/>
  <c r="E574" i="2"/>
  <c r="D574" i="2"/>
  <c r="G572" i="2"/>
  <c r="F572" i="2"/>
  <c r="E572" i="2"/>
  <c r="D572" i="2"/>
  <c r="G570" i="2"/>
  <c r="F570" i="2"/>
  <c r="E570" i="2"/>
  <c r="D570" i="2"/>
  <c r="G568" i="2"/>
  <c r="F568" i="2"/>
  <c r="E568" i="2"/>
  <c r="D568" i="2"/>
  <c r="G566" i="2"/>
  <c r="F566" i="2"/>
  <c r="E566" i="2"/>
  <c r="D566" i="2"/>
  <c r="G564" i="2"/>
  <c r="F564" i="2"/>
  <c r="E564" i="2"/>
  <c r="D564" i="2"/>
  <c r="G562" i="2"/>
  <c r="F562" i="2"/>
  <c r="E562" i="2"/>
  <c r="D562" i="2"/>
  <c r="G551" i="2"/>
  <c r="F551" i="2"/>
  <c r="E551" i="2"/>
  <c r="D551" i="2"/>
  <c r="G549" i="2"/>
  <c r="F549" i="2"/>
  <c r="E549" i="2"/>
  <c r="D549" i="2"/>
  <c r="G547" i="2"/>
  <c r="F547" i="2"/>
  <c r="E547" i="2"/>
  <c r="D547" i="2"/>
  <c r="G529" i="2"/>
  <c r="F529" i="2"/>
  <c r="E529" i="2"/>
  <c r="D529" i="2"/>
  <c r="G527" i="2"/>
  <c r="F527" i="2"/>
  <c r="E527" i="2"/>
  <c r="D527" i="2"/>
  <c r="G525" i="2"/>
  <c r="F525" i="2"/>
  <c r="E525" i="2"/>
  <c r="D525" i="2"/>
  <c r="D517" i="2"/>
  <c r="G517" i="2"/>
  <c r="F517" i="2"/>
  <c r="E517" i="2"/>
  <c r="G515" i="2"/>
  <c r="F515" i="2"/>
  <c r="E515" i="2"/>
  <c r="D515" i="2"/>
  <c r="G510" i="2"/>
  <c r="F510" i="2"/>
  <c r="E510" i="2"/>
  <c r="D510" i="2"/>
  <c r="G507" i="2"/>
  <c r="F507" i="2"/>
  <c r="E507" i="2"/>
  <c r="D507" i="2"/>
  <c r="G505" i="2"/>
  <c r="F505" i="2"/>
  <c r="E505" i="2"/>
  <c r="D505" i="2"/>
  <c r="G500" i="2"/>
  <c r="F500" i="2"/>
  <c r="E500" i="2"/>
  <c r="D500" i="2"/>
  <c r="G498" i="2"/>
  <c r="F498" i="2"/>
  <c r="E498" i="2"/>
  <c r="D498" i="2"/>
  <c r="G493" i="2"/>
  <c r="G491" i="2" s="1"/>
  <c r="G490" i="2" s="1"/>
  <c r="F493" i="2"/>
  <c r="F491" i="2" s="1"/>
  <c r="F490" i="2" s="1"/>
  <c r="E493" i="2"/>
  <c r="E491" i="2" s="1"/>
  <c r="E490" i="2" s="1"/>
  <c r="D493" i="2"/>
  <c r="D491" i="2" s="1"/>
  <c r="D490" i="2" s="1"/>
  <c r="G483" i="2"/>
  <c r="F483" i="2"/>
  <c r="E483" i="2"/>
  <c r="D483" i="2"/>
  <c r="G481" i="2"/>
  <c r="F481" i="2"/>
  <c r="E481" i="2"/>
  <c r="D481" i="2"/>
  <c r="G479" i="2"/>
  <c r="F479" i="2"/>
  <c r="E479" i="2"/>
  <c r="D479" i="2"/>
  <c r="G477" i="2"/>
  <c r="F477" i="2"/>
  <c r="E477" i="2"/>
  <c r="D477" i="2"/>
  <c r="G473" i="2"/>
  <c r="F473" i="2"/>
  <c r="E473" i="2"/>
  <c r="D473" i="2"/>
  <c r="G471" i="2"/>
  <c r="F471" i="2"/>
  <c r="E471" i="2"/>
  <c r="D471" i="2"/>
  <c r="D468" i="2"/>
  <c r="G468" i="2"/>
  <c r="F468" i="2"/>
  <c r="E468" i="2"/>
  <c r="G465" i="2"/>
  <c r="F465" i="2"/>
  <c r="E465" i="2"/>
  <c r="D465" i="2"/>
  <c r="G463" i="2"/>
  <c r="F463" i="2"/>
  <c r="E463" i="2"/>
  <c r="D463" i="2"/>
  <c r="G460" i="2"/>
  <c r="F460" i="2"/>
  <c r="E460" i="2"/>
  <c r="D460" i="2"/>
  <c r="G454" i="2"/>
  <c r="F454" i="2"/>
  <c r="E454" i="2"/>
  <c r="D454" i="2"/>
  <c r="G446" i="2"/>
  <c r="F446" i="2"/>
  <c r="E446" i="2"/>
  <c r="D446" i="2"/>
  <c r="D14" i="2"/>
  <c r="D13" i="2" s="1"/>
  <c r="G414" i="2"/>
  <c r="F414" i="2"/>
  <c r="E414" i="2"/>
  <c r="D414" i="2"/>
  <c r="G406" i="2"/>
  <c r="F406" i="2"/>
  <c r="E406" i="2"/>
  <c r="D406" i="2"/>
  <c r="G402" i="2"/>
  <c r="F402" i="2"/>
  <c r="E402" i="2"/>
  <c r="D402" i="2"/>
  <c r="G396" i="2"/>
  <c r="F396" i="2"/>
  <c r="E396" i="2"/>
  <c r="D396" i="2"/>
  <c r="G394" i="2"/>
  <c r="F394" i="2"/>
  <c r="E394" i="2"/>
  <c r="D394" i="2"/>
  <c r="G389" i="2"/>
  <c r="F389" i="2"/>
  <c r="E389" i="2"/>
  <c r="D389" i="2"/>
  <c r="G380" i="2"/>
  <c r="F380" i="2"/>
  <c r="E380" i="2"/>
  <c r="D380" i="2"/>
  <c r="G371" i="2"/>
  <c r="F371" i="2"/>
  <c r="E371" i="2"/>
  <c r="D371" i="2"/>
  <c r="G361" i="2"/>
  <c r="F361" i="2"/>
  <c r="E361" i="2"/>
  <c r="G359" i="2"/>
  <c r="F359" i="2"/>
  <c r="E359" i="2"/>
  <c r="D359" i="2"/>
  <c r="G357" i="2"/>
  <c r="F357" i="2"/>
  <c r="E357" i="2"/>
  <c r="D357" i="2"/>
  <c r="G351" i="2"/>
  <c r="F351" i="2"/>
  <c r="E351" i="2"/>
  <c r="D351" i="2"/>
  <c r="G349" i="2"/>
  <c r="F349" i="2"/>
  <c r="E349" i="2"/>
  <c r="D349" i="2"/>
  <c r="G347" i="2"/>
  <c r="F347" i="2"/>
  <c r="E347" i="2"/>
  <c r="D347" i="2"/>
  <c r="G335" i="2"/>
  <c r="F335" i="2"/>
  <c r="E335" i="2"/>
  <c r="G326" i="2"/>
  <c r="F326" i="2"/>
  <c r="E326" i="2"/>
  <c r="D326" i="2"/>
  <c r="G321" i="2"/>
  <c r="F321" i="2"/>
  <c r="E321" i="2"/>
  <c r="D321" i="2"/>
  <c r="D316" i="2"/>
  <c r="G316" i="2"/>
  <c r="D311" i="2"/>
  <c r="G311" i="2"/>
  <c r="F311" i="2"/>
  <c r="G260" i="2"/>
  <c r="F260" i="2"/>
  <c r="E260" i="2"/>
  <c r="G244" i="2"/>
  <c r="F244" i="2"/>
  <c r="E244" i="2"/>
  <c r="D244" i="2"/>
  <c r="G218" i="2"/>
  <c r="F218" i="2"/>
  <c r="G205" i="2"/>
  <c r="F205" i="2"/>
  <c r="E205" i="2"/>
  <c r="D205" i="2"/>
  <c r="G201" i="2"/>
  <c r="F201" i="2"/>
  <c r="E201" i="2"/>
  <c r="D201" i="2"/>
  <c r="G196" i="2"/>
  <c r="F196" i="2"/>
  <c r="E196" i="2"/>
  <c r="D196" i="2"/>
  <c r="G194" i="2"/>
  <c r="F194" i="2"/>
  <c r="E194" i="2"/>
  <c r="D194" i="2"/>
  <c r="G181" i="2"/>
  <c r="F181" i="2"/>
  <c r="E181" i="2"/>
  <c r="D181" i="2"/>
  <c r="G178" i="2"/>
  <c r="F178" i="2"/>
  <c r="D178" i="2"/>
  <c r="G165" i="2"/>
  <c r="F165" i="2"/>
  <c r="E165" i="2"/>
  <c r="D165" i="2"/>
  <c r="G154" i="2"/>
  <c r="F154" i="2"/>
  <c r="E154" i="2"/>
  <c r="D154" i="2"/>
  <c r="D139" i="2"/>
  <c r="G137" i="2"/>
  <c r="F137" i="2"/>
  <c r="F119" i="2" s="1"/>
  <c r="E137" i="2"/>
  <c r="E119" i="2" s="1"/>
  <c r="E118" i="2" s="1"/>
  <c r="D137" i="2"/>
  <c r="G111" i="2"/>
  <c r="G110" i="2" s="1"/>
  <c r="F111" i="2"/>
  <c r="F110" i="2" s="1"/>
  <c r="E111" i="2"/>
  <c r="E110" i="2" s="1"/>
  <c r="G76" i="2"/>
  <c r="G74" i="2" s="1"/>
  <c r="G73" i="2" s="1"/>
  <c r="F76" i="2"/>
  <c r="F74" i="2" s="1"/>
  <c r="F73" i="2" s="1"/>
  <c r="E76" i="2"/>
  <c r="E74" i="2" s="1"/>
  <c r="E73" i="2" s="1"/>
  <c r="D76" i="2"/>
  <c r="D74" i="2" s="1"/>
  <c r="D73" i="2" s="1"/>
  <c r="G70" i="2"/>
  <c r="G68" i="2"/>
  <c r="G66" i="2" s="1"/>
  <c r="G57" i="2"/>
  <c r="G56" i="2" s="1"/>
  <c r="F57" i="2"/>
  <c r="F56" i="2" s="1"/>
  <c r="E57" i="2"/>
  <c r="E56" i="2" s="1"/>
  <c r="D57" i="2"/>
  <c r="D56" i="2" s="1"/>
  <c r="G49" i="2"/>
  <c r="F49" i="2"/>
  <c r="E49" i="2"/>
  <c r="D49" i="2"/>
  <c r="G19" i="2"/>
  <c r="G17" i="2" s="1"/>
  <c r="F19" i="2"/>
  <c r="F17" i="2" s="1"/>
  <c r="E19" i="2"/>
  <c r="E17" i="2" s="1"/>
  <c r="D19" i="2"/>
  <c r="D17" i="2" s="1"/>
  <c r="E440" i="2" l="1"/>
  <c r="E439" i="2" s="1"/>
  <c r="F118" i="2"/>
  <c r="D12" i="2"/>
  <c r="D9" i="2" s="1"/>
  <c r="E12" i="2"/>
  <c r="F12" i="2"/>
  <c r="G12" i="2"/>
  <c r="D119" i="2"/>
  <c r="D118" i="2" s="1"/>
  <c r="D440" i="2"/>
  <c r="D439" i="2" s="1"/>
  <c r="E309" i="2"/>
  <c r="E308" i="2" s="1"/>
  <c r="F316" i="2"/>
  <c r="F309" i="2" s="1"/>
  <c r="F308" i="2" s="1"/>
  <c r="D309" i="2"/>
  <c r="D308" i="2" s="1"/>
  <c r="D161" i="2"/>
  <c r="D160" i="2" s="1"/>
  <c r="E161" i="2"/>
  <c r="E160" i="2" s="1"/>
  <c r="D272" i="2"/>
  <c r="G440" i="2"/>
  <c r="G439" i="2" s="1"/>
  <c r="F272" i="2"/>
  <c r="G309" i="2"/>
  <c r="G308" i="2" s="1"/>
  <c r="G369" i="2"/>
  <c r="G368" i="2" s="1"/>
  <c r="G119" i="2"/>
  <c r="G118" i="2" s="1"/>
  <c r="F345" i="2"/>
  <c r="F344" i="2" s="1"/>
  <c r="E496" i="2"/>
  <c r="E495" i="2" s="1"/>
  <c r="F440" i="2"/>
  <c r="F439" i="2" s="1"/>
  <c r="D42" i="2"/>
  <c r="D41" i="2" s="1"/>
  <c r="D345" i="2"/>
  <c r="D344" i="2" s="1"/>
  <c r="E14" i="2"/>
  <c r="E13" i="2" s="1"/>
  <c r="G272" i="2"/>
  <c r="F217" i="2"/>
  <c r="E345" i="2"/>
  <c r="E344" i="2" s="1"/>
  <c r="D369" i="2"/>
  <c r="D368" i="2" s="1"/>
  <c r="F593" i="2"/>
  <c r="F592" i="2" s="1"/>
  <c r="F42" i="2"/>
  <c r="F41" i="2" s="1"/>
  <c r="G217" i="2"/>
  <c r="G345" i="2"/>
  <c r="G344" i="2" s="1"/>
  <c r="F545" i="2"/>
  <c r="F544" i="2" s="1"/>
  <c r="E42" i="2"/>
  <c r="E41" i="2" s="1"/>
  <c r="F161" i="2"/>
  <c r="F160" i="2" s="1"/>
  <c r="F369" i="2"/>
  <c r="F368" i="2" s="1"/>
  <c r="E593" i="2"/>
  <c r="E592" i="2" s="1"/>
  <c r="G161" i="2"/>
  <c r="G160" i="2" s="1"/>
  <c r="F14" i="2"/>
  <c r="F13" i="2" s="1"/>
  <c r="F496" i="2"/>
  <c r="F495" i="2" s="1"/>
  <c r="E545" i="2"/>
  <c r="E544" i="2" s="1"/>
  <c r="G42" i="2"/>
  <c r="G41" i="2" s="1"/>
  <c r="G545" i="2"/>
  <c r="G544" i="2" s="1"/>
  <c r="D545" i="2"/>
  <c r="D544" i="2" s="1"/>
  <c r="D217" i="2"/>
  <c r="E217" i="2"/>
  <c r="G65" i="2"/>
  <c r="G496" i="2"/>
  <c r="G495" i="2" s="1"/>
  <c r="D496" i="2"/>
  <c r="D495" i="2" s="1"/>
  <c r="E369" i="2"/>
  <c r="E368" i="2" s="1"/>
  <c r="E16" i="2"/>
  <c r="F16" i="2"/>
  <c r="D16" i="2"/>
  <c r="G16" i="2"/>
  <c r="D593" i="2"/>
  <c r="D592" i="2" s="1"/>
  <c r="G593" i="2"/>
  <c r="G592" i="2" s="1"/>
  <c r="G14" i="2"/>
  <c r="G13" i="2" s="1"/>
  <c r="G9" i="2" l="1"/>
  <c r="F9" i="2"/>
  <c r="E9" i="2"/>
  <c r="E25" i="2"/>
  <c r="E23" i="2" s="1"/>
  <c r="E11" i="2" s="1"/>
  <c r="E8" i="2" s="1"/>
  <c r="F25" i="2"/>
  <c r="F23" i="2" s="1"/>
  <c r="F11" i="2" s="1"/>
  <c r="D25" i="2"/>
  <c r="D23" i="2" s="1"/>
  <c r="D11" i="2" s="1"/>
  <c r="G25" i="2"/>
  <c r="G23" i="2" s="1"/>
  <c r="G11" i="2" s="1"/>
  <c r="G10" i="2" l="1"/>
  <c r="G7" i="2" s="1"/>
  <c r="G22" i="2"/>
  <c r="D22" i="2"/>
  <c r="F22" i="2"/>
  <c r="E22" i="2"/>
  <c r="G8" i="2" l="1"/>
  <c r="E10" i="2"/>
  <c r="E7" i="2" s="1"/>
  <c r="F10" i="2"/>
  <c r="F7" i="2" s="1"/>
  <c r="F8" i="2"/>
  <c r="D10" i="2"/>
  <c r="D7" i="2" s="1"/>
  <c r="D8" i="2"/>
</calcChain>
</file>

<file path=xl/sharedStrings.xml><?xml version="1.0" encoding="utf-8"?>
<sst xmlns="http://schemas.openxmlformats.org/spreadsheetml/2006/main" count="1072" uniqueCount="631">
  <si>
    <t>Saeimas drošības sistēmu pilnveidošana – Saeimas autobāzes drošības sistēmu pilnveidošana</t>
  </si>
  <si>
    <t>01.110</t>
  </si>
  <si>
    <t>01.00.00</t>
  </si>
  <si>
    <t>tajā skaitā pa programmām (apakšprogrammām)</t>
  </si>
  <si>
    <t xml:space="preserve">1. Valsts pamatfunkciju īstenošana </t>
  </si>
  <si>
    <t>02.Saeima - kopā</t>
  </si>
  <si>
    <t>Programmas/apakšprogrammas nosaukums;                                                                       klasifikācijas koda nosaukums</t>
  </si>
  <si>
    <t>Funkciju klasifi-kācijas kods</t>
  </si>
  <si>
    <t>Programmas/ apakšprogrammas kods</t>
  </si>
  <si>
    <t>03. Ministru kabinets - kopā</t>
  </si>
  <si>
    <t>19.00.00</t>
  </si>
  <si>
    <t>09.500</t>
  </si>
  <si>
    <t>2. Eiropas Savienības politiku instrumentu un pārējās ārvalstu finanšu palīdzības līdzfinansēto un finansēto projektu un pasākumu īstenošana</t>
  </si>
  <si>
    <t>62.20.00</t>
  </si>
  <si>
    <t>04. Korupcijas novēršanas un apkarošanas birojs - kopā</t>
  </si>
  <si>
    <t>03.600</t>
  </si>
  <si>
    <t>Pārējās valsts budžeta investīcijas</t>
  </si>
  <si>
    <t>09. Sabiedrisko pakalpojumu regulēšanas komisija - kopā</t>
  </si>
  <si>
    <t>04.100</t>
  </si>
  <si>
    <t>10. Aizsardzības ministrija - kopā</t>
  </si>
  <si>
    <t>12.00.00</t>
  </si>
  <si>
    <t>02.500</t>
  </si>
  <si>
    <t>Kara muzejs</t>
  </si>
  <si>
    <t xml:space="preserve">Militāri vēsturisko muzeja krājumu papildināšana un uzglabāšana. </t>
  </si>
  <si>
    <t>02.100</t>
  </si>
  <si>
    <t>Nacionālo bruņoto spēku uzturēšana</t>
  </si>
  <si>
    <t>Kaujas spēju nodrošināšana, sekmējot aizsardzības industrijas attīstību</t>
  </si>
  <si>
    <t>Nodrošinājums ar ekipējumu un materiāltehniskiem līdzekļiem vienību (t.sk. Zemessardzes) uzdevumu veikšanai</t>
  </si>
  <si>
    <t>28.00.00</t>
  </si>
  <si>
    <t>Ģeodēzija un kartogrāfija</t>
  </si>
  <si>
    <t>Valsts kartēšana un karšu nodrošināšana militārajām vajadzībām, kaujas spēju nodrošināšanai</t>
  </si>
  <si>
    <t xml:space="preserve">Visaptverošas valsts aizsardzības ieviešana - Ģeotelpiskās informācijas sagatavošana un pieejamības nodrošināšana </t>
  </si>
  <si>
    <t>30.00.00</t>
  </si>
  <si>
    <t>Valsts aizsardzības politikas realizācija</t>
  </si>
  <si>
    <t>Kiberdrošības nodrošināšana, fiziskās drošības sistēmu uzturēšana un pilnveidošana</t>
  </si>
  <si>
    <t>33.00.00</t>
  </si>
  <si>
    <t>Aizsardzības īpašumu pārvaldīšana</t>
  </si>
  <si>
    <t>Nacionālo bruņoto spēku pamatuzdevumu izpildei nepieciešamās infrastruktūras pilnveidošana</t>
  </si>
  <si>
    <t>Aizsardzības ministrijas valdījumā esošā nekustamā īpašuma uzturēšana un apsaimniekošana</t>
  </si>
  <si>
    <t>34.00.00</t>
  </si>
  <si>
    <t>Jaunsardzes centrs</t>
  </si>
  <si>
    <t>Materiāltehnisko līdzekļu uzglabāšana un uzturēšana izglītības procesa nodrošināšanai</t>
  </si>
  <si>
    <t>97.00.00</t>
  </si>
  <si>
    <t>Nozaru vadība un politikas plānošana</t>
  </si>
  <si>
    <t>22.12.00</t>
  </si>
  <si>
    <t>11. Ārlietu ministrija - kopā</t>
  </si>
  <si>
    <t>01.132</t>
  </si>
  <si>
    <t>IKT funkcionalitātes nodrošināšana un pārvaldības spēju stiprināšana</t>
  </si>
  <si>
    <t>01.131</t>
  </si>
  <si>
    <t>01.04.00</t>
  </si>
  <si>
    <t>13.Finanšu ministrija - kopā</t>
  </si>
  <si>
    <t>29.00.00</t>
  </si>
  <si>
    <t>01.120</t>
  </si>
  <si>
    <t>31.01.00</t>
  </si>
  <si>
    <t>Palielināti izdevumi starptautisko un LV sankciju un NILLTFN prasību ieviešanai un SAP migrācijai</t>
  </si>
  <si>
    <t>Valsts parāda un naudas līdzekļu vadības procesa digitālā transformācija</t>
  </si>
  <si>
    <t>Aizdevuma pakalpojuma pilnveidošana</t>
  </si>
  <si>
    <t>TARGET konsolidācijas projekts</t>
  </si>
  <si>
    <t>32.00.00</t>
  </si>
  <si>
    <t>Publikāciju vadības sistēmas attīstība – e-veidlapu izstrāde</t>
  </si>
  <si>
    <t>Valsts ieņēmumu un muitas politikas nodrošināšana</t>
  </si>
  <si>
    <t>Ārējās tirdzniecības nodrošināšanas informācijas sistēmu ieviešana atbilstoši Savienības Muitas kodeksam (Regula Nr. 952/2013)</t>
  </si>
  <si>
    <t>VID Nodokļu un muitas policijas pārvaldes IT risinājumu pielāgošana darbam ar E-lietu un muitas infrastruktūras pilnveidošana</t>
  </si>
  <si>
    <t>38.01.00</t>
  </si>
  <si>
    <t>39.02.00</t>
  </si>
  <si>
    <t>04.110</t>
  </si>
  <si>
    <t>41.13.00</t>
  </si>
  <si>
    <t>04.740</t>
  </si>
  <si>
    <t>IT sistēmu paplašināšana</t>
  </si>
  <si>
    <t>62.09.00</t>
  </si>
  <si>
    <t>63.20.00</t>
  </si>
  <si>
    <t>71.07.00</t>
  </si>
  <si>
    <t>73.06.00</t>
  </si>
  <si>
    <t>73.08.00</t>
  </si>
  <si>
    <t>15. Izglītības un zinātnes ministrija - kopā</t>
  </si>
  <si>
    <t>09.210</t>
  </si>
  <si>
    <t>Pārējās investīcijas</t>
  </si>
  <si>
    <t>02.01.00</t>
  </si>
  <si>
    <t>09.200</t>
  </si>
  <si>
    <t>Profesionālās izglītības programmu īstenošana</t>
  </si>
  <si>
    <t>Augstas gatavības projekti</t>
  </si>
  <si>
    <t>03.11.00</t>
  </si>
  <si>
    <t>09.410</t>
  </si>
  <si>
    <t>Koledžas</t>
  </si>
  <si>
    <t>04.00.00</t>
  </si>
  <si>
    <t>09.800</t>
  </si>
  <si>
    <t>Valsts valodas politika un pārvalde</t>
  </si>
  <si>
    <t>Digitālo materiālu izstrāde latviešu valodas apguvei.</t>
  </si>
  <si>
    <t>07.00.00</t>
  </si>
  <si>
    <t>Informācijas un komunikāciju tehnoloģiju uzturēšana un attīstība</t>
  </si>
  <si>
    <t>09.10.00</t>
  </si>
  <si>
    <t>Murjāņu sporta ģimnāzija</t>
  </si>
  <si>
    <t>09.12.00</t>
  </si>
  <si>
    <t>08.200</t>
  </si>
  <si>
    <t>Latvijas Sporta muzejs</t>
  </si>
  <si>
    <t>42.05.00</t>
  </si>
  <si>
    <t>09.810</t>
  </si>
  <si>
    <t>Valsts izglītības attīstības aģentūras darbības nodrošināšana</t>
  </si>
  <si>
    <t>42.06.00</t>
  </si>
  <si>
    <t>09.820</t>
  </si>
  <si>
    <t>Valsts izglītības satura centra darbības nodrošināšana</t>
  </si>
  <si>
    <t>42.09.00</t>
  </si>
  <si>
    <t>01.500</t>
  </si>
  <si>
    <t>Latvijas Zinātnes padome</t>
  </si>
  <si>
    <t>97.01.00</t>
  </si>
  <si>
    <t>Ministrijas centrālā aparāta darbības nodrošināšana</t>
  </si>
  <si>
    <t>62.08.00</t>
  </si>
  <si>
    <t>Eiropas Reģionālās attīstības fonda (ERAF) projekti (2014-2020)</t>
  </si>
  <si>
    <t>Tehniskā palīdzība Eiropas Reģionālās attīstības fonda (ERAF) apgūšanai (2014-2020)</t>
  </si>
  <si>
    <t>63.08.00</t>
  </si>
  <si>
    <t>Eiropas Sociālā fonda (ESF) projekti (2014-2020)</t>
  </si>
  <si>
    <t>70.08.00</t>
  </si>
  <si>
    <t>Valsts izglītības attīstības aģentūra</t>
  </si>
  <si>
    <t>70.10.00</t>
  </si>
  <si>
    <t>Jaunatnes starptautisko programmu aģentūra</t>
  </si>
  <si>
    <t>20.01.00</t>
  </si>
  <si>
    <t>04.210</t>
  </si>
  <si>
    <t>Pārtikas nekaitīguma un dzīvnieku veselības valsts uzraudzība un kontrole</t>
  </si>
  <si>
    <t>PVD pārvalžu ēku (pārvaldīšanā esošo valsts nekustamo īpašumu) renovācija, teritoriju labiekārtošana</t>
  </si>
  <si>
    <t>Transportlīdzekļu iegāde</t>
  </si>
  <si>
    <t>21.02.00</t>
  </si>
  <si>
    <t>Sabiedriskā finansējuma administrēšana un valsts uzraudzība lauksaimniecībā</t>
  </si>
  <si>
    <t>Serveru, datoru un biroja tehnikas iegāde</t>
  </si>
  <si>
    <t>24.01.00</t>
  </si>
  <si>
    <t>04.220</t>
  </si>
  <si>
    <t>Meža resursu valsts uzraudzība</t>
  </si>
  <si>
    <t>Meža valsts reģistra papildināšana</t>
  </si>
  <si>
    <t xml:space="preserve">Autotransporta iegāde </t>
  </si>
  <si>
    <t>Kapitālais remonts un rekonstrukcija</t>
  </si>
  <si>
    <t>27.00.00</t>
  </si>
  <si>
    <t>Augu veselība un augu aprites uzraudzība</t>
  </si>
  <si>
    <t>Datortehnikas, biroja tehnikas iegāde esošās tehnikas atjaunošana un attālinātā darba nodrošināšana</t>
  </si>
  <si>
    <t>04.200</t>
  </si>
  <si>
    <t>04.240</t>
  </si>
  <si>
    <t>Izdevumi Eiropas Reģionālās attīstības fonda (ERAF) projektu un pasākumu īstenošanai (2014-2020)</t>
  </si>
  <si>
    <t>65.20.00</t>
  </si>
  <si>
    <t>Tehniskā palīdzība Eiropas Lauksaimniecības fonda lauku attīstībai (ELFLA) apgūšanai (2014-2020)</t>
  </si>
  <si>
    <t>66.09.00</t>
  </si>
  <si>
    <t>Citu institūciju izdevumi Eiropas Jūrlietu un zivsaimniecības fonda (EJZF) projektu un pasākumu īstenošanai (2014-2020)</t>
  </si>
  <si>
    <t>66.50.00</t>
  </si>
  <si>
    <t>Tehniskā palīdzība Eiropas Jūrlietu, zvejniecības un akvakultūras fonda (EJZAF) ieviešanai (2021-2027)</t>
  </si>
  <si>
    <t>70.06.00</t>
  </si>
  <si>
    <t>Izdevumi citu Eiropas Savienības politiku instrumentu projektu un pasākumu īstenošanai</t>
  </si>
  <si>
    <t>05.00.00</t>
  </si>
  <si>
    <t>04.600</t>
  </si>
  <si>
    <t>Starptautiskās kravu loģistikas un ostu informācijas sistēmas uzturēšana</t>
  </si>
  <si>
    <t>04.510</t>
  </si>
  <si>
    <t>Valsts autoceļu uzturēšana un atjaunošana</t>
  </si>
  <si>
    <t>04.500</t>
  </si>
  <si>
    <t>60.07.00</t>
  </si>
  <si>
    <t>Eiropas transporta infrastruktūras projekti (Rail Baltica)</t>
  </si>
  <si>
    <t>61.10.00</t>
  </si>
  <si>
    <t>23.06.00</t>
  </si>
  <si>
    <t>17. Satiksmes ministrija- kopā</t>
  </si>
  <si>
    <t>1. Valsts pamatfunkciju īstenošana</t>
  </si>
  <si>
    <t>05.03.00</t>
  </si>
  <si>
    <t>10.120</t>
  </si>
  <si>
    <t>Aprūpe valsts sociālās aprūpes institūcijās</t>
  </si>
  <si>
    <t xml:space="preserve">Ieguldījumi ēku remontos infrastruktūras sakārtošanai (kārtējie telpu remonti un atjaunošanas darbi, neatliekamu, neparedzētu un avārijas remontdarbu veikšanai) </t>
  </si>
  <si>
    <t>Datortehnikas iegāde</t>
  </si>
  <si>
    <t>05.37.00</t>
  </si>
  <si>
    <t>Sociālās integrācijas valsts aģentūras administrēšana un profesionālās un sociālās rehabilitācijas pakalpojumu nodrošināšana</t>
  </si>
  <si>
    <t>05.62.00</t>
  </si>
  <si>
    <t>Invaliditātes ekspertīžu nodrošināšana</t>
  </si>
  <si>
    <t>07.01.00</t>
  </si>
  <si>
    <t>04.121</t>
  </si>
  <si>
    <t>Nodarbinātības valsts aģentūras darbības nodrošināšana</t>
  </si>
  <si>
    <t>Bezdarbnieku uzskaites un reģistrēto vakanču informācijas sistēmas (BURVIS) pilnveidojumi</t>
  </si>
  <si>
    <t>21.01.00</t>
  </si>
  <si>
    <t>Darba tiesisko attiecību un darba apstākļu kontrole un uzraudzība</t>
  </si>
  <si>
    <t>22.01.00</t>
  </si>
  <si>
    <t>10.910</t>
  </si>
  <si>
    <t>Labklājības nozares vadība un politikas plānošana</t>
  </si>
  <si>
    <t xml:space="preserve">Datortehnikas, programmatūras, biroja tehnikas un  licenču (MS Office) iegāde </t>
  </si>
  <si>
    <t>IT sistēmu pielāgošana (Horizon HOP, SPOLIS, lietvedības sistēmas moduļu papildinājumi)</t>
  </si>
  <si>
    <t>97.02.00</t>
  </si>
  <si>
    <t>Nozares centralizēto funkciju izpilde</t>
  </si>
  <si>
    <t>Pārējās valsts budžeta investīcijas: materiāli tehniskā nodrošinājuma atjaunošanai</t>
  </si>
  <si>
    <t>62.07.00</t>
  </si>
  <si>
    <t>Eiropas Reģionālās attīstības fonda (ERAF) īstenotie projekti labklājības nozarē (2014-2020)</t>
  </si>
  <si>
    <t>63.07.00</t>
  </si>
  <si>
    <t>04.122</t>
  </si>
  <si>
    <t>Eiropas Sociālā fonda (ESF) īstenotie projekti labklājības nozarē (2014-2020)</t>
  </si>
  <si>
    <t>Tehniskā palīdzība Eiropas Sociālā fonda (ESF) apgūšanai (2014-2020)</t>
  </si>
  <si>
    <t>04.05.00</t>
  </si>
  <si>
    <t>Valsts sociālās apdrošināšanas aģentūras speciālais budžets</t>
  </si>
  <si>
    <t>IT sistēmu pielāgošana (SAIS un ISS programmatūras attīstība)</t>
  </si>
  <si>
    <t>IT sistēmu pielāgošana (LatEESSI uzturēšana)</t>
  </si>
  <si>
    <t>18. Labklājības ministrija - speciālais budžets</t>
  </si>
  <si>
    <t>19. Tieslietu ministrija - kopā</t>
  </si>
  <si>
    <t>03.01.00</t>
  </si>
  <si>
    <t>03.311</t>
  </si>
  <si>
    <t>03.02.00</t>
  </si>
  <si>
    <t>Videokonferenču  un datortehnikas infrastruktūras pilnveidošana</t>
  </si>
  <si>
    <t>Drošības sistēmu ieviešana tiesās</t>
  </si>
  <si>
    <t>Ar E-lietas reformas pakāpenisku īstenošanu un pilnveidi saistītu aktivitāšu īstenošana</t>
  </si>
  <si>
    <t>03.03.00</t>
  </si>
  <si>
    <t>03.04.00</t>
  </si>
  <si>
    <t>03.07.00</t>
  </si>
  <si>
    <t>03.390</t>
  </si>
  <si>
    <t>Uzturlīdzekļu garantiju fonda iesniedzēju un parādnieku reģistra tehniskās platformas nomaiņa</t>
  </si>
  <si>
    <t>04.01.00</t>
  </si>
  <si>
    <t>03.410</t>
  </si>
  <si>
    <t>Ieslodzījuma vietu infrastruktūras uzlabošana</t>
  </si>
  <si>
    <t>04.02.00</t>
  </si>
  <si>
    <t>Jaunā Liepājas cietuma būvniecība</t>
  </si>
  <si>
    <t>04.03.00</t>
  </si>
  <si>
    <t>03.330</t>
  </si>
  <si>
    <t>06.01.00</t>
  </si>
  <si>
    <t>04.112</t>
  </si>
  <si>
    <t>Uzņēmumu reģistra informācijas sistēmas  modernizācija</t>
  </si>
  <si>
    <t>06.03.00</t>
  </si>
  <si>
    <t xml:space="preserve">Valsts zemes dienesta informācijas sistēmu datu publicēšana atvērto datu veidā </t>
  </si>
  <si>
    <t>IT infrastruktūras uzlabošana</t>
  </si>
  <si>
    <t>09.01.00</t>
  </si>
  <si>
    <t>09.02.00</t>
  </si>
  <si>
    <t>71.06.00</t>
  </si>
  <si>
    <t>21. Vides aizsardzības un reģionālās attīstības ministrija - kopā</t>
  </si>
  <si>
    <t>05.600</t>
  </si>
  <si>
    <t>05.400</t>
  </si>
  <si>
    <t>06.200</t>
  </si>
  <si>
    <t>61.08.00</t>
  </si>
  <si>
    <t>04.111</t>
  </si>
  <si>
    <t>69.08.00</t>
  </si>
  <si>
    <t>71.08.00</t>
  </si>
  <si>
    <t>22. Kultūras ministrija - kopā</t>
  </si>
  <si>
    <t>Datu centrs un kultūras mantojuma digitālā infrastruktūra</t>
  </si>
  <si>
    <t xml:space="preserve">Muzeju ēku un ekspozīciju atjaunošanai, nacionālā muzeja krājumu papildināšanai un izpētei. </t>
  </si>
  <si>
    <t>Latvijas Etnogrāfiskā brīvdabas muzeja daļēja eksponātēku un kultūrvēsturisko krājuma priekšmetu – vides objektu restaurācija un elektrodrošības sakārtošana.</t>
  </si>
  <si>
    <t>22.05.00</t>
  </si>
  <si>
    <t>08.210</t>
  </si>
  <si>
    <t>08.610</t>
  </si>
  <si>
    <t>70.18.00</t>
  </si>
  <si>
    <t>03.310</t>
  </si>
  <si>
    <t>06.02.20</t>
  </si>
  <si>
    <t>39.03.00</t>
  </si>
  <si>
    <t>07.460</t>
  </si>
  <si>
    <t>39.04.00</t>
  </si>
  <si>
    <t>07.620</t>
  </si>
  <si>
    <t>39.06.00</t>
  </si>
  <si>
    <t>39.07.00</t>
  </si>
  <si>
    <t>45.01.00</t>
  </si>
  <si>
    <t>07.610</t>
  </si>
  <si>
    <t>46.01.00</t>
  </si>
  <si>
    <t>46.03.00</t>
  </si>
  <si>
    <t>30. Satversmes tiesa - kopā</t>
  </si>
  <si>
    <t>03.320</t>
  </si>
  <si>
    <t>08.320</t>
  </si>
  <si>
    <t>Nozares vadība</t>
  </si>
  <si>
    <t>08. Sabiedrības integrācijas fonds</t>
  </si>
  <si>
    <t>01. Valsts prezidenta kanceleja - kopā</t>
  </si>
  <si>
    <t xml:space="preserve">Valsts prezidenta darbības nodrošināšana </t>
  </si>
  <si>
    <t xml:space="preserve">
Rīgas pils dārza labiekārtošana</t>
  </si>
  <si>
    <t>24. Valsts kontrole - kopā</t>
  </si>
  <si>
    <t>Valsts kontrole</t>
  </si>
  <si>
    <r>
      <t>Pārējās</t>
    </r>
    <r>
      <rPr>
        <sz val="12"/>
        <color theme="1"/>
        <rFont val="Times New Roman"/>
        <family val="1"/>
        <charset val="186"/>
      </rPr>
      <t xml:space="preserve"> </t>
    </r>
    <r>
      <rPr>
        <sz val="10"/>
        <color theme="1"/>
        <rFont val="Times New Roman"/>
        <family val="1"/>
        <charset val="186"/>
      </rPr>
      <t>valsts budžeta investīcijas</t>
    </r>
  </si>
  <si>
    <t>14.Iekšlietu ministrija - kopā</t>
  </si>
  <si>
    <t>02.03.00</t>
  </si>
  <si>
    <t>03.110</t>
  </si>
  <si>
    <t xml:space="preserve">Sabiedriskās kārtības, drošības, ceļu satiksmes kontroles un uzraudzības kapacitātes stiprināšana </t>
  </si>
  <si>
    <t>Valsts policijas amatpersonu  izglītības sistēmas pilnveide (tai skaitā izmeklētāju apmācību centra izveide Valsts policijas koledžā)</t>
  </si>
  <si>
    <t>03.200</t>
  </si>
  <si>
    <t>10.00.00</t>
  </si>
  <si>
    <t>03.120</t>
  </si>
  <si>
    <t>11.01.00</t>
  </si>
  <si>
    <t>03.130</t>
  </si>
  <si>
    <t>Eiropas Savienības prasībām atbilstošu pasu, elektronisko identifikācijas karšu un uzturēšanās atļauju izsniegšana</t>
  </si>
  <si>
    <t>38.05.00</t>
  </si>
  <si>
    <t>40.02.00</t>
  </si>
  <si>
    <t>Iekšlietu ministrijas padotības iestāžu īpašumā, valdījumā vai lietošanā esošo nekustamo īpašumu tehniskā stāvokļa uzlabošana (kapitālie remonti)</t>
  </si>
  <si>
    <t>Iekšlietu ministrijas materiāltehniskā nodrošinājuma uzlabošana</t>
  </si>
  <si>
    <t>Bruņojuma iegāde Iekšlietu ministrijas padotībā esošo iestāžu vajadzībām</t>
  </si>
  <si>
    <t>40.03.00</t>
  </si>
  <si>
    <t xml:space="preserve">Krimināllietās un administratīvo pārkāpumu lietās lietisko pierādījumu un izņemto mantu glabāšanai, realizēšanai vai iznīcināšanai paredzētā  tehniskā aprīkojuma pilnveidošana un infrastruktūras uzlabošana </t>
  </si>
  <si>
    <t>42.00.00</t>
  </si>
  <si>
    <t xml:space="preserve">Iekšējā drošības biroja tehniskā nodrošinājuma iegāde un atjaunošana </t>
  </si>
  <si>
    <t>43.00.00</t>
  </si>
  <si>
    <t>67.13.00</t>
  </si>
  <si>
    <t>67.14.00</t>
  </si>
  <si>
    <t>70.23.00</t>
  </si>
  <si>
    <t>35. Centrālā vēlēšanu komisija - kopā</t>
  </si>
  <si>
    <t>01.600</t>
  </si>
  <si>
    <t>46. Sabiedriskie elektroniskie plašsaziņas līdzekļi - kopā</t>
  </si>
  <si>
    <t>12. Ekonomikas ministrija - kopā</t>
  </si>
  <si>
    <t>20.00.00</t>
  </si>
  <si>
    <t>04.430</t>
  </si>
  <si>
    <t>24.00.00</t>
  </si>
  <si>
    <t>01.320</t>
  </si>
  <si>
    <t>26.01.00</t>
  </si>
  <si>
    <t>26.02.00</t>
  </si>
  <si>
    <t>27.12.00</t>
  </si>
  <si>
    <t>04.300</t>
  </si>
  <si>
    <t>29.02.00</t>
  </si>
  <si>
    <t>29.06.00</t>
  </si>
  <si>
    <t>04.730</t>
  </si>
  <si>
    <t>Saeimas darbības nodrošināšana</t>
  </si>
  <si>
    <t>Valsts administrācijas skola</t>
  </si>
  <si>
    <t>Tehniskā palīdzība Eiropas Reģionālā attīstības fonda (ERAF) apgūšanai (2014-2020)</t>
  </si>
  <si>
    <t>Korupcijas novēršanas un apkarošanas birojs</t>
  </si>
  <si>
    <t>Sabiedrības integrācijas fonda vadība</t>
  </si>
  <si>
    <t>Diplomātiskās misijas ārvalstīs</t>
  </si>
  <si>
    <t>Fiskālās disciplīnas padomes darbības nodrošināšana</t>
  </si>
  <si>
    <t>Budžeta izpilde</t>
  </si>
  <si>
    <t>Iepirkumu uzraudzības birojs</t>
  </si>
  <si>
    <t>Eiropas Savienības pirmsstrukturālo, strukturālo un citu finanšu instrumentu koordinācija</t>
  </si>
  <si>
    <t>Izložu un azartspēļu organizēšanas un norises uzraudzība</t>
  </si>
  <si>
    <t>Eiropas Reģionālās attīstības fonda (ERAF) finansētie ierobežoto konkursu projekti (2014-2020)</t>
  </si>
  <si>
    <t>Eiropas Ekonomikas zonas un Norvēģijas finanšu instrumentu finansētie projekti</t>
  </si>
  <si>
    <t>Eiropas Komisijas (kopā ar iesaistītajām dalībvalstīm) un tabakas ražotāju nolīgumu ietvaros piešķirtie finanšu līdzekļi</t>
  </si>
  <si>
    <t>Valsts ieņēmumu dienesta īstenotie projekti finansiālo interešu aizsardzības jomā</t>
  </si>
  <si>
    <t>Būvniecība</t>
  </si>
  <si>
    <t>Statistiskās informācijas nodrošināšana</t>
  </si>
  <si>
    <t>Iekšējais tirgus un patērētāju tiesību aizsardzība</t>
  </si>
  <si>
    <t>Konkurences politikas ieviešana</t>
  </si>
  <si>
    <t>LIAA darbības nodrošināšana</t>
  </si>
  <si>
    <t>Ārējās ekonomiskās politikas ieviešana</t>
  </si>
  <si>
    <t>Elektroenerģijas lietotāju atbalsts</t>
  </si>
  <si>
    <t>Enerģētikas jautājumu administrēšana</t>
  </si>
  <si>
    <t>Tūrisma politikas ieviešana</t>
  </si>
  <si>
    <t>Vienotās sakaru un informācijas sistēmas uzturēšana un vadība</t>
  </si>
  <si>
    <t>Valsts policija</t>
  </si>
  <si>
    <t>Ugunsdrošība, glābšana un civilā aizsardzība</t>
  </si>
  <si>
    <t>Valsts robežsardzes darbība</t>
  </si>
  <si>
    <t>Pilsonības un migrācijas lietu pārvalde</t>
  </si>
  <si>
    <t>Veselības aprūpe un fiziskā sagatavotība</t>
  </si>
  <si>
    <t>Nekustamais īpašums un centralizētais iepirkums</t>
  </si>
  <si>
    <t>Lietiskie pierādījumi un izņemtā manta</t>
  </si>
  <si>
    <t>Iekšējās drošības biroja darbība</t>
  </si>
  <si>
    <t>Finanšu izlūkošanas dienesta darbība</t>
  </si>
  <si>
    <t>Eiropas Reģionālās attīstības fonda (ERAF) projektu un pasākumu īstenošana (2014-2020)</t>
  </si>
  <si>
    <t>Eiropas Savienības robežu pārvaldības programmas Centrālāzijā projektu un pasākumu īstenošana</t>
  </si>
  <si>
    <t>FRONTEX Aģentūras starptautisko operāciju nodrošināšana</t>
  </si>
  <si>
    <t>Eiropas migrācijas tīkla projektu un pasākumu īstenošana</t>
  </si>
  <si>
    <t>Iekšējās drošības un Patvēruma, migrācijas un integrācijas fondu projektu un pasākumu īstenošana (2014-2020)</t>
  </si>
  <si>
    <t>Tiesu administrēšana</t>
  </si>
  <si>
    <t>Apgabaltiesas un rajonu (pilsētu) tiesas</t>
  </si>
  <si>
    <t>Juridiskās palīdzības nodrošināšana</t>
  </si>
  <si>
    <t>Tiesu ekspertīžu veikšana</t>
  </si>
  <si>
    <t>Uzturlīdzekļu garantiju fonda administrēšana</t>
  </si>
  <si>
    <t>Ieslodzījuma vietas</t>
  </si>
  <si>
    <t>Ieslodzījuma vietu būvniecība</t>
  </si>
  <si>
    <t>Probācijas īstenošana</t>
  </si>
  <si>
    <t>Juridisko personu reģistrācija</t>
  </si>
  <si>
    <t>Maksātnespējas procesa pārvaldība</t>
  </si>
  <si>
    <t>Nekustamā īpašuma tiesību politikas īstenošana</t>
  </si>
  <si>
    <t>Valsts valodas aizsardzība</t>
  </si>
  <si>
    <t>Fizisko personu datu aizsardzība</t>
  </si>
  <si>
    <t>Citu ES politiku instrumentu projektu un pasākumu īstenošana (2014-2020)</t>
  </si>
  <si>
    <t>Eiropas Ekonomikas zonas finanšu instrumenta un Norvēģijas valdības divpusējā finanšu instrumenta finansētie projekti</t>
  </si>
  <si>
    <t>Nozares vides projekti</t>
  </si>
  <si>
    <t>Valsts vides dienests</t>
  </si>
  <si>
    <t>Vides pārraudzības valsts birojs</t>
  </si>
  <si>
    <t>Latvijas Dabas muzeja darbības nodrošināšana</t>
  </si>
  <si>
    <t>Nacionālo parku darbības nodrošināšana</t>
  </si>
  <si>
    <t>Attīstības nacionālie atbalsta instrumenti</t>
  </si>
  <si>
    <t>Valsts reģionālās attīstības politikas īstenošana</t>
  </si>
  <si>
    <t>Kohēzijas fonda (KF) projekti (2014-2020)</t>
  </si>
  <si>
    <t>Pārrobežu sadarbības programmu darbības nodrošināšana, projekti un pasākumi (2014-2020)</t>
  </si>
  <si>
    <t>LIFE programmas projekti</t>
  </si>
  <si>
    <t>Filmu nozare</t>
  </si>
  <si>
    <t>Kultūrizglītība</t>
  </si>
  <si>
    <t>Kultūras mantojums</t>
  </si>
  <si>
    <t>Kultūras infrastruktūras attīstība</t>
  </si>
  <si>
    <t>Valsts vienotā bibliotēku informācijas sistēma</t>
  </si>
  <si>
    <t>Informācijas tehnoloģiju attīstība un uzturēšana kultūras nozarē</t>
  </si>
  <si>
    <t>Valsts kultūrkapitāla fonda darbības nodrošināšana</t>
  </si>
  <si>
    <t>Sabiedrības integrācijas pasākumu īstenošana</t>
  </si>
  <si>
    <t>Diasporas pasākumu īstenošana</t>
  </si>
  <si>
    <t>Tiesa</t>
  </si>
  <si>
    <t>Medicīnas vēstures muzejs</t>
  </si>
  <si>
    <t>Neatliekamā medicīniskā palīdzība</t>
  </si>
  <si>
    <t>Tiesu medicīniskā ekspertīze</t>
  </si>
  <si>
    <t>Antidopinga politikas īstenošana</t>
  </si>
  <si>
    <t>Veselības aprūpes finansējuma administrēšana un ekonomiskā novērtēšana</t>
  </si>
  <si>
    <t>Uzraudzība un kontrole</t>
  </si>
  <si>
    <t>Slimību profilakses nodrošināšana</t>
  </si>
  <si>
    <t>Nozares vadība un politikas plānošana</t>
  </si>
  <si>
    <t>Eiropas Reģionālās attīstības fonda (ERAF) projektu veselības jomā īstenošana (2014-2020)</t>
  </si>
  <si>
    <t>Eiropas Sociālā fonda (ESF) projektu īstenošana (2014-2020)</t>
  </si>
  <si>
    <t>Prokuratūras iestāžu uzturēšana</t>
  </si>
  <si>
    <t>Vispārējā vadība</t>
  </si>
  <si>
    <t>Sabiedrisko elektronisko plašsaziņas līdzekļu padomes darbības nodrošināšana</t>
  </si>
  <si>
    <t>28. Augstākā tiesa - kopā</t>
  </si>
  <si>
    <t>29. Veselības ministrija - kopā</t>
  </si>
  <si>
    <t>47. Radio un televīzijas regulators - kopā</t>
  </si>
  <si>
    <t>KP kapacitātes stiprināšana, nodrošinot iespēju efektīvāk izpildīt konkurences noteikumus un uzraudzīt iekšējā tirgus pienācīgu darbību</t>
  </si>
  <si>
    <t>Aizsargātā lietotāja datu informācijas sistēmas (ALDIS) pilnveide</t>
  </si>
  <si>
    <t>Enerģētikas politikas īstenošanas monitorings un ziņošanas sistēmas īstenošana, IKT risinājumu izstrāde</t>
  </si>
  <si>
    <t>Pārējās ārvalstu finanšu palīdzības līdzfinansētie projekti</t>
  </si>
  <si>
    <t>Valsts pamatbudžets</t>
  </si>
  <si>
    <t>Valsts speciālais budžets</t>
  </si>
  <si>
    <t>18. Labklājības ministrija - kopā</t>
  </si>
  <si>
    <t>SEPLP materiāltehniskās bāzes atjaunošana</t>
  </si>
  <si>
    <t>Laboratorijas iekārtas Nacionālās sēklu kontroles laboratorijas darba uzlabošanai, drošas darba vides nodrošināšanai</t>
  </si>
  <si>
    <t>Laboratorijas iekārtas Agroķīmijas laboratorijas darba uzlabošanai, jaunu metožu ieviešanai</t>
  </si>
  <si>
    <t>16. Zemkopības ministrija - kopā</t>
  </si>
  <si>
    <t>Autoceļi</t>
  </si>
  <si>
    <t xml:space="preserve">Tilti </t>
  </si>
  <si>
    <t>Satiksmes organizācija un satiksmes drošība</t>
  </si>
  <si>
    <t xml:space="preserve">Velosipēdu ceļu izbūve </t>
  </si>
  <si>
    <r>
      <t>Pārējās</t>
    </r>
    <r>
      <rPr>
        <sz val="12"/>
        <rFont val="Times New Roman"/>
        <family val="1"/>
      </rPr>
      <t xml:space="preserve"> </t>
    </r>
    <r>
      <rPr>
        <sz val="10"/>
        <rFont val="Times New Roman"/>
        <family val="1"/>
      </rPr>
      <t>valsts budžeta investīcijas</t>
    </r>
  </si>
  <si>
    <t>Valsts budžeta izdevumi investīcijām</t>
  </si>
  <si>
    <t>Euro</t>
  </si>
  <si>
    <t>Pārējās valsts budžeta investīcijas: IKT infrastruktūras un materiāli tehniskā nodrošinājuma atjaunošanai</t>
  </si>
  <si>
    <t>Energoefektivitātes uzlabošana un inženierkomunikāciju atjaunošana Saeimas ēkās Skanstes ielā 6</t>
  </si>
  <si>
    <t xml:space="preserve">Ugunsdrošības sistēmu atjaunošana Saeimas autobāzē Skanstes ielā 6 </t>
  </si>
  <si>
    <t>Datoru un serveru licenču iegāde</t>
  </si>
  <si>
    <t>Saeimas dokumentu vadības sistēmas ieviešana</t>
  </si>
  <si>
    <t>Saeimas mājaslapas attīstība</t>
  </si>
  <si>
    <t>70.50.00</t>
  </si>
  <si>
    <t>Tehniskā palīdzība ERAF, ESF+,KF,TPF finansējuma apgūšanai (2021-2027)</t>
  </si>
  <si>
    <t>Biroja informācijas aizsardzība</t>
  </si>
  <si>
    <t>Interaktīvas pretkorupcijas spēles izstrāde un integrēšana 10.-12. klašu mācību saturā</t>
  </si>
  <si>
    <t>70.22.00</t>
  </si>
  <si>
    <t>Eiropas Atbalsta fonda vistrūcīgākajām personām pasākumu īstenošana (2014–2020)</t>
  </si>
  <si>
    <t xml:space="preserve">Visaptverošās valsts aizsardzības ieviešanai - Pārējās investīcijas </t>
  </si>
  <si>
    <t xml:space="preserve">Pārējās investīcijas </t>
  </si>
  <si>
    <t>73.07.00</t>
  </si>
  <si>
    <t>NATO investīciju projekti</t>
  </si>
  <si>
    <t>Infrastruktūras projektu īstenošanai NATO Drošības investīciju programmas ietvaros</t>
  </si>
  <si>
    <t xml:space="preserve">Īsviļņu radio sakaru apraides sistēmas ieviešanai </t>
  </si>
  <si>
    <t>Būvniecības informācijas sistēmas (BIS) pilnveide</t>
  </si>
  <si>
    <t>PTAC darbības procesu un sniegto pakalpojumu digitalizēšana informācijas sistēmas (IS) izveidošanas turpināšanai</t>
  </si>
  <si>
    <t>KP kapacitātes stiprināšana, attīstot IT risinājumus, konkurences pārkāpumu efektīvākai izmeklēšanai</t>
  </si>
  <si>
    <t>Autentifikācija/autorizācija Valsts kases ePakalpojumu portālā</t>
  </si>
  <si>
    <t>eKase tehniskās platformas uzlabošana</t>
  </si>
  <si>
    <t>Valsts kases e-pakalpojumu pieejamības un lietojamības modernizācija: 6.posms. e-pakalpojumu sistēmu pieteikumu iesniegšanas un apstrādes funkcionalitātes (ePieteikumi) izstrāde</t>
  </si>
  <si>
    <t>Tehniskā risinājuma ieviešana datu saņemšanai no maksājumu pakalpojumu sniedzējiem (Central Electronic System of Payment Information-CESOP)</t>
  </si>
  <si>
    <t>Tehniskā risinājuma ieviešana datu saņemšanai no platformu operatoriem (DAC7) un informācijas apmaiņas nodrošināšanai ar ES dalībvalstu kompetentajām iestādēm</t>
  </si>
  <si>
    <t>Koplietošanas telpu iekārtošana, tehniskā un informācijas un komunikācijas tehnoloģiju infrastruktūra</t>
  </si>
  <si>
    <t>Tehniskā palīdzība ERAF, ESF+, KF, TPF finansējuma apgūšanai (2021–2027</t>
  </si>
  <si>
    <t>74.06.00</t>
  </si>
  <si>
    <t>Atveseļošanas un noturības mehānisma (ANM) projekti un pasākumi</t>
  </si>
  <si>
    <t>74.50.00</t>
  </si>
  <si>
    <t>Tehniskā palīdzība Atveseļošanas un noturības mehānisma (ANM) apgūšanai</t>
  </si>
  <si>
    <t>Valsts aizsardzības spēju attīstība un iekšējās drošības stiprināšanas pasākumu īstenošana (Civilās aizsardzības un katastrofu pārvaldīšanas sistēmas stiprināšanas pasākumi un Kiberuzbrukumu kritiskajai infrastruktūrai novēršanas un radiosakaru pieejamības nodrošināšanas pasākumi  )</t>
  </si>
  <si>
    <t>Iekšlietu resora iestāžu apgāde ar programmatūru, datortehniku un biroja tehniku (tai skaitā Valsts policijas amatpersonu  izglītības sistēmas pilnveide (tai skaitā izmeklētāju apmācības centra izveide))</t>
  </si>
  <si>
    <t>Valsts aizsardzības spēju attīstība un iekšējās drošības stiprināšanas pasākumu īstenošana (transportlīdzekļu Valsts policijas vajadzībām iegāde, kaujas aizsargapģērbu sistēmu iegāde, Valsts policijas mājas lapas izveide u.c.)</t>
  </si>
  <si>
    <t>Valsts aizsardzības spēju attīstība un iekšējās drošības stiprināšanas pasākumu īstenošana (Civilās aizsardzības un katastrofu pārvaldīšanas sistēmas stiprināšanas pasākumi)</t>
  </si>
  <si>
    <t>Valsts robežsardzes transportlīdzekļu materiāli tehniskais nodrošinājums</t>
  </si>
  <si>
    <t>Videonovērošanas un tehniskās uzraudzības sistēmas remonta un darbības nodrošināšana</t>
  </si>
  <si>
    <t>Eiropas Savienības pastāvīgā iedzīvotāja statusa piešķiršana Krievijas Federācijas pilsoņiem, kuri apliecinājuši valsts valodas prasmes</t>
  </si>
  <si>
    <t>Valsts sauszemes robežas gar Latvijas Republikas un Baltkrievijas Republikas valsts robežu ierīkošana</t>
  </si>
  <si>
    <t>Tehniskā palīdzība ERAF, ESF+, KF, TPF finansējuma apgūšanai (2021–2027)</t>
  </si>
  <si>
    <t>05.02.00</t>
  </si>
  <si>
    <t>Zinātnes bāzes finansējums</t>
  </si>
  <si>
    <t>Dzesēšanas sistēmas iegāde</t>
  </si>
  <si>
    <t>Tehniskā palīdzība ERAF, ESF+, KF, TPF finansējuma apgūšanai (2021-2027)</t>
  </si>
  <si>
    <t>Informācijas sistēmu pilnveidošana</t>
  </si>
  <si>
    <t>65.09.00</t>
  </si>
  <si>
    <t>Citu institūciju izdevumi Eirpas lauksaimniecības fonda lauku attīstībai (ELFLA) projektu un pasākumu īstenošanai (2014-2020)</t>
  </si>
  <si>
    <t>65.50.00</t>
  </si>
  <si>
    <t>Tehniskā palīdzība Eiropas Lauksaimniecības fonda lauku attīstībai (ELFLA) apgūšanai (2023-2027)</t>
  </si>
  <si>
    <t>Datu apmaiņas platformu, apraides sistēmu un informācijas sistēmu uzturēšana, monitorings un attīstība</t>
  </si>
  <si>
    <t>49.00.00</t>
  </si>
  <si>
    <t>Rail Baltica projekta infrastruktūras pārvaldības funkcijas nodrošināšana</t>
  </si>
  <si>
    <t>Rail Baltica projekta ieviešana (nacionālās aktivitātes)</t>
  </si>
  <si>
    <t>61.11.00</t>
  </si>
  <si>
    <t>Kohēzijas fonda (KF) finansētie pētījumu projekti (2014 - 2020)</t>
  </si>
  <si>
    <t>Atveseļošanas un noturības mehānisma (ANM) finansētie valsts autoceļu projekti</t>
  </si>
  <si>
    <t>Profesionālās sadzīves tehnikas iegāde/nomaiņa</t>
  </si>
  <si>
    <t>Jaunu IT sistēmu infrastruktūras izveide un programmatūras uztādīšana (AVS aprūpes programmatūras, HOP personāla programmatūras ieviešana u.c.)</t>
  </si>
  <si>
    <t>Sporta, fizioterapijas un citu nodarbību aprīkojuma iegāde</t>
  </si>
  <si>
    <t>Medicīnisko iekārtu un tehnisko palīglīdzekļu iegāde</t>
  </si>
  <si>
    <t>Mēbeļu iegāde</t>
  </si>
  <si>
    <t>Transportlīdzekļa iegāde</t>
  </si>
  <si>
    <t>Serveru iegāde EIS un datortehnikas iegāde (multifunkcionāla iekārta, portatīvie datori, biroja tehnika)</t>
  </si>
  <si>
    <t xml:space="preserve">Pārējo pamatlīdzekļu iegāde - Virtuves tehnikas un veļas mājas iekārtu iegāde </t>
  </si>
  <si>
    <t xml:space="preserve">Tehnoloģisko iekārtu iegāde.  Medicīniskās iekārtas rehabilitācijas pakalpojumu sniegšanai, elektriskās kušetes </t>
  </si>
  <si>
    <t>Intraneta ieviešanas izdevumi</t>
  </si>
  <si>
    <t>Multifunkcionālo drukas iekārtu iegāde</t>
  </si>
  <si>
    <t>Programmatūras izstrāde</t>
  </si>
  <si>
    <t>Datortehnikas un biroja tehnikas iegāde</t>
  </si>
  <si>
    <t xml:space="preserve">Datortehnikas, programmatūras un  licenču iegāde </t>
  </si>
  <si>
    <t>10.920</t>
  </si>
  <si>
    <t>Eiropas Sociālā fonda Plus (ESF+) projektu un pasākumu īstenošana (2021-2027)</t>
  </si>
  <si>
    <t>70.09.00</t>
  </si>
  <si>
    <t>Citu Eiropas Savienības politiku instrumentu projektu un pasākumu īstenošana labklājības nozarē (2021-2027)</t>
  </si>
  <si>
    <t>Tiesas sēžu zāļu aprīkošana ar ekrāniem lietas materiālu atrādīšanai</t>
  </si>
  <si>
    <t>Centralizētā arhīva izveide Jēkabpilī</t>
  </si>
  <si>
    <t>Riropas Reģionālās attīstības fonda (ERAF) projektu un pasākumu īstenošana (2014-2020)</t>
  </si>
  <si>
    <t>70.15.00</t>
  </si>
  <si>
    <t>03.391</t>
  </si>
  <si>
    <t>Citu ES politiku instrumentu projektu un pasākumu īstenošana (2021-2027)</t>
  </si>
  <si>
    <t>20. Klimata un enerģētikas ministrija - kopā</t>
  </si>
  <si>
    <t xml:space="preserve">Emisijas kvotu izsolīšanas instrumenta administrācija </t>
  </si>
  <si>
    <t>66.06.00</t>
  </si>
  <si>
    <t>Eiropas Zivsaimniecības fonda (EZF) un Eiropas Jūrlietu un zivsaimniecības fonda (EJZF) projektu un pasākumu īstenošana (2014-2020)</t>
  </si>
  <si>
    <t>69.09.00</t>
  </si>
  <si>
    <t>Pārrobežu sadarbības programmu darbības nodrošināšana, projekti un pasākumi (2021-2027)</t>
  </si>
  <si>
    <t>Kultūras mantojuma ilgtspēja, atbilstoši 13.01.2023. MK ārkārtas sēdē nolemtajam (Nozaru prioritātes) Nozīmīgu izstāžu sagatavošana valsts muzejos</t>
  </si>
  <si>
    <t>Latvijas Nacionālajam vēstures muzejam Rīgas pils  ekspozīcijas sagatavošanai, atbilstoši 13.01.2023. MK ārkārtas sēdē nolemtajam</t>
  </si>
  <si>
    <t>08.300</t>
  </si>
  <si>
    <t>Specializētā veselības aprūpes nodrošināšana, Asins un asins komponentu nodrošināšana</t>
  </si>
  <si>
    <t>Tehniskā palīdzība Eiropas Savienības fondu apgūšanai (2021-2027)</t>
  </si>
  <si>
    <t>Serveru infrastruktūras un iekštīkla modernizācija</t>
  </si>
  <si>
    <t>Sabiedrisko pakalpojumu regulēšana</t>
  </si>
  <si>
    <t>Statistikas uzņēmumu reģistra (SUR) sistēmas pilnveidošana</t>
  </si>
  <si>
    <t xml:space="preserve">Jauna risinājuma datu apmaiņai ar Latvijas Republikas Uzņēmumu reģistru izveide </t>
  </si>
  <si>
    <t>Apakšprogrammā kā investīcijas norādītas arī valsts kapitālsabiedrībai (EEZ projekta partnerim) plānotās dotācijas, kas paredzētas investīciju finansēšanai*</t>
  </si>
  <si>
    <t>32. Prokuratūra - kopā</t>
  </si>
  <si>
    <t>Emisijas kvotu izsolīšanas instrumenta administrācija</t>
  </si>
  <si>
    <t>07.220</t>
  </si>
  <si>
    <t>Informācijas un komunikācijas tehnoloģiju pilnveidošana un tehniskā nodrošinājuma uzlabošana</t>
  </si>
  <si>
    <t>Ministru kabineta darbības nodrošināšanā, valsts pārvaldes politika</t>
  </si>
  <si>
    <t>Biroja vienotas informācijas sistēmas (EDIS) papildfunkcionalitātes nodrošināšana</t>
  </si>
  <si>
    <t>Biroja analītisko rīku ieviešana, lietošana</t>
  </si>
  <si>
    <t>Vēlēšanu vadības sistēma</t>
  </si>
  <si>
    <t>Finansējums VAS "Valsts nekustamie īpašumi" īstenojamiem projektiem un pasākumiem</t>
  </si>
  <si>
    <t>Kohēzijas fonda (KF) finansētie ierobežotās atlases VSIA "Latvijas valsts ceļi" realizētie projekti (2014 - 2020)</t>
  </si>
  <si>
    <t xml:space="preserve">Informācijas sistēmas "Probācijas klientu uzskaites sistēma (PLUS)" pilnveide </t>
  </si>
  <si>
    <t xml:space="preserve">Pasākums "Valsts vides dienesta tehnoloģiju attīstība" </t>
  </si>
  <si>
    <t xml:space="preserve">Pasākums "Monitoringa programmas un Zvejas kontroles sistēmas tehniskās bāzes uzlabošana"  </t>
  </si>
  <si>
    <t>Pasākums "Dabas kapitāla izmantošana zaļās tautsaimniecības veicināšanā"</t>
  </si>
  <si>
    <t>Pasākuma "Dabas kapitāla izmantošana zaļās tautsaimniecības veicināšanā" ietvaros "Tūrisma infrastruktūras sakārtošana Īpaši aizsargājamās dabas teritorijās"</t>
  </si>
  <si>
    <t>Pasākums "Antropogēno slodzi samazinošas un informatīvās infrastruktūras izveide Natura 2000 teritorijās"</t>
  </si>
  <si>
    <t>Pasākums "Nacionālo parku darbības nodrošināšanai tehniskais aprīkojums"</t>
  </si>
  <si>
    <t>Pasākums "Resursu nodrošināšana centrālo valsts informācijas un komunikācijas tehnoloģiju platformām"</t>
  </si>
  <si>
    <t>Pasākums "Valsts informācijas sistēmas darbības nodrošināšana Latvijas prezidentūras ES padomē vajadzībām"</t>
  </si>
  <si>
    <t>Pasākums "Valsts informācijas un komunikācijas tehnoloģiju (IKT) pārvaldības organizatoriskā moduļa ieviešana"</t>
  </si>
  <si>
    <t>Norvēģijas finanšu instrumenta  finansētās programmas "Klimata pārmaiņu mazināšana, pielāgošanās tām un vide (LV - CLIMATE)" īstenošana</t>
  </si>
  <si>
    <t>Eiropas Ekonomikas zonas finanšu instrumenta finansētās programmas "Vietējā attīstība, nabadzības mazināšana un kultūras sadarbība (LV - LOCALDEV)" īstenošana</t>
  </si>
  <si>
    <t xml:space="preserve">Latvijas Nacionālajam kultūras centram "XXVII Vispārējo latviešu dziesmu un XVII deju svētku nodrošināšana", atbilstoši 13.01.2023. MK ārkārtas sēdē nolemtajam </t>
  </si>
  <si>
    <t>Profesionālās izglītības kompetences centra "Nacionālā mākslu vidusskola" darbības programmas "Izaugsme un nodarbinātība" 8.1.3. specifiskā atbalsta mērķa "Palielināt modernizēto profesionālās izglītības iestāžu skaitu" projekta "Profesionālās izglītības kompetences centra "Nacionālā Mākslu vidusskola" modernizācija" (projekta Nr. 8.1.3.0/17/I/005) Slokas ielā 52a, Rīgā, īstenošanas pabeigšanai, saskaņā ar MK 04.10.2022. sēdes protokola. Nr.51 33.§ 11.3. punktu</t>
  </si>
  <si>
    <t>Prioritārais pasākums "Veselības aprūpes pakalpojumu pieejamība" apakšpasākums "VIS vadības informācijas sistēmas darbības uzturēšana un pilnveidošana,  lai nodrošinātu  un atvieglotu NVD norēķinu procesus  ar līgumiestādēm par sniegtajiem veselības aprūpes pakalpojumiem"</t>
  </si>
  <si>
    <t>Prioritārais pasākums "Veselības aprūpes pakalpojumu onkoloģijas jomā uzlabošana" apakšpasākums "Ar noteiktām slimībām slimojošu pacientu reģistra papildināšana un uzturēšana"</t>
  </si>
  <si>
    <t>E-lietas platformas dalībnieku informācijas sistēmu izvietotu lielapjoma materiālu atskaņošanas funkcijas (komponentes) izstrāde un integrācija TIS, ProIS, izmantojot E-lietas platformu, pamatojoties uz MK 2022.gada 13.decembra  rīkojumu Nr.940 "Par Pasākumu plānu noziedzīgi iegūtu līdzekļu legalizācijas, terorisma un proliferācijas finansēšanas novēršanai 2023.–2025. gadam"</t>
  </si>
  <si>
    <t>2023.gada prioritārais pasākums "Prokuratūras informācijas sistēmas ProIS attīstība un pilnveide,  tehniskais nodrošinājums un tehnoloģisko risinājumu attīstība”</t>
  </si>
  <si>
    <t>Aprīkojuma iegādes izdevumu segšana 2025.gadam (pēc ēkas Kalpaka bulvārī 6, Rīgā pārbūves) saskaņā ar MK 28.09.2021 rīkojuma Nr.686 "Par  finansējuma piešķiršanu ēkas Latvijas Republikas Prokuratūras vajadzībām Kalpaka bulvārī 6, Rīgā, pārbūves, telpu nomas maksas, aprīkojuma, pārcelšanās un citu saistīto izdevumu segšanai un finansējuma piešķiršanu Latvijas Republikas Prokuratūrai un Tieslietu ministrijai ēkas Cēsu ielā 28, Limbažos, Limbažu novadā, pielāgošanas un telpu nomas maksas un citu saistīto izdevumu segšanai'" 3.5.p</t>
  </si>
  <si>
    <t xml:space="preserve">2020.gada prioritārais pasākums "Prokuratūras informācijas tehnoloģiju infrastruktūras uzturēšana un nepieciešamā drošības līmeņa nodrošināšana" </t>
  </si>
  <si>
    <t>70.24.00</t>
  </si>
  <si>
    <t>Iekšējās drošības un Patvēruma, migrācijas un integrācijas fondu un Finansiāla atbalsta instrumenta robežu pārvaldībai un vīzu politikai projektu un pasākumu īstenošana (2021–2027)</t>
  </si>
  <si>
    <t>2023. gada plāns</t>
  </si>
  <si>
    <t>II. Valsts budžeta izdevumi investīcijām no 2023. līdz 2026. gadam</t>
  </si>
  <si>
    <t>Datu vadības sistēmas aparatūras un serveru iegāde, tīkla aparatūras iegāde</t>
  </si>
  <si>
    <t>Saeimas sēžu stenogrammu sagatavošanas modernizācija (automatizētās transkribēšanas risinājuma iegāde)</t>
  </si>
  <si>
    <t>Saeimas konferenču sistēmas modernizēšana</t>
  </si>
  <si>
    <t>e-Saeima platformas izmaiņu izstrāde</t>
  </si>
  <si>
    <t>Ventilācijas sistēmas izbūve Saeimas autobāzē</t>
  </si>
  <si>
    <t>Saimniecības pamatlīdzekļu, mēbeļu iegāde</t>
  </si>
  <si>
    <t>Valsts nekustamo īpašumu pārbūvju un rekonstrukciju realizācija</t>
  </si>
  <si>
    <t>Kaujas spēju stiprināšana atbilstoši NBS Attīstības plānam (Valsts budžeta investīciju projekts - CIS/AIM/001 Nacionālo bruņoto spēku ilgtermiņa līgumi)</t>
  </si>
  <si>
    <t xml:space="preserve">Kiberdrošības nodrošināšana, IKT centralizācija </t>
  </si>
  <si>
    <t xml:space="preserve">Integrētās NBS un Zemessardzes ekipējuma pārapgādes noliktavu sistēmu aprīkošana un darbības nodrošināšana </t>
  </si>
  <si>
    <t xml:space="preserve">Jaunsardzes centra nodrošinājums ar nepieciešamo materiāltehnisko bāzi izglītības procesa un ikdienas darbības nepārtrauktībai  </t>
  </si>
  <si>
    <t>Maksājumu apmaiņas kanālu automatizācija</t>
  </si>
  <si>
    <t xml:space="preserve">eKase front-end uzlabojumi </t>
  </si>
  <si>
    <t>Swift pāreja uz ISO 20022 standartu</t>
  </si>
  <si>
    <t>Vienotā pakalpojumu centra izveide</t>
  </si>
  <si>
    <t xml:space="preserve">Ieprieksējos gados īstenotā projekta "Vienotais tiesību aktu projektu izstrādes un saskaņošanas portāls" rezultātu uzturēšanas izmaksu un tehnisko risinājumu nodrošināšana  </t>
  </si>
  <si>
    <t>Projekta “Valsts un pašvaldību iestāžu tīmekļvietņu vienotā platforma” ietvaros izstrādātās tīmekļvietņu vienotās platformas uzturēšanas izdevumu nodrošināšana</t>
  </si>
  <si>
    <t>Pārējās valsts budžeta investīcijas – IKT infrastruktūras ikgadējās pilnveides izmaksas (datortīklu drošības pārvaldības risinājumi, pretvīrusu aizsardzības risinājumi, licenču, tehniskā atbalsta iegāde laika periodam ilgākam par vienu gadu, datortīklu infrastruktūras atjaunināšana, virtualizācijas platformas iekārtu papildināšana, datortehnikas nomaiņa, mājas lapu:www.trauksmescelejs.lv un citu pilnveides darbi u.tml.)</t>
  </si>
  <si>
    <t>Pārējās valsts budžeta investīcijas – Valsts administrācijas skolas mācību aprīkojuma un infrastruktūras pilnveides darbi to funkcionalitātes uzlabošanai, datortīklu drošības pārvaldības risinājumi, pretvīrusu aizsardzības risinājumi)</t>
  </si>
  <si>
    <t xml:space="preserve">Statistiskā lauku saimniecību reģistra modernizācija </t>
  </si>
  <si>
    <t>Statistikas ražošanā izmantojamo datu apstrādes risinājumu pilnveide</t>
  </si>
  <si>
    <t>09.400</t>
  </si>
  <si>
    <t>Augstākās izglītības programmu nodrošināšana</t>
  </si>
  <si>
    <t>70.11.00</t>
  </si>
  <si>
    <t>Dalība Eiropas Savienības izglītības sadarbības projektos</t>
  </si>
  <si>
    <t>Serveru vadības, rezerves kopiju izveides un sistēmu drošības un monitoringa programmatūra ZM informācijas sistēmu darbības nodrošināšanai</t>
  </si>
  <si>
    <t>Laboratorijas iekārtas Nacionālās fitosanitārās laboratorijas darba uzlabošanai, jaunu metožu ieviešanai</t>
  </si>
  <si>
    <t>Invazīvo augu sugu uzraudzības sistēmas ieviešana</t>
  </si>
  <si>
    <t>Atveseļošanās un noturības mehānisma (ANM) projekti un pasākumi</t>
  </si>
  <si>
    <t>60.08.00</t>
  </si>
  <si>
    <t>Eiropas infrastruktūras savienošanas instrumenta (CEF) finansējums autoceļu projektiem</t>
  </si>
  <si>
    <t>Transportlīdzekļi (Dārza traktors ar piederumiem)</t>
  </si>
  <si>
    <t>Informācijas sistēmu (TIS,EMUS,ILR) pilnveide un attīstīība</t>
  </si>
  <si>
    <t>eZīmoga tehniskā risinājuma ieviešana</t>
  </si>
  <si>
    <t>Audio ierakstu sistēmas modernizācija tiesas sēžu zālēs</t>
  </si>
  <si>
    <t>Finansējums projekta ,,Vienotas vides informācijas sistēmas izveide - 2.etaps”; Nr. 3DP/3.2.2.1.1/09/IPIA/UMEPLS/025; ERAF sasniegto rezultātu uzturēšanai pēc projekta pabeigšanas</t>
  </si>
  <si>
    <t>Prioritārais pasākums "Interešu konflikta automātiskā pārbaude publiskajos iepirkumos, izveidojot VRAA Elektronisko iepirkumu sistēmā pilnveidoto tehnisko risinājumu"</t>
  </si>
  <si>
    <t>Prioritārais pasākums " Valsts IKT profesionalizācija - Valsts digitālā attīstība"</t>
  </si>
  <si>
    <t>Pasākums “Eiropas Savienības politiku instrumentu līdzekļu ietvaros izveidoto informācijas un komunikācijas tehnoloģiju sistēmu pilnveidošana”</t>
  </si>
  <si>
    <t>"Lasīšanas veicināšanas aktivitātēm un grāmatu iepirkumam publiskajām bibliotēkām"</t>
  </si>
  <si>
    <t>Rakstniecības un mūzikas muzeja ekspozīcijas izveidei Mārstaļu ielā 6, Rīgā</t>
  </si>
  <si>
    <t>Latvijas Nacionālā bibliotēkai, lai nodrošinātu Ekonomikas ministrijas resoram datu centra pakalpojumus</t>
  </si>
  <si>
    <r>
      <t>Pārējās</t>
    </r>
    <r>
      <rPr>
        <sz val="12"/>
        <color theme="1"/>
        <rFont val="Times New Roman"/>
        <family val="1"/>
        <charset val="186"/>
      </rPr>
      <t xml:space="preserve"> </t>
    </r>
    <r>
      <rPr>
        <sz val="10"/>
        <color theme="1"/>
        <rFont val="Times New Roman"/>
        <family val="1"/>
        <charset val="186"/>
      </rPr>
      <t>valsts budžeta investīcijas (PROIS izmaiņu pieprasījumu realizācijas nodrošināšana, prokuratūras struktūrvienību materiāltehniskais nodrošinājums)</t>
    </r>
  </si>
  <si>
    <t>NEPLP materiāltehniskās bāzes atjaunošana</t>
  </si>
  <si>
    <t xml:space="preserve"> Iekšlietu ministrijas Informācijas centra pārziņā esošo informācijas sistēmu izveide, funkcionalitāšu uzlabojumu nodrošināšana</t>
  </si>
  <si>
    <t>Speciālo ugunsdzēsības un glābšanas transportlīdzekļu iegāde</t>
  </si>
  <si>
    <t>Vienreizējas investīcijas valsts aizsardzības spēju attīstības un iekšējās drošības stiprināšanas pasākumu īstenošanai (Civilās aizsardzības un katastrofu pārvaldīšanas sistēmas stiprināšanas pasākumi)</t>
  </si>
  <si>
    <t>Likumprojektu pakotne reģistrētās partnerības jautājumā (Ziņu aktualizēšana Fizisko personu reģistrā par reģistrētu partnerību un konstatētajām ģimenes tiesiskajām attiecībām)</t>
  </si>
  <si>
    <t>Par Eiropas Savienības tiesību aktos atļautajiem izņēmumiem sankciju piemērošanā un Latvijas kompetentajām iestādēm šo izņēmumu piemērošanā</t>
  </si>
  <si>
    <t>Esošās IT sistēmas pilnveidošana un tālākā attīstība atbilstoši PTAC jaunajām funkcijām</t>
  </si>
  <si>
    <t>Nemateriālo ieguldījumu (video sižetu, tīmekļa vietņu, u.c.) izveide eksporta veicināšanai, investīciju piesaistei un valsts tēla veidošanai</t>
  </si>
  <si>
    <t>Energoresursu informācijas sistēmas (ERIS) ilgtspējas apliecinājumu un emisiju aprēķina rīka funkcionalitātes izstrāde</t>
  </si>
  <si>
    <t>Projekta “Vienotas darba vides izveide visā EM resorā” ietvaros ieviestā informācijas un komunikācijas tehnoloģiju (IKT) risinājuma uzturēšanas nodrošināšana</t>
  </si>
  <si>
    <t>2024. gada projekts</t>
  </si>
  <si>
    <t>2025. gada prognoze</t>
  </si>
  <si>
    <t>2026. gada prognoze</t>
  </si>
  <si>
    <t>Ilgspējīga IKT pakalpojumu, resursu, sistēmu pārvaldība un attīstība</t>
  </si>
  <si>
    <t>Infrastruktūras attīstība NBS spēju nodrošināšanai (Valsts budžeta investīciju projekts - CIS/AIM/001 - Nacionālo bruņoto spēku ilgtermiņa līgumi)</t>
  </si>
  <si>
    <t xml:space="preserve">Kapitālais remonts, rekonstrukcija </t>
  </si>
  <si>
    <t>Bērnu aizsardzības centra darbības nodrošināšana</t>
  </si>
  <si>
    <t>Darba vietu ierīkošanas izmaksas (datortehnika, biroja tehnika, telpu pielāgošana), IT sistēmu attīstības izmaksas pasākuma "Bērnu aizsardzības un atbalsta sistēmas pilnveide" īstenošanai</t>
  </si>
  <si>
    <t>Darba vietu ierīkošanas izmaksas (datortehnika, biroja tehnika, telpu pielāgošana un aprīkojums), tīmekļvietnes papildinājumu izstrāde  pasākuma ""Bērna mājas" pakalpojuma pastāvīgas darbības nodrošināšana" īstenošanai</t>
  </si>
  <si>
    <r>
      <t>Datortehnikas iegāde (darba vietu aprīkošanai) pasākuma "Funkcionālās pārraudzības īstenošana pār bāriņtiesām, atbilstoši Bāriņtiesu likuma 5.panta (1)</t>
    </r>
    <r>
      <rPr>
        <vertAlign val="superscript"/>
        <sz val="10"/>
        <rFont val="Times New Roman"/>
        <family val="1"/>
        <charset val="186"/>
      </rPr>
      <t>1</t>
    </r>
    <r>
      <rPr>
        <sz val="10"/>
        <rFont val="Times New Roman"/>
        <family val="1"/>
        <charset val="186"/>
      </rPr>
      <t xml:space="preserve"> daļai un 49.</t>
    </r>
    <r>
      <rPr>
        <vertAlign val="superscript"/>
        <sz val="10"/>
        <rFont val="Times New Roman"/>
        <family val="1"/>
        <charset val="186"/>
      </rPr>
      <t>2</t>
    </r>
    <r>
      <rPr>
        <sz val="10"/>
        <rFont val="Times New Roman"/>
        <family val="1"/>
        <charset val="186"/>
      </rPr>
      <t xml:space="preserve"> pantam" īstenošanai</t>
    </r>
  </si>
  <si>
    <t>IT sistēmu pielāgošana (SPOLIS, Adopcijas reģistrs un pašvaldību lietojumprogrammas "SOPA"  datu apmaiņas  sistēmu papildinājumi)</t>
  </si>
  <si>
    <t>IT sistēmu pielāgošana (SPOLIS) pasākuma "Atbalsta personas lēmumu pieņemšanā pakalpojums pilngadīgām personām ar garīga rakstura traucējumiem, kurām noteikta invaliditāte" īstenošanai</t>
  </si>
  <si>
    <t>IT sistēmu pielāgošana (SPOLIS) pasākuma  "Ārpusģimenes aprūpes atbalsta pakalpojumu pilnveide, tajā skaitā bērniem īpašās situācijās" apakšpasākuma "Nodrošināts bāreņu un bez vecāku gādības palikušo bērnu atbalsts patstāvīgas dzīves uzsākšanai pēc pilngadības sasniegšanas" īstenošanai</t>
  </si>
  <si>
    <t>IT sistēmu pielāgošana (SPOLIS) pasākuma  "Paliatīvās aprūpes sistēmas pilnveidošana" īstenošanai</t>
  </si>
  <si>
    <t>IT sistēmu pielāgošana (SPOLIS) pasākuma "Pakalpojumi vardarbībā cietušām personām un bērniem ar atkarību un  uzvedības traucējumiem" īstenošanai</t>
  </si>
  <si>
    <t xml:space="preserve">Eiropas Atbalsta fonda vistrūcīgākajām personām pasākumu īstenošana (2014-2020) </t>
  </si>
  <si>
    <t xml:space="preserve">Saeimas sēžu vadības un pārvaldības datorizētās sistēmas izstrāde </t>
  </si>
  <si>
    <t>Valsts ieņēmumu dienesta Maksājumu administrēšanas informācijas sistēmas (MAIS) attīstība</t>
  </si>
  <si>
    <t>Normatīvo aktu prasību ieviešana VID informācijas sistēmās</t>
  </si>
  <si>
    <t>VID kritisko informācijas sistēmu darbināšana otrā datu centrā un datu drošības stiprināšanai</t>
  </si>
  <si>
    <t>Nodokļu informācijas pakalpojumu modernizācija (t.sk. ar MAIS izveidošanu
un funkcionalitātes nodrošināšanu)</t>
  </si>
  <si>
    <t>Izmaiņu veikšana VID informatīvajās sistēmās likumprojekta “Grozījumi Ceļu satiksmes likumā” ieviešanai</t>
  </si>
  <si>
    <t>Izmaiņu veikšanai VID informācijas sistēmās saistībā ar grozījumiem likumā "Par akcīzes nodokli"</t>
  </si>
  <si>
    <t>08.220</t>
  </si>
  <si>
    <t>33.01.00</t>
  </si>
  <si>
    <t>21.13.00</t>
  </si>
  <si>
    <t>23.01.00</t>
  </si>
  <si>
    <t>23.02.00</t>
  </si>
  <si>
    <t>24.06.00</t>
  </si>
  <si>
    <t>24.08.00</t>
  </si>
  <si>
    <t>19.03.00</t>
  </si>
  <si>
    <t>21.00.00</t>
  </si>
  <si>
    <t>22.03.00</t>
  </si>
  <si>
    <t>25.01.00</t>
  </si>
  <si>
    <t>IT infrastruktūras atjaunošana statistiskās informācijas nodrošināšanai</t>
  </si>
  <si>
    <t>Apakšprogrammā kā investīcijas plānotas arī valsts kapitālsabiedrībai plānotās dotācijas, kas paredzētas investīciju finansēšanai (3000 EKK)*</t>
  </si>
  <si>
    <t xml:space="preserve">5.4. pielikumi Likumprojektā  "Par valsts budžetu 2024. gadam un budžeta ietvaru 2024., 2025. un 2026. gadam" plānotie izdevumi investīcijām </t>
  </si>
  <si>
    <t>*2023. gadā un 2026. gadā Finanšu ministrijas budžetā finansējums bija plānots kā subsīdijas un dotācijas valsts kapitālsabiedrībai, līdz ar to kopējā investīciju apmērā nav ieskaitīts.</t>
  </si>
  <si>
    <t>IT sistēmas (SAIS) pielāgošana pasākuma "Atbalsts minimālo ienākumu palielināšanai" īstenošanai</t>
  </si>
  <si>
    <t>IT sistēmas (SAIS) pielāgošana pasākuma "Pabalsta transporta izdevumu kompensēšanai personām ar invaliditāti, kurām ir apgrūtināta pārvietošanās, palielināšana" īstenošanai</t>
  </si>
  <si>
    <t>IT sistēmas (SAIS) pielāgošana pasākuma "Labklājības nozares politikas īstenošana un sniegto pakalpojumu kvalitātes uzlabošana" īstenošanai</t>
  </si>
  <si>
    <t>IT sistēmu pielāgošana pasākuma "Piemaksu pie vecuma un invaliditātes pensijas saņēmēju loka un apmēra palašināšana" īstenošanai</t>
  </si>
  <si>
    <t>IT sistēmu pielāgošana pasākuma "Atbalsta pasākumi ģimenēm un bērniem" īstenošanai</t>
  </si>
  <si>
    <t>IT sistēmu pielāgošana pasākuma "Labklājības nozares sniegto pakalpojumu pieejamības nodrošināšana" apakšpasākuma "VSAA IT sistēmu uzturēšanas izdevumu pieauguma segšana" īstenošanai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</si>
</sst>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quot;.&quot;mm&quot;.&quot;yyyy"/>
  </numFmts>
  <fonts count="36" x14ac:knownFonts="1">
    <font>
      <sz val="11"/>
      <color theme="1"/>
      <name val="Calibri"/>
      <family val="2"/>
      <charset val="186"/>
      <scheme val="minor"/>
    </font>
    <font>
      <b/>
      <sz val="10"/>
      <color theme="1"/>
      <name val="Times New Roman"/>
      <family val="1"/>
      <charset val="186"/>
    </font>
    <font>
      <b/>
      <sz val="12"/>
      <color theme="1"/>
      <name val="Times New Roman"/>
      <family val="1"/>
      <charset val="186"/>
    </font>
    <font>
      <sz val="10"/>
      <color theme="1"/>
      <name val="Calibri"/>
      <family val="2"/>
      <charset val="186"/>
      <scheme val="minor"/>
    </font>
    <font>
      <sz val="10"/>
      <color theme="1"/>
      <name val="Times New Roman"/>
      <family val="1"/>
      <charset val="186"/>
    </font>
    <font>
      <sz val="10"/>
      <name val="Times New Roman"/>
      <family val="1"/>
    </font>
    <font>
      <sz val="10"/>
      <name val="Times New Roman"/>
      <family val="1"/>
      <charset val="186"/>
    </font>
    <font>
      <b/>
      <sz val="14"/>
      <color theme="1"/>
      <name val="Times New Roman"/>
      <family val="1"/>
      <charset val="186"/>
    </font>
    <font>
      <sz val="12"/>
      <color theme="1"/>
      <name val="Times New Roman"/>
      <family val="1"/>
      <charset val="186"/>
    </font>
    <font>
      <sz val="8"/>
      <name val="Calibri"/>
      <family val="2"/>
      <charset val="186"/>
      <scheme val="minor"/>
    </font>
    <font>
      <b/>
      <sz val="10"/>
      <name val="Times New Roman"/>
      <family val="1"/>
      <charset val="186"/>
    </font>
    <font>
      <sz val="12"/>
      <name val="Times New Roman"/>
      <family val="1"/>
      <charset val="186"/>
    </font>
    <font>
      <b/>
      <sz val="12"/>
      <name val="Times New Roman"/>
      <family val="1"/>
      <charset val="186"/>
    </font>
    <font>
      <sz val="10"/>
      <color rgb="FF000000"/>
      <name val="Times New Roman"/>
      <family val="1"/>
      <charset val="186"/>
    </font>
    <font>
      <b/>
      <sz val="12"/>
      <color rgb="FF000000"/>
      <name val="Times New Roman"/>
      <family val="1"/>
      <charset val="186"/>
    </font>
    <font>
      <b/>
      <sz val="10"/>
      <color rgb="FF000000"/>
      <name val="Times New Roman"/>
      <family val="1"/>
      <charset val="186"/>
    </font>
    <font>
      <sz val="12"/>
      <color rgb="FF000000"/>
      <name val="Times New Roman"/>
      <family val="1"/>
      <charset val="186"/>
    </font>
    <font>
      <sz val="11"/>
      <color rgb="FF000000"/>
      <name val="Calibri"/>
      <family val="2"/>
      <charset val="186"/>
    </font>
    <font>
      <sz val="11"/>
      <color theme="1"/>
      <name val="Times New Roman"/>
      <family val="1"/>
      <charset val="186"/>
    </font>
    <font>
      <sz val="11"/>
      <color rgb="FF000000"/>
      <name val="Times New Roman"/>
      <family val="1"/>
      <charset val="186"/>
    </font>
    <font>
      <sz val="10"/>
      <color rgb="FF000000"/>
      <name val="Calibri"/>
      <family val="2"/>
      <charset val="186"/>
    </font>
    <font>
      <sz val="10"/>
      <color indexed="8"/>
      <name val="Times New Roman"/>
      <family val="1"/>
      <charset val="186"/>
    </font>
    <font>
      <sz val="11"/>
      <name val="Times New Roman"/>
      <family val="1"/>
      <charset val="186"/>
    </font>
    <font>
      <b/>
      <sz val="11"/>
      <name val="Times New Roman"/>
      <family val="1"/>
      <charset val="186"/>
    </font>
    <font>
      <b/>
      <i/>
      <sz val="12"/>
      <color theme="1"/>
      <name val="Times New Roman"/>
      <family val="1"/>
      <charset val="186"/>
    </font>
    <font>
      <b/>
      <sz val="10"/>
      <color rgb="FFFF0000"/>
      <name val="Times New Roman"/>
      <family val="1"/>
      <charset val="186"/>
    </font>
    <font>
      <b/>
      <sz val="10"/>
      <name val="Times New Roman"/>
      <family val="1"/>
    </font>
    <font>
      <sz val="11"/>
      <name val="Times New Roman"/>
      <family val="1"/>
    </font>
    <font>
      <sz val="12"/>
      <name val="Times New Roman"/>
      <family val="1"/>
    </font>
    <font>
      <i/>
      <sz val="11"/>
      <color theme="1"/>
      <name val="Times New Roman"/>
      <family val="1"/>
      <charset val="186"/>
    </font>
    <font>
      <i/>
      <sz val="11"/>
      <color theme="1"/>
      <name val="Calibri"/>
      <family val="2"/>
      <charset val="186"/>
      <scheme val="minor"/>
    </font>
    <font>
      <b/>
      <sz val="10"/>
      <color theme="1"/>
      <name val="Times New Roman"/>
      <family val="1"/>
    </font>
    <font>
      <sz val="10"/>
      <color theme="1"/>
      <name val="Times New Roman"/>
      <family val="1"/>
    </font>
    <font>
      <b/>
      <sz val="10"/>
      <color rgb="FF000000"/>
      <name val="Times New Roman"/>
      <family val="1"/>
    </font>
    <font>
      <sz val="10"/>
      <color rgb="FF000000"/>
      <name val="Times New Roman"/>
      <family val="1"/>
    </font>
    <font>
      <vertAlign val="superscript"/>
      <sz val="10"/>
      <name val="Times New Roman"/>
      <family val="1"/>
      <charset val="186"/>
    </font>
  </fonts>
  <fills count="12">
    <fill>
      <patternFill patternType="none"/>
    </fill>
    <fill>
      <patternFill patternType="gray125"/>
    </fill>
    <fill>
      <patternFill patternType="solid">
        <fgColor rgb="FFF2F2F2"/>
        <bgColor indexed="64"/>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
      <patternFill patternType="solid">
        <fgColor rgb="FFD9D9D9"/>
        <bgColor rgb="FFD9D9D9"/>
      </patternFill>
    </fill>
    <fill>
      <patternFill patternType="solid">
        <fgColor rgb="FFF2F2F2"/>
        <bgColor rgb="FFF2F2F2"/>
      </patternFill>
    </fill>
    <fill>
      <patternFill patternType="solid">
        <fgColor theme="4" tint="0.59999389629810485"/>
        <bgColor indexed="64"/>
      </patternFill>
    </fill>
    <fill>
      <patternFill patternType="solid">
        <fgColor theme="4" tint="0.59999389629810485"/>
        <bgColor rgb="FFC0C0C0"/>
      </patternFill>
    </fill>
    <fill>
      <patternFill patternType="solid">
        <fgColor theme="4" tint="0.59999389629810485"/>
        <bgColor rgb="FFBFBFBF"/>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17" fillId="0" borderId="0" applyNumberFormat="0" applyFont="0" applyBorder="0" applyProtection="0"/>
    <xf numFmtId="0" fontId="17" fillId="0" borderId="0" applyNumberFormat="0" applyFont="0" applyBorder="0" applyProtection="0"/>
    <xf numFmtId="4" fontId="21" fillId="5" borderId="2" applyNumberFormat="0" applyProtection="0">
      <alignment horizontal="left" wrapText="1" indent="1"/>
    </xf>
    <xf numFmtId="0" fontId="17" fillId="0" borderId="0" applyNumberFormat="0" applyFont="0" applyBorder="0" applyProtection="0"/>
  </cellStyleXfs>
  <cellXfs count="199">
    <xf numFmtId="0" fontId="0" fillId="0" borderId="0" xfId="0"/>
    <xf numFmtId="3" fontId="4" fillId="0" borderId="1" xfId="0" applyNumberFormat="1" applyFont="1" applyBorder="1" applyAlignment="1">
      <alignment horizontal="right" vertical="center"/>
    </xf>
    <xf numFmtId="0" fontId="4" fillId="0" borderId="1" xfId="0" applyFont="1" applyBorder="1" applyAlignment="1">
      <alignment horizontal="center" vertical="center" wrapText="1"/>
    </xf>
    <xf numFmtId="0" fontId="2" fillId="3" borderId="1" xfId="0" applyFont="1" applyFill="1" applyBorder="1" applyAlignment="1">
      <alignment vertical="center" wrapText="1"/>
    </xf>
    <xf numFmtId="0" fontId="5" fillId="0" borderId="0" xfId="0" applyFont="1" applyAlignment="1">
      <alignment horizontal="left"/>
    </xf>
    <xf numFmtId="0" fontId="6" fillId="0" borderId="0" xfId="0" applyFont="1" applyAlignment="1">
      <alignment horizontal="left"/>
    </xf>
    <xf numFmtId="0" fontId="1" fillId="2" borderId="1" xfId="0" applyFont="1" applyFill="1" applyBorder="1" applyAlignment="1">
      <alignment vertical="center"/>
    </xf>
    <xf numFmtId="0" fontId="1" fillId="2" borderId="1" xfId="0" applyFont="1" applyFill="1" applyBorder="1" applyAlignment="1">
      <alignment vertical="center" wrapText="1"/>
    </xf>
    <xf numFmtId="0" fontId="4" fillId="0" borderId="1" xfId="0" applyFont="1" applyBorder="1" applyAlignment="1">
      <alignment vertical="center" wrapText="1"/>
    </xf>
    <xf numFmtId="3" fontId="2" fillId="3" borderId="1" xfId="0" applyNumberFormat="1" applyFont="1" applyFill="1" applyBorder="1" applyAlignment="1">
      <alignment horizontal="right" vertical="center" wrapText="1"/>
    </xf>
    <xf numFmtId="0" fontId="1" fillId="2" borderId="1" xfId="0" quotePrefix="1" applyFont="1" applyFill="1" applyBorder="1" applyAlignment="1">
      <alignment vertical="center"/>
    </xf>
    <xf numFmtId="3" fontId="1" fillId="2" borderId="1" xfId="0" applyNumberFormat="1" applyFont="1" applyFill="1" applyBorder="1" applyAlignment="1">
      <alignment horizontal="right" vertical="center" wrapText="1"/>
    </xf>
    <xf numFmtId="3" fontId="6" fillId="0" borderId="1" xfId="0" applyNumberFormat="1" applyFont="1" applyBorder="1" applyAlignment="1">
      <alignment horizontal="right" vertical="center"/>
    </xf>
    <xf numFmtId="0" fontId="4" fillId="0" borderId="0" xfId="0" applyFont="1"/>
    <xf numFmtId="49" fontId="1" fillId="2" borderId="1" xfId="0" applyNumberFormat="1" applyFont="1" applyFill="1" applyBorder="1" applyAlignment="1">
      <alignment vertical="center"/>
    </xf>
    <xf numFmtId="0" fontId="4" fillId="0" borderId="1" xfId="0" applyFont="1" applyBorder="1" applyAlignment="1">
      <alignment horizontal="justify" vertical="center"/>
    </xf>
    <xf numFmtId="3" fontId="4" fillId="0" borderId="1" xfId="0" applyNumberFormat="1" applyFont="1" applyBorder="1" applyAlignment="1">
      <alignment horizontal="right" vertical="center" wrapText="1"/>
    </xf>
    <xf numFmtId="0" fontId="10" fillId="2" borderId="1" xfId="0" applyFont="1" applyFill="1" applyBorder="1" applyAlignment="1">
      <alignment vertical="center"/>
    </xf>
    <xf numFmtId="0" fontId="10" fillId="2" borderId="1" xfId="0" applyFont="1" applyFill="1" applyBorder="1" applyAlignment="1">
      <alignment vertical="center" wrapText="1"/>
    </xf>
    <xf numFmtId="3" fontId="10" fillId="2" borderId="1" xfId="0" applyNumberFormat="1" applyFont="1" applyFill="1" applyBorder="1" applyAlignment="1">
      <alignment horizontal="right" vertical="center" wrapText="1"/>
    </xf>
    <xf numFmtId="0" fontId="6" fillId="0" borderId="1" xfId="0" applyFont="1" applyBorder="1" applyAlignment="1">
      <alignment vertical="center" wrapText="1"/>
    </xf>
    <xf numFmtId="3" fontId="6" fillId="0" borderId="1" xfId="0" applyNumberFormat="1" applyFont="1" applyBorder="1" applyAlignment="1">
      <alignment horizontal="right" vertical="center" wrapText="1"/>
    </xf>
    <xf numFmtId="0" fontId="12" fillId="3" borderId="1" xfId="0" applyFont="1" applyFill="1" applyBorder="1" applyAlignment="1">
      <alignment vertical="center" wrapText="1"/>
    </xf>
    <xf numFmtId="3" fontId="12" fillId="3" borderId="1" xfId="0" applyNumberFormat="1" applyFont="1" applyFill="1" applyBorder="1" applyAlignment="1">
      <alignment horizontal="right" vertical="center" wrapText="1"/>
    </xf>
    <xf numFmtId="0" fontId="15" fillId="8" borderId="1" xfId="2" applyFont="1" applyFill="1" applyBorder="1" applyAlignment="1">
      <alignment vertical="center"/>
    </xf>
    <xf numFmtId="0" fontId="15" fillId="8" borderId="1" xfId="2" applyFont="1" applyFill="1" applyBorder="1" applyAlignment="1">
      <alignment vertical="center" wrapText="1"/>
    </xf>
    <xf numFmtId="3" fontId="15" fillId="8" borderId="1" xfId="2" applyNumberFormat="1" applyFont="1" applyFill="1" applyBorder="1" applyAlignment="1">
      <alignment horizontal="right" vertical="center" wrapText="1"/>
    </xf>
    <xf numFmtId="0" fontId="6" fillId="0" borderId="1" xfId="0" applyFont="1" applyBorder="1" applyAlignment="1">
      <alignment horizontal="center" vertical="center" wrapText="1"/>
    </xf>
    <xf numFmtId="0" fontId="8" fillId="3" borderId="1" xfId="0" applyFont="1" applyFill="1" applyBorder="1" applyAlignment="1">
      <alignment vertical="top"/>
    </xf>
    <xf numFmtId="0" fontId="14" fillId="3" borderId="1" xfId="0" applyFont="1" applyFill="1" applyBorder="1" applyAlignment="1">
      <alignment vertical="center" wrapText="1"/>
    </xf>
    <xf numFmtId="0" fontId="11" fillId="3" borderId="1" xfId="0" applyFont="1" applyFill="1" applyBorder="1" applyAlignment="1">
      <alignment vertical="top"/>
    </xf>
    <xf numFmtId="0" fontId="15" fillId="2" borderId="1" xfId="0" applyFont="1" applyFill="1" applyBorder="1" applyAlignment="1">
      <alignment vertical="center"/>
    </xf>
    <xf numFmtId="0" fontId="15" fillId="2" borderId="1" xfId="0" applyFont="1" applyFill="1" applyBorder="1" applyAlignment="1">
      <alignment vertical="center" wrapText="1"/>
    </xf>
    <xf numFmtId="49" fontId="10" fillId="2" borderId="1" xfId="0" applyNumberFormat="1" applyFont="1" applyFill="1" applyBorder="1" applyAlignment="1">
      <alignment vertical="center"/>
    </xf>
    <xf numFmtId="0" fontId="10" fillId="2" borderId="1" xfId="0" quotePrefix="1" applyFont="1" applyFill="1" applyBorder="1" applyAlignment="1">
      <alignment vertical="center"/>
    </xf>
    <xf numFmtId="0" fontId="6" fillId="0" borderId="1" xfId="0" applyFont="1" applyBorder="1" applyAlignment="1">
      <alignment vertical="top"/>
    </xf>
    <xf numFmtId="0" fontId="6" fillId="0" borderId="1" xfId="0" applyFont="1" applyBorder="1" applyAlignment="1">
      <alignment vertical="top" wrapText="1"/>
    </xf>
    <xf numFmtId="49" fontId="4" fillId="0" borderId="1" xfId="0" applyNumberFormat="1" applyFont="1" applyBorder="1" applyAlignment="1">
      <alignment vertical="center"/>
    </xf>
    <xf numFmtId="3" fontId="4" fillId="0" borderId="1" xfId="0" applyNumberFormat="1" applyFont="1" applyBorder="1" applyAlignment="1">
      <alignment vertical="center" wrapText="1"/>
    </xf>
    <xf numFmtId="0" fontId="6" fillId="0" borderId="1" xfId="0" applyFont="1" applyBorder="1" applyAlignment="1">
      <alignment vertical="center"/>
    </xf>
    <xf numFmtId="3" fontId="4" fillId="0" borderId="1" xfId="0" applyNumberFormat="1" applyFont="1" applyBorder="1" applyAlignment="1">
      <alignment horizontal="center" vertical="center" wrapText="1"/>
    </xf>
    <xf numFmtId="3" fontId="15" fillId="2" borderId="1" xfId="0" applyNumberFormat="1" applyFont="1" applyFill="1" applyBorder="1" applyAlignment="1">
      <alignment horizontal="right" vertical="center" wrapText="1"/>
    </xf>
    <xf numFmtId="3" fontId="6" fillId="0" borderId="1" xfId="0" applyNumberFormat="1" applyFont="1" applyBorder="1" applyAlignment="1">
      <alignment vertical="center" wrapText="1"/>
    </xf>
    <xf numFmtId="0" fontId="4" fillId="0" borderId="1" xfId="0" applyFont="1" applyBorder="1" applyAlignment="1">
      <alignment vertical="center"/>
    </xf>
    <xf numFmtId="49" fontId="4" fillId="0" borderId="1" xfId="0" applyNumberFormat="1" applyFont="1" applyBorder="1" applyAlignment="1">
      <alignment vertical="top"/>
    </xf>
    <xf numFmtId="3" fontId="6" fillId="0" borderId="1" xfId="0" applyNumberFormat="1" applyFont="1" applyBorder="1" applyAlignment="1">
      <alignment vertical="top" wrapText="1"/>
    </xf>
    <xf numFmtId="49" fontId="10" fillId="2" borderId="1" xfId="0" applyNumberFormat="1" applyFont="1" applyFill="1" applyBorder="1" applyAlignment="1">
      <alignment vertical="top" wrapText="1"/>
    </xf>
    <xf numFmtId="0" fontId="10" fillId="2" borderId="1" xfId="0" applyFont="1" applyFill="1" applyBorder="1" applyAlignment="1">
      <alignment vertical="top" wrapText="1"/>
    </xf>
    <xf numFmtId="3" fontId="10" fillId="2" borderId="1" xfId="0" applyNumberFormat="1" applyFont="1" applyFill="1" applyBorder="1" applyAlignment="1">
      <alignment vertical="top" wrapText="1"/>
    </xf>
    <xf numFmtId="49" fontId="6" fillId="0" borderId="1" xfId="0" applyNumberFormat="1" applyFont="1" applyBorder="1" applyAlignment="1">
      <alignment vertical="center"/>
    </xf>
    <xf numFmtId="0" fontId="14" fillId="7" borderId="1" xfId="0" applyFont="1" applyFill="1" applyBorder="1" applyAlignment="1">
      <alignment horizontal="left" vertical="center" wrapText="1"/>
    </xf>
    <xf numFmtId="3" fontId="14" fillId="7" borderId="1" xfId="0" applyNumberFormat="1" applyFont="1" applyFill="1" applyBorder="1"/>
    <xf numFmtId="0" fontId="13" fillId="0" borderId="1" xfId="0" applyFont="1" applyBorder="1" applyAlignment="1">
      <alignment horizontal="center" vertical="center" wrapText="1"/>
    </xf>
    <xf numFmtId="3" fontId="13" fillId="0" borderId="1" xfId="0" applyNumberFormat="1" applyFont="1" applyBorder="1"/>
    <xf numFmtId="164" fontId="15" fillId="8" borderId="1" xfId="0" applyNumberFormat="1" applyFont="1" applyFill="1" applyBorder="1" applyAlignment="1">
      <alignment horizontal="left"/>
    </xf>
    <xf numFmtId="0" fontId="15" fillId="8" borderId="1" xfId="0" applyFont="1" applyFill="1" applyBorder="1" applyAlignment="1">
      <alignment horizontal="left"/>
    </xf>
    <xf numFmtId="0" fontId="15" fillId="8" borderId="1" xfId="0" applyFont="1" applyFill="1" applyBorder="1" applyAlignment="1">
      <alignment horizontal="left" wrapText="1"/>
    </xf>
    <xf numFmtId="3" fontId="15" fillId="8" borderId="1" xfId="0" applyNumberFormat="1" applyFont="1" applyFill="1" applyBorder="1"/>
    <xf numFmtId="0" fontId="13" fillId="0" borderId="1" xfId="0" applyFont="1" applyBorder="1" applyAlignment="1">
      <alignment horizontal="left"/>
    </xf>
    <xf numFmtId="0" fontId="13" fillId="0" borderId="1" xfId="0" applyFont="1" applyBorder="1" applyAlignment="1">
      <alignment horizontal="left" wrapText="1"/>
    </xf>
    <xf numFmtId="0" fontId="13" fillId="0" borderId="1" xfId="1" applyFont="1" applyBorder="1" applyAlignment="1">
      <alignment horizontal="left" wrapText="1"/>
    </xf>
    <xf numFmtId="3" fontId="13" fillId="0" borderId="1" xfId="1" applyNumberFormat="1" applyFont="1" applyBorder="1"/>
    <xf numFmtId="0" fontId="14" fillId="7" borderId="1" xfId="2" applyFont="1" applyFill="1" applyBorder="1" applyAlignment="1">
      <alignment vertical="center" wrapText="1"/>
    </xf>
    <xf numFmtId="3" fontId="14" fillId="7" borderId="1" xfId="2" applyNumberFormat="1" applyFont="1" applyFill="1" applyBorder="1" applyAlignment="1">
      <alignment horizontal="right" vertical="center" wrapText="1"/>
    </xf>
    <xf numFmtId="0" fontId="13" fillId="0" borderId="1" xfId="2" applyFont="1" applyBorder="1" applyAlignment="1">
      <alignment horizontal="center" vertical="center" wrapText="1"/>
    </xf>
    <xf numFmtId="3" fontId="14" fillId="3" borderId="1" xfId="0" applyNumberFormat="1" applyFont="1" applyFill="1" applyBorder="1" applyAlignment="1">
      <alignment horizontal="right" vertical="center" wrapText="1"/>
    </xf>
    <xf numFmtId="49" fontId="8" fillId="3" borderId="1" xfId="0" applyNumberFormat="1" applyFont="1" applyFill="1" applyBorder="1" applyAlignment="1">
      <alignment vertical="top"/>
    </xf>
    <xf numFmtId="0" fontId="3" fillId="0" borderId="1" xfId="0" applyFont="1" applyBorder="1" applyAlignment="1">
      <alignment vertical="top"/>
    </xf>
    <xf numFmtId="0" fontId="15" fillId="3" borderId="1" xfId="0" applyFont="1" applyFill="1" applyBorder="1" applyAlignment="1">
      <alignment vertical="center"/>
    </xf>
    <xf numFmtId="0" fontId="1" fillId="0" borderId="1" xfId="0" applyFont="1" applyBorder="1" applyAlignment="1">
      <alignment vertical="center"/>
    </xf>
    <xf numFmtId="49" fontId="15" fillId="2" borderId="1" xfId="0" applyNumberFormat="1" applyFont="1" applyFill="1" applyBorder="1" applyAlignment="1">
      <alignment vertical="center"/>
    </xf>
    <xf numFmtId="3" fontId="14" fillId="2" borderId="1" xfId="0" applyNumberFormat="1" applyFont="1" applyFill="1" applyBorder="1" applyAlignment="1">
      <alignment horizontal="right" vertical="center" wrapText="1"/>
    </xf>
    <xf numFmtId="0" fontId="3" fillId="3" borderId="1" xfId="0" applyFont="1" applyFill="1" applyBorder="1" applyAlignment="1">
      <alignment vertical="top"/>
    </xf>
    <xf numFmtId="0" fontId="4" fillId="0" borderId="1" xfId="0" applyFont="1" applyBorder="1" applyAlignment="1">
      <alignment wrapText="1"/>
    </xf>
    <xf numFmtId="0" fontId="8" fillId="0" borderId="0" xfId="0" applyFont="1"/>
    <xf numFmtId="3" fontId="2" fillId="0" borderId="1" xfId="0" applyNumberFormat="1" applyFont="1" applyBorder="1" applyAlignment="1">
      <alignment vertical="center" wrapText="1"/>
    </xf>
    <xf numFmtId="49" fontId="1" fillId="2" borderId="1" xfId="0" applyNumberFormat="1" applyFont="1" applyFill="1" applyBorder="1" applyAlignment="1">
      <alignment horizontal="left" vertical="center"/>
    </xf>
    <xf numFmtId="49" fontId="1" fillId="2" borderId="1" xfId="0" quotePrefix="1" applyNumberFormat="1" applyFont="1" applyFill="1" applyBorder="1" applyAlignment="1">
      <alignment horizontal="left" vertical="center"/>
    </xf>
    <xf numFmtId="0" fontId="4" fillId="5" borderId="1" xfId="0" applyFont="1" applyFill="1" applyBorder="1" applyAlignment="1">
      <alignment vertical="center" wrapText="1"/>
    </xf>
    <xf numFmtId="3" fontId="4" fillId="5" borderId="1" xfId="0" applyNumberFormat="1" applyFont="1" applyFill="1" applyBorder="1" applyAlignment="1">
      <alignment horizontal="right" vertical="center"/>
    </xf>
    <xf numFmtId="0" fontId="4" fillId="0" borderId="1" xfId="0" applyFont="1" applyBorder="1" applyAlignment="1">
      <alignment vertical="top"/>
    </xf>
    <xf numFmtId="0" fontId="1" fillId="2" borderId="1" xfId="0" applyFont="1" applyFill="1" applyBorder="1" applyAlignment="1">
      <alignment horizontal="left" vertical="center"/>
    </xf>
    <xf numFmtId="0" fontId="3" fillId="0" borderId="1" xfId="0" applyFont="1" applyBorder="1" applyAlignment="1">
      <alignment horizontal="right" vertical="top"/>
    </xf>
    <xf numFmtId="0" fontId="18" fillId="0" borderId="0" xfId="0" applyFont="1"/>
    <xf numFmtId="0" fontId="4" fillId="3" borderId="1" xfId="0" applyFont="1" applyFill="1" applyBorder="1" applyAlignment="1">
      <alignment vertical="top"/>
    </xf>
    <xf numFmtId="0" fontId="4" fillId="5" borderId="1" xfId="0" applyFont="1" applyFill="1" applyBorder="1" applyAlignment="1">
      <alignment vertical="top"/>
    </xf>
    <xf numFmtId="0" fontId="4" fillId="0" borderId="1" xfId="0" applyFont="1" applyBorder="1" applyAlignment="1">
      <alignment horizontal="left" vertical="center" wrapText="1"/>
    </xf>
    <xf numFmtId="0" fontId="4" fillId="0" borderId="1" xfId="0" applyFont="1" applyBorder="1" applyAlignment="1">
      <alignment horizontal="left"/>
    </xf>
    <xf numFmtId="0" fontId="19" fillId="0" borderId="0" xfId="0" applyFont="1"/>
    <xf numFmtId="0" fontId="13" fillId="7" borderId="1" xfId="0" applyFont="1" applyFill="1" applyBorder="1" applyAlignment="1">
      <alignment vertical="top"/>
    </xf>
    <xf numFmtId="0" fontId="16" fillId="0" borderId="1" xfId="0" applyFont="1" applyBorder="1"/>
    <xf numFmtId="0" fontId="20" fillId="7" borderId="1" xfId="2" applyFont="1" applyFill="1" applyBorder="1" applyAlignment="1">
      <alignment vertical="top"/>
    </xf>
    <xf numFmtId="0" fontId="0" fillId="0" borderId="0" xfId="2" applyFont="1"/>
    <xf numFmtId="0" fontId="20" fillId="0" borderId="1" xfId="2" applyFont="1" applyBorder="1" applyAlignment="1">
      <alignment vertical="top"/>
    </xf>
    <xf numFmtId="3" fontId="14" fillId="0" borderId="1" xfId="2" applyNumberFormat="1" applyFont="1" applyBorder="1" applyAlignment="1">
      <alignment vertical="center" wrapText="1"/>
    </xf>
    <xf numFmtId="0" fontId="10" fillId="8" borderId="1" xfId="2" applyFont="1" applyFill="1" applyBorder="1" applyAlignment="1">
      <alignment vertical="center" wrapText="1"/>
    </xf>
    <xf numFmtId="0" fontId="2" fillId="0" borderId="1" xfId="0" applyFont="1" applyBorder="1" applyAlignment="1">
      <alignment vertical="center" wrapText="1"/>
    </xf>
    <xf numFmtId="3" fontId="2" fillId="0" borderId="1" xfId="0" applyNumberFormat="1" applyFont="1" applyBorder="1" applyAlignment="1">
      <alignment horizontal="right" vertical="center" wrapText="1"/>
    </xf>
    <xf numFmtId="0" fontId="22" fillId="0" borderId="0" xfId="0" applyFont="1" applyAlignment="1">
      <alignment vertical="top" wrapText="1"/>
    </xf>
    <xf numFmtId="0" fontId="23" fillId="0" borderId="0" xfId="0" applyFont="1" applyAlignment="1">
      <alignment vertical="top" wrapText="1"/>
    </xf>
    <xf numFmtId="0" fontId="11" fillId="0" borderId="0" xfId="0" applyFont="1" applyAlignment="1">
      <alignment vertical="top" wrapText="1"/>
    </xf>
    <xf numFmtId="3" fontId="25" fillId="0" borderId="1" xfId="0" applyNumberFormat="1" applyFont="1" applyBorder="1" applyAlignment="1">
      <alignment vertical="center" wrapText="1"/>
    </xf>
    <xf numFmtId="0" fontId="1" fillId="6" borderId="1" xfId="0" applyFont="1" applyFill="1" applyBorder="1" applyAlignment="1">
      <alignment vertical="center"/>
    </xf>
    <xf numFmtId="0" fontId="1" fillId="6" borderId="1" xfId="0" applyFont="1" applyFill="1" applyBorder="1" applyAlignment="1">
      <alignment vertical="center" wrapText="1"/>
    </xf>
    <xf numFmtId="3" fontId="1" fillId="6" borderId="1" xfId="0" applyNumberFormat="1" applyFont="1" applyFill="1" applyBorder="1" applyAlignment="1">
      <alignment horizontal="right" vertical="center" wrapText="1"/>
    </xf>
    <xf numFmtId="0" fontId="4" fillId="0" borderId="1" xfId="0" applyFont="1" applyBorder="1"/>
    <xf numFmtId="3" fontId="1" fillId="6" borderId="1" xfId="0" applyNumberFormat="1" applyFont="1" applyFill="1" applyBorder="1" applyAlignment="1">
      <alignment vertical="center" wrapText="1"/>
    </xf>
    <xf numFmtId="0" fontId="3" fillId="5" borderId="1" xfId="0" applyFont="1" applyFill="1" applyBorder="1" applyAlignment="1">
      <alignment vertical="top"/>
    </xf>
    <xf numFmtId="0" fontId="11" fillId="3" borderId="1" xfId="0" applyFont="1" applyFill="1" applyBorder="1" applyAlignment="1">
      <alignment vertical="top" wrapText="1"/>
    </xf>
    <xf numFmtId="49" fontId="11" fillId="3" borderId="1" xfId="0" applyNumberFormat="1" applyFont="1" applyFill="1" applyBorder="1" applyAlignment="1">
      <alignment vertical="top" wrapText="1"/>
    </xf>
    <xf numFmtId="0" fontId="12" fillId="3" borderId="1" xfId="0" applyFont="1" applyFill="1" applyBorder="1" applyAlignment="1">
      <alignment vertical="top" wrapText="1"/>
    </xf>
    <xf numFmtId="3" fontId="12" fillId="3" borderId="1" xfId="0" applyNumberFormat="1" applyFont="1" applyFill="1" applyBorder="1" applyAlignment="1">
      <alignment vertical="top" wrapText="1"/>
    </xf>
    <xf numFmtId="49" fontId="6" fillId="0" borderId="1" xfId="0" applyNumberFormat="1" applyFont="1" applyBorder="1" applyAlignment="1">
      <alignment vertical="top" wrapText="1"/>
    </xf>
    <xf numFmtId="3" fontId="4" fillId="2" borderId="1" xfId="0" applyNumberFormat="1" applyFont="1" applyFill="1" applyBorder="1" applyAlignment="1">
      <alignment horizontal="right" vertical="center" wrapText="1"/>
    </xf>
    <xf numFmtId="0" fontId="8" fillId="9" borderId="1" xfId="0" applyFont="1" applyFill="1" applyBorder="1" applyAlignment="1">
      <alignment vertical="center" wrapText="1"/>
    </xf>
    <xf numFmtId="0" fontId="2" fillId="9" borderId="1" xfId="0" applyFont="1" applyFill="1" applyBorder="1" applyAlignment="1">
      <alignment vertical="center" wrapText="1"/>
    </xf>
    <xf numFmtId="3" fontId="2" fillId="9" borderId="1" xfId="0" applyNumberFormat="1" applyFont="1" applyFill="1" applyBorder="1" applyAlignment="1">
      <alignment horizontal="right" vertical="center"/>
    </xf>
    <xf numFmtId="0" fontId="16" fillId="9" borderId="1" xfId="0" applyFont="1" applyFill="1" applyBorder="1" applyAlignment="1">
      <alignment horizontal="center" vertical="center" wrapText="1"/>
    </xf>
    <xf numFmtId="3" fontId="14" fillId="9" borderId="1" xfId="0" applyNumberFormat="1" applyFont="1" applyFill="1" applyBorder="1" applyAlignment="1">
      <alignment horizontal="right" vertical="center"/>
    </xf>
    <xf numFmtId="0" fontId="3" fillId="9" borderId="1" xfId="0" applyFont="1" applyFill="1" applyBorder="1" applyAlignment="1">
      <alignment vertical="center" wrapText="1"/>
    </xf>
    <xf numFmtId="0" fontId="4" fillId="9" borderId="1" xfId="0" applyFont="1" applyFill="1" applyBorder="1" applyAlignment="1">
      <alignment vertical="center" wrapText="1"/>
    </xf>
    <xf numFmtId="0" fontId="11" fillId="9" borderId="1" xfId="0" applyFont="1" applyFill="1" applyBorder="1" applyAlignment="1">
      <alignment vertical="top" wrapText="1"/>
    </xf>
    <xf numFmtId="49" fontId="11" fillId="9" borderId="1" xfId="0" applyNumberFormat="1" applyFont="1" applyFill="1" applyBorder="1" applyAlignment="1">
      <alignment vertical="top" wrapText="1"/>
    </xf>
    <xf numFmtId="0" fontId="12" fillId="9" borderId="1" xfId="0" applyFont="1" applyFill="1" applyBorder="1" applyAlignment="1">
      <alignment vertical="top" wrapText="1"/>
    </xf>
    <xf numFmtId="3" fontId="12" fillId="9" borderId="1" xfId="0" applyNumberFormat="1" applyFont="1" applyFill="1" applyBorder="1" applyAlignment="1">
      <alignment vertical="top" wrapText="1"/>
    </xf>
    <xf numFmtId="0" fontId="13" fillId="10" borderId="1" xfId="0" applyFont="1" applyFill="1" applyBorder="1" applyAlignment="1">
      <alignment vertical="center" wrapText="1"/>
    </xf>
    <xf numFmtId="3" fontId="14" fillId="11" borderId="1" xfId="0" applyNumberFormat="1" applyFont="1" applyFill="1" applyBorder="1"/>
    <xf numFmtId="0" fontId="12" fillId="9" borderId="1" xfId="0" applyFont="1" applyFill="1" applyBorder="1" applyAlignment="1">
      <alignment vertical="center" wrapText="1"/>
    </xf>
    <xf numFmtId="3" fontId="12" fillId="9" borderId="1" xfId="0" applyNumberFormat="1" applyFont="1" applyFill="1" applyBorder="1" applyAlignment="1">
      <alignment horizontal="right" vertical="center"/>
    </xf>
    <xf numFmtId="0" fontId="8" fillId="9" borderId="1" xfId="0" applyFont="1" applyFill="1" applyBorder="1" applyAlignment="1">
      <alignment horizontal="center" vertical="center" wrapText="1"/>
    </xf>
    <xf numFmtId="0" fontId="24" fillId="9" borderId="1" xfId="0" applyFont="1" applyFill="1" applyBorder="1" applyAlignment="1">
      <alignment vertical="center" wrapText="1"/>
    </xf>
    <xf numFmtId="14" fontId="26" fillId="2" borderId="1" xfId="0" quotePrefix="1" applyNumberFormat="1" applyFont="1" applyFill="1" applyBorder="1" applyAlignment="1">
      <alignment vertical="center"/>
    </xf>
    <xf numFmtId="0" fontId="26" fillId="2" borderId="1" xfId="0" quotePrefix="1" applyFont="1" applyFill="1" applyBorder="1" applyAlignment="1">
      <alignment horizontal="left" vertical="center"/>
    </xf>
    <xf numFmtId="0" fontId="26" fillId="2" borderId="1" xfId="0" applyFont="1" applyFill="1" applyBorder="1" applyAlignment="1">
      <alignment vertical="center" wrapText="1"/>
    </xf>
    <xf numFmtId="3" fontId="26" fillId="2" borderId="1" xfId="0" applyNumberFormat="1" applyFont="1" applyFill="1" applyBorder="1" applyAlignment="1">
      <alignment horizontal="right" vertical="center" wrapText="1"/>
    </xf>
    <xf numFmtId="0" fontId="27" fillId="0" borderId="0" xfId="0" applyFont="1"/>
    <xf numFmtId="14" fontId="5" fillId="0" borderId="1" xfId="0" quotePrefix="1" applyNumberFormat="1" applyFont="1" applyBorder="1" applyAlignment="1">
      <alignment vertical="center"/>
    </xf>
    <xf numFmtId="0" fontId="5" fillId="0" borderId="1" xfId="0" quotePrefix="1" applyFont="1"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vertical="top"/>
    </xf>
    <xf numFmtId="3" fontId="5" fillId="0" borderId="1" xfId="0" applyNumberFormat="1" applyFont="1" applyBorder="1" applyAlignment="1">
      <alignment horizontal="right" vertical="center"/>
    </xf>
    <xf numFmtId="0" fontId="26" fillId="2" borderId="1" xfId="0" applyFont="1" applyFill="1" applyBorder="1" applyAlignment="1">
      <alignment vertical="center"/>
    </xf>
    <xf numFmtId="49" fontId="26" fillId="2" borderId="1" xfId="0" applyNumberFormat="1" applyFont="1" applyFill="1" applyBorder="1" applyAlignment="1">
      <alignment vertical="center"/>
    </xf>
    <xf numFmtId="0" fontId="26" fillId="2" borderId="1" xfId="0" quotePrefix="1" applyFont="1" applyFill="1" applyBorder="1" applyAlignment="1">
      <alignment vertical="center"/>
    </xf>
    <xf numFmtId="0" fontId="29" fillId="0" borderId="0" xfId="0" applyFont="1"/>
    <xf numFmtId="0" fontId="30" fillId="0" borderId="0" xfId="0" applyFont="1"/>
    <xf numFmtId="0" fontId="4" fillId="0" borderId="1" xfId="0" applyFont="1" applyBorder="1" applyAlignment="1">
      <alignment horizontal="right" vertical="center"/>
    </xf>
    <xf numFmtId="3" fontId="31" fillId="2" borderId="1" xfId="0" applyNumberFormat="1" applyFont="1" applyFill="1" applyBorder="1" applyAlignment="1">
      <alignment horizontal="right" vertical="center" wrapText="1"/>
    </xf>
    <xf numFmtId="3" fontId="32" fillId="0" borderId="1" xfId="0" applyNumberFormat="1" applyFont="1" applyBorder="1" applyAlignment="1">
      <alignment horizontal="right" vertical="center"/>
    </xf>
    <xf numFmtId="3" fontId="31" fillId="2" borderId="1" xfId="0" applyNumberFormat="1" applyFont="1" applyFill="1" applyBorder="1" applyAlignment="1">
      <alignment horizontal="right" vertical="center"/>
    </xf>
    <xf numFmtId="3" fontId="26" fillId="2" borderId="1" xfId="0" applyNumberFormat="1" applyFont="1" applyFill="1" applyBorder="1" applyAlignment="1">
      <alignment horizontal="right" vertical="center"/>
    </xf>
    <xf numFmtId="49" fontId="31" fillId="2" borderId="1" xfId="0" applyNumberFormat="1" applyFont="1" applyFill="1" applyBorder="1" applyAlignment="1">
      <alignment vertical="center"/>
    </xf>
    <xf numFmtId="0" fontId="31" fillId="2" borderId="1" xfId="0" applyFont="1" applyFill="1" applyBorder="1" applyAlignment="1">
      <alignment vertical="center" wrapText="1"/>
    </xf>
    <xf numFmtId="49" fontId="31" fillId="0" borderId="1" xfId="0" applyNumberFormat="1" applyFont="1" applyBorder="1" applyAlignment="1">
      <alignment vertical="center"/>
    </xf>
    <xf numFmtId="0" fontId="32" fillId="0" borderId="1" xfId="0" applyFont="1" applyBorder="1" applyAlignment="1">
      <alignment vertical="center" wrapText="1"/>
    </xf>
    <xf numFmtId="3" fontId="32" fillId="4" borderId="1" xfId="0" applyNumberFormat="1" applyFont="1" applyFill="1" applyBorder="1" applyAlignment="1">
      <alignment horizontal="right" vertical="center"/>
    </xf>
    <xf numFmtId="3" fontId="5" fillId="4" borderId="1" xfId="0" applyNumberFormat="1" applyFont="1" applyFill="1" applyBorder="1" applyAlignment="1">
      <alignment horizontal="right" vertical="center"/>
    </xf>
    <xf numFmtId="3" fontId="1" fillId="0" borderId="1" xfId="0" applyNumberFormat="1" applyFont="1" applyBorder="1" applyAlignment="1">
      <alignment vertical="center" wrapText="1"/>
    </xf>
    <xf numFmtId="3" fontId="1" fillId="5" borderId="1" xfId="0" applyNumberFormat="1" applyFont="1" applyFill="1" applyBorder="1" applyAlignment="1">
      <alignment vertical="center" wrapText="1"/>
    </xf>
    <xf numFmtId="3" fontId="6" fillId="5" borderId="1" xfId="0" applyNumberFormat="1" applyFont="1" applyFill="1" applyBorder="1" applyAlignment="1">
      <alignment vertical="top" wrapText="1"/>
    </xf>
    <xf numFmtId="0" fontId="6" fillId="5" borderId="1" xfId="0" applyFont="1" applyFill="1" applyBorder="1" applyAlignment="1">
      <alignment vertical="top" wrapText="1"/>
    </xf>
    <xf numFmtId="49" fontId="10" fillId="6" borderId="1" xfId="0" applyNumberFormat="1" applyFont="1" applyFill="1" applyBorder="1" applyAlignment="1">
      <alignment vertical="top" wrapText="1"/>
    </xf>
    <xf numFmtId="3" fontId="10" fillId="6" borderId="1" xfId="0" applyNumberFormat="1" applyFont="1" applyFill="1" applyBorder="1" applyAlignment="1">
      <alignment vertical="top" wrapText="1"/>
    </xf>
    <xf numFmtId="0" fontId="6" fillId="0" borderId="1" xfId="0" applyFont="1" applyBorder="1" applyAlignment="1">
      <alignment horizontal="left" vertical="top" wrapText="1"/>
    </xf>
    <xf numFmtId="49" fontId="10" fillId="5" borderId="1" xfId="0" applyNumberFormat="1" applyFont="1" applyFill="1" applyBorder="1" applyAlignment="1">
      <alignment vertical="top" wrapText="1"/>
    </xf>
    <xf numFmtId="3" fontId="10" fillId="6" borderId="1" xfId="0" applyNumberFormat="1" applyFont="1" applyFill="1" applyBorder="1" applyAlignment="1">
      <alignment horizontal="right" vertical="center" wrapText="1"/>
    </xf>
    <xf numFmtId="0" fontId="12" fillId="11" borderId="1" xfId="0" applyFont="1" applyFill="1" applyBorder="1" applyAlignment="1">
      <alignment horizontal="left" vertical="center" wrapText="1"/>
    </xf>
    <xf numFmtId="0" fontId="33" fillId="8" borderId="1" xfId="0" applyFont="1" applyFill="1" applyBorder="1" applyAlignment="1">
      <alignment horizontal="left"/>
    </xf>
    <xf numFmtId="0" fontId="33" fillId="8" borderId="1" xfId="0" applyFont="1" applyFill="1" applyBorder="1" applyAlignment="1">
      <alignment horizontal="left" wrapText="1"/>
    </xf>
    <xf numFmtId="3" fontId="33" fillId="8" borderId="1" xfId="0" applyNumberFormat="1" applyFont="1" applyFill="1" applyBorder="1"/>
    <xf numFmtId="0" fontId="34" fillId="0" borderId="1" xfId="0" applyFont="1" applyBorder="1" applyAlignment="1">
      <alignment horizontal="left"/>
    </xf>
    <xf numFmtId="3" fontId="34" fillId="0" borderId="1" xfId="0" applyNumberFormat="1" applyFont="1" applyBorder="1"/>
    <xf numFmtId="0" fontId="13" fillId="0" borderId="1" xfId="4" applyFont="1" applyBorder="1" applyAlignment="1">
      <alignment horizontal="left" wrapText="1"/>
    </xf>
    <xf numFmtId="3" fontId="13" fillId="0" borderId="1" xfId="4" applyNumberFormat="1" applyFont="1" applyBorder="1"/>
    <xf numFmtId="0" fontId="15" fillId="8" borderId="1" xfId="1" applyFont="1" applyFill="1" applyBorder="1" applyAlignment="1">
      <alignment horizontal="left"/>
    </xf>
    <xf numFmtId="0" fontId="15" fillId="8" borderId="1" xfId="1" applyFont="1" applyFill="1" applyBorder="1" applyAlignment="1">
      <alignment horizontal="left" wrapText="1"/>
    </xf>
    <xf numFmtId="3" fontId="15" fillId="8" borderId="1" xfId="1" applyNumberFormat="1" applyFont="1" applyFill="1" applyBorder="1"/>
    <xf numFmtId="0" fontId="13" fillId="0" borderId="1" xfId="1" applyFont="1" applyBorder="1" applyAlignment="1">
      <alignment horizontal="left"/>
    </xf>
    <xf numFmtId="0" fontId="15" fillId="8" borderId="1" xfId="1" applyFont="1" applyFill="1" applyBorder="1" applyAlignment="1">
      <alignment vertical="center"/>
    </xf>
    <xf numFmtId="0" fontId="15" fillId="8" borderId="1" xfId="1" applyFont="1" applyFill="1" applyBorder="1" applyAlignment="1">
      <alignment vertical="center" wrapText="1"/>
    </xf>
    <xf numFmtId="3" fontId="29" fillId="0" borderId="0" xfId="0" applyNumberFormat="1" applyFont="1"/>
    <xf numFmtId="0" fontId="29" fillId="0" borderId="0" xfId="0" applyFont="1" applyAlignment="1">
      <alignment horizontal="right"/>
    </xf>
    <xf numFmtId="0" fontId="26" fillId="2" borderId="1" xfId="0" applyFont="1" applyFill="1" applyBorder="1" applyAlignment="1">
      <alignment horizontal="right" vertical="center" wrapText="1"/>
    </xf>
    <xf numFmtId="0" fontId="5" fillId="2" borderId="1" xfId="0" applyFont="1" applyFill="1" applyBorder="1" applyAlignment="1">
      <alignment horizontal="right" vertical="center" wrapText="1"/>
    </xf>
    <xf numFmtId="3" fontId="4" fillId="5" borderId="1" xfId="0" applyNumberFormat="1" applyFont="1" applyFill="1" applyBorder="1" applyAlignment="1">
      <alignment horizontal="right" vertical="center" wrapText="1"/>
    </xf>
    <xf numFmtId="3" fontId="1" fillId="2" borderId="1" xfId="0" applyNumberFormat="1" applyFont="1" applyFill="1" applyBorder="1" applyAlignment="1">
      <alignment vertical="center" wrapText="1"/>
    </xf>
    <xf numFmtId="0" fontId="1" fillId="2" borderId="1" xfId="0" applyFont="1" applyFill="1" applyBorder="1" applyAlignment="1">
      <alignment horizontal="right" vertical="center" wrapText="1"/>
    </xf>
    <xf numFmtId="0" fontId="6" fillId="5" borderId="1" xfId="0" applyFont="1" applyFill="1" applyBorder="1" applyAlignment="1">
      <alignment wrapText="1"/>
    </xf>
    <xf numFmtId="0" fontId="34" fillId="0" borderId="1" xfId="0" applyFont="1" applyBorder="1" applyAlignment="1">
      <alignment horizontal="left" wrapText="1"/>
    </xf>
    <xf numFmtId="3" fontId="6" fillId="0" borderId="3" xfId="0" applyNumberFormat="1" applyFont="1" applyBorder="1" applyAlignment="1">
      <alignment horizontal="right" vertical="center"/>
    </xf>
    <xf numFmtId="3" fontId="6" fillId="0" borderId="4" xfId="0" applyNumberFormat="1" applyFont="1" applyBorder="1" applyAlignment="1">
      <alignment horizontal="right" vertical="center"/>
    </xf>
    <xf numFmtId="3" fontId="6" fillId="5" borderId="1" xfId="0" applyNumberFormat="1" applyFont="1" applyFill="1" applyBorder="1" applyAlignment="1">
      <alignment horizontal="right" vertical="center"/>
    </xf>
    <xf numFmtId="0" fontId="4" fillId="0" borderId="1" xfId="0" applyFont="1" applyBorder="1" applyAlignment="1">
      <alignment vertical="top" wrapText="1"/>
    </xf>
    <xf numFmtId="0" fontId="6" fillId="0" borderId="1" xfId="0" applyFont="1" applyBorder="1" applyAlignment="1">
      <alignment horizontal="left" vertical="center" wrapText="1"/>
    </xf>
    <xf numFmtId="0" fontId="22" fillId="0" borderId="0" xfId="0" applyFont="1"/>
    <xf numFmtId="49" fontId="15" fillId="8" borderId="1" xfId="0" applyNumberFormat="1" applyFont="1" applyFill="1" applyBorder="1" applyAlignment="1">
      <alignment horizontal="left"/>
    </xf>
    <xf numFmtId="0" fontId="7" fillId="0" borderId="0" xfId="0" applyFont="1" applyAlignment="1">
      <alignment horizontal="center" vertical="center"/>
    </xf>
    <xf numFmtId="0" fontId="7" fillId="0" borderId="0" xfId="0" applyFont="1" applyAlignment="1">
      <alignment horizontal="center"/>
    </xf>
    <xf numFmtId="0" fontId="4" fillId="0" borderId="1" xfId="0" applyFont="1" applyBorder="1" applyAlignment="1">
      <alignment horizontal="center" vertical="top"/>
    </xf>
  </cellXfs>
  <cellStyles count="5">
    <cellStyle name="Normal" xfId="0" builtinId="0"/>
    <cellStyle name="Normal 2" xfId="1" xr:uid="{00000000-0005-0000-0000-000001000000}"/>
    <cellStyle name="Normal 2 2" xfId="4" xr:uid="{56D6A4B8-EA6A-4312-9C9A-F01A5F6D960C}"/>
    <cellStyle name="Normal 3" xfId="2" xr:uid="{00000000-0005-0000-0000-000002000000}"/>
    <cellStyle name="SAPBEXstdItem"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6"/>
  <sheetViews>
    <sheetView tabSelected="1" view="pageLayout" topLeftCell="A632" zoomScale="90" zoomScaleNormal="90" zoomScalePageLayoutView="90" workbookViewId="0">
      <selection activeCell="C405" sqref="C405"/>
    </sheetView>
  </sheetViews>
  <sheetFormatPr defaultRowHeight="14.5" x14ac:dyDescent="0.35"/>
  <cols>
    <col min="1" max="1" width="14.81640625" style="83" customWidth="1"/>
    <col min="2" max="2" width="13.54296875" style="83" customWidth="1"/>
    <col min="3" max="3" width="56.54296875" style="83" customWidth="1"/>
    <col min="4" max="7" width="18.1796875" style="83" customWidth="1"/>
  </cols>
  <sheetData>
    <row r="1" spans="1:7" ht="17.5" x14ac:dyDescent="0.35">
      <c r="A1" s="197" t="s">
        <v>623</v>
      </c>
      <c r="B1" s="197"/>
      <c r="C1" s="197"/>
      <c r="D1" s="197"/>
      <c r="E1" s="197"/>
      <c r="F1" s="197"/>
      <c r="G1" s="197"/>
    </row>
    <row r="2" spans="1:7" s="4" customFormat="1" ht="5" customHeight="1" x14ac:dyDescent="0.3">
      <c r="A2" s="5"/>
      <c r="B2" s="5"/>
      <c r="C2" s="5"/>
      <c r="D2" s="5"/>
      <c r="E2" s="5"/>
      <c r="F2" s="5"/>
      <c r="G2" s="5"/>
    </row>
    <row r="3" spans="1:7" s="4" customFormat="1" ht="17.5" x14ac:dyDescent="0.3">
      <c r="A3" s="196" t="s">
        <v>533</v>
      </c>
      <c r="B3" s="196"/>
      <c r="C3" s="196"/>
      <c r="D3" s="196"/>
      <c r="E3" s="196"/>
      <c r="F3" s="196"/>
      <c r="G3" s="196"/>
    </row>
    <row r="4" spans="1:7" ht="15" customHeight="1" x14ac:dyDescent="0.35">
      <c r="G4" s="181" t="s">
        <v>402</v>
      </c>
    </row>
    <row r="5" spans="1:7" ht="39" x14ac:dyDescent="0.35">
      <c r="A5" s="2" t="s">
        <v>8</v>
      </c>
      <c r="B5" s="2" t="s">
        <v>7</v>
      </c>
      <c r="C5" s="2" t="s">
        <v>6</v>
      </c>
      <c r="D5" s="40" t="s">
        <v>532</v>
      </c>
      <c r="E5" s="40" t="s">
        <v>587</v>
      </c>
      <c r="F5" s="40" t="s">
        <v>588</v>
      </c>
      <c r="G5" s="40" t="s">
        <v>589</v>
      </c>
    </row>
    <row r="6" spans="1:7" x14ac:dyDescent="0.35">
      <c r="A6" s="2">
        <v>1</v>
      </c>
      <c r="B6" s="2">
        <v>2</v>
      </c>
      <c r="C6" s="2">
        <v>3</v>
      </c>
      <c r="D6" s="40">
        <v>4</v>
      </c>
      <c r="E6" s="40">
        <v>5</v>
      </c>
      <c r="F6" s="40">
        <v>6</v>
      </c>
      <c r="G6" s="40">
        <v>7</v>
      </c>
    </row>
    <row r="7" spans="1:7" ht="15.5" x14ac:dyDescent="0.35">
      <c r="A7" s="114"/>
      <c r="B7" s="114"/>
      <c r="C7" s="115" t="s">
        <v>401</v>
      </c>
      <c r="D7" s="116">
        <f>D10+D13</f>
        <v>769301632</v>
      </c>
      <c r="E7" s="116">
        <f t="shared" ref="E7:G8" si="0">E10+E13</f>
        <v>974556394</v>
      </c>
      <c r="F7" s="116">
        <f t="shared" si="0"/>
        <v>775913455</v>
      </c>
      <c r="G7" s="116">
        <f t="shared" si="0"/>
        <v>742206612</v>
      </c>
    </row>
    <row r="8" spans="1:7" ht="15" x14ac:dyDescent="0.35">
      <c r="A8" s="72"/>
      <c r="B8" s="72"/>
      <c r="C8" s="3" t="s">
        <v>4</v>
      </c>
      <c r="D8" s="9">
        <f>D11+D14</f>
        <v>545182015</v>
      </c>
      <c r="E8" s="9">
        <f>E11+E14</f>
        <v>727225956</v>
      </c>
      <c r="F8" s="9">
        <f t="shared" si="0"/>
        <v>670942657</v>
      </c>
      <c r="G8" s="9">
        <f t="shared" si="0"/>
        <v>721446654</v>
      </c>
    </row>
    <row r="9" spans="1:7" ht="45" x14ac:dyDescent="0.35">
      <c r="A9" s="72"/>
      <c r="B9" s="84"/>
      <c r="C9" s="3" t="s">
        <v>12</v>
      </c>
      <c r="D9" s="9">
        <f>D12</f>
        <v>224119617</v>
      </c>
      <c r="E9" s="9">
        <f t="shared" ref="E9:G9" si="1">E12</f>
        <v>247330438</v>
      </c>
      <c r="F9" s="9">
        <f t="shared" si="1"/>
        <v>104970798</v>
      </c>
      <c r="G9" s="9">
        <f t="shared" si="1"/>
        <v>20759958</v>
      </c>
    </row>
    <row r="10" spans="1:7" s="74" customFormat="1" ht="15.5" x14ac:dyDescent="0.35">
      <c r="A10" s="114"/>
      <c r="B10" s="114"/>
      <c r="C10" s="130" t="s">
        <v>389</v>
      </c>
      <c r="D10" s="116">
        <f>D11+D12</f>
        <v>768085610</v>
      </c>
      <c r="E10" s="116">
        <f>E11+E12</f>
        <v>973450339</v>
      </c>
      <c r="F10" s="116">
        <f t="shared" ref="F10:G10" si="2">F11+F12</f>
        <v>774867669</v>
      </c>
      <c r="G10" s="116">
        <f t="shared" si="2"/>
        <v>741193421</v>
      </c>
    </row>
    <row r="11" spans="1:7" ht="15" x14ac:dyDescent="0.35">
      <c r="A11" s="72"/>
      <c r="B11" s="72"/>
      <c r="C11" s="3" t="s">
        <v>4</v>
      </c>
      <c r="D11" s="9">
        <f>D17+D23+D42+D57+D66+D74+D79+D111+D119+D161+D218+D273+D309+D345+D369+D440+D496+D588+D593+D622+D628+D640+D646+D651+D545+D583+D491</f>
        <v>543965993</v>
      </c>
      <c r="E11" s="9">
        <f>E17+E23+E42+E57+E66+E74+E79+E111+E119+E161+E218+E273+E309+E345+E369+E440+E496+E588+E593+E622+E628+E640+E646+E651+E545+E583+E491</f>
        <v>726119901</v>
      </c>
      <c r="F11" s="9">
        <f>F17+F23+F42+F57+F66+F74+F79+F111+F119+F161+F218+F273+F309+F345+F369+F440+F496+F588+F593+F622+F628+F640+F646+F651+F545+F583+F491</f>
        <v>669896871</v>
      </c>
      <c r="G11" s="9">
        <f>G17+G23+G42+G57+G66+G74+G79+G111+G119+G161+G218+G273+G309+G345+G369+G440+G496+G588+G593+G622+G628+G640+G646+G651+G545+G583+G491</f>
        <v>720433463</v>
      </c>
    </row>
    <row r="12" spans="1:7" ht="45" x14ac:dyDescent="0.35">
      <c r="A12" s="72"/>
      <c r="B12" s="84"/>
      <c r="C12" s="3" t="s">
        <v>12</v>
      </c>
      <c r="D12" s="9">
        <f>D51+D154+D205+D260+D300+D335+D361+D414+D483+D529+D615+D576+D70+D105+D636</f>
        <v>224119617</v>
      </c>
      <c r="E12" s="9">
        <f t="shared" ref="E12:G12" si="3">E51+E154+E205+E260+E300+E335+E361+E414+E483+E529+E615+E576+E70+E105+E636</f>
        <v>247330438</v>
      </c>
      <c r="F12" s="9">
        <f t="shared" si="3"/>
        <v>104970798</v>
      </c>
      <c r="G12" s="9">
        <f t="shared" si="3"/>
        <v>20759958</v>
      </c>
    </row>
    <row r="13" spans="1:7" s="74" customFormat="1" ht="15.5" x14ac:dyDescent="0.35">
      <c r="A13" s="114"/>
      <c r="B13" s="114"/>
      <c r="C13" s="130" t="s">
        <v>390</v>
      </c>
      <c r="D13" s="116">
        <f>D14</f>
        <v>1216022</v>
      </c>
      <c r="E13" s="116">
        <f t="shared" ref="E13:G13" si="4">E14</f>
        <v>1106055</v>
      </c>
      <c r="F13" s="116">
        <f t="shared" si="4"/>
        <v>1045786</v>
      </c>
      <c r="G13" s="116">
        <f t="shared" si="4"/>
        <v>1013191</v>
      </c>
    </row>
    <row r="14" spans="1:7" ht="15" x14ac:dyDescent="0.35">
      <c r="A14" s="72"/>
      <c r="B14" s="72"/>
      <c r="C14" s="3" t="s">
        <v>4</v>
      </c>
      <c r="D14" s="9">
        <f>D427</f>
        <v>1216022</v>
      </c>
      <c r="E14" s="9">
        <f t="shared" ref="E14:G14" si="5">E427</f>
        <v>1106055</v>
      </c>
      <c r="F14" s="9">
        <f t="shared" si="5"/>
        <v>1045786</v>
      </c>
      <c r="G14" s="9">
        <f t="shared" si="5"/>
        <v>1013191</v>
      </c>
    </row>
    <row r="15" spans="1:7" ht="7" customHeight="1" x14ac:dyDescent="0.35">
      <c r="A15" s="67"/>
      <c r="B15" s="67"/>
      <c r="C15" s="96"/>
      <c r="D15" s="97"/>
      <c r="E15" s="97"/>
      <c r="F15" s="97"/>
      <c r="G15" s="97"/>
    </row>
    <row r="16" spans="1:7" s="74" customFormat="1" ht="15.5" x14ac:dyDescent="0.35">
      <c r="A16" s="114"/>
      <c r="B16" s="114"/>
      <c r="C16" s="127" t="s">
        <v>250</v>
      </c>
      <c r="D16" s="116">
        <f>D17</f>
        <v>110782</v>
      </c>
      <c r="E16" s="116">
        <f t="shared" ref="E16:G16" si="6">E17</f>
        <v>30782</v>
      </c>
      <c r="F16" s="116">
        <f t="shared" si="6"/>
        <v>30782</v>
      </c>
      <c r="G16" s="116">
        <f t="shared" si="6"/>
        <v>30782</v>
      </c>
    </row>
    <row r="17" spans="1:7" ht="15" x14ac:dyDescent="0.35">
      <c r="A17" s="72"/>
      <c r="B17" s="72"/>
      <c r="C17" s="3" t="s">
        <v>4</v>
      </c>
      <c r="D17" s="9">
        <f>D19</f>
        <v>110782</v>
      </c>
      <c r="E17" s="9">
        <f t="shared" ref="E17:G17" si="7">E19</f>
        <v>30782</v>
      </c>
      <c r="F17" s="9">
        <f t="shared" si="7"/>
        <v>30782</v>
      </c>
      <c r="G17" s="9">
        <f t="shared" si="7"/>
        <v>30782</v>
      </c>
    </row>
    <row r="18" spans="1:7" ht="15" x14ac:dyDescent="0.35">
      <c r="A18" s="67"/>
      <c r="B18" s="67"/>
      <c r="C18" s="2" t="s">
        <v>3</v>
      </c>
      <c r="D18" s="75"/>
      <c r="E18" s="75"/>
      <c r="F18" s="75"/>
      <c r="G18" s="75"/>
    </row>
    <row r="19" spans="1:7" x14ac:dyDescent="0.35">
      <c r="A19" s="81" t="s">
        <v>84</v>
      </c>
      <c r="B19" s="10" t="s">
        <v>1</v>
      </c>
      <c r="C19" s="7" t="s">
        <v>251</v>
      </c>
      <c r="D19" s="11">
        <f>SUM(D20:D21)</f>
        <v>110782</v>
      </c>
      <c r="E19" s="11">
        <f>SUM(E20:E21)</f>
        <v>30782</v>
      </c>
      <c r="F19" s="11">
        <f>SUM(F20:F21)</f>
        <v>30782</v>
      </c>
      <c r="G19" s="11">
        <f>SUM(G20:G21)</f>
        <v>30782</v>
      </c>
    </row>
    <row r="20" spans="1:7" ht="16.5" customHeight="1" x14ac:dyDescent="0.35">
      <c r="A20" s="82"/>
      <c r="B20" s="67"/>
      <c r="C20" s="73" t="s">
        <v>252</v>
      </c>
      <c r="D20" s="1">
        <v>50000</v>
      </c>
      <c r="E20" s="146">
        <v>0</v>
      </c>
      <c r="F20" s="146">
        <v>0</v>
      </c>
      <c r="G20" s="146">
        <v>0</v>
      </c>
    </row>
    <row r="21" spans="1:7" x14ac:dyDescent="0.35">
      <c r="A21" s="82"/>
      <c r="B21" s="67"/>
      <c r="C21" s="8" t="s">
        <v>16</v>
      </c>
      <c r="D21" s="1">
        <v>60782</v>
      </c>
      <c r="E21" s="1">
        <v>30782</v>
      </c>
      <c r="F21" s="1">
        <v>30782</v>
      </c>
      <c r="G21" s="1">
        <v>30782</v>
      </c>
    </row>
    <row r="22" spans="1:7" ht="15" x14ac:dyDescent="0.35">
      <c r="A22" s="115"/>
      <c r="B22" s="115"/>
      <c r="C22" s="127" t="s">
        <v>5</v>
      </c>
      <c r="D22" s="116">
        <f>D23</f>
        <v>1989060</v>
      </c>
      <c r="E22" s="116">
        <f t="shared" ref="E22:G22" si="8">E23</f>
        <v>1829620</v>
      </c>
      <c r="F22" s="116">
        <f t="shared" si="8"/>
        <v>3864300</v>
      </c>
      <c r="G22" s="116">
        <f t="shared" si="8"/>
        <v>1077700</v>
      </c>
    </row>
    <row r="23" spans="1:7" ht="15" x14ac:dyDescent="0.35">
      <c r="A23" s="72"/>
      <c r="B23" s="72"/>
      <c r="C23" s="3" t="s">
        <v>4</v>
      </c>
      <c r="D23" s="9">
        <f>D25</f>
        <v>1989060</v>
      </c>
      <c r="E23" s="9">
        <f t="shared" ref="E23:F23" si="9">E25</f>
        <v>1829620</v>
      </c>
      <c r="F23" s="9">
        <f t="shared" si="9"/>
        <v>3864300</v>
      </c>
      <c r="G23" s="9">
        <f>G25</f>
        <v>1077700</v>
      </c>
    </row>
    <row r="24" spans="1:7" x14ac:dyDescent="0.35">
      <c r="A24" s="80"/>
      <c r="B24" s="80"/>
      <c r="C24" s="2" t="s">
        <v>3</v>
      </c>
      <c r="D24" s="38"/>
      <c r="E24" s="38"/>
      <c r="F24" s="38"/>
      <c r="G24" s="38"/>
    </row>
    <row r="25" spans="1:7" x14ac:dyDescent="0.35">
      <c r="A25" s="6" t="s">
        <v>2</v>
      </c>
      <c r="B25" s="10" t="s">
        <v>1</v>
      </c>
      <c r="C25" s="7" t="s">
        <v>295</v>
      </c>
      <c r="D25" s="11">
        <f>SUM(D26:D40)</f>
        <v>1989060</v>
      </c>
      <c r="E25" s="11">
        <f>SUM(E26:E40)</f>
        <v>1829620</v>
      </c>
      <c r="F25" s="11">
        <f>SUM(F26:F40)</f>
        <v>3864300</v>
      </c>
      <c r="G25" s="11">
        <f>SUM(G26:G40)</f>
        <v>1077700</v>
      </c>
    </row>
    <row r="26" spans="1:7" ht="26" x14ac:dyDescent="0.35">
      <c r="A26" s="80"/>
      <c r="B26" s="80"/>
      <c r="C26" s="86" t="s">
        <v>0</v>
      </c>
      <c r="D26" s="1">
        <v>0</v>
      </c>
      <c r="E26" s="1">
        <v>372000</v>
      </c>
      <c r="F26" s="1">
        <v>121000</v>
      </c>
      <c r="G26" s="1">
        <v>0</v>
      </c>
    </row>
    <row r="27" spans="1:7" x14ac:dyDescent="0.35">
      <c r="A27" s="80"/>
      <c r="B27" s="80"/>
      <c r="C27" s="86" t="s">
        <v>534</v>
      </c>
      <c r="D27" s="1">
        <v>0</v>
      </c>
      <c r="E27" s="1">
        <v>305000</v>
      </c>
      <c r="F27" s="1">
        <v>246000</v>
      </c>
      <c r="G27" s="1">
        <v>73000</v>
      </c>
    </row>
    <row r="28" spans="1:7" x14ac:dyDescent="0.35">
      <c r="A28" s="80"/>
      <c r="B28" s="80"/>
      <c r="C28" s="86" t="s">
        <v>119</v>
      </c>
      <c r="D28" s="1">
        <v>0</v>
      </c>
      <c r="E28" s="1">
        <v>300000</v>
      </c>
      <c r="F28" s="1">
        <v>400000</v>
      </c>
      <c r="G28" s="1">
        <v>0</v>
      </c>
    </row>
    <row r="29" spans="1:7" x14ac:dyDescent="0.35">
      <c r="A29" s="80"/>
      <c r="B29" s="80"/>
      <c r="C29" s="193" t="s">
        <v>603</v>
      </c>
      <c r="D29" s="1">
        <v>300000</v>
      </c>
      <c r="E29" s="1">
        <v>195000</v>
      </c>
      <c r="F29" s="1">
        <v>205000</v>
      </c>
      <c r="G29" s="1">
        <v>60000</v>
      </c>
    </row>
    <row r="30" spans="1:7" ht="26" x14ac:dyDescent="0.35">
      <c r="A30" s="80"/>
      <c r="B30" s="80"/>
      <c r="C30" s="86" t="s">
        <v>404</v>
      </c>
      <c r="D30" s="1">
        <v>487850</v>
      </c>
      <c r="E30" s="1">
        <v>100000</v>
      </c>
      <c r="F30" s="1">
        <v>0</v>
      </c>
      <c r="G30" s="1">
        <v>0</v>
      </c>
    </row>
    <row r="31" spans="1:7" ht="26" x14ac:dyDescent="0.35">
      <c r="A31" s="80"/>
      <c r="B31" s="80"/>
      <c r="C31" s="86" t="s">
        <v>535</v>
      </c>
      <c r="D31" s="1">
        <v>0</v>
      </c>
      <c r="E31" s="1">
        <v>80000</v>
      </c>
      <c r="F31" s="1">
        <v>0</v>
      </c>
      <c r="G31" s="1">
        <v>0</v>
      </c>
    </row>
    <row r="32" spans="1:7" x14ac:dyDescent="0.35">
      <c r="A32" s="80"/>
      <c r="B32" s="80"/>
      <c r="C32" s="86" t="s">
        <v>408</v>
      </c>
      <c r="D32" s="1">
        <v>50000</v>
      </c>
      <c r="E32" s="1">
        <v>77120</v>
      </c>
      <c r="F32" s="1">
        <v>60000</v>
      </c>
      <c r="G32" s="1">
        <v>0</v>
      </c>
    </row>
    <row r="33" spans="1:7" x14ac:dyDescent="0.35">
      <c r="A33" s="80"/>
      <c r="B33" s="80"/>
      <c r="C33" s="87" t="s">
        <v>536</v>
      </c>
      <c r="D33" s="1">
        <v>0</v>
      </c>
      <c r="E33" s="1">
        <v>75000</v>
      </c>
      <c r="F33" s="1">
        <v>1060000</v>
      </c>
      <c r="G33" s="1">
        <v>100000</v>
      </c>
    </row>
    <row r="34" spans="1:7" x14ac:dyDescent="0.35">
      <c r="A34" s="80"/>
      <c r="B34" s="80"/>
      <c r="C34" s="86" t="s">
        <v>406</v>
      </c>
      <c r="D34" s="1">
        <v>135500</v>
      </c>
      <c r="E34" s="1">
        <v>44000</v>
      </c>
      <c r="F34" s="1">
        <v>858000</v>
      </c>
      <c r="G34" s="1">
        <v>258000</v>
      </c>
    </row>
    <row r="35" spans="1:7" x14ac:dyDescent="0.35">
      <c r="A35" s="80"/>
      <c r="B35" s="80"/>
      <c r="C35" s="86" t="s">
        <v>405</v>
      </c>
      <c r="D35" s="1">
        <v>360000</v>
      </c>
      <c r="E35" s="1">
        <v>0</v>
      </c>
      <c r="F35" s="1">
        <v>0</v>
      </c>
      <c r="G35" s="1">
        <v>0</v>
      </c>
    </row>
    <row r="36" spans="1:7" x14ac:dyDescent="0.35">
      <c r="A36" s="80"/>
      <c r="B36" s="80"/>
      <c r="C36" s="86" t="s">
        <v>407</v>
      </c>
      <c r="D36" s="1">
        <v>130000</v>
      </c>
      <c r="E36" s="1">
        <v>0</v>
      </c>
      <c r="F36" s="1">
        <v>0</v>
      </c>
      <c r="G36" s="1">
        <v>0</v>
      </c>
    </row>
    <row r="37" spans="1:7" x14ac:dyDescent="0.35">
      <c r="A37" s="80"/>
      <c r="B37" s="80"/>
      <c r="C37" s="86" t="s">
        <v>537</v>
      </c>
      <c r="D37" s="1">
        <v>0</v>
      </c>
      <c r="E37" s="1">
        <v>0</v>
      </c>
      <c r="F37" s="1">
        <v>0</v>
      </c>
      <c r="G37" s="1">
        <v>200000</v>
      </c>
    </row>
    <row r="38" spans="1:7" x14ac:dyDescent="0.35">
      <c r="A38" s="80"/>
      <c r="B38" s="80"/>
      <c r="C38" s="86" t="s">
        <v>538</v>
      </c>
      <c r="D38" s="1">
        <v>0</v>
      </c>
      <c r="E38" s="1">
        <v>0</v>
      </c>
      <c r="F38" s="1">
        <v>110000</v>
      </c>
      <c r="G38" s="1">
        <v>0</v>
      </c>
    </row>
    <row r="39" spans="1:7" x14ac:dyDescent="0.35">
      <c r="A39" s="80"/>
      <c r="B39" s="80"/>
      <c r="C39" s="86" t="s">
        <v>539</v>
      </c>
      <c r="D39" s="1">
        <v>0</v>
      </c>
      <c r="E39" s="1">
        <v>0</v>
      </c>
      <c r="F39" s="1">
        <v>569000</v>
      </c>
      <c r="G39" s="1">
        <v>0</v>
      </c>
    </row>
    <row r="40" spans="1:7" x14ac:dyDescent="0.35">
      <c r="A40" s="80"/>
      <c r="B40" s="80"/>
      <c r="C40" s="8" t="s">
        <v>16</v>
      </c>
      <c r="D40" s="1">
        <v>525710</v>
      </c>
      <c r="E40" s="1">
        <v>281500</v>
      </c>
      <c r="F40" s="1">
        <v>235300</v>
      </c>
      <c r="G40" s="1">
        <v>386700</v>
      </c>
    </row>
    <row r="41" spans="1:7" ht="15" x14ac:dyDescent="0.35">
      <c r="A41" s="115"/>
      <c r="B41" s="115"/>
      <c r="C41" s="127" t="s">
        <v>9</v>
      </c>
      <c r="D41" s="116">
        <f>D42+D51</f>
        <v>789363</v>
      </c>
      <c r="E41" s="116">
        <f>E42+E51</f>
        <v>433744</v>
      </c>
      <c r="F41" s="116">
        <f>F42+F51</f>
        <v>1357882</v>
      </c>
      <c r="G41" s="116">
        <f>G42+G51</f>
        <v>1345057</v>
      </c>
    </row>
    <row r="42" spans="1:7" ht="15.5" x14ac:dyDescent="0.35">
      <c r="A42" s="28"/>
      <c r="B42" s="28"/>
      <c r="C42" s="3" t="s">
        <v>4</v>
      </c>
      <c r="D42" s="65">
        <f>D44+D49</f>
        <v>524213</v>
      </c>
      <c r="E42" s="65">
        <f>E44+E49</f>
        <v>427744</v>
      </c>
      <c r="F42" s="65">
        <f>F44+F49</f>
        <v>427744</v>
      </c>
      <c r="G42" s="65">
        <f>G44+G49</f>
        <v>520744</v>
      </c>
    </row>
    <row r="43" spans="1:7" x14ac:dyDescent="0.35">
      <c r="A43" s="80"/>
      <c r="B43" s="80"/>
      <c r="C43" s="2" t="s">
        <v>3</v>
      </c>
      <c r="D43" s="38"/>
      <c r="E43" s="38"/>
      <c r="F43" s="38"/>
      <c r="G43" s="38"/>
    </row>
    <row r="44" spans="1:7" x14ac:dyDescent="0.35">
      <c r="A44" s="6" t="s">
        <v>2</v>
      </c>
      <c r="B44" s="10" t="s">
        <v>1</v>
      </c>
      <c r="C44" s="7" t="s">
        <v>504</v>
      </c>
      <c r="D44" s="11">
        <f>SUM(D45:D48)</f>
        <v>518237</v>
      </c>
      <c r="E44" s="11">
        <f>SUM(E45:E48)</f>
        <v>421768</v>
      </c>
      <c r="F44" s="11">
        <f>SUM(F45:F48)</f>
        <v>421768</v>
      </c>
      <c r="G44" s="11">
        <f>SUM(G45:G48)</f>
        <v>514768</v>
      </c>
    </row>
    <row r="45" spans="1:7" ht="26" x14ac:dyDescent="0.35">
      <c r="A45" s="67"/>
      <c r="B45" s="67"/>
      <c r="C45" s="8" t="s">
        <v>503</v>
      </c>
      <c r="D45" s="1">
        <v>196478</v>
      </c>
      <c r="E45" s="1">
        <v>0</v>
      </c>
      <c r="F45" s="146">
        <v>0</v>
      </c>
      <c r="G45" s="146">
        <v>0</v>
      </c>
    </row>
    <row r="46" spans="1:7" ht="39" x14ac:dyDescent="0.35">
      <c r="A46" s="67"/>
      <c r="B46" s="67"/>
      <c r="C46" s="8" t="s">
        <v>549</v>
      </c>
      <c r="D46" s="1">
        <v>0</v>
      </c>
      <c r="E46" s="1">
        <v>237795</v>
      </c>
      <c r="F46" s="1">
        <v>237795</v>
      </c>
      <c r="G46" s="1">
        <v>330795</v>
      </c>
    </row>
    <row r="47" spans="1:7" ht="39" x14ac:dyDescent="0.35">
      <c r="A47" s="67"/>
      <c r="B47" s="67"/>
      <c r="C47" s="8" t="s">
        <v>550</v>
      </c>
      <c r="D47" s="146">
        <v>0</v>
      </c>
      <c r="E47" s="1">
        <v>65000</v>
      </c>
      <c r="F47" s="1">
        <v>65000</v>
      </c>
      <c r="G47" s="1">
        <v>65000</v>
      </c>
    </row>
    <row r="48" spans="1:7" ht="78" x14ac:dyDescent="0.35">
      <c r="A48" s="67"/>
      <c r="B48" s="67"/>
      <c r="C48" s="8" t="s">
        <v>551</v>
      </c>
      <c r="D48" s="1">
        <v>321759</v>
      </c>
      <c r="E48" s="1">
        <v>118973</v>
      </c>
      <c r="F48" s="1">
        <v>118973</v>
      </c>
      <c r="G48" s="1">
        <v>118973</v>
      </c>
    </row>
    <row r="49" spans="1:7" x14ac:dyDescent="0.35">
      <c r="A49" s="31" t="s">
        <v>10</v>
      </c>
      <c r="B49" s="31" t="s">
        <v>11</v>
      </c>
      <c r="C49" s="32" t="s">
        <v>296</v>
      </c>
      <c r="D49" s="11">
        <f>SUM(D50:D50)</f>
        <v>5976</v>
      </c>
      <c r="E49" s="11">
        <f>SUM(E50:E50)</f>
        <v>5976</v>
      </c>
      <c r="F49" s="11">
        <f>SUM(F50:F50)</f>
        <v>5976</v>
      </c>
      <c r="G49" s="11">
        <f>SUM(G50:G50)</f>
        <v>5976</v>
      </c>
    </row>
    <row r="50" spans="1:7" ht="52" x14ac:dyDescent="0.35">
      <c r="A50" s="80"/>
      <c r="B50" s="80"/>
      <c r="C50" s="8" t="s">
        <v>552</v>
      </c>
      <c r="D50" s="1">
        <v>5976</v>
      </c>
      <c r="E50" s="1">
        <v>5976</v>
      </c>
      <c r="F50" s="1">
        <v>5976</v>
      </c>
      <c r="G50" s="1">
        <v>5976</v>
      </c>
    </row>
    <row r="51" spans="1:7" ht="45" x14ac:dyDescent="0.35">
      <c r="A51" s="28"/>
      <c r="B51" s="28"/>
      <c r="C51" s="29" t="s">
        <v>12</v>
      </c>
      <c r="D51" s="9">
        <f>SUM(D53:D55)</f>
        <v>265150</v>
      </c>
      <c r="E51" s="9">
        <f t="shared" ref="E51:G51" si="10">SUM(E53:E55)</f>
        <v>6000</v>
      </c>
      <c r="F51" s="9">
        <f t="shared" si="10"/>
        <v>930138</v>
      </c>
      <c r="G51" s="9">
        <f t="shared" si="10"/>
        <v>824313</v>
      </c>
    </row>
    <row r="52" spans="1:7" x14ac:dyDescent="0.35">
      <c r="A52" s="80"/>
      <c r="B52" s="80"/>
      <c r="C52" s="2" t="s">
        <v>3</v>
      </c>
      <c r="D52" s="38"/>
      <c r="E52" s="38"/>
      <c r="F52" s="38"/>
      <c r="G52" s="38"/>
    </row>
    <row r="53" spans="1:7" ht="26" x14ac:dyDescent="0.35">
      <c r="A53" s="31" t="s">
        <v>13</v>
      </c>
      <c r="B53" s="31" t="s">
        <v>1</v>
      </c>
      <c r="C53" s="32" t="s">
        <v>297</v>
      </c>
      <c r="D53" s="11">
        <v>259150</v>
      </c>
      <c r="E53" s="11">
        <v>0</v>
      </c>
      <c r="F53" s="11">
        <v>0</v>
      </c>
      <c r="G53" s="186">
        <v>0</v>
      </c>
    </row>
    <row r="54" spans="1:7" ht="26" x14ac:dyDescent="0.35">
      <c r="A54" s="6" t="s">
        <v>409</v>
      </c>
      <c r="B54" s="6" t="s">
        <v>1</v>
      </c>
      <c r="C54" s="32" t="s">
        <v>410</v>
      </c>
      <c r="D54" s="11">
        <v>6000</v>
      </c>
      <c r="E54" s="11">
        <v>6000</v>
      </c>
      <c r="F54" s="11">
        <v>6000</v>
      </c>
      <c r="G54" s="186">
        <v>0</v>
      </c>
    </row>
    <row r="55" spans="1:7" x14ac:dyDescent="0.35">
      <c r="A55" s="6" t="s">
        <v>431</v>
      </c>
      <c r="B55" s="6" t="s">
        <v>1</v>
      </c>
      <c r="C55" s="32" t="s">
        <v>432</v>
      </c>
      <c r="D55" s="11">
        <v>0</v>
      </c>
      <c r="E55" s="11">
        <v>0</v>
      </c>
      <c r="F55" s="11">
        <v>924138</v>
      </c>
      <c r="G55" s="11">
        <v>824313</v>
      </c>
    </row>
    <row r="56" spans="1:7" ht="15" x14ac:dyDescent="0.35">
      <c r="A56" s="115"/>
      <c r="B56" s="115"/>
      <c r="C56" s="127" t="s">
        <v>14</v>
      </c>
      <c r="D56" s="116">
        <f>D57</f>
        <v>379966</v>
      </c>
      <c r="E56" s="116">
        <f t="shared" ref="E56:G56" si="11">E57</f>
        <v>45966</v>
      </c>
      <c r="F56" s="116">
        <f t="shared" si="11"/>
        <v>45966</v>
      </c>
      <c r="G56" s="116">
        <f t="shared" si="11"/>
        <v>45966</v>
      </c>
    </row>
    <row r="57" spans="1:7" ht="15.5" x14ac:dyDescent="0.35">
      <c r="A57" s="28"/>
      <c r="B57" s="28"/>
      <c r="C57" s="3" t="s">
        <v>4</v>
      </c>
      <c r="D57" s="65">
        <f>D59</f>
        <v>379966</v>
      </c>
      <c r="E57" s="65">
        <f t="shared" ref="E57:G57" si="12">E59</f>
        <v>45966</v>
      </c>
      <c r="F57" s="65">
        <f t="shared" si="12"/>
        <v>45966</v>
      </c>
      <c r="G57" s="65">
        <f t="shared" si="12"/>
        <v>45966</v>
      </c>
    </row>
    <row r="58" spans="1:7" x14ac:dyDescent="0.35">
      <c r="A58" s="80"/>
      <c r="B58" s="80"/>
      <c r="C58" s="2" t="s">
        <v>3</v>
      </c>
      <c r="D58" s="38"/>
      <c r="E58" s="38"/>
      <c r="F58" s="38"/>
      <c r="G58" s="38"/>
    </row>
    <row r="59" spans="1:7" x14ac:dyDescent="0.35">
      <c r="A59" s="31" t="s">
        <v>2</v>
      </c>
      <c r="B59" s="31" t="s">
        <v>15</v>
      </c>
      <c r="C59" s="32" t="s">
        <v>298</v>
      </c>
      <c r="D59" s="11">
        <f>SUM(D60:D64)</f>
        <v>379966</v>
      </c>
      <c r="E59" s="11">
        <f t="shared" ref="E59:G59" si="13">SUM(E60:E64)</f>
        <v>45966</v>
      </c>
      <c r="F59" s="11">
        <f t="shared" si="13"/>
        <v>45966</v>
      </c>
      <c r="G59" s="11">
        <f t="shared" si="13"/>
        <v>45966</v>
      </c>
    </row>
    <row r="60" spans="1:7" x14ac:dyDescent="0.35">
      <c r="A60" s="80"/>
      <c r="B60" s="80"/>
      <c r="C60" s="8" t="s">
        <v>411</v>
      </c>
      <c r="D60" s="1">
        <v>20831</v>
      </c>
      <c r="E60" s="1">
        <v>0</v>
      </c>
      <c r="F60" s="1">
        <v>0</v>
      </c>
      <c r="G60" s="1">
        <v>0</v>
      </c>
    </row>
    <row r="61" spans="1:7" ht="26" x14ac:dyDescent="0.35">
      <c r="A61" s="80"/>
      <c r="B61" s="80"/>
      <c r="C61" s="8" t="s">
        <v>412</v>
      </c>
      <c r="D61" s="1">
        <v>65000</v>
      </c>
      <c r="E61" s="1">
        <v>0</v>
      </c>
      <c r="F61" s="1">
        <v>0</v>
      </c>
      <c r="G61" s="1">
        <v>0</v>
      </c>
    </row>
    <row r="62" spans="1:7" ht="26" x14ac:dyDescent="0.35">
      <c r="A62" s="80"/>
      <c r="B62" s="80"/>
      <c r="C62" s="78" t="s">
        <v>505</v>
      </c>
      <c r="D62" s="1">
        <v>37000</v>
      </c>
      <c r="E62" s="1">
        <v>0</v>
      </c>
      <c r="F62" s="1">
        <v>0</v>
      </c>
      <c r="G62" s="1">
        <v>0</v>
      </c>
    </row>
    <row r="63" spans="1:7" x14ac:dyDescent="0.35">
      <c r="A63" s="80"/>
      <c r="B63" s="80"/>
      <c r="C63" s="78" t="s">
        <v>506</v>
      </c>
      <c r="D63" s="1">
        <v>196169</v>
      </c>
      <c r="E63" s="1">
        <v>0</v>
      </c>
      <c r="F63" s="1">
        <v>0</v>
      </c>
      <c r="G63" s="1">
        <v>0</v>
      </c>
    </row>
    <row r="64" spans="1:7" ht="15.5" x14ac:dyDescent="0.35">
      <c r="A64" s="80"/>
      <c r="B64" s="80"/>
      <c r="C64" s="8" t="s">
        <v>255</v>
      </c>
      <c r="D64" s="1">
        <f>46386+14580</f>
        <v>60966</v>
      </c>
      <c r="E64" s="1">
        <v>45966</v>
      </c>
      <c r="F64" s="1">
        <v>45966</v>
      </c>
      <c r="G64" s="1">
        <v>45966</v>
      </c>
    </row>
    <row r="65" spans="1:7" ht="15.5" x14ac:dyDescent="0.35">
      <c r="A65" s="117"/>
      <c r="B65" s="117"/>
      <c r="C65" s="127" t="s">
        <v>249</v>
      </c>
      <c r="D65" s="118">
        <f>D66+D70</f>
        <v>221311</v>
      </c>
      <c r="E65" s="118">
        <f t="shared" ref="E65:F65" si="14">E66+E70</f>
        <v>16911</v>
      </c>
      <c r="F65" s="118">
        <f t="shared" si="14"/>
        <v>16911</v>
      </c>
      <c r="G65" s="118">
        <f t="shared" ref="G65" si="15">G66+G70</f>
        <v>16911</v>
      </c>
    </row>
    <row r="66" spans="1:7" ht="15" x14ac:dyDescent="0.35">
      <c r="A66" s="68"/>
      <c r="B66" s="68"/>
      <c r="C66" s="29" t="s">
        <v>4</v>
      </c>
      <c r="D66" s="65">
        <f t="shared" ref="D66:F66" si="16">D68</f>
        <v>96911</v>
      </c>
      <c r="E66" s="65">
        <f t="shared" si="16"/>
        <v>16911</v>
      </c>
      <c r="F66" s="65">
        <f t="shared" si="16"/>
        <v>16911</v>
      </c>
      <c r="G66" s="65">
        <f t="shared" ref="G66" si="17">G68</f>
        <v>16911</v>
      </c>
    </row>
    <row r="67" spans="1:7" ht="15" x14ac:dyDescent="0.35">
      <c r="A67" s="69"/>
      <c r="B67" s="69"/>
      <c r="C67" s="2" t="s">
        <v>3</v>
      </c>
      <c r="D67" s="75"/>
      <c r="E67" s="75"/>
      <c r="F67" s="75"/>
      <c r="G67" s="75"/>
    </row>
    <row r="68" spans="1:7" ht="15" x14ac:dyDescent="0.35">
      <c r="A68" s="70" t="s">
        <v>2</v>
      </c>
      <c r="B68" s="70" t="s">
        <v>1</v>
      </c>
      <c r="C68" s="32" t="s">
        <v>299</v>
      </c>
      <c r="D68" s="71">
        <f t="shared" ref="D68:G68" si="18">D69</f>
        <v>96911</v>
      </c>
      <c r="E68" s="71">
        <f t="shared" si="18"/>
        <v>16911</v>
      </c>
      <c r="F68" s="71">
        <f t="shared" si="18"/>
        <v>16911</v>
      </c>
      <c r="G68" s="71">
        <f t="shared" si="18"/>
        <v>16911</v>
      </c>
    </row>
    <row r="69" spans="1:7" x14ac:dyDescent="0.35">
      <c r="A69" s="69"/>
      <c r="B69" s="69"/>
      <c r="C69" s="8" t="s">
        <v>76</v>
      </c>
      <c r="D69" s="1">
        <v>96911</v>
      </c>
      <c r="E69" s="1">
        <v>16911</v>
      </c>
      <c r="F69" s="1">
        <v>16911</v>
      </c>
      <c r="G69" s="1">
        <v>16911</v>
      </c>
    </row>
    <row r="70" spans="1:7" ht="45" x14ac:dyDescent="0.35">
      <c r="A70" s="72"/>
      <c r="B70" s="84"/>
      <c r="C70" s="3" t="s">
        <v>12</v>
      </c>
      <c r="D70" s="9">
        <f t="shared" ref="D70:F70" si="19">D72</f>
        <v>124400</v>
      </c>
      <c r="E70" s="9">
        <f t="shared" si="19"/>
        <v>0</v>
      </c>
      <c r="F70" s="9">
        <f t="shared" si="19"/>
        <v>0</v>
      </c>
      <c r="G70" s="9">
        <f t="shared" ref="G70" si="20">G72</f>
        <v>0</v>
      </c>
    </row>
    <row r="71" spans="1:7" ht="15" x14ac:dyDescent="0.35">
      <c r="A71" s="67"/>
      <c r="B71" s="80"/>
      <c r="C71" s="2" t="s">
        <v>3</v>
      </c>
      <c r="D71" s="75"/>
      <c r="E71" s="75"/>
      <c r="F71" s="75"/>
      <c r="G71" s="75"/>
    </row>
    <row r="72" spans="1:7" ht="26" x14ac:dyDescent="0.35">
      <c r="A72" s="6" t="s">
        <v>413</v>
      </c>
      <c r="B72" s="10" t="s">
        <v>1</v>
      </c>
      <c r="C72" s="7" t="s">
        <v>414</v>
      </c>
      <c r="D72" s="11">
        <v>124400</v>
      </c>
      <c r="E72" s="11">
        <v>0</v>
      </c>
      <c r="F72" s="11">
        <v>0</v>
      </c>
      <c r="G72" s="11">
        <v>0</v>
      </c>
    </row>
    <row r="73" spans="1:7" ht="15" x14ac:dyDescent="0.35">
      <c r="A73" s="115"/>
      <c r="B73" s="115"/>
      <c r="C73" s="127" t="s">
        <v>17</v>
      </c>
      <c r="D73" s="116">
        <f>D74</f>
        <v>150000</v>
      </c>
      <c r="E73" s="116">
        <f t="shared" ref="E73:G73" si="21">E74</f>
        <v>305250</v>
      </c>
      <c r="F73" s="116">
        <f t="shared" si="21"/>
        <v>185250</v>
      </c>
      <c r="G73" s="116">
        <f t="shared" si="21"/>
        <v>185250</v>
      </c>
    </row>
    <row r="74" spans="1:7" ht="15.5" x14ac:dyDescent="0.35">
      <c r="A74" s="28"/>
      <c r="B74" s="28"/>
      <c r="C74" s="3" t="s">
        <v>4</v>
      </c>
      <c r="D74" s="9">
        <f>D76</f>
        <v>150000</v>
      </c>
      <c r="E74" s="9">
        <f t="shared" ref="E74:G74" si="22">E76</f>
        <v>305250</v>
      </c>
      <c r="F74" s="9">
        <f t="shared" si="22"/>
        <v>185250</v>
      </c>
      <c r="G74" s="9">
        <f t="shared" si="22"/>
        <v>185250</v>
      </c>
    </row>
    <row r="75" spans="1:7" x14ac:dyDescent="0.35">
      <c r="A75" s="80"/>
      <c r="B75" s="80"/>
      <c r="C75" s="2" t="s">
        <v>3</v>
      </c>
      <c r="D75" s="38"/>
      <c r="E75" s="38"/>
      <c r="F75" s="38"/>
      <c r="G75" s="38"/>
    </row>
    <row r="76" spans="1:7" x14ac:dyDescent="0.35">
      <c r="A76" s="6" t="s">
        <v>2</v>
      </c>
      <c r="B76" s="6" t="s">
        <v>18</v>
      </c>
      <c r="C76" s="7" t="s">
        <v>496</v>
      </c>
      <c r="D76" s="11">
        <f>D77</f>
        <v>150000</v>
      </c>
      <c r="E76" s="11">
        <f t="shared" ref="E76:G76" si="23">E77</f>
        <v>305250</v>
      </c>
      <c r="F76" s="11">
        <f t="shared" si="23"/>
        <v>185250</v>
      </c>
      <c r="G76" s="11">
        <f t="shared" si="23"/>
        <v>185250</v>
      </c>
    </row>
    <row r="77" spans="1:7" x14ac:dyDescent="0.35">
      <c r="A77" s="80"/>
      <c r="B77" s="80"/>
      <c r="C77" s="8" t="s">
        <v>16</v>
      </c>
      <c r="D77" s="1">
        <v>150000</v>
      </c>
      <c r="E77" s="1">
        <v>305250</v>
      </c>
      <c r="F77" s="1">
        <v>185250</v>
      </c>
      <c r="G77" s="1">
        <v>185250</v>
      </c>
    </row>
    <row r="78" spans="1:7" ht="15" x14ac:dyDescent="0.35">
      <c r="A78" s="115"/>
      <c r="B78" s="115"/>
      <c r="C78" s="127" t="s">
        <v>19</v>
      </c>
      <c r="D78" s="116">
        <f>D79+D105</f>
        <v>272309601</v>
      </c>
      <c r="E78" s="116">
        <f t="shared" ref="E78:G78" si="24">E79+E105</f>
        <v>365908971</v>
      </c>
      <c r="F78" s="116">
        <f t="shared" si="24"/>
        <v>398479558</v>
      </c>
      <c r="G78" s="116">
        <f t="shared" si="24"/>
        <v>480196823</v>
      </c>
    </row>
    <row r="79" spans="1:7" ht="15.5" x14ac:dyDescent="0.35">
      <c r="A79" s="28"/>
      <c r="B79" s="28"/>
      <c r="C79" s="3" t="s">
        <v>4</v>
      </c>
      <c r="D79" s="9">
        <f>D81+D83+D90+D93+D96+D100+D103</f>
        <v>271534043</v>
      </c>
      <c r="E79" s="9">
        <f>E81+E83+E90+E93+E96+E100+E103</f>
        <v>362185219</v>
      </c>
      <c r="F79" s="9">
        <f t="shared" ref="F79:G79" si="25">F81+F83+F90+F93+F96+F100+F103</f>
        <v>395062358</v>
      </c>
      <c r="G79" s="9">
        <f t="shared" si="25"/>
        <v>480196823</v>
      </c>
    </row>
    <row r="80" spans="1:7" x14ac:dyDescent="0.35">
      <c r="A80" s="80"/>
      <c r="B80" s="80"/>
      <c r="C80" s="2" t="s">
        <v>3</v>
      </c>
      <c r="D80" s="1"/>
      <c r="E80" s="1"/>
      <c r="F80" s="1"/>
      <c r="G80" s="1"/>
    </row>
    <row r="81" spans="1:7" x14ac:dyDescent="0.35">
      <c r="A81" s="6" t="s">
        <v>20</v>
      </c>
      <c r="B81" s="6" t="s">
        <v>21</v>
      </c>
      <c r="C81" s="7" t="s">
        <v>22</v>
      </c>
      <c r="D81" s="11">
        <v>192121</v>
      </c>
      <c r="E81" s="11">
        <v>326611</v>
      </c>
      <c r="F81" s="11">
        <v>3711</v>
      </c>
      <c r="G81" s="11">
        <v>3711</v>
      </c>
    </row>
    <row r="82" spans="1:7" x14ac:dyDescent="0.35">
      <c r="A82" s="80"/>
      <c r="B82" s="80"/>
      <c r="C82" s="8" t="s">
        <v>23</v>
      </c>
      <c r="D82" s="1">
        <v>192121</v>
      </c>
      <c r="E82" s="1">
        <v>326611</v>
      </c>
      <c r="F82" s="1">
        <v>3711</v>
      </c>
      <c r="G82" s="1">
        <v>3711</v>
      </c>
    </row>
    <row r="83" spans="1:7" x14ac:dyDescent="0.35">
      <c r="A83" s="14" t="s">
        <v>44</v>
      </c>
      <c r="B83" s="6" t="s">
        <v>24</v>
      </c>
      <c r="C83" s="7" t="s">
        <v>25</v>
      </c>
      <c r="D83" s="11">
        <f>SUM(D84:D89)</f>
        <v>222722192</v>
      </c>
      <c r="E83" s="11">
        <f>SUM(E84:E89)</f>
        <v>309326366</v>
      </c>
      <c r="F83" s="11">
        <f t="shared" ref="F83:G83" si="26">SUM(F84:F89)</f>
        <v>345218708</v>
      </c>
      <c r="G83" s="11">
        <f t="shared" si="26"/>
        <v>376678242</v>
      </c>
    </row>
    <row r="84" spans="1:7" ht="34" customHeight="1" x14ac:dyDescent="0.35">
      <c r="A84" s="80"/>
      <c r="B84" s="80"/>
      <c r="C84" s="8" t="s">
        <v>541</v>
      </c>
      <c r="D84" s="1">
        <v>199017539</v>
      </c>
      <c r="E84" s="1">
        <v>284382113</v>
      </c>
      <c r="F84" s="1">
        <v>320546375</v>
      </c>
      <c r="G84" s="1">
        <v>352005909</v>
      </c>
    </row>
    <row r="85" spans="1:7" x14ac:dyDescent="0.35">
      <c r="A85" s="80"/>
      <c r="B85" s="80"/>
      <c r="C85" s="8" t="s">
        <v>26</v>
      </c>
      <c r="D85" s="1">
        <v>7739025</v>
      </c>
      <c r="E85" s="1">
        <v>12589714</v>
      </c>
      <c r="F85" s="1">
        <v>13497258</v>
      </c>
      <c r="G85" s="1">
        <v>11134030</v>
      </c>
    </row>
    <row r="86" spans="1:7" ht="26" x14ac:dyDescent="0.35">
      <c r="A86" s="80"/>
      <c r="B86" s="80"/>
      <c r="C86" s="8" t="s">
        <v>27</v>
      </c>
      <c r="D86" s="1">
        <v>6696820</v>
      </c>
      <c r="E86" s="1">
        <v>8775293</v>
      </c>
      <c r="F86" s="1">
        <v>9379451</v>
      </c>
      <c r="G86" s="1">
        <v>7737207</v>
      </c>
    </row>
    <row r="87" spans="1:7" x14ac:dyDescent="0.35">
      <c r="A87" s="80"/>
      <c r="B87" s="80"/>
      <c r="C87" s="8" t="s">
        <v>542</v>
      </c>
      <c r="D87" s="1">
        <v>849023</v>
      </c>
      <c r="E87" s="1">
        <v>2819146</v>
      </c>
      <c r="F87" s="1">
        <v>1580524</v>
      </c>
      <c r="G87" s="1">
        <v>5585996</v>
      </c>
    </row>
    <row r="88" spans="1:7" ht="26" x14ac:dyDescent="0.35">
      <c r="A88" s="80"/>
      <c r="B88" s="80"/>
      <c r="C88" s="8" t="s">
        <v>543</v>
      </c>
      <c r="D88" s="1">
        <v>265100</v>
      </c>
      <c r="E88" s="1">
        <v>165100</v>
      </c>
      <c r="F88" s="1">
        <v>165100</v>
      </c>
      <c r="G88" s="1">
        <v>165100</v>
      </c>
    </row>
    <row r="89" spans="1:7" x14ac:dyDescent="0.35">
      <c r="A89" s="80"/>
      <c r="B89" s="80"/>
      <c r="C89" s="8" t="s">
        <v>76</v>
      </c>
      <c r="D89" s="1">
        <v>8154685</v>
      </c>
      <c r="E89" s="1">
        <v>595000</v>
      </c>
      <c r="F89" s="1">
        <v>50000</v>
      </c>
      <c r="G89" s="1">
        <v>50000</v>
      </c>
    </row>
    <row r="90" spans="1:7" x14ac:dyDescent="0.35">
      <c r="A90" s="6" t="s">
        <v>28</v>
      </c>
      <c r="B90" s="6" t="s">
        <v>21</v>
      </c>
      <c r="C90" s="7" t="s">
        <v>29</v>
      </c>
      <c r="D90" s="11">
        <v>760750</v>
      </c>
      <c r="E90" s="11">
        <v>801150</v>
      </c>
      <c r="F90" s="11">
        <v>738150</v>
      </c>
      <c r="G90" s="11">
        <v>738150</v>
      </c>
    </row>
    <row r="91" spans="1:7" ht="26" x14ac:dyDescent="0.35">
      <c r="A91" s="80"/>
      <c r="B91" s="80"/>
      <c r="C91" s="8" t="s">
        <v>30</v>
      </c>
      <c r="D91" s="1">
        <v>71148</v>
      </c>
      <c r="E91" s="1">
        <v>343804</v>
      </c>
      <c r="F91" s="1">
        <v>74520</v>
      </c>
      <c r="G91" s="1">
        <v>87062</v>
      </c>
    </row>
    <row r="92" spans="1:7" ht="26" x14ac:dyDescent="0.35">
      <c r="A92" s="80"/>
      <c r="B92" s="80"/>
      <c r="C92" s="8" t="s">
        <v>31</v>
      </c>
      <c r="D92" s="1">
        <v>689602</v>
      </c>
      <c r="E92" s="1">
        <v>457346</v>
      </c>
      <c r="F92" s="1">
        <v>663630</v>
      </c>
      <c r="G92" s="1">
        <v>651088</v>
      </c>
    </row>
    <row r="93" spans="1:7" x14ac:dyDescent="0.35">
      <c r="A93" s="6" t="s">
        <v>32</v>
      </c>
      <c r="B93" s="6" t="s">
        <v>21</v>
      </c>
      <c r="C93" s="7" t="s">
        <v>33</v>
      </c>
      <c r="D93" s="11">
        <v>73000</v>
      </c>
      <c r="E93" s="11">
        <v>78000</v>
      </c>
      <c r="F93" s="11">
        <v>78000</v>
      </c>
      <c r="G93" s="11">
        <v>78000</v>
      </c>
    </row>
    <row r="94" spans="1:7" ht="26" x14ac:dyDescent="0.35">
      <c r="A94" s="80"/>
      <c r="B94" s="80"/>
      <c r="C94" s="8" t="s">
        <v>34</v>
      </c>
      <c r="D94" s="1">
        <v>41000</v>
      </c>
      <c r="E94" s="1">
        <v>41000</v>
      </c>
      <c r="F94" s="1">
        <v>41000</v>
      </c>
      <c r="G94" s="1">
        <v>41000</v>
      </c>
    </row>
    <row r="95" spans="1:7" x14ac:dyDescent="0.35">
      <c r="A95" s="80"/>
      <c r="B95" s="80"/>
      <c r="C95" s="8" t="s">
        <v>415</v>
      </c>
      <c r="D95" s="1">
        <v>32000</v>
      </c>
      <c r="E95" s="1">
        <v>37000</v>
      </c>
      <c r="F95" s="1">
        <v>37000</v>
      </c>
      <c r="G95" s="1">
        <v>37000</v>
      </c>
    </row>
    <row r="96" spans="1:7" x14ac:dyDescent="0.35">
      <c r="A96" s="6" t="s">
        <v>35</v>
      </c>
      <c r="B96" s="6" t="s">
        <v>21</v>
      </c>
      <c r="C96" s="7" t="s">
        <v>36</v>
      </c>
      <c r="D96" s="11">
        <v>47619480</v>
      </c>
      <c r="E96" s="11">
        <v>51483092</v>
      </c>
      <c r="F96" s="11">
        <v>48853789</v>
      </c>
      <c r="G96" s="11">
        <v>102528720</v>
      </c>
    </row>
    <row r="97" spans="1:7" ht="32.5" customHeight="1" x14ac:dyDescent="0.35">
      <c r="A97" s="80"/>
      <c r="B97" s="80"/>
      <c r="C97" s="192" t="s">
        <v>591</v>
      </c>
      <c r="D97" s="1">
        <v>31841751</v>
      </c>
      <c r="E97" s="1">
        <v>35705363</v>
      </c>
      <c r="F97" s="1">
        <v>33076060</v>
      </c>
      <c r="G97" s="1">
        <v>32308220</v>
      </c>
    </row>
    <row r="98" spans="1:7" ht="26" x14ac:dyDescent="0.35">
      <c r="A98" s="80"/>
      <c r="B98" s="80"/>
      <c r="C98" s="8" t="s">
        <v>37</v>
      </c>
      <c r="D98" s="1">
        <v>15650764</v>
      </c>
      <c r="E98" s="1">
        <v>15650764</v>
      </c>
      <c r="F98" s="1">
        <v>15650764</v>
      </c>
      <c r="G98" s="1">
        <v>70093535</v>
      </c>
    </row>
    <row r="99" spans="1:7" ht="26" x14ac:dyDescent="0.35">
      <c r="A99" s="80"/>
      <c r="B99" s="80"/>
      <c r="C99" s="8" t="s">
        <v>38</v>
      </c>
      <c r="D99" s="1">
        <v>126965</v>
      </c>
      <c r="E99" s="1">
        <v>126965</v>
      </c>
      <c r="F99" s="1">
        <v>126965</v>
      </c>
      <c r="G99" s="1">
        <v>126965</v>
      </c>
    </row>
    <row r="100" spans="1:7" x14ac:dyDescent="0.35">
      <c r="A100" s="6" t="s">
        <v>39</v>
      </c>
      <c r="B100" s="6" t="s">
        <v>21</v>
      </c>
      <c r="C100" s="7" t="s">
        <v>40</v>
      </c>
      <c r="D100" s="11">
        <v>156000</v>
      </c>
      <c r="E100" s="11">
        <v>156000</v>
      </c>
      <c r="F100" s="11">
        <v>156000</v>
      </c>
      <c r="G100" s="11">
        <v>156000</v>
      </c>
    </row>
    <row r="101" spans="1:7" ht="26" x14ac:dyDescent="0.35">
      <c r="A101" s="80"/>
      <c r="B101" s="80"/>
      <c r="C101" s="8" t="s">
        <v>544</v>
      </c>
      <c r="D101" s="1">
        <v>72000</v>
      </c>
      <c r="E101" s="1">
        <v>72000</v>
      </c>
      <c r="F101" s="1">
        <v>72000</v>
      </c>
      <c r="G101" s="1">
        <v>72000</v>
      </c>
    </row>
    <row r="102" spans="1:7" ht="26" x14ac:dyDescent="0.35">
      <c r="A102" s="80"/>
      <c r="B102" s="80"/>
      <c r="C102" s="8" t="s">
        <v>41</v>
      </c>
      <c r="D102" s="1">
        <v>84000</v>
      </c>
      <c r="E102" s="1">
        <v>84000</v>
      </c>
      <c r="F102" s="1">
        <v>84000</v>
      </c>
      <c r="G102" s="1">
        <v>84000</v>
      </c>
    </row>
    <row r="103" spans="1:7" x14ac:dyDescent="0.35">
      <c r="A103" s="6" t="s">
        <v>42</v>
      </c>
      <c r="B103" s="6" t="s">
        <v>21</v>
      </c>
      <c r="C103" s="7" t="s">
        <v>43</v>
      </c>
      <c r="D103" s="11">
        <v>10500</v>
      </c>
      <c r="E103" s="11">
        <v>14000</v>
      </c>
      <c r="F103" s="11">
        <v>14000</v>
      </c>
      <c r="G103" s="11">
        <v>14000</v>
      </c>
    </row>
    <row r="104" spans="1:7" x14ac:dyDescent="0.35">
      <c r="A104" s="80"/>
      <c r="B104" s="80"/>
      <c r="C104" s="8" t="s">
        <v>416</v>
      </c>
      <c r="D104" s="1">
        <v>10500</v>
      </c>
      <c r="E104" s="1">
        <v>14000</v>
      </c>
      <c r="F104" s="1">
        <v>14000</v>
      </c>
      <c r="G104" s="1">
        <v>14000</v>
      </c>
    </row>
    <row r="105" spans="1:7" ht="45" x14ac:dyDescent="0.35">
      <c r="A105" s="72"/>
      <c r="B105" s="84"/>
      <c r="C105" s="3" t="s">
        <v>12</v>
      </c>
      <c r="D105" s="9">
        <v>775558</v>
      </c>
      <c r="E105" s="9">
        <v>3723752</v>
      </c>
      <c r="F105" s="9">
        <v>3417200</v>
      </c>
      <c r="G105" s="9">
        <v>0</v>
      </c>
    </row>
    <row r="106" spans="1:7" x14ac:dyDescent="0.35">
      <c r="A106" s="80"/>
      <c r="B106" s="80"/>
      <c r="C106" s="2" t="s">
        <v>3</v>
      </c>
      <c r="D106" s="1"/>
      <c r="E106" s="1"/>
      <c r="F106" s="1"/>
      <c r="G106" s="1"/>
    </row>
    <row r="107" spans="1:7" x14ac:dyDescent="0.35">
      <c r="A107" s="6" t="s">
        <v>417</v>
      </c>
      <c r="B107" s="6" t="s">
        <v>24</v>
      </c>
      <c r="C107" s="7" t="s">
        <v>418</v>
      </c>
      <c r="D107" s="11">
        <v>775558</v>
      </c>
      <c r="E107" s="11">
        <v>3723752</v>
      </c>
      <c r="F107" s="11">
        <v>3417200</v>
      </c>
      <c r="G107" s="11">
        <v>0</v>
      </c>
    </row>
    <row r="108" spans="1:7" ht="26" x14ac:dyDescent="0.35">
      <c r="A108" s="80"/>
      <c r="B108" s="80"/>
      <c r="C108" s="8" t="s">
        <v>419</v>
      </c>
      <c r="D108" s="1">
        <v>400458</v>
      </c>
      <c r="E108" s="1">
        <v>306552</v>
      </c>
      <c r="F108" s="1">
        <v>0</v>
      </c>
      <c r="G108" s="1">
        <v>0</v>
      </c>
    </row>
    <row r="109" spans="1:7" x14ac:dyDescent="0.35">
      <c r="A109" s="80"/>
      <c r="B109" s="80"/>
      <c r="C109" s="8" t="s">
        <v>420</v>
      </c>
      <c r="D109" s="1">
        <v>375100</v>
      </c>
      <c r="E109" s="1">
        <v>3417200</v>
      </c>
      <c r="F109" s="1">
        <v>3417200</v>
      </c>
      <c r="G109" s="1">
        <v>0</v>
      </c>
    </row>
    <row r="110" spans="1:7" ht="15" x14ac:dyDescent="0.35">
      <c r="A110" s="115"/>
      <c r="B110" s="115"/>
      <c r="C110" s="127" t="s">
        <v>45</v>
      </c>
      <c r="D110" s="116">
        <f>D111</f>
        <v>1758451</v>
      </c>
      <c r="E110" s="116">
        <f t="shared" ref="E110:G110" si="27">E111</f>
        <v>1716001</v>
      </c>
      <c r="F110" s="116">
        <f t="shared" si="27"/>
        <v>1375451</v>
      </c>
      <c r="G110" s="116">
        <f t="shared" si="27"/>
        <v>1363301</v>
      </c>
    </row>
    <row r="111" spans="1:7" ht="15.5" x14ac:dyDescent="0.35">
      <c r="A111" s="28"/>
      <c r="B111" s="28"/>
      <c r="C111" s="3" t="s">
        <v>4</v>
      </c>
      <c r="D111" s="9">
        <f>D113+D116</f>
        <v>1758451</v>
      </c>
      <c r="E111" s="9">
        <f t="shared" ref="E111:G111" si="28">E113+E116</f>
        <v>1716001</v>
      </c>
      <c r="F111" s="9">
        <f t="shared" si="28"/>
        <v>1375451</v>
      </c>
      <c r="G111" s="9">
        <f t="shared" si="28"/>
        <v>1363301</v>
      </c>
    </row>
    <row r="112" spans="1:7" x14ac:dyDescent="0.35">
      <c r="A112" s="80"/>
      <c r="B112" s="80"/>
      <c r="C112" s="2" t="s">
        <v>3</v>
      </c>
      <c r="D112" s="38"/>
      <c r="E112" s="38"/>
      <c r="F112" s="38"/>
      <c r="G112" s="38"/>
    </row>
    <row r="113" spans="1:7" x14ac:dyDescent="0.35">
      <c r="A113" s="14" t="s">
        <v>49</v>
      </c>
      <c r="B113" s="6" t="s">
        <v>46</v>
      </c>
      <c r="C113" s="7" t="s">
        <v>300</v>
      </c>
      <c r="D113" s="11">
        <f>SUM(D114:D115)</f>
        <v>1498972</v>
      </c>
      <c r="E113" s="11">
        <f t="shared" ref="E113:G113" si="29">SUM(E114:E115)</f>
        <v>1175272</v>
      </c>
      <c r="F113" s="11">
        <f t="shared" si="29"/>
        <v>1184722</v>
      </c>
      <c r="G113" s="11">
        <f t="shared" si="29"/>
        <v>1172572</v>
      </c>
    </row>
    <row r="114" spans="1:7" x14ac:dyDescent="0.35">
      <c r="A114" s="80"/>
      <c r="B114" s="80"/>
      <c r="C114" s="8" t="s">
        <v>47</v>
      </c>
      <c r="D114" s="1">
        <f>326400+326400</f>
        <v>652800</v>
      </c>
      <c r="E114" s="1">
        <v>326400</v>
      </c>
      <c r="F114" s="1">
        <v>326400</v>
      </c>
      <c r="G114" s="1">
        <v>326400</v>
      </c>
    </row>
    <row r="115" spans="1:7" x14ac:dyDescent="0.35">
      <c r="A115" s="80"/>
      <c r="B115" s="80"/>
      <c r="C115" s="8" t="s">
        <v>16</v>
      </c>
      <c r="D115" s="1">
        <f>1498972-D114</f>
        <v>846172</v>
      </c>
      <c r="E115" s="1">
        <f>1175272-E114</f>
        <v>848872</v>
      </c>
      <c r="F115" s="1">
        <f>1184722-F114</f>
        <v>858322</v>
      </c>
      <c r="G115" s="1">
        <f>1172572-G114</f>
        <v>846172</v>
      </c>
    </row>
    <row r="116" spans="1:7" x14ac:dyDescent="0.35">
      <c r="A116" s="6" t="s">
        <v>42</v>
      </c>
      <c r="B116" s="6" t="s">
        <v>48</v>
      </c>
      <c r="C116" s="7" t="s">
        <v>43</v>
      </c>
      <c r="D116" s="11">
        <f>SUM(D117:D117)</f>
        <v>259479</v>
      </c>
      <c r="E116" s="11">
        <f>SUM(E117:E117)</f>
        <v>540729</v>
      </c>
      <c r="F116" s="11">
        <f>SUM(F117:F117)</f>
        <v>190729</v>
      </c>
      <c r="G116" s="11">
        <f>SUM(G117:G117)</f>
        <v>190729</v>
      </c>
    </row>
    <row r="117" spans="1:7" x14ac:dyDescent="0.35">
      <c r="A117" s="80"/>
      <c r="B117" s="80"/>
      <c r="C117" s="8" t="s">
        <v>16</v>
      </c>
      <c r="D117" s="1">
        <v>259479</v>
      </c>
      <c r="E117" s="1">
        <v>540729</v>
      </c>
      <c r="F117" s="1">
        <v>190729</v>
      </c>
      <c r="G117" s="1">
        <v>190729</v>
      </c>
    </row>
    <row r="118" spans="1:7" ht="15" customHeight="1" x14ac:dyDescent="0.35">
      <c r="A118" s="119"/>
      <c r="B118" s="120"/>
      <c r="C118" s="127" t="s">
        <v>283</v>
      </c>
      <c r="D118" s="116">
        <f>D119+D154</f>
        <v>4564467</v>
      </c>
      <c r="E118" s="116">
        <f>E119+E154</f>
        <v>6269629</v>
      </c>
      <c r="F118" s="116">
        <f>F119+F154</f>
        <v>6033371</v>
      </c>
      <c r="G118" s="116">
        <f t="shared" ref="G118" si="30">G119+G154</f>
        <v>2466330</v>
      </c>
    </row>
    <row r="119" spans="1:7" ht="15" x14ac:dyDescent="0.35">
      <c r="A119" s="72"/>
      <c r="B119" s="84"/>
      <c r="C119" s="3" t="s">
        <v>4</v>
      </c>
      <c r="D119" s="9">
        <f>D121+D124+D130+D133+D137+D139+D142+D145+D149+D151</f>
        <v>4276820</v>
      </c>
      <c r="E119" s="9">
        <f>E121+E124+E130+E133+E137+E139+E142+E145+E149+E151</f>
        <v>6189629</v>
      </c>
      <c r="F119" s="9">
        <f>F121+F124+F130+F133+F137+F139+F142+F145+F149+F151</f>
        <v>5953371</v>
      </c>
      <c r="G119" s="9">
        <f>G121+G124+G130+G133+G137+G139+G142+G145+G149+G151</f>
        <v>2426330</v>
      </c>
    </row>
    <row r="120" spans="1:7" ht="15" x14ac:dyDescent="0.35">
      <c r="A120" s="67"/>
      <c r="B120" s="80"/>
      <c r="C120" s="2" t="s">
        <v>3</v>
      </c>
      <c r="D120" s="75"/>
      <c r="E120" s="75"/>
      <c r="F120" s="75"/>
      <c r="G120" s="75"/>
    </row>
    <row r="121" spans="1:7" x14ac:dyDescent="0.35">
      <c r="A121" s="6" t="s">
        <v>284</v>
      </c>
      <c r="B121" s="76" t="s">
        <v>285</v>
      </c>
      <c r="C121" s="7" t="s">
        <v>310</v>
      </c>
      <c r="D121" s="11">
        <f>SUM(D122:D123)</f>
        <v>2360410</v>
      </c>
      <c r="E121" s="11">
        <f t="shared" ref="E121:G121" si="31">SUM(E122:E123)</f>
        <v>3469960</v>
      </c>
      <c r="F121" s="11">
        <f t="shared" si="31"/>
        <v>3515845</v>
      </c>
      <c r="G121" s="11">
        <f t="shared" si="31"/>
        <v>1222304</v>
      </c>
    </row>
    <row r="122" spans="1:7" x14ac:dyDescent="0.35">
      <c r="A122" s="67"/>
      <c r="B122" s="80"/>
      <c r="C122" s="8" t="s">
        <v>421</v>
      </c>
      <c r="D122" s="1">
        <v>2289070</v>
      </c>
      <c r="E122" s="1">
        <v>3398620</v>
      </c>
      <c r="F122" s="1">
        <v>3444505</v>
      </c>
      <c r="G122" s="1">
        <v>1150964</v>
      </c>
    </row>
    <row r="123" spans="1:7" x14ac:dyDescent="0.35">
      <c r="A123" s="67"/>
      <c r="B123" s="80"/>
      <c r="C123" s="8" t="s">
        <v>16</v>
      </c>
      <c r="D123" s="1">
        <v>71340</v>
      </c>
      <c r="E123" s="1">
        <v>71340</v>
      </c>
      <c r="F123" s="1">
        <v>71340</v>
      </c>
      <c r="G123" s="1">
        <v>71340</v>
      </c>
    </row>
    <row r="124" spans="1:7" x14ac:dyDescent="0.35">
      <c r="A124" s="6" t="s">
        <v>286</v>
      </c>
      <c r="B124" s="77" t="s">
        <v>287</v>
      </c>
      <c r="C124" s="7" t="s">
        <v>311</v>
      </c>
      <c r="D124" s="11">
        <f>SUM(D125:D129)</f>
        <v>766030</v>
      </c>
      <c r="E124" s="11">
        <f t="shared" ref="E124:G124" si="32">SUM(E125:E129)</f>
        <v>885546</v>
      </c>
      <c r="F124" s="11">
        <f t="shared" si="32"/>
        <v>1085546</v>
      </c>
      <c r="G124" s="11">
        <f t="shared" si="32"/>
        <v>485546</v>
      </c>
    </row>
    <row r="125" spans="1:7" x14ac:dyDescent="0.35">
      <c r="A125" s="67"/>
      <c r="B125" s="80"/>
      <c r="C125" s="8" t="s">
        <v>497</v>
      </c>
      <c r="D125" s="1">
        <v>20484</v>
      </c>
      <c r="E125" s="1">
        <v>0</v>
      </c>
      <c r="F125" s="1">
        <v>0</v>
      </c>
      <c r="G125" s="1">
        <v>0</v>
      </c>
    </row>
    <row r="126" spans="1:7" x14ac:dyDescent="0.35">
      <c r="A126" s="67"/>
      <c r="B126" s="80"/>
      <c r="C126" s="8" t="s">
        <v>553</v>
      </c>
      <c r="D126" s="1">
        <v>0</v>
      </c>
      <c r="E126" s="12">
        <v>500000</v>
      </c>
      <c r="F126" s="12">
        <v>700000</v>
      </c>
      <c r="G126" s="12">
        <v>100000</v>
      </c>
    </row>
    <row r="127" spans="1:7" ht="24.65" customHeight="1" x14ac:dyDescent="0.35">
      <c r="A127" s="67"/>
      <c r="B127" s="80"/>
      <c r="C127" s="8" t="s">
        <v>554</v>
      </c>
      <c r="D127" s="1">
        <v>0</v>
      </c>
      <c r="E127" s="12">
        <v>245000</v>
      </c>
      <c r="F127" s="12">
        <v>245000</v>
      </c>
      <c r="G127" s="12">
        <v>245000</v>
      </c>
    </row>
    <row r="128" spans="1:7" x14ac:dyDescent="0.35">
      <c r="A128" s="67"/>
      <c r="B128" s="80"/>
      <c r="C128" s="8" t="s">
        <v>621</v>
      </c>
      <c r="D128" s="1">
        <v>0</v>
      </c>
      <c r="E128" s="12">
        <v>140546</v>
      </c>
      <c r="F128" s="12">
        <v>140546</v>
      </c>
      <c r="G128" s="12">
        <v>140546</v>
      </c>
    </row>
    <row r="129" spans="1:7" x14ac:dyDescent="0.35">
      <c r="A129" s="67"/>
      <c r="B129" s="80"/>
      <c r="C129" s="8" t="s">
        <v>16</v>
      </c>
      <c r="D129" s="1">
        <v>745546</v>
      </c>
      <c r="E129" s="12">
        <v>0</v>
      </c>
      <c r="F129" s="12">
        <v>0</v>
      </c>
      <c r="G129" s="12">
        <v>0</v>
      </c>
    </row>
    <row r="130" spans="1:7" x14ac:dyDescent="0.35">
      <c r="A130" s="6" t="s">
        <v>288</v>
      </c>
      <c r="B130" s="77" t="s">
        <v>65</v>
      </c>
      <c r="C130" s="7" t="s">
        <v>312</v>
      </c>
      <c r="D130" s="11">
        <f>SUM(D131:D132)</f>
        <v>290350</v>
      </c>
      <c r="E130" s="19">
        <f t="shared" ref="E130:G130" si="33">SUM(E131:E132)</f>
        <v>108850</v>
      </c>
      <c r="F130" s="19">
        <f t="shared" si="33"/>
        <v>48850</v>
      </c>
      <c r="G130" s="19">
        <f t="shared" si="33"/>
        <v>40350</v>
      </c>
    </row>
    <row r="131" spans="1:7" ht="26" x14ac:dyDescent="0.35">
      <c r="A131" s="67"/>
      <c r="B131" s="80"/>
      <c r="C131" s="8" t="s">
        <v>422</v>
      </c>
      <c r="D131" s="1">
        <v>290350</v>
      </c>
      <c r="E131" s="12">
        <v>0</v>
      </c>
      <c r="F131" s="12">
        <v>0</v>
      </c>
      <c r="G131" s="12">
        <v>0</v>
      </c>
    </row>
    <row r="132" spans="1:7" ht="26" x14ac:dyDescent="0.35">
      <c r="A132" s="67"/>
      <c r="B132" s="80"/>
      <c r="C132" s="8" t="s">
        <v>583</v>
      </c>
      <c r="D132" s="1">
        <v>0</v>
      </c>
      <c r="E132" s="12">
        <v>108850</v>
      </c>
      <c r="F132" s="12">
        <v>48850</v>
      </c>
      <c r="G132" s="12">
        <v>40350</v>
      </c>
    </row>
    <row r="133" spans="1:7" x14ac:dyDescent="0.35">
      <c r="A133" s="14" t="s">
        <v>289</v>
      </c>
      <c r="B133" s="77" t="s">
        <v>65</v>
      </c>
      <c r="C133" s="7" t="s">
        <v>313</v>
      </c>
      <c r="D133" s="11">
        <f>SUM(D134:D136)</f>
        <v>154500</v>
      </c>
      <c r="E133" s="19">
        <f t="shared" ref="E133:G133" si="34">SUM(E134:E136)</f>
        <v>772900</v>
      </c>
      <c r="F133" s="19">
        <f t="shared" si="34"/>
        <v>714000</v>
      </c>
      <c r="G133" s="19">
        <f t="shared" si="34"/>
        <v>89000</v>
      </c>
    </row>
    <row r="134" spans="1:7" ht="26" x14ac:dyDescent="0.35">
      <c r="A134" s="67"/>
      <c r="B134" s="80"/>
      <c r="C134" s="8" t="s">
        <v>385</v>
      </c>
      <c r="D134" s="1">
        <v>47000</v>
      </c>
      <c r="E134" s="12">
        <v>14000</v>
      </c>
      <c r="F134" s="12">
        <v>0</v>
      </c>
      <c r="G134" s="12">
        <v>0</v>
      </c>
    </row>
    <row r="135" spans="1:7" ht="26" x14ac:dyDescent="0.35">
      <c r="A135" s="67"/>
      <c r="B135" s="80"/>
      <c r="C135" s="8" t="s">
        <v>423</v>
      </c>
      <c r="D135" s="1">
        <v>100000</v>
      </c>
      <c r="E135" s="12">
        <v>711000</v>
      </c>
      <c r="F135" s="12">
        <v>700000</v>
      </c>
      <c r="G135" s="12">
        <v>75000</v>
      </c>
    </row>
    <row r="136" spans="1:7" x14ac:dyDescent="0.35">
      <c r="A136" s="67"/>
      <c r="B136" s="80"/>
      <c r="C136" s="8" t="s">
        <v>16</v>
      </c>
      <c r="D136" s="1">
        <v>7500</v>
      </c>
      <c r="E136" s="12">
        <v>47900</v>
      </c>
      <c r="F136" s="12">
        <v>14000</v>
      </c>
      <c r="G136" s="12">
        <v>14000</v>
      </c>
    </row>
    <row r="137" spans="1:7" x14ac:dyDescent="0.35">
      <c r="A137" s="14" t="s">
        <v>290</v>
      </c>
      <c r="B137" s="77" t="s">
        <v>65</v>
      </c>
      <c r="C137" s="7" t="s">
        <v>314</v>
      </c>
      <c r="D137" s="11">
        <f>D138</f>
        <v>6000</v>
      </c>
      <c r="E137" s="19">
        <f t="shared" ref="E137:G137" si="35">E138</f>
        <v>6000</v>
      </c>
      <c r="F137" s="19">
        <f t="shared" si="35"/>
        <v>6000</v>
      </c>
      <c r="G137" s="19">
        <f t="shared" si="35"/>
        <v>6000</v>
      </c>
    </row>
    <row r="138" spans="1:7" x14ac:dyDescent="0.35">
      <c r="A138" s="107"/>
      <c r="B138" s="85"/>
      <c r="C138" s="78" t="s">
        <v>16</v>
      </c>
      <c r="D138" s="79">
        <v>6000</v>
      </c>
      <c r="E138" s="191">
        <v>6000</v>
      </c>
      <c r="F138" s="191">
        <v>6000</v>
      </c>
      <c r="G138" s="12">
        <v>6000</v>
      </c>
    </row>
    <row r="139" spans="1:7" x14ac:dyDescent="0.35">
      <c r="A139" s="6" t="s">
        <v>28</v>
      </c>
      <c r="B139" s="77" t="s">
        <v>65</v>
      </c>
      <c r="C139" s="7" t="s">
        <v>315</v>
      </c>
      <c r="D139" s="11">
        <f>D141+D140</f>
        <v>70000</v>
      </c>
      <c r="E139" s="19">
        <f t="shared" ref="E139:G139" si="36">E141+E140</f>
        <v>70000</v>
      </c>
      <c r="F139" s="19">
        <f t="shared" si="36"/>
        <v>70000</v>
      </c>
      <c r="G139" s="19">
        <f t="shared" si="36"/>
        <v>70000</v>
      </c>
    </row>
    <row r="140" spans="1:7" ht="26" x14ac:dyDescent="0.35">
      <c r="A140" s="67"/>
      <c r="B140" s="80"/>
      <c r="C140" s="8" t="s">
        <v>584</v>
      </c>
      <c r="D140" s="1">
        <v>30000</v>
      </c>
      <c r="E140" s="12">
        <v>30000</v>
      </c>
      <c r="F140" s="12">
        <v>30000</v>
      </c>
      <c r="G140" s="12">
        <v>30000</v>
      </c>
    </row>
    <row r="141" spans="1:7" x14ac:dyDescent="0.35">
      <c r="A141" s="67"/>
      <c r="B141" s="80"/>
      <c r="C141" s="8" t="s">
        <v>16</v>
      </c>
      <c r="D141" s="1">
        <v>40000</v>
      </c>
      <c r="E141" s="12">
        <v>40000</v>
      </c>
      <c r="F141" s="12">
        <v>40000</v>
      </c>
      <c r="G141" s="12">
        <v>40000</v>
      </c>
    </row>
    <row r="142" spans="1:7" x14ac:dyDescent="0.35">
      <c r="A142" s="14" t="s">
        <v>292</v>
      </c>
      <c r="B142" s="77" t="s">
        <v>291</v>
      </c>
      <c r="C142" s="7" t="s">
        <v>316</v>
      </c>
      <c r="D142" s="11">
        <f>D143+D144</f>
        <v>83990</v>
      </c>
      <c r="E142" s="19">
        <f t="shared" ref="E142:G142" si="37">E143+E144</f>
        <v>83990</v>
      </c>
      <c r="F142" s="19">
        <f t="shared" si="37"/>
        <v>83990</v>
      </c>
      <c r="G142" s="19">
        <f t="shared" si="37"/>
        <v>83990</v>
      </c>
    </row>
    <row r="143" spans="1:7" x14ac:dyDescent="0.35">
      <c r="A143" s="67"/>
      <c r="B143" s="80"/>
      <c r="C143" s="8" t="s">
        <v>386</v>
      </c>
      <c r="D143" s="12">
        <v>72000</v>
      </c>
      <c r="E143" s="12">
        <v>72000</v>
      </c>
      <c r="F143" s="189">
        <v>72000</v>
      </c>
      <c r="G143" s="190">
        <v>72000</v>
      </c>
    </row>
    <row r="144" spans="1:7" x14ac:dyDescent="0.35">
      <c r="A144" s="67"/>
      <c r="B144" s="80"/>
      <c r="C144" s="8" t="s">
        <v>16</v>
      </c>
      <c r="D144" s="12">
        <v>11990</v>
      </c>
      <c r="E144" s="12">
        <v>11990</v>
      </c>
      <c r="F144" s="12">
        <v>11990</v>
      </c>
      <c r="G144" s="190">
        <v>11990</v>
      </c>
    </row>
    <row r="145" spans="1:7" x14ac:dyDescent="0.35">
      <c r="A145" s="14" t="s">
        <v>293</v>
      </c>
      <c r="B145" s="77" t="s">
        <v>291</v>
      </c>
      <c r="C145" s="7" t="s">
        <v>317</v>
      </c>
      <c r="D145" s="11">
        <f>SUM(D146:D148)</f>
        <v>168748</v>
      </c>
      <c r="E145" s="11">
        <f t="shared" ref="E145:G145" si="38">SUM(E146:E148)</f>
        <v>268716</v>
      </c>
      <c r="F145" s="11">
        <f t="shared" si="38"/>
        <v>79883</v>
      </c>
      <c r="G145" s="11">
        <f t="shared" si="38"/>
        <v>79883</v>
      </c>
    </row>
    <row r="146" spans="1:7" ht="26" x14ac:dyDescent="0.35">
      <c r="A146" s="67"/>
      <c r="B146" s="80"/>
      <c r="C146" s="8" t="s">
        <v>387</v>
      </c>
      <c r="D146" s="1">
        <v>168748</v>
      </c>
      <c r="E146" s="12">
        <v>16008</v>
      </c>
      <c r="F146" s="12">
        <v>16008</v>
      </c>
      <c r="G146" s="12">
        <v>16008</v>
      </c>
    </row>
    <row r="147" spans="1:7" ht="26" x14ac:dyDescent="0.35">
      <c r="A147" s="107"/>
      <c r="B147" s="85"/>
      <c r="C147" s="78" t="s">
        <v>585</v>
      </c>
      <c r="D147" s="79">
        <v>0</v>
      </c>
      <c r="E147" s="191">
        <v>252708</v>
      </c>
      <c r="F147" s="191">
        <v>0</v>
      </c>
      <c r="G147" s="191">
        <v>0</v>
      </c>
    </row>
    <row r="148" spans="1:7" x14ac:dyDescent="0.35">
      <c r="A148" s="107"/>
      <c r="B148" s="85"/>
      <c r="C148" s="78" t="s">
        <v>16</v>
      </c>
      <c r="D148" s="79">
        <v>0</v>
      </c>
      <c r="E148" s="191">
        <v>0</v>
      </c>
      <c r="F148" s="191">
        <v>63875</v>
      </c>
      <c r="G148" s="191">
        <v>63875</v>
      </c>
    </row>
    <row r="149" spans="1:7" x14ac:dyDescent="0.35">
      <c r="A149" s="14" t="s">
        <v>32</v>
      </c>
      <c r="B149" s="77" t="s">
        <v>294</v>
      </c>
      <c r="C149" s="7" t="s">
        <v>318</v>
      </c>
      <c r="D149" s="11">
        <f>D150</f>
        <v>6000</v>
      </c>
      <c r="E149" s="19">
        <f t="shared" ref="E149:G149" si="39">E150</f>
        <v>6000</v>
      </c>
      <c r="F149" s="19">
        <f t="shared" si="39"/>
        <v>6000</v>
      </c>
      <c r="G149" s="19">
        <f t="shared" si="39"/>
        <v>6000</v>
      </c>
    </row>
    <row r="150" spans="1:7" x14ac:dyDescent="0.35">
      <c r="A150" s="107"/>
      <c r="B150" s="85"/>
      <c r="C150" s="78" t="s">
        <v>16</v>
      </c>
      <c r="D150" s="79">
        <v>6000</v>
      </c>
      <c r="E150" s="191">
        <v>6000</v>
      </c>
      <c r="F150" s="191">
        <v>6000</v>
      </c>
      <c r="G150" s="191">
        <v>6000</v>
      </c>
    </row>
    <row r="151" spans="1:7" x14ac:dyDescent="0.35">
      <c r="A151" s="14" t="s">
        <v>42</v>
      </c>
      <c r="B151" s="77" t="s">
        <v>65</v>
      </c>
      <c r="C151" s="7" t="s">
        <v>43</v>
      </c>
      <c r="D151" s="11">
        <f>SUM(D152:D153)</f>
        <v>370792</v>
      </c>
      <c r="E151" s="19">
        <f t="shared" ref="E151:G151" si="40">SUM(E152:E153)</f>
        <v>517667</v>
      </c>
      <c r="F151" s="19">
        <f t="shared" si="40"/>
        <v>343257</v>
      </c>
      <c r="G151" s="19">
        <f t="shared" si="40"/>
        <v>343257</v>
      </c>
    </row>
    <row r="152" spans="1:7" ht="39" x14ac:dyDescent="0.35">
      <c r="A152" s="107"/>
      <c r="B152" s="85"/>
      <c r="C152" s="78" t="s">
        <v>586</v>
      </c>
      <c r="D152" s="79">
        <v>0</v>
      </c>
      <c r="E152" s="12">
        <v>125015</v>
      </c>
      <c r="F152" s="12">
        <v>125015</v>
      </c>
      <c r="G152" s="190">
        <v>125015</v>
      </c>
    </row>
    <row r="153" spans="1:7" x14ac:dyDescent="0.35">
      <c r="A153" s="107"/>
      <c r="B153" s="85"/>
      <c r="C153" s="78" t="s">
        <v>16</v>
      </c>
      <c r="D153" s="79">
        <v>370792</v>
      </c>
      <c r="E153" s="12">
        <v>392652</v>
      </c>
      <c r="F153" s="12">
        <v>218242</v>
      </c>
      <c r="G153" s="190">
        <v>218242</v>
      </c>
    </row>
    <row r="154" spans="1:7" ht="45" x14ac:dyDescent="0.35">
      <c r="A154" s="72"/>
      <c r="B154" s="84"/>
      <c r="C154" s="3" t="s">
        <v>12</v>
      </c>
      <c r="D154" s="9">
        <f>SUM(D156:D159)</f>
        <v>287647</v>
      </c>
      <c r="E154" s="9">
        <f>SUM(E156:E159)</f>
        <v>80000</v>
      </c>
      <c r="F154" s="9">
        <f t="shared" ref="F154:G154" si="41">SUM(F156:F159)</f>
        <v>80000</v>
      </c>
      <c r="G154" s="9">
        <f t="shared" si="41"/>
        <v>40000</v>
      </c>
    </row>
    <row r="155" spans="1:7" ht="15" x14ac:dyDescent="0.35">
      <c r="A155" s="67"/>
      <c r="B155" s="80"/>
      <c r="C155" s="2" t="s">
        <v>3</v>
      </c>
      <c r="D155" s="75"/>
      <c r="E155" s="75"/>
      <c r="F155" s="75"/>
      <c r="G155" s="75"/>
    </row>
    <row r="156" spans="1:7" x14ac:dyDescent="0.35">
      <c r="A156" s="6" t="s">
        <v>178</v>
      </c>
      <c r="B156" s="10" t="s">
        <v>65</v>
      </c>
      <c r="C156" s="7" t="s">
        <v>107</v>
      </c>
      <c r="D156" s="11">
        <v>257597</v>
      </c>
      <c r="E156" s="11">
        <v>0</v>
      </c>
      <c r="F156" s="11">
        <v>0</v>
      </c>
      <c r="G156" s="11">
        <v>0</v>
      </c>
    </row>
    <row r="157" spans="1:7" x14ac:dyDescent="0.35">
      <c r="A157" s="6" t="s">
        <v>70</v>
      </c>
      <c r="B157" s="10" t="s">
        <v>65</v>
      </c>
      <c r="C157" s="7" t="s">
        <v>183</v>
      </c>
      <c r="D157" s="11">
        <v>6050</v>
      </c>
      <c r="E157" s="11">
        <v>0</v>
      </c>
      <c r="F157" s="11">
        <v>0</v>
      </c>
      <c r="G157" s="11">
        <v>0</v>
      </c>
    </row>
    <row r="158" spans="1:7" ht="26" x14ac:dyDescent="0.35">
      <c r="A158" s="6" t="s">
        <v>216</v>
      </c>
      <c r="B158" s="10" t="s">
        <v>65</v>
      </c>
      <c r="C158" s="7" t="s">
        <v>307</v>
      </c>
      <c r="D158" s="11">
        <v>24000</v>
      </c>
      <c r="E158" s="11">
        <v>0</v>
      </c>
      <c r="F158" s="11">
        <v>0</v>
      </c>
      <c r="G158" s="11">
        <v>0</v>
      </c>
    </row>
    <row r="159" spans="1:7" x14ac:dyDescent="0.35">
      <c r="A159" s="6" t="s">
        <v>431</v>
      </c>
      <c r="B159" s="10" t="s">
        <v>65</v>
      </c>
      <c r="C159" s="7" t="s">
        <v>432</v>
      </c>
      <c r="D159" s="11">
        <v>0</v>
      </c>
      <c r="E159" s="11">
        <v>80000</v>
      </c>
      <c r="F159" s="11">
        <v>80000</v>
      </c>
      <c r="G159" s="11">
        <v>40000</v>
      </c>
    </row>
    <row r="160" spans="1:7" ht="15" x14ac:dyDescent="0.35">
      <c r="A160" s="115"/>
      <c r="B160" s="115"/>
      <c r="C160" s="127" t="s">
        <v>50</v>
      </c>
      <c r="D160" s="116">
        <f>D161+D205</f>
        <v>71953533</v>
      </c>
      <c r="E160" s="116">
        <f>E161+E205</f>
        <v>55113902</v>
      </c>
      <c r="F160" s="116">
        <f>F161+F205</f>
        <v>40934727</v>
      </c>
      <c r="G160" s="116">
        <f>G161+G205</f>
        <v>37044129</v>
      </c>
    </row>
    <row r="161" spans="1:7" ht="15.5" x14ac:dyDescent="0.35">
      <c r="A161" s="28"/>
      <c r="B161" s="28"/>
      <c r="C161" s="3" t="s">
        <v>4</v>
      </c>
      <c r="D161" s="9">
        <f>D194+D163+D165+D196+D178+D181+D201+D198</f>
        <v>65444412</v>
      </c>
      <c r="E161" s="9">
        <f>E194+E163+E165+E196+E178+E181+E201+E198</f>
        <v>48965384</v>
      </c>
      <c r="F161" s="9">
        <f>F194+F163+F165+F196+F178+F181+F201+F198</f>
        <v>39372666</v>
      </c>
      <c r="G161" s="9">
        <f>G194+G163+G165+G196+G178+G181+G201+G198</f>
        <v>30223378</v>
      </c>
    </row>
    <row r="162" spans="1:7" x14ac:dyDescent="0.35">
      <c r="A162" s="80"/>
      <c r="B162" s="80"/>
      <c r="C162" s="2" t="s">
        <v>3</v>
      </c>
      <c r="D162" s="16"/>
      <c r="E162" s="16"/>
      <c r="F162" s="16"/>
      <c r="G162" s="16"/>
    </row>
    <row r="163" spans="1:7" x14ac:dyDescent="0.35">
      <c r="A163" s="6" t="s">
        <v>51</v>
      </c>
      <c r="B163" s="10" t="s">
        <v>52</v>
      </c>
      <c r="C163" s="7" t="s">
        <v>301</v>
      </c>
      <c r="D163" s="11">
        <v>2000</v>
      </c>
      <c r="E163" s="11">
        <v>2000</v>
      </c>
      <c r="F163" s="11">
        <v>2000</v>
      </c>
      <c r="G163" s="11">
        <v>2000</v>
      </c>
    </row>
    <row r="164" spans="1:7" x14ac:dyDescent="0.35">
      <c r="A164" s="198"/>
      <c r="B164" s="198"/>
      <c r="C164" s="8" t="s">
        <v>16</v>
      </c>
      <c r="D164" s="1">
        <v>2000</v>
      </c>
      <c r="E164" s="1">
        <v>2000</v>
      </c>
      <c r="F164" s="1">
        <v>2000</v>
      </c>
      <c r="G164" s="1">
        <v>2000</v>
      </c>
    </row>
    <row r="165" spans="1:7" x14ac:dyDescent="0.35">
      <c r="A165" s="14" t="s">
        <v>53</v>
      </c>
      <c r="B165" s="10" t="s">
        <v>52</v>
      </c>
      <c r="C165" s="7" t="s">
        <v>302</v>
      </c>
      <c r="D165" s="11">
        <f>SUM(D166:D177)</f>
        <v>629758</v>
      </c>
      <c r="E165" s="11">
        <f t="shared" ref="E165:G165" si="42">SUM(E166:E177)</f>
        <v>857678</v>
      </c>
      <c r="F165" s="11">
        <f>SUM(F166:F177)</f>
        <v>2015213</v>
      </c>
      <c r="G165" s="11">
        <f t="shared" si="42"/>
        <v>1675213</v>
      </c>
    </row>
    <row r="166" spans="1:7" x14ac:dyDescent="0.35">
      <c r="A166" s="80"/>
      <c r="B166" s="80"/>
      <c r="C166" s="8" t="s">
        <v>55</v>
      </c>
      <c r="D166" s="1">
        <v>132369</v>
      </c>
      <c r="E166" s="1">
        <v>0</v>
      </c>
      <c r="F166" s="1">
        <v>0</v>
      </c>
      <c r="G166" s="1">
        <v>0</v>
      </c>
    </row>
    <row r="167" spans="1:7" x14ac:dyDescent="0.35">
      <c r="A167" s="80"/>
      <c r="B167" s="80"/>
      <c r="C167" s="8" t="s">
        <v>57</v>
      </c>
      <c r="D167" s="1">
        <v>3744</v>
      </c>
      <c r="E167" s="1">
        <v>0</v>
      </c>
      <c r="F167" s="1">
        <v>0</v>
      </c>
      <c r="G167" s="1">
        <v>0</v>
      </c>
    </row>
    <row r="168" spans="1:7" x14ac:dyDescent="0.35">
      <c r="A168" s="80"/>
      <c r="B168" s="80"/>
      <c r="C168" s="8" t="s">
        <v>56</v>
      </c>
      <c r="D168" s="1">
        <v>15790</v>
      </c>
      <c r="E168" s="1">
        <v>0</v>
      </c>
      <c r="F168" s="1">
        <v>0</v>
      </c>
      <c r="G168" s="1">
        <v>0</v>
      </c>
    </row>
    <row r="169" spans="1:7" x14ac:dyDescent="0.35">
      <c r="A169" s="80"/>
      <c r="B169" s="80"/>
      <c r="C169" s="8" t="s">
        <v>425</v>
      </c>
      <c r="D169" s="1">
        <v>180000</v>
      </c>
      <c r="E169" s="1">
        <v>50000</v>
      </c>
      <c r="F169" s="1">
        <v>0</v>
      </c>
      <c r="G169" s="1">
        <v>0</v>
      </c>
    </row>
    <row r="170" spans="1:7" ht="39" x14ac:dyDescent="0.35">
      <c r="A170" s="80"/>
      <c r="B170" s="80"/>
      <c r="C170" s="8" t="s">
        <v>426</v>
      </c>
      <c r="D170" s="1">
        <v>80000</v>
      </c>
      <c r="E170" s="1">
        <v>100000</v>
      </c>
      <c r="F170" s="1">
        <v>30000</v>
      </c>
      <c r="G170" s="1">
        <v>0</v>
      </c>
    </row>
    <row r="171" spans="1:7" x14ac:dyDescent="0.35">
      <c r="A171" s="80"/>
      <c r="B171" s="80"/>
      <c r="C171" s="8" t="s">
        <v>424</v>
      </c>
      <c r="D171" s="1">
        <v>60000</v>
      </c>
      <c r="E171" s="1">
        <v>20000</v>
      </c>
      <c r="F171" s="1">
        <v>0</v>
      </c>
      <c r="G171" s="1">
        <v>0</v>
      </c>
    </row>
    <row r="172" spans="1:7" ht="26" x14ac:dyDescent="0.35">
      <c r="A172" s="80"/>
      <c r="B172" s="80"/>
      <c r="C172" s="8" t="s">
        <v>54</v>
      </c>
      <c r="D172" s="1">
        <v>0</v>
      </c>
      <c r="E172" s="1">
        <v>0</v>
      </c>
      <c r="F172" s="1">
        <v>340000</v>
      </c>
      <c r="G172" s="1">
        <v>0</v>
      </c>
    </row>
    <row r="173" spans="1:7" x14ac:dyDescent="0.35">
      <c r="A173" s="80"/>
      <c r="B173" s="80"/>
      <c r="C173" s="8" t="s">
        <v>545</v>
      </c>
      <c r="D173" s="1">
        <v>0</v>
      </c>
      <c r="E173" s="1">
        <v>120000</v>
      </c>
      <c r="F173" s="1">
        <v>0</v>
      </c>
      <c r="G173" s="1">
        <v>0</v>
      </c>
    </row>
    <row r="174" spans="1:7" x14ac:dyDescent="0.35">
      <c r="A174" s="80"/>
      <c r="B174" s="80"/>
      <c r="C174" s="8" t="s">
        <v>546</v>
      </c>
      <c r="D174" s="1">
        <v>0</v>
      </c>
      <c r="E174" s="1">
        <v>0</v>
      </c>
      <c r="F174" s="1">
        <v>100000</v>
      </c>
      <c r="G174" s="1">
        <v>0</v>
      </c>
    </row>
    <row r="175" spans="1:7" x14ac:dyDescent="0.35">
      <c r="A175" s="80"/>
      <c r="B175" s="80"/>
      <c r="C175" s="8" t="s">
        <v>547</v>
      </c>
      <c r="D175" s="1">
        <v>0</v>
      </c>
      <c r="E175" s="1">
        <v>0</v>
      </c>
      <c r="F175" s="1">
        <v>0</v>
      </c>
      <c r="G175" s="1">
        <v>150000</v>
      </c>
    </row>
    <row r="176" spans="1:7" x14ac:dyDescent="0.35">
      <c r="A176" s="80"/>
      <c r="B176" s="80"/>
      <c r="C176" s="8" t="s">
        <v>548</v>
      </c>
      <c r="D176" s="1">
        <v>0</v>
      </c>
      <c r="E176" s="1">
        <v>227920</v>
      </c>
      <c r="F176" s="1">
        <v>1045455</v>
      </c>
      <c r="G176" s="1">
        <v>1045455</v>
      </c>
    </row>
    <row r="177" spans="1:7" x14ac:dyDescent="0.35">
      <c r="A177" s="80"/>
      <c r="B177" s="80"/>
      <c r="C177" s="8" t="s">
        <v>16</v>
      </c>
      <c r="D177" s="1">
        <v>157855</v>
      </c>
      <c r="E177" s="1">
        <v>339758</v>
      </c>
      <c r="F177" s="1">
        <v>499758</v>
      </c>
      <c r="G177" s="1">
        <v>479758</v>
      </c>
    </row>
    <row r="178" spans="1:7" x14ac:dyDescent="0.35">
      <c r="A178" s="6" t="s">
        <v>58</v>
      </c>
      <c r="B178" s="6" t="s">
        <v>52</v>
      </c>
      <c r="C178" s="7" t="s">
        <v>303</v>
      </c>
      <c r="D178" s="11">
        <f>SUM(D179:D180)</f>
        <v>186627</v>
      </c>
      <c r="E178" s="11">
        <f>SUM(E179:E180)</f>
        <v>118057</v>
      </c>
      <c r="F178" s="11">
        <f>SUM(F179:F180)</f>
        <v>118057</v>
      </c>
      <c r="G178" s="11">
        <f>SUM(G179:G180)</f>
        <v>118057</v>
      </c>
    </row>
    <row r="179" spans="1:7" x14ac:dyDescent="0.35">
      <c r="A179" s="80"/>
      <c r="B179" s="80"/>
      <c r="C179" s="8" t="s">
        <v>59</v>
      </c>
      <c r="D179" s="12">
        <v>127560</v>
      </c>
      <c r="E179" s="1">
        <v>118057</v>
      </c>
      <c r="F179" s="1">
        <v>0</v>
      </c>
      <c r="G179" s="1">
        <v>0</v>
      </c>
    </row>
    <row r="180" spans="1:7" x14ac:dyDescent="0.35">
      <c r="A180" s="80"/>
      <c r="B180" s="80"/>
      <c r="C180" s="8" t="s">
        <v>16</v>
      </c>
      <c r="D180" s="1">
        <v>59067</v>
      </c>
      <c r="E180" s="1">
        <v>0</v>
      </c>
      <c r="F180" s="12">
        <v>118057</v>
      </c>
      <c r="G180" s="12">
        <v>118057</v>
      </c>
    </row>
    <row r="181" spans="1:7" x14ac:dyDescent="0.35">
      <c r="A181" s="6" t="s">
        <v>35</v>
      </c>
      <c r="B181" s="6" t="s">
        <v>52</v>
      </c>
      <c r="C181" s="7" t="s">
        <v>60</v>
      </c>
      <c r="D181" s="11">
        <f>SUM(D182:D193)</f>
        <v>17102787</v>
      </c>
      <c r="E181" s="11">
        <f t="shared" ref="E181:G181" si="43">SUM(E182:E193)</f>
        <v>26120040</v>
      </c>
      <c r="F181" s="11">
        <f t="shared" si="43"/>
        <v>15883541</v>
      </c>
      <c r="G181" s="11">
        <f t="shared" si="43"/>
        <v>9448528</v>
      </c>
    </row>
    <row r="182" spans="1:7" ht="31.5" customHeight="1" x14ac:dyDescent="0.35">
      <c r="A182" s="80"/>
      <c r="B182" s="80"/>
      <c r="C182" s="20" t="s">
        <v>604</v>
      </c>
      <c r="D182" s="12">
        <v>0</v>
      </c>
      <c r="E182" s="12">
        <v>8838160</v>
      </c>
      <c r="F182" s="12">
        <v>8564862</v>
      </c>
      <c r="G182" s="12">
        <v>0</v>
      </c>
    </row>
    <row r="183" spans="1:7" ht="32.25" customHeight="1" x14ac:dyDescent="0.35">
      <c r="A183" s="80"/>
      <c r="B183" s="80"/>
      <c r="C183" s="20" t="s">
        <v>61</v>
      </c>
      <c r="D183" s="12">
        <v>4052968</v>
      </c>
      <c r="E183" s="12">
        <v>3080580</v>
      </c>
      <c r="F183" s="12">
        <v>1206500</v>
      </c>
      <c r="G183" s="12">
        <v>0</v>
      </c>
    </row>
    <row r="184" spans="1:7" x14ac:dyDescent="0.35">
      <c r="A184" s="80"/>
      <c r="B184" s="80"/>
      <c r="C184" s="20" t="s">
        <v>605</v>
      </c>
      <c r="D184" s="12">
        <v>0</v>
      </c>
      <c r="E184" s="12">
        <v>10560606</v>
      </c>
      <c r="F184" s="12">
        <v>1941748</v>
      </c>
      <c r="G184" s="12">
        <v>5278097</v>
      </c>
    </row>
    <row r="185" spans="1:7" ht="26" x14ac:dyDescent="0.35">
      <c r="A185" s="80"/>
      <c r="B185" s="80"/>
      <c r="C185" s="20" t="s">
        <v>606</v>
      </c>
      <c r="D185" s="12">
        <v>687905</v>
      </c>
      <c r="E185" s="12">
        <v>958522</v>
      </c>
      <c r="F185" s="12">
        <v>1528280</v>
      </c>
      <c r="G185" s="12">
        <v>1461289</v>
      </c>
    </row>
    <row r="186" spans="1:7" ht="39" x14ac:dyDescent="0.35">
      <c r="A186" s="80"/>
      <c r="B186" s="80"/>
      <c r="C186" s="20" t="s">
        <v>607</v>
      </c>
      <c r="D186" s="12">
        <v>5862482</v>
      </c>
      <c r="E186" s="12">
        <v>0</v>
      </c>
      <c r="F186" s="12">
        <v>0</v>
      </c>
      <c r="G186" s="12">
        <v>0</v>
      </c>
    </row>
    <row r="187" spans="1:7" ht="26" x14ac:dyDescent="0.35">
      <c r="A187" s="80"/>
      <c r="B187" s="80"/>
      <c r="C187" s="20" t="s">
        <v>62</v>
      </c>
      <c r="D187" s="12">
        <v>219423</v>
      </c>
      <c r="E187" s="12">
        <v>0</v>
      </c>
      <c r="F187" s="12">
        <v>0</v>
      </c>
      <c r="G187" s="12">
        <v>0</v>
      </c>
    </row>
    <row r="188" spans="1:7" ht="26" x14ac:dyDescent="0.35">
      <c r="A188" s="80"/>
      <c r="B188" s="80"/>
      <c r="C188" s="20" t="s">
        <v>498</v>
      </c>
      <c r="D188" s="12">
        <v>1386122</v>
      </c>
      <c r="E188" s="12">
        <v>0</v>
      </c>
      <c r="F188" s="12">
        <v>0</v>
      </c>
      <c r="G188" s="12">
        <v>0</v>
      </c>
    </row>
    <row r="189" spans="1:7" ht="26" x14ac:dyDescent="0.35">
      <c r="A189" s="80"/>
      <c r="B189" s="80"/>
      <c r="C189" s="20" t="s">
        <v>608</v>
      </c>
      <c r="D189" s="12">
        <v>350000</v>
      </c>
      <c r="E189" s="12">
        <v>0</v>
      </c>
      <c r="F189" s="12">
        <v>0</v>
      </c>
      <c r="G189" s="12">
        <v>0</v>
      </c>
    </row>
    <row r="190" spans="1:7" ht="26" x14ac:dyDescent="0.35">
      <c r="A190" s="80"/>
      <c r="B190" s="80"/>
      <c r="C190" s="20" t="s">
        <v>609</v>
      </c>
      <c r="D190" s="12">
        <v>840686</v>
      </c>
      <c r="E190" s="12">
        <v>0</v>
      </c>
      <c r="F190" s="12">
        <v>0</v>
      </c>
      <c r="G190" s="12">
        <v>0</v>
      </c>
    </row>
    <row r="191" spans="1:7" ht="26" x14ac:dyDescent="0.35">
      <c r="A191" s="80"/>
      <c r="B191" s="80"/>
      <c r="C191" s="20" t="s">
        <v>427</v>
      </c>
      <c r="D191" s="12">
        <v>527057</v>
      </c>
      <c r="E191" s="12">
        <v>0</v>
      </c>
      <c r="F191" s="12">
        <v>0</v>
      </c>
      <c r="G191" s="12">
        <v>0</v>
      </c>
    </row>
    <row r="192" spans="1:7" ht="39" x14ac:dyDescent="0.35">
      <c r="A192" s="80"/>
      <c r="B192" s="80"/>
      <c r="C192" s="20" t="s">
        <v>428</v>
      </c>
      <c r="D192" s="12">
        <v>487878</v>
      </c>
      <c r="E192" s="12">
        <v>0</v>
      </c>
      <c r="F192" s="12">
        <v>0</v>
      </c>
      <c r="G192" s="12">
        <v>0</v>
      </c>
    </row>
    <row r="193" spans="1:7" x14ac:dyDescent="0.35">
      <c r="A193" s="80"/>
      <c r="B193" s="80"/>
      <c r="C193" s="20" t="s">
        <v>16</v>
      </c>
      <c r="D193" s="12">
        <v>2688266</v>
      </c>
      <c r="E193" s="12">
        <v>2682172</v>
      </c>
      <c r="F193" s="12">
        <v>2642151</v>
      </c>
      <c r="G193" s="12">
        <v>2709142</v>
      </c>
    </row>
    <row r="194" spans="1:7" ht="26" x14ac:dyDescent="0.35">
      <c r="A194" s="6" t="s">
        <v>63</v>
      </c>
      <c r="B194" s="10" t="s">
        <v>52</v>
      </c>
      <c r="C194" s="7" t="s">
        <v>304</v>
      </c>
      <c r="D194" s="11">
        <f>D195</f>
        <v>64029</v>
      </c>
      <c r="E194" s="11">
        <f t="shared" ref="E194:G194" si="44">E195</f>
        <v>64029</v>
      </c>
      <c r="F194" s="11">
        <f t="shared" si="44"/>
        <v>64029</v>
      </c>
      <c r="G194" s="11">
        <f t="shared" si="44"/>
        <v>64029</v>
      </c>
    </row>
    <row r="195" spans="1:7" x14ac:dyDescent="0.35">
      <c r="A195" s="80"/>
      <c r="B195" s="80"/>
      <c r="C195" s="8" t="s">
        <v>16</v>
      </c>
      <c r="D195" s="1">
        <v>64029</v>
      </c>
      <c r="E195" s="1">
        <v>64029</v>
      </c>
      <c r="F195" s="1">
        <v>64029</v>
      </c>
      <c r="G195" s="12">
        <v>64029</v>
      </c>
    </row>
    <row r="196" spans="1:7" x14ac:dyDescent="0.35">
      <c r="A196" s="6" t="s">
        <v>64</v>
      </c>
      <c r="B196" s="6" t="s">
        <v>65</v>
      </c>
      <c r="C196" s="7" t="s">
        <v>305</v>
      </c>
      <c r="D196" s="11">
        <f>D197</f>
        <v>8846</v>
      </c>
      <c r="E196" s="11">
        <f t="shared" ref="E196:G196" si="45">E197</f>
        <v>110467</v>
      </c>
      <c r="F196" s="11">
        <f t="shared" si="45"/>
        <v>2846</v>
      </c>
      <c r="G196" s="11">
        <f t="shared" si="45"/>
        <v>2846</v>
      </c>
    </row>
    <row r="197" spans="1:7" x14ac:dyDescent="0.35">
      <c r="A197" s="80"/>
      <c r="B197" s="80"/>
      <c r="C197" s="8" t="s">
        <v>16</v>
      </c>
      <c r="D197" s="1">
        <v>8846</v>
      </c>
      <c r="E197" s="12">
        <v>110467</v>
      </c>
      <c r="F197" s="12">
        <v>2846</v>
      </c>
      <c r="G197" s="12">
        <v>2846</v>
      </c>
    </row>
    <row r="198" spans="1:7" ht="26" x14ac:dyDescent="0.35">
      <c r="A198" s="6" t="s">
        <v>66</v>
      </c>
      <c r="B198" s="10" t="s">
        <v>67</v>
      </c>
      <c r="C198" s="7" t="s">
        <v>508</v>
      </c>
      <c r="D198" s="11">
        <f>SUM(D199:D200)</f>
        <v>47162020</v>
      </c>
      <c r="E198" s="11">
        <f t="shared" ref="E198:G198" si="46">SUM(E199:E200)</f>
        <v>21544328</v>
      </c>
      <c r="F198" s="11">
        <f t="shared" si="46"/>
        <v>21138195</v>
      </c>
      <c r="G198" s="11">
        <f t="shared" si="46"/>
        <v>18763920</v>
      </c>
    </row>
    <row r="199" spans="1:7" x14ac:dyDescent="0.35">
      <c r="A199" s="80"/>
      <c r="B199" s="80"/>
      <c r="C199" s="8" t="s">
        <v>540</v>
      </c>
      <c r="D199" s="1">
        <f>47162020-D200</f>
        <v>21871672</v>
      </c>
      <c r="E199" s="1">
        <f>21544328-E200</f>
        <v>19788915</v>
      </c>
      <c r="F199" s="1">
        <f>21138195-F200</f>
        <v>20166627</v>
      </c>
      <c r="G199" s="1">
        <v>18763920</v>
      </c>
    </row>
    <row r="200" spans="1:7" x14ac:dyDescent="0.35">
      <c r="A200" s="80"/>
      <c r="B200" s="80"/>
      <c r="C200" s="8" t="s">
        <v>16</v>
      </c>
      <c r="D200" s="1">
        <v>25290348</v>
      </c>
      <c r="E200" s="1">
        <v>1755413</v>
      </c>
      <c r="F200" s="1">
        <v>971568</v>
      </c>
      <c r="G200" s="1">
        <v>0</v>
      </c>
    </row>
    <row r="201" spans="1:7" x14ac:dyDescent="0.35">
      <c r="A201" s="6" t="s">
        <v>42</v>
      </c>
      <c r="B201" s="6" t="s">
        <v>52</v>
      </c>
      <c r="C201" s="7" t="s">
        <v>43</v>
      </c>
      <c r="D201" s="11">
        <f>SUM(D202:D204)</f>
        <v>288345</v>
      </c>
      <c r="E201" s="11">
        <f t="shared" ref="E201:G201" si="47">SUM(E202:E204)</f>
        <v>148785</v>
      </c>
      <c r="F201" s="11">
        <f t="shared" si="47"/>
        <v>148785</v>
      </c>
      <c r="G201" s="11">
        <f t="shared" si="47"/>
        <v>148785</v>
      </c>
    </row>
    <row r="202" spans="1:7" x14ac:dyDescent="0.35">
      <c r="A202" s="80"/>
      <c r="B202" s="80"/>
      <c r="C202" s="8" t="s">
        <v>68</v>
      </c>
      <c r="D202" s="1">
        <v>56870</v>
      </c>
      <c r="E202" s="1">
        <v>0</v>
      </c>
      <c r="F202" s="1">
        <v>0</v>
      </c>
      <c r="G202" s="1">
        <v>0</v>
      </c>
    </row>
    <row r="203" spans="1:7" ht="26" x14ac:dyDescent="0.35">
      <c r="A203" s="80"/>
      <c r="B203" s="80"/>
      <c r="C203" s="8" t="s">
        <v>429</v>
      </c>
      <c r="D203" s="1">
        <v>139560</v>
      </c>
      <c r="E203" s="1">
        <v>0</v>
      </c>
      <c r="F203" s="1">
        <v>0</v>
      </c>
      <c r="G203" s="1">
        <v>0</v>
      </c>
    </row>
    <row r="204" spans="1:7" x14ac:dyDescent="0.35">
      <c r="A204" s="80"/>
      <c r="B204" s="80"/>
      <c r="C204" s="8" t="s">
        <v>16</v>
      </c>
      <c r="D204" s="1">
        <v>91915</v>
      </c>
      <c r="E204" s="1">
        <v>148785</v>
      </c>
      <c r="F204" s="1">
        <v>148785</v>
      </c>
      <c r="G204" s="12">
        <v>148785</v>
      </c>
    </row>
    <row r="205" spans="1:7" ht="45" x14ac:dyDescent="0.35">
      <c r="A205" s="28"/>
      <c r="B205" s="28"/>
      <c r="C205" s="3" t="s">
        <v>12</v>
      </c>
      <c r="D205" s="9">
        <f>D207+D208+D209+D210+D212+D213+D215+D216</f>
        <v>6509121</v>
      </c>
      <c r="E205" s="9">
        <f t="shared" ref="E205:G205" si="48">E207+E208+E209+E210+E212+E213+E215+E216</f>
        <v>6148518</v>
      </c>
      <c r="F205" s="9">
        <f t="shared" si="48"/>
        <v>1562061</v>
      </c>
      <c r="G205" s="9">
        <f t="shared" si="48"/>
        <v>6820751</v>
      </c>
    </row>
    <row r="206" spans="1:7" x14ac:dyDescent="0.35">
      <c r="A206" s="80"/>
      <c r="B206" s="80"/>
      <c r="C206" s="2" t="s">
        <v>3</v>
      </c>
      <c r="D206" s="16"/>
      <c r="E206" s="16"/>
      <c r="F206" s="16"/>
      <c r="G206" s="16"/>
    </row>
    <row r="207" spans="1:7" ht="26" x14ac:dyDescent="0.35">
      <c r="A207" s="6" t="s">
        <v>69</v>
      </c>
      <c r="B207" s="6" t="s">
        <v>52</v>
      </c>
      <c r="C207" s="7" t="s">
        <v>306</v>
      </c>
      <c r="D207" s="11">
        <v>2379883</v>
      </c>
      <c r="E207" s="11">
        <v>0</v>
      </c>
      <c r="F207" s="11">
        <v>0</v>
      </c>
      <c r="G207" s="11">
        <v>0</v>
      </c>
    </row>
    <row r="208" spans="1:7" x14ac:dyDescent="0.35">
      <c r="A208" s="6" t="s">
        <v>70</v>
      </c>
      <c r="B208" s="6" t="s">
        <v>52</v>
      </c>
      <c r="C208" s="7" t="s">
        <v>183</v>
      </c>
      <c r="D208" s="11">
        <v>7000</v>
      </c>
      <c r="E208" s="11">
        <v>0</v>
      </c>
      <c r="F208" s="11">
        <v>0</v>
      </c>
      <c r="G208" s="11">
        <v>0</v>
      </c>
    </row>
    <row r="209" spans="1:7" ht="26" x14ac:dyDescent="0.35">
      <c r="A209" s="6" t="s">
        <v>409</v>
      </c>
      <c r="B209" s="6" t="s">
        <v>52</v>
      </c>
      <c r="C209" s="7" t="s">
        <v>430</v>
      </c>
      <c r="D209" s="11">
        <v>412650</v>
      </c>
      <c r="E209" s="11">
        <v>832650</v>
      </c>
      <c r="F209" s="11">
        <v>820000</v>
      </c>
      <c r="G209" s="11">
        <v>785000</v>
      </c>
    </row>
    <row r="210" spans="1:7" ht="26" x14ac:dyDescent="0.35">
      <c r="A210" s="6" t="s">
        <v>71</v>
      </c>
      <c r="B210" s="6" t="s">
        <v>52</v>
      </c>
      <c r="C210" s="7" t="s">
        <v>307</v>
      </c>
      <c r="D210" s="11">
        <v>765641</v>
      </c>
      <c r="E210" s="11">
        <v>193950</v>
      </c>
      <c r="F210" s="11">
        <v>0</v>
      </c>
      <c r="G210" s="11">
        <v>0</v>
      </c>
    </row>
    <row r="211" spans="1:7" ht="35.5" customHeight="1" x14ac:dyDescent="0.35">
      <c r="A211" s="80"/>
      <c r="B211" s="80"/>
      <c r="C211" s="20" t="s">
        <v>499</v>
      </c>
      <c r="D211" s="1">
        <v>1593847</v>
      </c>
      <c r="E211" s="1">
        <v>0</v>
      </c>
      <c r="F211" s="1">
        <v>0</v>
      </c>
      <c r="G211" s="1">
        <v>0</v>
      </c>
    </row>
    <row r="212" spans="1:7" ht="26" x14ac:dyDescent="0.35">
      <c r="A212" s="6" t="s">
        <v>72</v>
      </c>
      <c r="B212" s="6" t="s">
        <v>52</v>
      </c>
      <c r="C212" s="7" t="s">
        <v>308</v>
      </c>
      <c r="D212" s="11">
        <v>149241</v>
      </c>
      <c r="E212" s="11">
        <v>149241</v>
      </c>
      <c r="F212" s="11">
        <v>149241</v>
      </c>
      <c r="G212" s="11">
        <v>149241</v>
      </c>
    </row>
    <row r="213" spans="1:7" ht="26" x14ac:dyDescent="0.35">
      <c r="A213" s="6" t="s">
        <v>73</v>
      </c>
      <c r="B213" s="6" t="s">
        <v>52</v>
      </c>
      <c r="C213" s="7" t="s">
        <v>309</v>
      </c>
      <c r="D213" s="11">
        <v>332750</v>
      </c>
      <c r="E213" s="11">
        <v>3996727</v>
      </c>
      <c r="F213" s="11">
        <v>292820</v>
      </c>
      <c r="G213" s="11">
        <v>5687000</v>
      </c>
    </row>
    <row r="214" spans="1:7" ht="26" x14ac:dyDescent="0.35">
      <c r="A214" s="80"/>
      <c r="B214" s="80"/>
      <c r="C214" s="192" t="s">
        <v>622</v>
      </c>
      <c r="D214" s="1">
        <v>0</v>
      </c>
      <c r="E214" s="1">
        <v>0</v>
      </c>
      <c r="F214" s="1">
        <v>0</v>
      </c>
      <c r="G214" s="1">
        <v>2630000</v>
      </c>
    </row>
    <row r="215" spans="1:7" ht="27" customHeight="1" x14ac:dyDescent="0.35">
      <c r="A215" s="6" t="s">
        <v>431</v>
      </c>
      <c r="B215" s="6" t="s">
        <v>52</v>
      </c>
      <c r="C215" s="7" t="s">
        <v>432</v>
      </c>
      <c r="D215" s="11">
        <v>1961956</v>
      </c>
      <c r="E215" s="11">
        <v>675950</v>
      </c>
      <c r="F215" s="11">
        <v>0</v>
      </c>
      <c r="G215" s="11">
        <v>0</v>
      </c>
    </row>
    <row r="216" spans="1:7" ht="26" x14ac:dyDescent="0.35">
      <c r="A216" s="6" t="s">
        <v>433</v>
      </c>
      <c r="B216" s="6" t="s">
        <v>52</v>
      </c>
      <c r="C216" s="7" t="s">
        <v>434</v>
      </c>
      <c r="D216" s="11">
        <v>500000</v>
      </c>
      <c r="E216" s="11">
        <v>300000</v>
      </c>
      <c r="F216" s="11">
        <v>300000</v>
      </c>
      <c r="G216" s="11">
        <v>199510</v>
      </c>
    </row>
    <row r="217" spans="1:7" ht="15" x14ac:dyDescent="0.35">
      <c r="A217" s="119"/>
      <c r="B217" s="119"/>
      <c r="C217" s="127" t="s">
        <v>256</v>
      </c>
      <c r="D217" s="116">
        <f>D218+D260</f>
        <v>24728493</v>
      </c>
      <c r="E217" s="116">
        <f>E218+E260</f>
        <v>98483934</v>
      </c>
      <c r="F217" s="116">
        <f>F218+F260</f>
        <v>43711367</v>
      </c>
      <c r="G217" s="116">
        <f>G218+G260</f>
        <v>9041009</v>
      </c>
    </row>
    <row r="218" spans="1:7" ht="15" x14ac:dyDescent="0.35">
      <c r="A218" s="72"/>
      <c r="B218" s="72"/>
      <c r="C218" s="3" t="s">
        <v>4</v>
      </c>
      <c r="D218" s="9">
        <f>D220+D225+D230+D234+D238+D243+D245+D252+D254+D257</f>
        <v>11731107</v>
      </c>
      <c r="E218" s="9">
        <f>E220+E225+E230+E234+E238+E243+E245+E252+E254+E257</f>
        <v>60912080</v>
      </c>
      <c r="F218" s="9">
        <f>F220+F225+F230+F234+F238+F243+F245+F252+F254+F257</f>
        <v>13364795</v>
      </c>
      <c r="G218" s="9">
        <f>G220+G225+G230+G234+G238+G243+G245+G252+G254+G257</f>
        <v>7561208</v>
      </c>
    </row>
    <row r="219" spans="1:7" ht="15" x14ac:dyDescent="0.35">
      <c r="A219" s="67"/>
      <c r="B219" s="67"/>
      <c r="C219" s="2" t="s">
        <v>3</v>
      </c>
      <c r="D219" s="75"/>
      <c r="E219" s="75"/>
      <c r="F219" s="75"/>
      <c r="G219" s="75"/>
    </row>
    <row r="220" spans="1:7" x14ac:dyDescent="0.35">
      <c r="A220" s="14" t="s">
        <v>257</v>
      </c>
      <c r="B220" s="6" t="s">
        <v>15</v>
      </c>
      <c r="C220" s="7" t="s">
        <v>319</v>
      </c>
      <c r="D220" s="11">
        <f>SUM(D221:D224)</f>
        <v>2207339</v>
      </c>
      <c r="E220" s="11">
        <f t="shared" ref="E220:G220" si="49">SUM(E221:E224)</f>
        <v>2657421</v>
      </c>
      <c r="F220" s="11">
        <f t="shared" si="49"/>
        <v>1652721</v>
      </c>
      <c r="G220" s="11">
        <f t="shared" si="49"/>
        <v>1618221</v>
      </c>
    </row>
    <row r="221" spans="1:7" ht="65" x14ac:dyDescent="0.35">
      <c r="A221" s="67"/>
      <c r="B221" s="67"/>
      <c r="C221" s="8" t="s">
        <v>435</v>
      </c>
      <c r="D221" s="1">
        <v>531000</v>
      </c>
      <c r="E221" s="1">
        <v>1000000</v>
      </c>
      <c r="F221" s="1">
        <v>0</v>
      </c>
      <c r="G221" s="1">
        <v>0</v>
      </c>
    </row>
    <row r="222" spans="1:7" ht="26" x14ac:dyDescent="0.35">
      <c r="A222" s="67"/>
      <c r="B222" s="67"/>
      <c r="C222" s="8" t="s">
        <v>578</v>
      </c>
      <c r="D222" s="1">
        <v>737328</v>
      </c>
      <c r="E222" s="1">
        <v>764473</v>
      </c>
      <c r="F222" s="1">
        <v>764473</v>
      </c>
      <c r="G222" s="1">
        <v>764473</v>
      </c>
    </row>
    <row r="223" spans="1:7" ht="39" x14ac:dyDescent="0.35">
      <c r="A223" s="67"/>
      <c r="B223" s="67"/>
      <c r="C223" s="8" t="s">
        <v>436</v>
      </c>
      <c r="D223" s="1">
        <v>753864</v>
      </c>
      <c r="E223" s="1">
        <v>724215</v>
      </c>
      <c r="F223" s="1">
        <v>719515</v>
      </c>
      <c r="G223" s="1">
        <v>685015</v>
      </c>
    </row>
    <row r="224" spans="1:7" x14ac:dyDescent="0.35">
      <c r="A224" s="67"/>
      <c r="B224" s="67"/>
      <c r="C224" s="8" t="s">
        <v>16</v>
      </c>
      <c r="D224" s="1">
        <v>185147</v>
      </c>
      <c r="E224" s="1">
        <v>168733</v>
      </c>
      <c r="F224" s="1">
        <v>168733</v>
      </c>
      <c r="G224" s="1">
        <v>168733</v>
      </c>
    </row>
    <row r="225" spans="1:7" x14ac:dyDescent="0.35">
      <c r="A225" s="14" t="s">
        <v>208</v>
      </c>
      <c r="B225" s="6" t="s">
        <v>258</v>
      </c>
      <c r="C225" s="7" t="s">
        <v>320</v>
      </c>
      <c r="D225" s="11">
        <f>SUM(D226:D229)</f>
        <v>1551572</v>
      </c>
      <c r="E225" s="11">
        <f t="shared" ref="E225:G225" si="50">SUM(E226:E229)</f>
        <v>1714184</v>
      </c>
      <c r="F225" s="11">
        <f t="shared" si="50"/>
        <v>1876228</v>
      </c>
      <c r="G225" s="11">
        <f t="shared" si="50"/>
        <v>536228</v>
      </c>
    </row>
    <row r="226" spans="1:7" ht="52" x14ac:dyDescent="0.35">
      <c r="A226" s="67"/>
      <c r="B226" s="67"/>
      <c r="C226" s="8" t="s">
        <v>437</v>
      </c>
      <c r="D226" s="1">
        <v>865344</v>
      </c>
      <c r="E226" s="1">
        <v>1137956</v>
      </c>
      <c r="F226" s="1">
        <v>1340000</v>
      </c>
      <c r="G226" s="1">
        <v>0</v>
      </c>
    </row>
    <row r="227" spans="1:7" ht="26" x14ac:dyDescent="0.35">
      <c r="A227" s="67"/>
      <c r="B227" s="67"/>
      <c r="C227" s="8" t="s">
        <v>259</v>
      </c>
      <c r="D227" s="1">
        <v>138761</v>
      </c>
      <c r="E227" s="1">
        <v>138761</v>
      </c>
      <c r="F227" s="1">
        <v>138761</v>
      </c>
      <c r="G227" s="1">
        <v>138761</v>
      </c>
    </row>
    <row r="228" spans="1:7" ht="26" x14ac:dyDescent="0.35">
      <c r="A228" s="67"/>
      <c r="B228" s="67"/>
      <c r="C228" s="8" t="s">
        <v>260</v>
      </c>
      <c r="D228" s="1">
        <v>150000</v>
      </c>
      <c r="E228" s="1">
        <v>40000</v>
      </c>
      <c r="F228" s="1">
        <v>0</v>
      </c>
      <c r="G228" s="1">
        <v>0</v>
      </c>
    </row>
    <row r="229" spans="1:7" x14ac:dyDescent="0.35">
      <c r="A229" s="67"/>
      <c r="B229" s="67"/>
      <c r="C229" s="8" t="s">
        <v>16</v>
      </c>
      <c r="D229" s="1">
        <v>397467</v>
      </c>
      <c r="E229" s="1">
        <v>397467</v>
      </c>
      <c r="F229" s="1">
        <v>397467</v>
      </c>
      <c r="G229" s="1">
        <v>397467</v>
      </c>
    </row>
    <row r="230" spans="1:7" x14ac:dyDescent="0.35">
      <c r="A230" s="14" t="s">
        <v>88</v>
      </c>
      <c r="B230" s="6" t="s">
        <v>261</v>
      </c>
      <c r="C230" s="7" t="s">
        <v>321</v>
      </c>
      <c r="D230" s="11">
        <f>SUM(D231:D233)</f>
        <v>787813</v>
      </c>
      <c r="E230" s="11">
        <f>SUM(E231:E233)</f>
        <v>49343701</v>
      </c>
      <c r="F230" s="11">
        <f>SUM(F231:F233)</f>
        <v>337813</v>
      </c>
      <c r="G230" s="11">
        <f>SUM(G231:G233)</f>
        <v>337813</v>
      </c>
    </row>
    <row r="231" spans="1:7" x14ac:dyDescent="0.35">
      <c r="A231" s="67"/>
      <c r="B231" s="67"/>
      <c r="C231" s="8" t="s">
        <v>579</v>
      </c>
      <c r="D231" s="1">
        <v>0</v>
      </c>
      <c r="E231" s="1">
        <v>46790488</v>
      </c>
      <c r="F231" s="1">
        <v>0</v>
      </c>
      <c r="G231" s="1">
        <v>0</v>
      </c>
    </row>
    <row r="232" spans="1:7" ht="39" x14ac:dyDescent="0.35">
      <c r="A232" s="67"/>
      <c r="B232" s="67"/>
      <c r="C232" s="8" t="s">
        <v>580</v>
      </c>
      <c r="D232" s="1">
        <v>450000</v>
      </c>
      <c r="E232" s="1">
        <v>2215400</v>
      </c>
      <c r="F232" s="1">
        <v>0</v>
      </c>
      <c r="G232" s="1">
        <v>0</v>
      </c>
    </row>
    <row r="233" spans="1:7" x14ac:dyDescent="0.35">
      <c r="A233" s="67"/>
      <c r="B233" s="67"/>
      <c r="C233" s="8" t="s">
        <v>76</v>
      </c>
      <c r="D233" s="1">
        <v>337813</v>
      </c>
      <c r="E233" s="1">
        <v>337813</v>
      </c>
      <c r="F233" s="1">
        <v>337813</v>
      </c>
      <c r="G233" s="1">
        <v>337813</v>
      </c>
    </row>
    <row r="234" spans="1:7" x14ac:dyDescent="0.35">
      <c r="A234" s="14" t="s">
        <v>262</v>
      </c>
      <c r="B234" s="6" t="s">
        <v>263</v>
      </c>
      <c r="C234" s="7" t="s">
        <v>322</v>
      </c>
      <c r="D234" s="11">
        <f>SUM(D235:D237)</f>
        <v>466996</v>
      </c>
      <c r="E234" s="11">
        <f t="shared" ref="E234:G234" si="51">SUM(E235:E237)</f>
        <v>466996</v>
      </c>
      <c r="F234" s="11">
        <f t="shared" si="51"/>
        <v>466996</v>
      </c>
      <c r="G234" s="11">
        <f t="shared" si="51"/>
        <v>466996</v>
      </c>
    </row>
    <row r="235" spans="1:7" x14ac:dyDescent="0.35">
      <c r="A235" s="67"/>
      <c r="B235" s="67"/>
      <c r="C235" s="8" t="s">
        <v>439</v>
      </c>
      <c r="D235" s="1">
        <v>272468</v>
      </c>
      <c r="E235" s="1">
        <v>272468</v>
      </c>
      <c r="F235" s="1">
        <v>272468</v>
      </c>
      <c r="G235" s="1">
        <v>272468</v>
      </c>
    </row>
    <row r="236" spans="1:7" ht="26" x14ac:dyDescent="0.35">
      <c r="A236" s="67"/>
      <c r="B236" s="67"/>
      <c r="C236" s="8" t="s">
        <v>440</v>
      </c>
      <c r="D236" s="1">
        <v>70000</v>
      </c>
      <c r="E236" s="1">
        <v>70000</v>
      </c>
      <c r="F236" s="1">
        <v>70000</v>
      </c>
      <c r="G236" s="1">
        <v>70000</v>
      </c>
    </row>
    <row r="237" spans="1:7" x14ac:dyDescent="0.35">
      <c r="A237" s="67"/>
      <c r="B237" s="67"/>
      <c r="C237" s="8" t="s">
        <v>76</v>
      </c>
      <c r="D237" s="1">
        <v>124528</v>
      </c>
      <c r="E237" s="1">
        <v>124528</v>
      </c>
      <c r="F237" s="1">
        <v>124528</v>
      </c>
      <c r="G237" s="1">
        <v>124528</v>
      </c>
    </row>
    <row r="238" spans="1:7" x14ac:dyDescent="0.35">
      <c r="A238" s="14" t="s">
        <v>264</v>
      </c>
      <c r="B238" s="6" t="s">
        <v>265</v>
      </c>
      <c r="C238" s="7" t="s">
        <v>323</v>
      </c>
      <c r="D238" s="11">
        <f>SUM(D239:D242)</f>
        <v>1226315</v>
      </c>
      <c r="E238" s="11">
        <f t="shared" ref="E238:G238" si="52">SUM(E239:E242)</f>
        <v>555188</v>
      </c>
      <c r="F238" s="11">
        <f t="shared" si="52"/>
        <v>683545</v>
      </c>
      <c r="G238" s="11">
        <f t="shared" si="52"/>
        <v>441932</v>
      </c>
    </row>
    <row r="239" spans="1:7" ht="26" x14ac:dyDescent="0.35">
      <c r="A239" s="67"/>
      <c r="B239" s="67"/>
      <c r="C239" s="8" t="s">
        <v>266</v>
      </c>
      <c r="D239" s="1">
        <v>767378</v>
      </c>
      <c r="E239" s="1">
        <v>156586</v>
      </c>
      <c r="F239" s="1">
        <v>156586</v>
      </c>
      <c r="G239" s="1">
        <v>156586</v>
      </c>
    </row>
    <row r="240" spans="1:7" ht="39" x14ac:dyDescent="0.35">
      <c r="A240" s="67"/>
      <c r="B240" s="67"/>
      <c r="C240" s="8" t="s">
        <v>581</v>
      </c>
      <c r="D240" s="1">
        <v>0</v>
      </c>
      <c r="E240" s="1">
        <v>113256</v>
      </c>
      <c r="F240" s="1">
        <v>21393</v>
      </c>
      <c r="G240" s="1">
        <v>0</v>
      </c>
    </row>
    <row r="241" spans="1:7" ht="26" x14ac:dyDescent="0.35">
      <c r="A241" s="67"/>
      <c r="B241" s="67"/>
      <c r="C241" s="8" t="s">
        <v>441</v>
      </c>
      <c r="D241" s="1">
        <v>151976</v>
      </c>
      <c r="E241" s="1">
        <v>0</v>
      </c>
      <c r="F241" s="1">
        <v>0</v>
      </c>
      <c r="G241" s="1">
        <v>0</v>
      </c>
    </row>
    <row r="242" spans="1:7" x14ac:dyDescent="0.35">
      <c r="A242" s="67"/>
      <c r="B242" s="67"/>
      <c r="C242" s="8" t="s">
        <v>16</v>
      </c>
      <c r="D242" s="1">
        <v>306961</v>
      </c>
      <c r="E242" s="1">
        <v>285346</v>
      </c>
      <c r="F242" s="1">
        <v>505566</v>
      </c>
      <c r="G242" s="1">
        <v>285346</v>
      </c>
    </row>
    <row r="243" spans="1:7" x14ac:dyDescent="0.35">
      <c r="A243" s="6" t="s">
        <v>267</v>
      </c>
      <c r="B243" s="6" t="s">
        <v>238</v>
      </c>
      <c r="C243" s="7" t="s">
        <v>324</v>
      </c>
      <c r="D243" s="11">
        <v>5416</v>
      </c>
      <c r="E243" s="11">
        <v>5416</v>
      </c>
      <c r="F243" s="11">
        <v>5416</v>
      </c>
      <c r="G243" s="11">
        <v>5416</v>
      </c>
    </row>
    <row r="244" spans="1:7" ht="15.5" x14ac:dyDescent="0.35">
      <c r="A244" s="67"/>
      <c r="B244" s="67"/>
      <c r="C244" s="8" t="s">
        <v>255</v>
      </c>
      <c r="D244" s="1">
        <f>D243</f>
        <v>5416</v>
      </c>
      <c r="E244" s="1">
        <f t="shared" ref="E244:G244" si="53">E243</f>
        <v>5416</v>
      </c>
      <c r="F244" s="1">
        <f t="shared" si="53"/>
        <v>5416</v>
      </c>
      <c r="G244" s="1">
        <f t="shared" si="53"/>
        <v>5416</v>
      </c>
    </row>
    <row r="245" spans="1:7" x14ac:dyDescent="0.35">
      <c r="A245" s="6" t="s">
        <v>268</v>
      </c>
      <c r="B245" s="6" t="s">
        <v>15</v>
      </c>
      <c r="C245" s="7" t="s">
        <v>325</v>
      </c>
      <c r="D245" s="11">
        <f>SUM(D246:D251)</f>
        <v>4874128</v>
      </c>
      <c r="E245" s="11">
        <f t="shared" ref="E245:G245" si="54">SUM(E246:E251)</f>
        <v>5355816</v>
      </c>
      <c r="F245" s="11">
        <f t="shared" si="54"/>
        <v>7666613</v>
      </c>
      <c r="G245" s="11">
        <f t="shared" si="54"/>
        <v>3479139</v>
      </c>
    </row>
    <row r="246" spans="1:7" ht="39" x14ac:dyDescent="0.35">
      <c r="A246" s="67"/>
      <c r="B246" s="67"/>
      <c r="C246" s="8" t="s">
        <v>438</v>
      </c>
      <c r="D246" s="1">
        <v>854530</v>
      </c>
      <c r="E246" s="1">
        <v>1852450</v>
      </c>
      <c r="F246" s="1">
        <v>4187474</v>
      </c>
      <c r="G246" s="1">
        <v>0</v>
      </c>
    </row>
    <row r="247" spans="1:7" ht="26" x14ac:dyDescent="0.35">
      <c r="A247" s="67"/>
      <c r="B247" s="67"/>
      <c r="C247" s="8" t="s">
        <v>269</v>
      </c>
      <c r="D247" s="1">
        <v>1308100</v>
      </c>
      <c r="E247" s="1">
        <v>1308100</v>
      </c>
      <c r="F247" s="1">
        <v>1308100</v>
      </c>
      <c r="G247" s="1">
        <v>1308100</v>
      </c>
    </row>
    <row r="248" spans="1:7" x14ac:dyDescent="0.35">
      <c r="A248" s="67"/>
      <c r="B248" s="67"/>
      <c r="C248" s="8" t="s">
        <v>270</v>
      </c>
      <c r="D248" s="1">
        <v>1238868</v>
      </c>
      <c r="E248" s="1">
        <v>1171039</v>
      </c>
      <c r="F248" s="1">
        <v>1171039</v>
      </c>
      <c r="G248" s="1">
        <v>1171039</v>
      </c>
    </row>
    <row r="249" spans="1:7" x14ac:dyDescent="0.35">
      <c r="A249" s="67"/>
      <c r="B249" s="67"/>
      <c r="C249" s="8" t="s">
        <v>271</v>
      </c>
      <c r="D249" s="1">
        <v>1000000</v>
      </c>
      <c r="E249" s="1">
        <v>1000000</v>
      </c>
      <c r="F249" s="1">
        <v>1000000</v>
      </c>
      <c r="G249" s="1">
        <v>1000000</v>
      </c>
    </row>
    <row r="250" spans="1:7" ht="26" x14ac:dyDescent="0.35">
      <c r="A250" s="67"/>
      <c r="B250" s="67"/>
      <c r="C250" s="8" t="s">
        <v>442</v>
      </c>
      <c r="D250" s="1">
        <v>472630</v>
      </c>
      <c r="E250" s="1">
        <v>0</v>
      </c>
      <c r="F250" s="1">
        <v>0</v>
      </c>
      <c r="G250" s="1">
        <v>0</v>
      </c>
    </row>
    <row r="251" spans="1:7" x14ac:dyDescent="0.35">
      <c r="A251" s="67"/>
      <c r="B251" s="67"/>
      <c r="C251" s="8" t="s">
        <v>16</v>
      </c>
      <c r="D251" s="1">
        <v>0</v>
      </c>
      <c r="E251" s="1">
        <v>24227</v>
      </c>
      <c r="F251" s="1">
        <v>0</v>
      </c>
      <c r="G251" s="1">
        <v>0</v>
      </c>
    </row>
    <row r="252" spans="1:7" x14ac:dyDescent="0.35">
      <c r="A252" s="6" t="s">
        <v>272</v>
      </c>
      <c r="B252" s="6" t="s">
        <v>15</v>
      </c>
      <c r="C252" s="7" t="s">
        <v>326</v>
      </c>
      <c r="D252" s="11">
        <f>D253</f>
        <v>378458</v>
      </c>
      <c r="E252" s="11">
        <f t="shared" ref="E252:G252" si="55">E253</f>
        <v>378458</v>
      </c>
      <c r="F252" s="11">
        <f t="shared" si="55"/>
        <v>378458</v>
      </c>
      <c r="G252" s="11">
        <f t="shared" si="55"/>
        <v>378458</v>
      </c>
    </row>
    <row r="253" spans="1:7" ht="39" x14ac:dyDescent="0.35">
      <c r="A253" s="67"/>
      <c r="B253" s="67"/>
      <c r="C253" s="8" t="s">
        <v>273</v>
      </c>
      <c r="D253" s="1">
        <v>378458</v>
      </c>
      <c r="E253" s="1">
        <v>378458</v>
      </c>
      <c r="F253" s="1">
        <v>378458</v>
      </c>
      <c r="G253" s="1">
        <v>378458</v>
      </c>
    </row>
    <row r="254" spans="1:7" x14ac:dyDescent="0.35">
      <c r="A254" s="6" t="s">
        <v>274</v>
      </c>
      <c r="B254" s="6" t="s">
        <v>15</v>
      </c>
      <c r="C254" s="7" t="s">
        <v>327</v>
      </c>
      <c r="D254" s="11">
        <f>SUM(D255:D256)</f>
        <v>97031</v>
      </c>
      <c r="E254" s="11">
        <f t="shared" ref="E254:G254" si="56">SUM(E255:E256)</f>
        <v>97031</v>
      </c>
      <c r="F254" s="11">
        <f t="shared" si="56"/>
        <v>97031</v>
      </c>
      <c r="G254" s="11">
        <f t="shared" si="56"/>
        <v>97031</v>
      </c>
    </row>
    <row r="255" spans="1:7" x14ac:dyDescent="0.35">
      <c r="A255" s="67"/>
      <c r="B255" s="67"/>
      <c r="C255" s="8" t="s">
        <v>275</v>
      </c>
      <c r="D255" s="1">
        <v>60000</v>
      </c>
      <c r="E255" s="1">
        <v>60000</v>
      </c>
      <c r="F255" s="1">
        <v>60000</v>
      </c>
      <c r="G255" s="1">
        <v>60000</v>
      </c>
    </row>
    <row r="256" spans="1:7" x14ac:dyDescent="0.35">
      <c r="A256" s="67"/>
      <c r="B256" s="67"/>
      <c r="C256" s="8" t="s">
        <v>16</v>
      </c>
      <c r="D256" s="1">
        <v>37031</v>
      </c>
      <c r="E256" s="1">
        <v>37031</v>
      </c>
      <c r="F256" s="1">
        <v>37031</v>
      </c>
      <c r="G256" s="1">
        <v>37031</v>
      </c>
    </row>
    <row r="257" spans="1:7" x14ac:dyDescent="0.35">
      <c r="A257" s="6" t="s">
        <v>276</v>
      </c>
      <c r="B257" s="6" t="s">
        <v>15</v>
      </c>
      <c r="C257" s="7" t="s">
        <v>328</v>
      </c>
      <c r="D257" s="11">
        <f>SUM(D258:D259)</f>
        <v>136039</v>
      </c>
      <c r="E257" s="11">
        <f t="shared" ref="E257:G257" si="57">SUM(E258:E259)</f>
        <v>337869</v>
      </c>
      <c r="F257" s="11">
        <f t="shared" si="57"/>
        <v>199974</v>
      </c>
      <c r="G257" s="11">
        <f t="shared" si="57"/>
        <v>199974</v>
      </c>
    </row>
    <row r="258" spans="1:7" ht="35.5" customHeight="1" x14ac:dyDescent="0.35">
      <c r="A258" s="67"/>
      <c r="B258" s="67"/>
      <c r="C258" s="8" t="s">
        <v>582</v>
      </c>
      <c r="D258" s="1">
        <v>0</v>
      </c>
      <c r="E258" s="1">
        <v>201830</v>
      </c>
      <c r="F258" s="1">
        <v>63935</v>
      </c>
      <c r="G258" s="1">
        <v>63935</v>
      </c>
    </row>
    <row r="259" spans="1:7" x14ac:dyDescent="0.35">
      <c r="A259" s="67"/>
      <c r="B259" s="67"/>
      <c r="C259" s="8" t="s">
        <v>16</v>
      </c>
      <c r="D259" s="1">
        <v>136039</v>
      </c>
      <c r="E259" s="1">
        <v>136039</v>
      </c>
      <c r="F259" s="1">
        <v>136039</v>
      </c>
      <c r="G259" s="1">
        <v>136039</v>
      </c>
    </row>
    <row r="260" spans="1:7" ht="45" x14ac:dyDescent="0.35">
      <c r="A260" s="72"/>
      <c r="B260" s="72"/>
      <c r="C260" s="3" t="s">
        <v>12</v>
      </c>
      <c r="D260" s="9">
        <f>SUM(D262:D271)</f>
        <v>12997386</v>
      </c>
      <c r="E260" s="9">
        <f>SUM(E262:E271)</f>
        <v>37571854</v>
      </c>
      <c r="F260" s="9">
        <f>SUM(F262:F271)</f>
        <v>30346572</v>
      </c>
      <c r="G260" s="9">
        <f>SUM(G262:G271)</f>
        <v>1479801</v>
      </c>
    </row>
    <row r="261" spans="1:7" ht="15" x14ac:dyDescent="0.35">
      <c r="A261" s="67"/>
      <c r="B261" s="67"/>
      <c r="C261" s="2" t="s">
        <v>3</v>
      </c>
      <c r="D261" s="75"/>
      <c r="E261" s="75"/>
      <c r="F261" s="75"/>
      <c r="G261" s="75"/>
    </row>
    <row r="262" spans="1:7" ht="26" x14ac:dyDescent="0.35">
      <c r="A262" s="6" t="s">
        <v>178</v>
      </c>
      <c r="B262" s="6" t="s">
        <v>15</v>
      </c>
      <c r="C262" s="7" t="s">
        <v>329</v>
      </c>
      <c r="D262" s="11">
        <v>2658295</v>
      </c>
      <c r="E262" s="11">
        <v>0</v>
      </c>
      <c r="F262" s="11">
        <v>0</v>
      </c>
      <c r="G262" s="11">
        <v>0</v>
      </c>
    </row>
    <row r="263" spans="1:7" ht="26" x14ac:dyDescent="0.35">
      <c r="A263" s="6" t="s">
        <v>277</v>
      </c>
      <c r="B263" s="6" t="s">
        <v>263</v>
      </c>
      <c r="C263" s="7" t="s">
        <v>330</v>
      </c>
      <c r="D263" s="11">
        <v>0</v>
      </c>
      <c r="E263" s="11">
        <v>23000</v>
      </c>
      <c r="F263" s="11">
        <v>23000</v>
      </c>
      <c r="G263" s="11">
        <v>21000</v>
      </c>
    </row>
    <row r="264" spans="1:7" x14ac:dyDescent="0.35">
      <c r="A264" s="6" t="s">
        <v>278</v>
      </c>
      <c r="B264" s="6" t="s">
        <v>263</v>
      </c>
      <c r="C264" s="7" t="s">
        <v>331</v>
      </c>
      <c r="D264" s="11">
        <v>302647</v>
      </c>
      <c r="E264" s="11">
        <v>302647</v>
      </c>
      <c r="F264" s="11">
        <v>302647</v>
      </c>
      <c r="G264" s="11">
        <v>302647</v>
      </c>
    </row>
    <row r="265" spans="1:7" x14ac:dyDescent="0.35">
      <c r="A265" s="6" t="s">
        <v>141</v>
      </c>
      <c r="B265" s="6" t="s">
        <v>265</v>
      </c>
      <c r="C265" s="7" t="s">
        <v>332</v>
      </c>
      <c r="D265" s="11">
        <v>14500</v>
      </c>
      <c r="E265" s="11">
        <v>14500</v>
      </c>
      <c r="F265" s="11">
        <v>14500</v>
      </c>
      <c r="G265" s="11">
        <v>14500</v>
      </c>
    </row>
    <row r="266" spans="1:7" ht="26" x14ac:dyDescent="0.35">
      <c r="A266" s="6" t="s">
        <v>232</v>
      </c>
      <c r="B266" s="6" t="s">
        <v>15</v>
      </c>
      <c r="C266" s="7" t="s">
        <v>333</v>
      </c>
      <c r="D266" s="11">
        <v>7416855</v>
      </c>
      <c r="E266" s="11">
        <v>0</v>
      </c>
      <c r="F266" s="11">
        <v>0</v>
      </c>
      <c r="G266" s="11">
        <v>0</v>
      </c>
    </row>
    <row r="267" spans="1:7" ht="26" x14ac:dyDescent="0.35">
      <c r="A267" s="6" t="s">
        <v>279</v>
      </c>
      <c r="B267" s="6" t="s">
        <v>15</v>
      </c>
      <c r="C267" s="7" t="s">
        <v>142</v>
      </c>
      <c r="D267" s="11">
        <v>659100</v>
      </c>
      <c r="E267" s="11">
        <v>49040</v>
      </c>
      <c r="F267" s="11">
        <v>2022243</v>
      </c>
      <c r="G267" s="11">
        <v>0</v>
      </c>
    </row>
    <row r="268" spans="1:7" ht="39" x14ac:dyDescent="0.35">
      <c r="A268" s="6" t="s">
        <v>530</v>
      </c>
      <c r="B268" s="6" t="s">
        <v>15</v>
      </c>
      <c r="C268" s="7" t="s">
        <v>531</v>
      </c>
      <c r="D268" s="11">
        <v>109500</v>
      </c>
      <c r="E268" s="11">
        <v>7972132</v>
      </c>
      <c r="F268" s="11">
        <v>11489498</v>
      </c>
      <c r="G268" s="11">
        <v>15000</v>
      </c>
    </row>
    <row r="269" spans="1:7" ht="26" x14ac:dyDescent="0.35">
      <c r="A269" s="6" t="s">
        <v>409</v>
      </c>
      <c r="B269" s="6" t="s">
        <v>15</v>
      </c>
      <c r="C269" s="7" t="s">
        <v>443</v>
      </c>
      <c r="D269" s="11">
        <v>2500</v>
      </c>
      <c r="E269" s="11">
        <v>0</v>
      </c>
      <c r="F269" s="11">
        <v>0</v>
      </c>
      <c r="G269" s="11">
        <v>0</v>
      </c>
    </row>
    <row r="270" spans="1:7" ht="26" x14ac:dyDescent="0.35">
      <c r="A270" s="6" t="s">
        <v>216</v>
      </c>
      <c r="B270" s="6" t="s">
        <v>15</v>
      </c>
      <c r="C270" s="7" t="s">
        <v>307</v>
      </c>
      <c r="D270" s="11">
        <v>756387</v>
      </c>
      <c r="E270" s="11">
        <v>2499398</v>
      </c>
      <c r="F270" s="11">
        <v>0</v>
      </c>
      <c r="G270" s="11">
        <v>0</v>
      </c>
    </row>
    <row r="271" spans="1:7" x14ac:dyDescent="0.35">
      <c r="A271" s="6" t="s">
        <v>431</v>
      </c>
      <c r="B271" s="6" t="s">
        <v>15</v>
      </c>
      <c r="C271" s="7" t="s">
        <v>432</v>
      </c>
      <c r="D271" s="11">
        <v>1077602</v>
      </c>
      <c r="E271" s="11">
        <v>26711137</v>
      </c>
      <c r="F271" s="11">
        <v>16494684</v>
      </c>
      <c r="G271" s="11">
        <v>1126654</v>
      </c>
    </row>
    <row r="272" spans="1:7" ht="15" x14ac:dyDescent="0.35">
      <c r="A272" s="115"/>
      <c r="B272" s="115"/>
      <c r="C272" s="127" t="s">
        <v>74</v>
      </c>
      <c r="D272" s="116">
        <f>D273+D300</f>
        <v>18860253</v>
      </c>
      <c r="E272" s="116">
        <f>E273+E300</f>
        <v>2454718</v>
      </c>
      <c r="F272" s="116">
        <f>F273+F300</f>
        <v>2036360</v>
      </c>
      <c r="G272" s="116">
        <f>G273+G300</f>
        <v>2036360</v>
      </c>
    </row>
    <row r="273" spans="1:7" ht="15.5" x14ac:dyDescent="0.35">
      <c r="A273" s="28"/>
      <c r="B273" s="28"/>
      <c r="C273" s="3" t="s">
        <v>4</v>
      </c>
      <c r="D273" s="9">
        <f>D275+D280+D282+D286+D288+D290+D292+D294+D296+D298+D284+D278</f>
        <v>2830729</v>
      </c>
      <c r="E273" s="9">
        <f>E275+E280+E282+E286+E288+E290+E292+E294+E296+E298+E284+E278</f>
        <v>2312218</v>
      </c>
      <c r="F273" s="9">
        <f t="shared" ref="F273:G273" si="58">F275+F280+F282+F286+F288+F290+F292+F294+F296+F298+F284+F278</f>
        <v>1974360</v>
      </c>
      <c r="G273" s="9">
        <f t="shared" si="58"/>
        <v>1974360</v>
      </c>
    </row>
    <row r="274" spans="1:7" x14ac:dyDescent="0.35">
      <c r="A274" s="80"/>
      <c r="B274" s="80"/>
      <c r="C274" s="2" t="s">
        <v>3</v>
      </c>
      <c r="D274" s="38"/>
      <c r="E274" s="38"/>
      <c r="F274" s="38"/>
      <c r="G274" s="38"/>
    </row>
    <row r="275" spans="1:7" x14ac:dyDescent="0.35">
      <c r="A275" s="14" t="s">
        <v>77</v>
      </c>
      <c r="B275" s="14" t="s">
        <v>78</v>
      </c>
      <c r="C275" s="7" t="s">
        <v>79</v>
      </c>
      <c r="D275" s="147">
        <f>SUM(D276:D277)</f>
        <v>2265134</v>
      </c>
      <c r="E275" s="147">
        <f t="shared" ref="E275:G275" si="59">SUM(E276:E277)</f>
        <v>1545765</v>
      </c>
      <c r="F275" s="147">
        <f t="shared" si="59"/>
        <v>1465765</v>
      </c>
      <c r="G275" s="147">
        <f t="shared" si="59"/>
        <v>1465765</v>
      </c>
    </row>
    <row r="276" spans="1:7" x14ac:dyDescent="0.35">
      <c r="A276" s="37"/>
      <c r="B276" s="37"/>
      <c r="C276" s="8" t="s">
        <v>80</v>
      </c>
      <c r="D276" s="148">
        <v>446848</v>
      </c>
      <c r="E276" s="140">
        <v>0</v>
      </c>
      <c r="F276" s="140">
        <v>0</v>
      </c>
      <c r="G276" s="140">
        <v>0</v>
      </c>
    </row>
    <row r="277" spans="1:7" x14ac:dyDescent="0.35">
      <c r="A277" s="37"/>
      <c r="B277" s="37"/>
      <c r="C277" s="8" t="s">
        <v>16</v>
      </c>
      <c r="D277" s="1">
        <v>1818286</v>
      </c>
      <c r="E277" s="140">
        <v>1545765</v>
      </c>
      <c r="F277" s="140">
        <v>1465765</v>
      </c>
      <c r="G277" s="140">
        <v>1465765</v>
      </c>
    </row>
    <row r="278" spans="1:7" x14ac:dyDescent="0.35">
      <c r="A278" s="151" t="s">
        <v>190</v>
      </c>
      <c r="B278" s="151" t="s">
        <v>555</v>
      </c>
      <c r="C278" s="152" t="s">
        <v>556</v>
      </c>
      <c r="D278" s="134">
        <f>D279</f>
        <v>0</v>
      </c>
      <c r="E278" s="134">
        <f t="shared" ref="E278:G278" si="60">E279</f>
        <v>44098</v>
      </c>
      <c r="F278" s="134">
        <f t="shared" si="60"/>
        <v>44098</v>
      </c>
      <c r="G278" s="134">
        <f t="shared" si="60"/>
        <v>44098</v>
      </c>
    </row>
    <row r="279" spans="1:7" x14ac:dyDescent="0.35">
      <c r="A279" s="153"/>
      <c r="B279" s="153"/>
      <c r="C279" s="154" t="s">
        <v>76</v>
      </c>
      <c r="D279" s="140">
        <v>0</v>
      </c>
      <c r="E279" s="140">
        <v>44098</v>
      </c>
      <c r="F279" s="140">
        <v>44098</v>
      </c>
      <c r="G279" s="140">
        <v>44098</v>
      </c>
    </row>
    <row r="280" spans="1:7" x14ac:dyDescent="0.35">
      <c r="A280" s="14" t="s">
        <v>81</v>
      </c>
      <c r="B280" s="14" t="s">
        <v>82</v>
      </c>
      <c r="C280" s="7" t="s">
        <v>83</v>
      </c>
      <c r="D280" s="147">
        <v>77098</v>
      </c>
      <c r="E280" s="134">
        <v>0</v>
      </c>
      <c r="F280" s="134">
        <v>0</v>
      </c>
      <c r="G280" s="134">
        <v>0</v>
      </c>
    </row>
    <row r="281" spans="1:7" x14ac:dyDescent="0.35">
      <c r="A281" s="37"/>
      <c r="B281" s="37"/>
      <c r="C281" s="8" t="s">
        <v>76</v>
      </c>
      <c r="D281" s="148">
        <v>77098</v>
      </c>
      <c r="E281" s="140">
        <v>0</v>
      </c>
      <c r="F281" s="140">
        <v>0</v>
      </c>
      <c r="G281" s="140">
        <v>0</v>
      </c>
    </row>
    <row r="282" spans="1:7" x14ac:dyDescent="0.35">
      <c r="A282" s="14" t="s">
        <v>84</v>
      </c>
      <c r="B282" s="14" t="s">
        <v>85</v>
      </c>
      <c r="C282" s="7" t="s">
        <v>86</v>
      </c>
      <c r="D282" s="149">
        <v>77684</v>
      </c>
      <c r="E282" s="150">
        <v>77684</v>
      </c>
      <c r="F282" s="150">
        <v>77684</v>
      </c>
      <c r="G282" s="150">
        <v>77684</v>
      </c>
    </row>
    <row r="283" spans="1:7" x14ac:dyDescent="0.35">
      <c r="A283" s="37"/>
      <c r="B283" s="37"/>
      <c r="C283" s="8" t="s">
        <v>87</v>
      </c>
      <c r="D283" s="148">
        <v>77684</v>
      </c>
      <c r="E283" s="140">
        <v>77684</v>
      </c>
      <c r="F283" s="140">
        <v>77684</v>
      </c>
      <c r="G283" s="140">
        <v>77684</v>
      </c>
    </row>
    <row r="284" spans="1:7" x14ac:dyDescent="0.35">
      <c r="A284" s="151" t="s">
        <v>444</v>
      </c>
      <c r="B284" s="151" t="s">
        <v>102</v>
      </c>
      <c r="C284" s="152" t="s">
        <v>445</v>
      </c>
      <c r="D284" s="149">
        <f>D285</f>
        <v>0</v>
      </c>
      <c r="E284" s="149">
        <f t="shared" ref="E284:G284" si="61">E285</f>
        <v>257858</v>
      </c>
      <c r="F284" s="149">
        <f t="shared" si="61"/>
        <v>0</v>
      </c>
      <c r="G284" s="149">
        <f t="shared" si="61"/>
        <v>0</v>
      </c>
    </row>
    <row r="285" spans="1:7" x14ac:dyDescent="0.35">
      <c r="A285" s="153"/>
      <c r="B285" s="153"/>
      <c r="C285" s="154" t="s">
        <v>446</v>
      </c>
      <c r="D285" s="148">
        <v>0</v>
      </c>
      <c r="E285" s="140">
        <v>257858</v>
      </c>
      <c r="F285" s="140">
        <v>0</v>
      </c>
      <c r="G285" s="140">
        <v>0</v>
      </c>
    </row>
    <row r="286" spans="1:7" x14ac:dyDescent="0.35">
      <c r="A286" s="14" t="s">
        <v>88</v>
      </c>
      <c r="B286" s="14" t="s">
        <v>85</v>
      </c>
      <c r="C286" s="7" t="s">
        <v>89</v>
      </c>
      <c r="D286" s="149">
        <v>295957</v>
      </c>
      <c r="E286" s="150">
        <v>295957</v>
      </c>
      <c r="F286" s="150">
        <v>295957</v>
      </c>
      <c r="G286" s="150">
        <v>295957</v>
      </c>
    </row>
    <row r="287" spans="1:7" x14ac:dyDescent="0.35">
      <c r="A287" s="37"/>
      <c r="B287" s="37"/>
      <c r="C287" s="154" t="s">
        <v>76</v>
      </c>
      <c r="D287" s="140">
        <v>295957</v>
      </c>
      <c r="E287" s="140">
        <v>295957</v>
      </c>
      <c r="F287" s="140">
        <v>295957</v>
      </c>
      <c r="G287" s="140">
        <v>295957</v>
      </c>
    </row>
    <row r="288" spans="1:7" x14ac:dyDescent="0.35">
      <c r="A288" s="14" t="s">
        <v>90</v>
      </c>
      <c r="B288" s="14" t="s">
        <v>75</v>
      </c>
      <c r="C288" s="7" t="s">
        <v>91</v>
      </c>
      <c r="D288" s="149">
        <v>10000</v>
      </c>
      <c r="E288" s="150">
        <v>10000</v>
      </c>
      <c r="F288" s="150">
        <v>10000</v>
      </c>
      <c r="G288" s="150">
        <v>10000</v>
      </c>
    </row>
    <row r="289" spans="1:7" x14ac:dyDescent="0.35">
      <c r="A289" s="37"/>
      <c r="B289" s="37"/>
      <c r="C289" s="8" t="s">
        <v>76</v>
      </c>
      <c r="D289" s="148">
        <v>10000</v>
      </c>
      <c r="E289" s="140">
        <v>10000</v>
      </c>
      <c r="F289" s="140">
        <v>10000</v>
      </c>
      <c r="G289" s="140">
        <v>10000</v>
      </c>
    </row>
    <row r="290" spans="1:7" x14ac:dyDescent="0.35">
      <c r="A290" s="14" t="s">
        <v>92</v>
      </c>
      <c r="B290" s="14" t="s">
        <v>93</v>
      </c>
      <c r="C290" s="7" t="s">
        <v>94</v>
      </c>
      <c r="D290" s="149">
        <v>626</v>
      </c>
      <c r="E290" s="150">
        <v>626</v>
      </c>
      <c r="F290" s="150">
        <v>626</v>
      </c>
      <c r="G290" s="150">
        <v>626</v>
      </c>
    </row>
    <row r="291" spans="1:7" x14ac:dyDescent="0.35">
      <c r="A291" s="37"/>
      <c r="B291" s="37"/>
      <c r="C291" s="8" t="s">
        <v>76</v>
      </c>
      <c r="D291" s="148">
        <v>626</v>
      </c>
      <c r="E291" s="140">
        <v>626</v>
      </c>
      <c r="F291" s="140">
        <v>626</v>
      </c>
      <c r="G291" s="140">
        <v>626</v>
      </c>
    </row>
    <row r="292" spans="1:7" x14ac:dyDescent="0.35">
      <c r="A292" s="14" t="s">
        <v>95</v>
      </c>
      <c r="B292" s="14" t="s">
        <v>96</v>
      </c>
      <c r="C292" s="7" t="s">
        <v>97</v>
      </c>
      <c r="D292" s="149">
        <f>D293</f>
        <v>48575</v>
      </c>
      <c r="E292" s="149">
        <f t="shared" ref="E292:G292" si="62">E293</f>
        <v>48575</v>
      </c>
      <c r="F292" s="149">
        <f t="shared" si="62"/>
        <v>48575</v>
      </c>
      <c r="G292" s="149">
        <f t="shared" si="62"/>
        <v>48575</v>
      </c>
    </row>
    <row r="293" spans="1:7" x14ac:dyDescent="0.35">
      <c r="A293" s="37"/>
      <c r="B293" s="37"/>
      <c r="C293" s="8" t="s">
        <v>76</v>
      </c>
      <c r="D293" s="148">
        <v>48575</v>
      </c>
      <c r="E293" s="140">
        <v>48575</v>
      </c>
      <c r="F293" s="140">
        <v>48575</v>
      </c>
      <c r="G293" s="140">
        <v>48575</v>
      </c>
    </row>
    <row r="294" spans="1:7" x14ac:dyDescent="0.35">
      <c r="A294" s="14" t="s">
        <v>98</v>
      </c>
      <c r="B294" s="14" t="s">
        <v>99</v>
      </c>
      <c r="C294" s="7" t="s">
        <v>100</v>
      </c>
      <c r="D294" s="149">
        <f>D295</f>
        <v>45465</v>
      </c>
      <c r="E294" s="149">
        <f t="shared" ref="E294:G294" si="63">E295</f>
        <v>21465</v>
      </c>
      <c r="F294" s="149">
        <f t="shared" si="63"/>
        <v>21465</v>
      </c>
      <c r="G294" s="149">
        <f t="shared" si="63"/>
        <v>21465</v>
      </c>
    </row>
    <row r="295" spans="1:7" x14ac:dyDescent="0.35">
      <c r="A295" s="37"/>
      <c r="B295" s="37"/>
      <c r="C295" s="8" t="s">
        <v>76</v>
      </c>
      <c r="D295" s="148">
        <v>45465</v>
      </c>
      <c r="E295" s="140">
        <v>21465</v>
      </c>
      <c r="F295" s="140">
        <v>21465</v>
      </c>
      <c r="G295" s="140">
        <v>21465</v>
      </c>
    </row>
    <row r="296" spans="1:7" x14ac:dyDescent="0.35">
      <c r="A296" s="14" t="s">
        <v>101</v>
      </c>
      <c r="B296" s="14" t="s">
        <v>102</v>
      </c>
      <c r="C296" s="7" t="s">
        <v>103</v>
      </c>
      <c r="D296" s="149">
        <f>D297</f>
        <v>3526</v>
      </c>
      <c r="E296" s="149">
        <f t="shared" ref="E296:F296" si="64">E297</f>
        <v>3526</v>
      </c>
      <c r="F296" s="149">
        <f t="shared" si="64"/>
        <v>3526</v>
      </c>
      <c r="G296" s="149">
        <f>G297</f>
        <v>3526</v>
      </c>
    </row>
    <row r="297" spans="1:7" x14ac:dyDescent="0.35">
      <c r="A297" s="37"/>
      <c r="B297" s="37"/>
      <c r="C297" s="8" t="s">
        <v>76</v>
      </c>
      <c r="D297" s="155">
        <v>3526</v>
      </c>
      <c r="E297" s="156">
        <v>3526</v>
      </c>
      <c r="F297" s="156">
        <v>3526</v>
      </c>
      <c r="G297" s="156">
        <v>3526</v>
      </c>
    </row>
    <row r="298" spans="1:7" x14ac:dyDescent="0.35">
      <c r="A298" s="14" t="s">
        <v>104</v>
      </c>
      <c r="B298" s="14" t="s">
        <v>96</v>
      </c>
      <c r="C298" s="7" t="s">
        <v>105</v>
      </c>
      <c r="D298" s="149">
        <f>D299</f>
        <v>6664</v>
      </c>
      <c r="E298" s="149">
        <f t="shared" ref="E298:G298" si="65">E299</f>
        <v>6664</v>
      </c>
      <c r="F298" s="149">
        <f t="shared" si="65"/>
        <v>6664</v>
      </c>
      <c r="G298" s="149">
        <f t="shared" si="65"/>
        <v>6664</v>
      </c>
    </row>
    <row r="299" spans="1:7" s="74" customFormat="1" ht="15.5" x14ac:dyDescent="0.35">
      <c r="A299" s="37"/>
      <c r="B299" s="43"/>
      <c r="C299" s="8" t="s">
        <v>76</v>
      </c>
      <c r="D299" s="155">
        <v>6664</v>
      </c>
      <c r="E299" s="156">
        <v>6664</v>
      </c>
      <c r="F299" s="156">
        <v>6664</v>
      </c>
      <c r="G299" s="156">
        <v>6664</v>
      </c>
    </row>
    <row r="300" spans="1:7" s="74" customFormat="1" ht="45" x14ac:dyDescent="0.35">
      <c r="A300" s="66"/>
      <c r="B300" s="28"/>
      <c r="C300" s="3" t="s">
        <v>12</v>
      </c>
      <c r="D300" s="9">
        <f>SUM(D302:D307)</f>
        <v>16029524</v>
      </c>
      <c r="E300" s="9">
        <f t="shared" ref="E300:G300" si="66">SUM(E302:E307)</f>
        <v>142500</v>
      </c>
      <c r="F300" s="9">
        <f t="shared" si="66"/>
        <v>62000</v>
      </c>
      <c r="G300" s="9">
        <f t="shared" si="66"/>
        <v>62000</v>
      </c>
    </row>
    <row r="301" spans="1:7" s="13" customFormat="1" ht="13" x14ac:dyDescent="0.3">
      <c r="A301" s="44"/>
      <c r="B301" s="80"/>
      <c r="C301" s="2" t="s">
        <v>3</v>
      </c>
      <c r="D301" s="38"/>
      <c r="E301" s="38"/>
      <c r="F301" s="38"/>
      <c r="G301" s="38"/>
    </row>
    <row r="302" spans="1:7" s="13" customFormat="1" ht="22.5" customHeight="1" x14ac:dyDescent="0.3">
      <c r="A302" s="14" t="s">
        <v>106</v>
      </c>
      <c r="B302" s="14" t="s">
        <v>85</v>
      </c>
      <c r="C302" s="7" t="s">
        <v>107</v>
      </c>
      <c r="D302" s="134">
        <v>15432524</v>
      </c>
      <c r="E302" s="134">
        <v>0</v>
      </c>
      <c r="F302" s="182">
        <v>0</v>
      </c>
      <c r="G302" s="182">
        <v>0</v>
      </c>
    </row>
    <row r="303" spans="1:7" s="13" customFormat="1" ht="27" customHeight="1" x14ac:dyDescent="0.3">
      <c r="A303" s="14" t="s">
        <v>109</v>
      </c>
      <c r="B303" s="14" t="s">
        <v>85</v>
      </c>
      <c r="C303" s="7" t="s">
        <v>110</v>
      </c>
      <c r="D303" s="134">
        <v>530000</v>
      </c>
      <c r="E303" s="134">
        <v>0</v>
      </c>
      <c r="F303" s="183">
        <v>0</v>
      </c>
      <c r="G303" s="183">
        <v>0</v>
      </c>
    </row>
    <row r="304" spans="1:7" s="13" customFormat="1" ht="13" x14ac:dyDescent="0.3">
      <c r="A304" s="14" t="s">
        <v>111</v>
      </c>
      <c r="B304" s="14" t="s">
        <v>85</v>
      </c>
      <c r="C304" s="7" t="s">
        <v>112</v>
      </c>
      <c r="D304" s="134">
        <v>42000</v>
      </c>
      <c r="E304" s="134">
        <v>42000</v>
      </c>
      <c r="F304" s="134">
        <v>37000</v>
      </c>
      <c r="G304" s="134">
        <v>37000</v>
      </c>
    </row>
    <row r="305" spans="1:7" s="13" customFormat="1" ht="13" x14ac:dyDescent="0.3">
      <c r="A305" s="14" t="s">
        <v>113</v>
      </c>
      <c r="B305" s="14" t="s">
        <v>85</v>
      </c>
      <c r="C305" s="7" t="s">
        <v>114</v>
      </c>
      <c r="D305" s="11">
        <v>25000</v>
      </c>
      <c r="E305" s="11">
        <v>25000</v>
      </c>
      <c r="F305" s="11">
        <v>25000</v>
      </c>
      <c r="G305" s="11">
        <v>25000</v>
      </c>
    </row>
    <row r="306" spans="1:7" s="13" customFormat="1" ht="13" x14ac:dyDescent="0.3">
      <c r="A306" s="14" t="s">
        <v>557</v>
      </c>
      <c r="B306" s="14" t="s">
        <v>85</v>
      </c>
      <c r="C306" s="7" t="s">
        <v>558</v>
      </c>
      <c r="D306" s="134">
        <v>0</v>
      </c>
      <c r="E306" s="134">
        <v>43500</v>
      </c>
      <c r="F306" s="134">
        <v>0</v>
      </c>
      <c r="G306" s="134">
        <v>0</v>
      </c>
    </row>
    <row r="307" spans="1:7" s="13" customFormat="1" ht="26" x14ac:dyDescent="0.3">
      <c r="A307" s="14" t="s">
        <v>409</v>
      </c>
      <c r="B307" s="14" t="s">
        <v>85</v>
      </c>
      <c r="C307" s="7" t="s">
        <v>447</v>
      </c>
      <c r="D307" s="134">
        <v>0</v>
      </c>
      <c r="E307" s="134">
        <v>32000</v>
      </c>
      <c r="F307" s="134">
        <v>0</v>
      </c>
      <c r="G307" s="134">
        <v>0</v>
      </c>
    </row>
    <row r="308" spans="1:7" s="13" customFormat="1" ht="15.5" x14ac:dyDescent="0.3">
      <c r="A308" s="114"/>
      <c r="B308" s="114"/>
      <c r="C308" s="127" t="s">
        <v>395</v>
      </c>
      <c r="D308" s="116">
        <f>D309+D335</f>
        <v>4323692</v>
      </c>
      <c r="E308" s="116">
        <f>E309+E335</f>
        <v>3885886</v>
      </c>
      <c r="F308" s="116">
        <f>F309+F335</f>
        <v>3367437</v>
      </c>
      <c r="G308" s="116">
        <f>G309+G335</f>
        <v>2738237</v>
      </c>
    </row>
    <row r="309" spans="1:7" s="13" customFormat="1" ht="15.5" x14ac:dyDescent="0.3">
      <c r="A309" s="28"/>
      <c r="B309" s="28"/>
      <c r="C309" s="3" t="s">
        <v>4</v>
      </c>
      <c r="D309" s="9">
        <f>D311+D316+D321+D326+D333</f>
        <v>1958415</v>
      </c>
      <c r="E309" s="9">
        <f>E311+E316+E321+E326+E333</f>
        <v>1997191</v>
      </c>
      <c r="F309" s="9">
        <f>F311+F316+F321+F326+F333</f>
        <v>1827937</v>
      </c>
      <c r="G309" s="9">
        <f>G311+G316+G321+G326+G333</f>
        <v>1827937</v>
      </c>
    </row>
    <row r="310" spans="1:7" s="13" customFormat="1" ht="13" x14ac:dyDescent="0.3">
      <c r="A310" s="80"/>
      <c r="B310" s="80"/>
      <c r="C310" s="2" t="s">
        <v>3</v>
      </c>
      <c r="D310" s="101"/>
      <c r="E310" s="101"/>
      <c r="F310" s="101"/>
      <c r="G310" s="101"/>
    </row>
    <row r="311" spans="1:7" s="13" customFormat="1" ht="26" x14ac:dyDescent="0.3">
      <c r="A311" s="102" t="s">
        <v>115</v>
      </c>
      <c r="B311" s="102" t="s">
        <v>116</v>
      </c>
      <c r="C311" s="103" t="s">
        <v>117</v>
      </c>
      <c r="D311" s="104">
        <f>SUM(D312:D315)</f>
        <v>519793</v>
      </c>
      <c r="E311" s="104">
        <f>SUM(E312:E315)</f>
        <v>359793</v>
      </c>
      <c r="F311" s="104">
        <f>SUM(F312:F315)</f>
        <v>359793</v>
      </c>
      <c r="G311" s="104">
        <f>SUM(G312:G315)</f>
        <v>359793</v>
      </c>
    </row>
    <row r="312" spans="1:7" s="13" customFormat="1" ht="26" x14ac:dyDescent="0.3">
      <c r="A312" s="80"/>
      <c r="B312" s="43"/>
      <c r="C312" s="8" t="s">
        <v>118</v>
      </c>
      <c r="D312" s="1">
        <v>44293</v>
      </c>
      <c r="E312" s="1">
        <v>0</v>
      </c>
      <c r="F312" s="1">
        <v>0</v>
      </c>
      <c r="G312" s="1">
        <v>0</v>
      </c>
    </row>
    <row r="313" spans="1:7" s="13" customFormat="1" ht="13" x14ac:dyDescent="0.3">
      <c r="A313" s="80"/>
      <c r="B313" s="43"/>
      <c r="C313" s="8" t="s">
        <v>119</v>
      </c>
      <c r="D313" s="1">
        <v>305500</v>
      </c>
      <c r="E313" s="1">
        <v>285500</v>
      </c>
      <c r="F313" s="1">
        <v>285500</v>
      </c>
      <c r="G313" s="1">
        <v>285500</v>
      </c>
    </row>
    <row r="314" spans="1:7" s="13" customFormat="1" ht="13" x14ac:dyDescent="0.3">
      <c r="A314" s="80"/>
      <c r="B314" s="43"/>
      <c r="C314" s="8" t="s">
        <v>448</v>
      </c>
      <c r="D314" s="1">
        <v>100000</v>
      </c>
      <c r="E314" s="1">
        <v>0</v>
      </c>
      <c r="F314" s="1">
        <v>0</v>
      </c>
      <c r="G314" s="1">
        <v>0</v>
      </c>
    </row>
    <row r="315" spans="1:7" s="13" customFormat="1" ht="13" x14ac:dyDescent="0.3">
      <c r="A315" s="80"/>
      <c r="B315" s="43"/>
      <c r="C315" s="8" t="s">
        <v>16</v>
      </c>
      <c r="D315" s="1">
        <v>70000</v>
      </c>
      <c r="E315" s="1">
        <v>74293</v>
      </c>
      <c r="F315" s="1">
        <v>74293</v>
      </c>
      <c r="G315" s="1">
        <v>74293</v>
      </c>
    </row>
    <row r="316" spans="1:7" s="13" customFormat="1" ht="26" x14ac:dyDescent="0.3">
      <c r="A316" s="102" t="s">
        <v>120</v>
      </c>
      <c r="B316" s="102" t="s">
        <v>116</v>
      </c>
      <c r="C316" s="103" t="s">
        <v>121</v>
      </c>
      <c r="D316" s="104">
        <f>SUM(D317:D320)</f>
        <v>673210</v>
      </c>
      <c r="E316" s="104">
        <f>SUM(E317:E320)</f>
        <v>692732</v>
      </c>
      <c r="F316" s="104">
        <f>SUM(F317:F320)</f>
        <v>692732</v>
      </c>
      <c r="G316" s="104">
        <f>SUM(G317:G320)</f>
        <v>692732</v>
      </c>
    </row>
    <row r="317" spans="1:7" s="13" customFormat="1" ht="39" x14ac:dyDescent="0.3">
      <c r="A317" s="80"/>
      <c r="B317" s="80"/>
      <c r="C317" s="86" t="s">
        <v>559</v>
      </c>
      <c r="D317" s="1">
        <v>140000</v>
      </c>
      <c r="E317" s="1">
        <v>59522</v>
      </c>
      <c r="F317" s="1">
        <v>59522</v>
      </c>
      <c r="G317" s="1">
        <v>59522</v>
      </c>
    </row>
    <row r="318" spans="1:7" s="13" customFormat="1" ht="13" x14ac:dyDescent="0.3">
      <c r="A318" s="80"/>
      <c r="B318" s="80"/>
      <c r="C318" s="86" t="s">
        <v>122</v>
      </c>
      <c r="D318" s="1">
        <f>150287+60000</f>
        <v>210287</v>
      </c>
      <c r="E318" s="1">
        <f>60000+80287</f>
        <v>140287</v>
      </c>
      <c r="F318" s="1">
        <f>60000+80287</f>
        <v>140287</v>
      </c>
      <c r="G318" s="1">
        <f>60000+80287</f>
        <v>140287</v>
      </c>
    </row>
    <row r="319" spans="1:7" s="13" customFormat="1" ht="13" x14ac:dyDescent="0.3">
      <c r="A319" s="80"/>
      <c r="B319" s="80"/>
      <c r="C319" s="86" t="s">
        <v>590</v>
      </c>
      <c r="D319" s="1">
        <v>0</v>
      </c>
      <c r="E319" s="1">
        <v>190000</v>
      </c>
      <c r="F319" s="1">
        <v>190000</v>
      </c>
      <c r="G319" s="1">
        <v>190000</v>
      </c>
    </row>
    <row r="320" spans="1:7" s="13" customFormat="1" ht="13" x14ac:dyDescent="0.3">
      <c r="A320" s="80"/>
      <c r="B320" s="80"/>
      <c r="C320" s="8" t="s">
        <v>16</v>
      </c>
      <c r="D320" s="1">
        <v>322923</v>
      </c>
      <c r="E320" s="1">
        <v>302923</v>
      </c>
      <c r="F320" s="1">
        <v>302923</v>
      </c>
      <c r="G320" s="1">
        <v>302923</v>
      </c>
    </row>
    <row r="321" spans="1:7" s="13" customFormat="1" ht="13" x14ac:dyDescent="0.3">
      <c r="A321" s="102" t="s">
        <v>123</v>
      </c>
      <c r="B321" s="102" t="s">
        <v>124</v>
      </c>
      <c r="C321" s="103" t="s">
        <v>125</v>
      </c>
      <c r="D321" s="104">
        <f>SUM(D322:D325)</f>
        <v>562524</v>
      </c>
      <c r="E321" s="104">
        <f>SUM(E322:E325)</f>
        <v>562524</v>
      </c>
      <c r="F321" s="104">
        <f>SUM(F322:F325)</f>
        <v>562524</v>
      </c>
      <c r="G321" s="104">
        <f>SUM(G322:G325)</f>
        <v>562524</v>
      </c>
    </row>
    <row r="322" spans="1:7" s="13" customFormat="1" ht="13" x14ac:dyDescent="0.3">
      <c r="A322" s="69"/>
      <c r="B322" s="43"/>
      <c r="C322" s="105" t="s">
        <v>126</v>
      </c>
      <c r="D322" s="16">
        <v>50000</v>
      </c>
      <c r="E322" s="16">
        <v>100000</v>
      </c>
      <c r="F322" s="16">
        <v>100000</v>
      </c>
      <c r="G322" s="16">
        <v>100000</v>
      </c>
    </row>
    <row r="323" spans="1:7" s="13" customFormat="1" ht="13" x14ac:dyDescent="0.3">
      <c r="A323" s="69"/>
      <c r="B323" s="43"/>
      <c r="C323" s="105" t="s">
        <v>127</v>
      </c>
      <c r="D323" s="16">
        <v>85860</v>
      </c>
      <c r="E323" s="16">
        <v>250000</v>
      </c>
      <c r="F323" s="16">
        <v>250000</v>
      </c>
      <c r="G323" s="16">
        <v>250000</v>
      </c>
    </row>
    <row r="324" spans="1:7" s="13" customFormat="1" ht="13" x14ac:dyDescent="0.3">
      <c r="A324" s="69"/>
      <c r="B324" s="43"/>
      <c r="C324" s="105" t="s">
        <v>128</v>
      </c>
      <c r="D324" s="16">
        <v>361664</v>
      </c>
      <c r="E324" s="16">
        <v>150000</v>
      </c>
      <c r="F324" s="16">
        <v>150000</v>
      </c>
      <c r="G324" s="16">
        <v>150000</v>
      </c>
    </row>
    <row r="325" spans="1:7" s="13" customFormat="1" ht="13" x14ac:dyDescent="0.3">
      <c r="A325" s="69"/>
      <c r="B325" s="43"/>
      <c r="C325" s="105" t="s">
        <v>16</v>
      </c>
      <c r="D325" s="16">
        <v>65000</v>
      </c>
      <c r="E325" s="16">
        <v>62524</v>
      </c>
      <c r="F325" s="16">
        <v>62524</v>
      </c>
      <c r="G325" s="16">
        <v>62524</v>
      </c>
    </row>
    <row r="326" spans="1:7" s="13" customFormat="1" ht="13" x14ac:dyDescent="0.3">
      <c r="A326" s="102" t="s">
        <v>129</v>
      </c>
      <c r="B326" s="102" t="s">
        <v>116</v>
      </c>
      <c r="C326" s="103" t="s">
        <v>130</v>
      </c>
      <c r="D326" s="104">
        <f>SUM(D327:D332)</f>
        <v>200000</v>
      </c>
      <c r="E326" s="104">
        <f>SUM(E327:E332)</f>
        <v>379254</v>
      </c>
      <c r="F326" s="104">
        <f>SUM(F327:F332)</f>
        <v>210000</v>
      </c>
      <c r="G326" s="104">
        <f>SUM(G327:G332)</f>
        <v>210000</v>
      </c>
    </row>
    <row r="327" spans="1:7" s="13" customFormat="1" ht="26" x14ac:dyDescent="0.3">
      <c r="A327" s="69"/>
      <c r="B327" s="69"/>
      <c r="C327" s="86" t="s">
        <v>560</v>
      </c>
      <c r="D327" s="16">
        <v>96633</v>
      </c>
      <c r="E327" s="16">
        <v>150000</v>
      </c>
      <c r="F327" s="16">
        <v>30000</v>
      </c>
      <c r="G327" s="16">
        <v>90000</v>
      </c>
    </row>
    <row r="328" spans="1:7" s="74" customFormat="1" ht="26" x14ac:dyDescent="0.35">
      <c r="A328" s="69"/>
      <c r="B328" s="69"/>
      <c r="C328" s="86" t="s">
        <v>393</v>
      </c>
      <c r="D328" s="16">
        <v>10000</v>
      </c>
      <c r="E328" s="16">
        <v>5000</v>
      </c>
      <c r="F328" s="16">
        <v>75000</v>
      </c>
      <c r="G328" s="16">
        <v>15000</v>
      </c>
    </row>
    <row r="329" spans="1:7" s="13" customFormat="1" ht="26" x14ac:dyDescent="0.3">
      <c r="A329" s="69"/>
      <c r="B329" s="69"/>
      <c r="C329" s="86" t="s">
        <v>394</v>
      </c>
      <c r="D329" s="16">
        <v>43367</v>
      </c>
      <c r="E329" s="16">
        <v>5000</v>
      </c>
      <c r="F329" s="16">
        <v>55000</v>
      </c>
      <c r="G329" s="16">
        <v>55000</v>
      </c>
    </row>
    <row r="330" spans="1:7" s="13" customFormat="1" ht="26" x14ac:dyDescent="0.3">
      <c r="A330" s="69"/>
      <c r="B330" s="69"/>
      <c r="C330" s="8" t="s">
        <v>131</v>
      </c>
      <c r="D330" s="16">
        <v>30000</v>
      </c>
      <c r="E330" s="16">
        <v>30000</v>
      </c>
      <c r="F330" s="16">
        <v>30000</v>
      </c>
      <c r="G330" s="16">
        <v>30000</v>
      </c>
    </row>
    <row r="331" spans="1:7" s="13" customFormat="1" ht="13" x14ac:dyDescent="0.3">
      <c r="A331" s="69"/>
      <c r="B331" s="69"/>
      <c r="C331" s="78" t="s">
        <v>561</v>
      </c>
      <c r="D331" s="184">
        <v>0</v>
      </c>
      <c r="E331" s="184">
        <v>169254</v>
      </c>
      <c r="F331" s="16">
        <v>0</v>
      </c>
      <c r="G331" s="16">
        <v>0</v>
      </c>
    </row>
    <row r="332" spans="1:7" s="13" customFormat="1" ht="13" x14ac:dyDescent="0.3">
      <c r="A332" s="69"/>
      <c r="B332" s="69"/>
      <c r="C332" s="105" t="s">
        <v>16</v>
      </c>
      <c r="D332" s="16">
        <v>20000</v>
      </c>
      <c r="E332" s="16">
        <v>20000</v>
      </c>
      <c r="F332" s="16">
        <v>20000</v>
      </c>
      <c r="G332" s="16">
        <v>20000</v>
      </c>
    </row>
    <row r="333" spans="1:7" s="13" customFormat="1" ht="13" x14ac:dyDescent="0.3">
      <c r="A333" s="102" t="s">
        <v>42</v>
      </c>
      <c r="B333" s="102" t="s">
        <v>132</v>
      </c>
      <c r="C333" s="103" t="s">
        <v>43</v>
      </c>
      <c r="D333" s="104">
        <f>D334</f>
        <v>2888</v>
      </c>
      <c r="E333" s="104">
        <f t="shared" ref="E333:G333" si="67">E334</f>
        <v>2888</v>
      </c>
      <c r="F333" s="104">
        <f t="shared" si="67"/>
        <v>2888</v>
      </c>
      <c r="G333" s="104">
        <f t="shared" si="67"/>
        <v>2888</v>
      </c>
    </row>
    <row r="334" spans="1:7" x14ac:dyDescent="0.35">
      <c r="A334" s="69"/>
      <c r="B334" s="69"/>
      <c r="C334" s="8" t="s">
        <v>16</v>
      </c>
      <c r="D334" s="16">
        <v>2888</v>
      </c>
      <c r="E334" s="16">
        <v>2888</v>
      </c>
      <c r="F334" s="16">
        <v>2888</v>
      </c>
      <c r="G334" s="16">
        <v>2888</v>
      </c>
    </row>
    <row r="335" spans="1:7" ht="45" x14ac:dyDescent="0.35">
      <c r="A335" s="28"/>
      <c r="B335" s="28"/>
      <c r="C335" s="3" t="s">
        <v>12</v>
      </c>
      <c r="D335" s="9">
        <f>SUM(D337:D343)</f>
        <v>2365277</v>
      </c>
      <c r="E335" s="9">
        <f t="shared" ref="E335:G335" si="68">SUM(E337:E343)</f>
        <v>1888695</v>
      </c>
      <c r="F335" s="9">
        <f>SUM(F337:F343)</f>
        <v>1539500</v>
      </c>
      <c r="G335" s="9">
        <f t="shared" si="68"/>
        <v>910300</v>
      </c>
    </row>
    <row r="336" spans="1:7" x14ac:dyDescent="0.35">
      <c r="A336" s="80"/>
      <c r="B336" s="80"/>
      <c r="C336" s="2" t="s">
        <v>3</v>
      </c>
      <c r="D336" s="157"/>
      <c r="E336" s="157"/>
      <c r="F336" s="158"/>
      <c r="G336" s="157"/>
    </row>
    <row r="337" spans="1:7" ht="26" x14ac:dyDescent="0.35">
      <c r="A337" s="102" t="s">
        <v>106</v>
      </c>
      <c r="B337" s="102" t="s">
        <v>133</v>
      </c>
      <c r="C337" s="103" t="s">
        <v>134</v>
      </c>
      <c r="D337" s="106">
        <v>1321584</v>
      </c>
      <c r="E337" s="106">
        <v>0</v>
      </c>
      <c r="F337" s="106">
        <v>0</v>
      </c>
      <c r="G337" s="106">
        <v>0</v>
      </c>
    </row>
    <row r="338" spans="1:7" ht="26" x14ac:dyDescent="0.35">
      <c r="A338" s="102" t="s">
        <v>449</v>
      </c>
      <c r="B338" s="102" t="s">
        <v>133</v>
      </c>
      <c r="C338" s="103" t="s">
        <v>450</v>
      </c>
      <c r="D338" s="106">
        <v>60761</v>
      </c>
      <c r="E338" s="106">
        <v>0</v>
      </c>
      <c r="F338" s="106">
        <v>0</v>
      </c>
      <c r="G338" s="106">
        <v>0</v>
      </c>
    </row>
    <row r="339" spans="1:7" ht="26" x14ac:dyDescent="0.35">
      <c r="A339" s="102" t="s">
        <v>135</v>
      </c>
      <c r="B339" s="102" t="s">
        <v>133</v>
      </c>
      <c r="C339" s="103" t="s">
        <v>136</v>
      </c>
      <c r="D339" s="106">
        <v>580432</v>
      </c>
      <c r="E339" s="106">
        <v>1019195</v>
      </c>
      <c r="F339" s="106">
        <v>0</v>
      </c>
      <c r="G339" s="106">
        <v>0</v>
      </c>
    </row>
    <row r="340" spans="1:7" ht="26" x14ac:dyDescent="0.35">
      <c r="A340" s="102" t="s">
        <v>451</v>
      </c>
      <c r="B340" s="102" t="s">
        <v>133</v>
      </c>
      <c r="C340" s="103" t="s">
        <v>452</v>
      </c>
      <c r="D340" s="106">
        <v>0</v>
      </c>
      <c r="E340" s="106">
        <v>0</v>
      </c>
      <c r="F340" s="106">
        <v>670000</v>
      </c>
      <c r="G340" s="106">
        <v>670000</v>
      </c>
    </row>
    <row r="341" spans="1:7" ht="26" x14ac:dyDescent="0.35">
      <c r="A341" s="102" t="s">
        <v>137</v>
      </c>
      <c r="B341" s="102" t="s">
        <v>133</v>
      </c>
      <c r="C341" s="103" t="s">
        <v>138</v>
      </c>
      <c r="D341" s="106">
        <v>350000</v>
      </c>
      <c r="E341" s="106">
        <v>0</v>
      </c>
      <c r="F341" s="106">
        <v>0</v>
      </c>
      <c r="G341" s="106">
        <v>0</v>
      </c>
    </row>
    <row r="342" spans="1:7" ht="26" x14ac:dyDescent="0.35">
      <c r="A342" s="102" t="s">
        <v>139</v>
      </c>
      <c r="B342" s="102" t="s">
        <v>133</v>
      </c>
      <c r="C342" s="103" t="s">
        <v>140</v>
      </c>
      <c r="D342" s="106">
        <v>52500</v>
      </c>
      <c r="E342" s="106">
        <v>22500</v>
      </c>
      <c r="F342" s="106">
        <v>22500</v>
      </c>
      <c r="G342" s="106">
        <v>22500</v>
      </c>
    </row>
    <row r="343" spans="1:7" x14ac:dyDescent="0.35">
      <c r="A343" s="102" t="s">
        <v>431</v>
      </c>
      <c r="B343" s="102" t="s">
        <v>133</v>
      </c>
      <c r="C343" s="103" t="s">
        <v>562</v>
      </c>
      <c r="D343" s="106">
        <v>0</v>
      </c>
      <c r="E343" s="106">
        <v>847000</v>
      </c>
      <c r="F343" s="106">
        <v>847000</v>
      </c>
      <c r="G343" s="106">
        <v>217800</v>
      </c>
    </row>
    <row r="344" spans="1:7" ht="15" x14ac:dyDescent="0.35">
      <c r="A344" s="115"/>
      <c r="B344" s="115"/>
      <c r="C344" s="127" t="s">
        <v>153</v>
      </c>
      <c r="D344" s="116">
        <f>D345+D361</f>
        <v>295530309</v>
      </c>
      <c r="E344" s="116">
        <f t="shared" ref="E344:G344" si="69">E345+E361</f>
        <v>326234425</v>
      </c>
      <c r="F344" s="116">
        <f t="shared" si="69"/>
        <v>203118058</v>
      </c>
      <c r="G344" s="116">
        <f t="shared" si="69"/>
        <v>149633338</v>
      </c>
    </row>
    <row r="345" spans="1:7" ht="15.5" x14ac:dyDescent="0.35">
      <c r="A345" s="28"/>
      <c r="B345" s="28"/>
      <c r="C345" s="3" t="s">
        <v>4</v>
      </c>
      <c r="D345" s="9">
        <f>D347+D349+D351+D357+D359</f>
        <v>135196242</v>
      </c>
      <c r="E345" s="9">
        <f t="shared" ref="E345:G345" si="70">E347+E349+E351+E357+E359</f>
        <v>142247016</v>
      </c>
      <c r="F345" s="9">
        <f t="shared" si="70"/>
        <v>145458406</v>
      </c>
      <c r="G345" s="9">
        <f t="shared" si="70"/>
        <v>145458406</v>
      </c>
    </row>
    <row r="346" spans="1:7" x14ac:dyDescent="0.35">
      <c r="A346" s="80"/>
      <c r="B346" s="80"/>
      <c r="C346" s="2" t="s">
        <v>3</v>
      </c>
      <c r="D346" s="38"/>
      <c r="E346" s="38"/>
      <c r="F346" s="38"/>
      <c r="G346" s="38"/>
    </row>
    <row r="347" spans="1:7" ht="26.5" customHeight="1" x14ac:dyDescent="0.35">
      <c r="A347" s="31" t="s">
        <v>206</v>
      </c>
      <c r="B347" s="31" t="s">
        <v>144</v>
      </c>
      <c r="C347" s="7" t="s">
        <v>453</v>
      </c>
      <c r="D347" s="11">
        <f t="shared" ref="D347:G349" si="71">D348</f>
        <v>279310</v>
      </c>
      <c r="E347" s="11">
        <f t="shared" si="71"/>
        <v>0</v>
      </c>
      <c r="F347" s="11">
        <f t="shared" si="71"/>
        <v>0</v>
      </c>
      <c r="G347" s="11">
        <f t="shared" si="71"/>
        <v>0</v>
      </c>
    </row>
    <row r="348" spans="1:7" x14ac:dyDescent="0.35">
      <c r="A348" s="80"/>
      <c r="B348" s="80"/>
      <c r="C348" s="8" t="s">
        <v>16</v>
      </c>
      <c r="D348" s="1">
        <v>279310</v>
      </c>
      <c r="E348" s="1">
        <v>0</v>
      </c>
      <c r="F348" s="1">
        <v>0</v>
      </c>
      <c r="G348" s="1">
        <v>0</v>
      </c>
    </row>
    <row r="349" spans="1:7" ht="26" x14ac:dyDescent="0.35">
      <c r="A349" s="31" t="s">
        <v>143</v>
      </c>
      <c r="B349" s="31" t="s">
        <v>144</v>
      </c>
      <c r="C349" s="7" t="s">
        <v>145</v>
      </c>
      <c r="D349" s="11">
        <f t="shared" si="71"/>
        <v>68516</v>
      </c>
      <c r="E349" s="11">
        <f t="shared" si="71"/>
        <v>68516</v>
      </c>
      <c r="F349" s="11">
        <f t="shared" si="71"/>
        <v>68516</v>
      </c>
      <c r="G349" s="11">
        <f t="shared" si="71"/>
        <v>68516</v>
      </c>
    </row>
    <row r="350" spans="1:7" x14ac:dyDescent="0.35">
      <c r="A350" s="43"/>
      <c r="B350" s="43"/>
      <c r="C350" s="15" t="s">
        <v>16</v>
      </c>
      <c r="D350" s="1">
        <v>68516</v>
      </c>
      <c r="E350" s="1">
        <v>68516</v>
      </c>
      <c r="F350" s="1">
        <v>68516</v>
      </c>
      <c r="G350" s="1">
        <v>68516</v>
      </c>
    </row>
    <row r="351" spans="1:7" ht="18.75" customHeight="1" x14ac:dyDescent="0.35">
      <c r="A351" s="70" t="s">
        <v>152</v>
      </c>
      <c r="B351" s="31" t="s">
        <v>146</v>
      </c>
      <c r="C351" s="7" t="s">
        <v>147</v>
      </c>
      <c r="D351" s="11">
        <f>D352+D353+D354+D356+D355</f>
        <v>132408501</v>
      </c>
      <c r="E351" s="11">
        <f>E352+E353+E354+E356+E355</f>
        <v>138317185</v>
      </c>
      <c r="F351" s="11">
        <f>F352+F353+F354+F356+F355</f>
        <v>141126569</v>
      </c>
      <c r="G351" s="11">
        <f>G352+G353+G354+G356+G355</f>
        <v>141126569</v>
      </c>
    </row>
    <row r="352" spans="1:7" x14ac:dyDescent="0.35">
      <c r="A352" s="43"/>
      <c r="B352" s="43"/>
      <c r="C352" s="8" t="s">
        <v>396</v>
      </c>
      <c r="D352" s="16">
        <v>93673215</v>
      </c>
      <c r="E352" s="16">
        <v>96518074</v>
      </c>
      <c r="F352" s="16">
        <v>100741000</v>
      </c>
      <c r="G352" s="16">
        <v>100741000</v>
      </c>
    </row>
    <row r="353" spans="1:7" s="100" customFormat="1" ht="15.5" x14ac:dyDescent="0.35">
      <c r="A353" s="43"/>
      <c r="B353" s="43"/>
      <c r="C353" s="8" t="s">
        <v>397</v>
      </c>
      <c r="D353" s="16">
        <v>12602600</v>
      </c>
      <c r="E353" s="16">
        <v>10678000</v>
      </c>
      <c r="F353" s="16">
        <v>11997000</v>
      </c>
      <c r="G353" s="16">
        <v>11997000</v>
      </c>
    </row>
    <row r="354" spans="1:7" s="100" customFormat="1" ht="15.5" x14ac:dyDescent="0.35">
      <c r="A354" s="43"/>
      <c r="B354" s="43"/>
      <c r="C354" s="8" t="s">
        <v>398</v>
      </c>
      <c r="D354" s="16">
        <v>10168000</v>
      </c>
      <c r="E354" s="16">
        <v>6784000</v>
      </c>
      <c r="F354" s="16">
        <v>6790000</v>
      </c>
      <c r="G354" s="16">
        <v>6790000</v>
      </c>
    </row>
    <row r="355" spans="1:7" s="98" customFormat="1" ht="14" x14ac:dyDescent="0.3">
      <c r="A355" s="43"/>
      <c r="B355" s="43"/>
      <c r="C355" s="187" t="s">
        <v>399</v>
      </c>
      <c r="D355" s="16">
        <v>500000</v>
      </c>
      <c r="E355" s="16">
        <v>6090000</v>
      </c>
      <c r="F355" s="16">
        <v>6484000</v>
      </c>
      <c r="G355" s="16">
        <v>6484000</v>
      </c>
    </row>
    <row r="356" spans="1:7" s="98" customFormat="1" ht="14" x14ac:dyDescent="0.35">
      <c r="A356" s="43"/>
      <c r="B356" s="43"/>
      <c r="C356" s="8" t="s">
        <v>16</v>
      </c>
      <c r="D356" s="16">
        <v>15464686</v>
      </c>
      <c r="E356" s="16">
        <v>18247111</v>
      </c>
      <c r="F356" s="16">
        <v>15114569</v>
      </c>
      <c r="G356" s="16">
        <v>15114569</v>
      </c>
    </row>
    <row r="357" spans="1:7" s="98" customFormat="1" ht="26" x14ac:dyDescent="0.35">
      <c r="A357" s="6" t="s">
        <v>454</v>
      </c>
      <c r="B357" s="6" t="s">
        <v>148</v>
      </c>
      <c r="C357" s="7" t="s">
        <v>455</v>
      </c>
      <c r="D357" s="11">
        <f>D358</f>
        <v>2383000</v>
      </c>
      <c r="E357" s="11">
        <f>E358</f>
        <v>3704400</v>
      </c>
      <c r="F357" s="11">
        <f>F358</f>
        <v>4106406</v>
      </c>
      <c r="G357" s="11">
        <f>G358</f>
        <v>4106406</v>
      </c>
    </row>
    <row r="358" spans="1:7" s="98" customFormat="1" ht="14" x14ac:dyDescent="0.35">
      <c r="A358" s="80"/>
      <c r="B358" s="80"/>
      <c r="C358" s="8" t="s">
        <v>456</v>
      </c>
      <c r="D358" s="1">
        <v>2383000</v>
      </c>
      <c r="E358" s="1">
        <v>3704400</v>
      </c>
      <c r="F358" s="1">
        <v>4106406</v>
      </c>
      <c r="G358" s="1">
        <v>4106406</v>
      </c>
    </row>
    <row r="359" spans="1:7" s="98" customFormat="1" ht="14" x14ac:dyDescent="0.35">
      <c r="A359" s="31" t="s">
        <v>42</v>
      </c>
      <c r="B359" s="31" t="s">
        <v>148</v>
      </c>
      <c r="C359" s="32" t="s">
        <v>43</v>
      </c>
      <c r="D359" s="11">
        <f t="shared" ref="D359:G359" si="72">D360</f>
        <v>56915</v>
      </c>
      <c r="E359" s="11">
        <f t="shared" si="72"/>
        <v>156915</v>
      </c>
      <c r="F359" s="11">
        <f t="shared" si="72"/>
        <v>156915</v>
      </c>
      <c r="G359" s="11">
        <f t="shared" si="72"/>
        <v>156915</v>
      </c>
    </row>
    <row r="360" spans="1:7" s="98" customFormat="1" ht="14" x14ac:dyDescent="0.35">
      <c r="A360" s="43"/>
      <c r="B360" s="43"/>
      <c r="C360" s="8" t="s">
        <v>16</v>
      </c>
      <c r="D360" s="1">
        <v>56915</v>
      </c>
      <c r="E360" s="1">
        <v>156915</v>
      </c>
      <c r="F360" s="1">
        <v>156915</v>
      </c>
      <c r="G360" s="1">
        <v>156915</v>
      </c>
    </row>
    <row r="361" spans="1:7" s="98" customFormat="1" ht="45" x14ac:dyDescent="0.35">
      <c r="A361" s="28"/>
      <c r="B361" s="28"/>
      <c r="C361" s="29" t="s">
        <v>12</v>
      </c>
      <c r="D361" s="65">
        <f>SUM(D363:D367)</f>
        <v>160334067</v>
      </c>
      <c r="E361" s="65">
        <f t="shared" ref="E361:G361" si="73">SUM(E363:E367)</f>
        <v>183987409</v>
      </c>
      <c r="F361" s="65">
        <f t="shared" si="73"/>
        <v>57659652</v>
      </c>
      <c r="G361" s="65">
        <f t="shared" si="73"/>
        <v>4174932</v>
      </c>
    </row>
    <row r="362" spans="1:7" s="98" customFormat="1" ht="14" x14ac:dyDescent="0.35">
      <c r="A362" s="80"/>
      <c r="B362" s="80"/>
      <c r="C362" s="2" t="s">
        <v>3</v>
      </c>
      <c r="D362" s="40"/>
      <c r="E362" s="40"/>
      <c r="F362" s="40"/>
      <c r="G362" s="40"/>
    </row>
    <row r="363" spans="1:7" s="98" customFormat="1" ht="14" x14ac:dyDescent="0.35">
      <c r="A363" s="102" t="s">
        <v>149</v>
      </c>
      <c r="B363" s="102" t="s">
        <v>148</v>
      </c>
      <c r="C363" s="103" t="s">
        <v>150</v>
      </c>
      <c r="D363" s="104">
        <v>99840500</v>
      </c>
      <c r="E363" s="104">
        <v>136738452</v>
      </c>
      <c r="F363" s="104">
        <v>48213722</v>
      </c>
      <c r="G363" s="104">
        <v>4174932</v>
      </c>
    </row>
    <row r="364" spans="1:7" s="98" customFormat="1" ht="26" x14ac:dyDescent="0.35">
      <c r="A364" s="102" t="s">
        <v>563</v>
      </c>
      <c r="B364" s="102" t="s">
        <v>148</v>
      </c>
      <c r="C364" s="103" t="s">
        <v>564</v>
      </c>
      <c r="D364" s="104">
        <v>0</v>
      </c>
      <c r="E364" s="104">
        <v>58957</v>
      </c>
      <c r="F364" s="104">
        <v>612930</v>
      </c>
      <c r="G364" s="104">
        <v>0</v>
      </c>
    </row>
    <row r="365" spans="1:7" s="98" customFormat="1" ht="26" x14ac:dyDescent="0.35">
      <c r="A365" s="102" t="s">
        <v>151</v>
      </c>
      <c r="B365" s="102" t="s">
        <v>148</v>
      </c>
      <c r="C365" s="103" t="s">
        <v>509</v>
      </c>
      <c r="D365" s="104">
        <v>4827741</v>
      </c>
      <c r="E365" s="104">
        <v>0</v>
      </c>
      <c r="F365" s="104">
        <v>0</v>
      </c>
      <c r="G365" s="104">
        <v>0</v>
      </c>
    </row>
    <row r="366" spans="1:7" s="98" customFormat="1" ht="14" x14ac:dyDescent="0.35">
      <c r="A366" s="102" t="s">
        <v>457</v>
      </c>
      <c r="B366" s="102" t="s">
        <v>148</v>
      </c>
      <c r="C366" s="103" t="s">
        <v>458</v>
      </c>
      <c r="D366" s="104">
        <v>5826</v>
      </c>
      <c r="E366" s="104">
        <v>0</v>
      </c>
      <c r="F366" s="104">
        <v>0</v>
      </c>
      <c r="G366" s="104">
        <v>0</v>
      </c>
    </row>
    <row r="367" spans="1:7" s="98" customFormat="1" ht="26" x14ac:dyDescent="0.35">
      <c r="A367" s="102" t="s">
        <v>431</v>
      </c>
      <c r="B367" s="102" t="s">
        <v>148</v>
      </c>
      <c r="C367" s="103" t="s">
        <v>459</v>
      </c>
      <c r="D367" s="104">
        <v>55660000</v>
      </c>
      <c r="E367" s="104">
        <v>47190000</v>
      </c>
      <c r="F367" s="104">
        <v>8833000</v>
      </c>
      <c r="G367" s="104">
        <v>0</v>
      </c>
    </row>
    <row r="368" spans="1:7" s="98" customFormat="1" ht="15.5" x14ac:dyDescent="0.35">
      <c r="A368" s="121"/>
      <c r="B368" s="122"/>
      <c r="C368" s="123" t="s">
        <v>391</v>
      </c>
      <c r="D368" s="124">
        <f>D369+D414</f>
        <v>8694995</v>
      </c>
      <c r="E368" s="124">
        <f>E369+E414</f>
        <v>3641435</v>
      </c>
      <c r="F368" s="124">
        <f>F369+F414</f>
        <v>1471986</v>
      </c>
      <c r="G368" s="124">
        <f>G369+G414</f>
        <v>1330746</v>
      </c>
    </row>
    <row r="369" spans="1:7" s="98" customFormat="1" ht="15.5" x14ac:dyDescent="0.35">
      <c r="A369" s="108"/>
      <c r="B369" s="109"/>
      <c r="C369" s="110" t="s">
        <v>154</v>
      </c>
      <c r="D369" s="111">
        <f>D371+D380+D386+D389+D394+D396+D402+D406</f>
        <v>1315399</v>
      </c>
      <c r="E369" s="111">
        <f>E371+E380+E386+E389+E394+E396+E402+E406</f>
        <v>1722235</v>
      </c>
      <c r="F369" s="111">
        <f>F371+F380+F386+F389+F394+F396+F402+F406</f>
        <v>1361786</v>
      </c>
      <c r="G369" s="111">
        <f>G371+G380+G386+G389+G394+G396+G402+G406</f>
        <v>1308546</v>
      </c>
    </row>
    <row r="370" spans="1:7" s="98" customFormat="1" ht="14" x14ac:dyDescent="0.35">
      <c r="A370" s="36"/>
      <c r="B370" s="112"/>
      <c r="C370" s="2" t="s">
        <v>3</v>
      </c>
      <c r="D370" s="45"/>
      <c r="E370" s="45"/>
      <c r="F370" s="45"/>
      <c r="G370" s="45"/>
    </row>
    <row r="371" spans="1:7" s="98" customFormat="1" ht="14" x14ac:dyDescent="0.35">
      <c r="A371" s="46" t="s">
        <v>155</v>
      </c>
      <c r="B371" s="46" t="s">
        <v>156</v>
      </c>
      <c r="C371" s="32" t="s">
        <v>157</v>
      </c>
      <c r="D371" s="48">
        <f>SUM(D372:D379)</f>
        <v>631092</v>
      </c>
      <c r="E371" s="48">
        <f t="shared" ref="E371:G371" si="74">SUM(E372:E379)</f>
        <v>631092</v>
      </c>
      <c r="F371" s="48">
        <f t="shared" si="74"/>
        <v>631092</v>
      </c>
      <c r="G371" s="48">
        <f t="shared" si="74"/>
        <v>631092</v>
      </c>
    </row>
    <row r="372" spans="1:7" s="98" customFormat="1" ht="14" x14ac:dyDescent="0.35">
      <c r="A372" s="36"/>
      <c r="B372" s="112"/>
      <c r="C372" s="86" t="s">
        <v>460</v>
      </c>
      <c r="D372" s="45">
        <v>95854</v>
      </c>
      <c r="E372" s="45">
        <v>73253</v>
      </c>
      <c r="F372" s="45">
        <v>96353</v>
      </c>
      <c r="G372" s="45">
        <v>86353</v>
      </c>
    </row>
    <row r="373" spans="1:7" s="98" customFormat="1" ht="39" x14ac:dyDescent="0.35">
      <c r="A373" s="36"/>
      <c r="B373" s="112"/>
      <c r="C373" s="86" t="s">
        <v>158</v>
      </c>
      <c r="D373" s="45">
        <v>249622</v>
      </c>
      <c r="E373" s="45">
        <v>217120</v>
      </c>
      <c r="F373" s="45">
        <v>280120</v>
      </c>
      <c r="G373" s="45">
        <v>285620</v>
      </c>
    </row>
    <row r="374" spans="1:7" s="99" customFormat="1" ht="39" x14ac:dyDescent="0.35">
      <c r="A374" s="36"/>
      <c r="B374" s="112"/>
      <c r="C374" s="86" t="s">
        <v>461</v>
      </c>
      <c r="D374" s="45">
        <v>32800</v>
      </c>
      <c r="E374" s="45">
        <v>45000</v>
      </c>
      <c r="F374" s="45">
        <v>50000</v>
      </c>
      <c r="G374" s="45">
        <v>0</v>
      </c>
    </row>
    <row r="375" spans="1:7" s="98" customFormat="1" ht="14" x14ac:dyDescent="0.35">
      <c r="A375" s="36"/>
      <c r="B375" s="112"/>
      <c r="C375" s="86" t="s">
        <v>462</v>
      </c>
      <c r="D375" s="45">
        <v>0</v>
      </c>
      <c r="E375" s="45">
        <v>5000</v>
      </c>
      <c r="F375" s="45">
        <v>5000</v>
      </c>
      <c r="G375" s="45">
        <v>0</v>
      </c>
    </row>
    <row r="376" spans="1:7" s="98" customFormat="1" ht="14" x14ac:dyDescent="0.35">
      <c r="A376" s="36"/>
      <c r="B376" s="112"/>
      <c r="C376" s="86" t="s">
        <v>159</v>
      </c>
      <c r="D376" s="45">
        <v>31250</v>
      </c>
      <c r="E376" s="45">
        <v>17219</v>
      </c>
      <c r="F376" s="45">
        <v>24119</v>
      </c>
      <c r="G376" s="45">
        <v>28119</v>
      </c>
    </row>
    <row r="377" spans="1:7" s="98" customFormat="1" ht="14" x14ac:dyDescent="0.35">
      <c r="A377" s="36"/>
      <c r="B377" s="112"/>
      <c r="C377" s="86" t="s">
        <v>463</v>
      </c>
      <c r="D377" s="45">
        <v>71619</v>
      </c>
      <c r="E377" s="45">
        <v>30000</v>
      </c>
      <c r="F377" s="45">
        <v>30000</v>
      </c>
      <c r="G377" s="45">
        <v>40000</v>
      </c>
    </row>
    <row r="378" spans="1:7" s="98" customFormat="1" ht="14" x14ac:dyDescent="0.35">
      <c r="A378" s="36"/>
      <c r="B378" s="112"/>
      <c r="C378" s="86" t="s">
        <v>464</v>
      </c>
      <c r="D378" s="45">
        <v>70620</v>
      </c>
      <c r="E378" s="45">
        <v>63500</v>
      </c>
      <c r="F378" s="45">
        <v>65500</v>
      </c>
      <c r="G378" s="159">
        <v>36000</v>
      </c>
    </row>
    <row r="379" spans="1:7" s="98" customFormat="1" ht="14" x14ac:dyDescent="0.35">
      <c r="A379" s="36"/>
      <c r="B379" s="112"/>
      <c r="C379" s="86" t="s">
        <v>465</v>
      </c>
      <c r="D379" s="45">
        <v>79327</v>
      </c>
      <c r="E379" s="45">
        <v>180000</v>
      </c>
      <c r="F379" s="45">
        <v>80000</v>
      </c>
      <c r="G379" s="45">
        <v>155000</v>
      </c>
    </row>
    <row r="380" spans="1:7" s="98" customFormat="1" ht="26.25" customHeight="1" x14ac:dyDescent="0.35">
      <c r="A380" s="47" t="s">
        <v>160</v>
      </c>
      <c r="B380" s="46" t="s">
        <v>156</v>
      </c>
      <c r="C380" s="32" t="s">
        <v>161</v>
      </c>
      <c r="D380" s="48">
        <f>SUM(D381:D385)</f>
        <v>160772</v>
      </c>
      <c r="E380" s="48">
        <f>SUM(E381:E385)</f>
        <v>160772</v>
      </c>
      <c r="F380" s="48">
        <f>SUM(F381:F385)</f>
        <v>160772</v>
      </c>
      <c r="G380" s="48">
        <f>SUM(G381:G385)</f>
        <v>160772</v>
      </c>
    </row>
    <row r="381" spans="1:7" s="98" customFormat="1" ht="26.25" customHeight="1" x14ac:dyDescent="0.35">
      <c r="A381" s="36"/>
      <c r="B381" s="112"/>
      <c r="C381" s="86" t="s">
        <v>466</v>
      </c>
      <c r="D381" s="45">
        <v>10868</v>
      </c>
      <c r="E381" s="45">
        <v>3521</v>
      </c>
      <c r="F381" s="45">
        <v>0</v>
      </c>
      <c r="G381" s="45">
        <v>0</v>
      </c>
    </row>
    <row r="382" spans="1:7" s="98" customFormat="1" ht="26.25" customHeight="1" x14ac:dyDescent="0.35">
      <c r="A382" s="36"/>
      <c r="B382" s="112"/>
      <c r="C382" s="86" t="s">
        <v>565</v>
      </c>
      <c r="D382" s="45">
        <v>0</v>
      </c>
      <c r="E382" s="45">
        <v>2420</v>
      </c>
      <c r="F382" s="45">
        <v>0</v>
      </c>
      <c r="G382" s="45">
        <v>0</v>
      </c>
    </row>
    <row r="383" spans="1:7" s="98" customFormat="1" ht="26" x14ac:dyDescent="0.35">
      <c r="A383" s="36"/>
      <c r="B383" s="112"/>
      <c r="C383" s="86" t="s">
        <v>467</v>
      </c>
      <c r="D383" s="45">
        <v>40000</v>
      </c>
      <c r="E383" s="45">
        <v>32500</v>
      </c>
      <c r="F383" s="45">
        <v>40772</v>
      </c>
      <c r="G383" s="45">
        <v>40772</v>
      </c>
    </row>
    <row r="384" spans="1:7" s="98" customFormat="1" ht="26" x14ac:dyDescent="0.35">
      <c r="A384" s="36"/>
      <c r="B384" s="112"/>
      <c r="C384" s="86" t="s">
        <v>468</v>
      </c>
      <c r="D384" s="45">
        <v>5000</v>
      </c>
      <c r="E384" s="45">
        <v>5000</v>
      </c>
      <c r="F384" s="45">
        <v>10000</v>
      </c>
      <c r="G384" s="45">
        <v>10000</v>
      </c>
    </row>
    <row r="385" spans="1:7" s="98" customFormat="1" ht="14" x14ac:dyDescent="0.35">
      <c r="A385" s="36"/>
      <c r="B385" s="112"/>
      <c r="C385" s="86" t="s">
        <v>592</v>
      </c>
      <c r="D385" s="45">
        <v>104904</v>
      </c>
      <c r="E385" s="45">
        <v>117331</v>
      </c>
      <c r="F385" s="45">
        <v>110000</v>
      </c>
      <c r="G385" s="45">
        <v>110000</v>
      </c>
    </row>
    <row r="386" spans="1:7" s="98" customFormat="1" ht="14" x14ac:dyDescent="0.35">
      <c r="A386" s="47" t="s">
        <v>162</v>
      </c>
      <c r="B386" s="46" t="s">
        <v>156</v>
      </c>
      <c r="C386" s="32" t="s">
        <v>163</v>
      </c>
      <c r="D386" s="48">
        <f>D387+D388</f>
        <v>7000</v>
      </c>
      <c r="E386" s="48">
        <f t="shared" ref="E386:G386" si="75">E387+E388</f>
        <v>7000</v>
      </c>
      <c r="F386" s="48">
        <f t="shared" si="75"/>
        <v>7000</v>
      </c>
      <c r="G386" s="48">
        <f t="shared" si="75"/>
        <v>7000</v>
      </c>
    </row>
    <row r="387" spans="1:7" s="98" customFormat="1" ht="14" x14ac:dyDescent="0.35">
      <c r="A387" s="36"/>
      <c r="B387" s="112"/>
      <c r="C387" s="86" t="s">
        <v>159</v>
      </c>
      <c r="D387" s="45">
        <v>0</v>
      </c>
      <c r="E387" s="45">
        <v>7000</v>
      </c>
      <c r="F387" s="45">
        <v>7000</v>
      </c>
      <c r="G387" s="45">
        <v>7000</v>
      </c>
    </row>
    <row r="388" spans="1:7" x14ac:dyDescent="0.35">
      <c r="A388" s="36"/>
      <c r="B388" s="112"/>
      <c r="C388" s="86" t="s">
        <v>469</v>
      </c>
      <c r="D388" s="45">
        <v>7000</v>
      </c>
      <c r="E388" s="45">
        <v>0</v>
      </c>
      <c r="F388" s="45">
        <v>0</v>
      </c>
      <c r="G388" s="45">
        <v>0</v>
      </c>
    </row>
    <row r="389" spans="1:7" x14ac:dyDescent="0.35">
      <c r="A389" s="46" t="s">
        <v>164</v>
      </c>
      <c r="B389" s="46" t="s">
        <v>165</v>
      </c>
      <c r="C389" s="32" t="s">
        <v>166</v>
      </c>
      <c r="D389" s="48">
        <f>SUM(D390:D393)</f>
        <v>140864</v>
      </c>
      <c r="E389" s="48">
        <f t="shared" ref="E389:G389" si="76">SUM(E390:E393)</f>
        <v>140864</v>
      </c>
      <c r="F389" s="48">
        <f t="shared" si="76"/>
        <v>140864</v>
      </c>
      <c r="G389" s="48">
        <f t="shared" si="76"/>
        <v>140864</v>
      </c>
    </row>
    <row r="390" spans="1:7" x14ac:dyDescent="0.35">
      <c r="A390" s="112"/>
      <c r="B390" s="112"/>
      <c r="C390" s="86" t="s">
        <v>159</v>
      </c>
      <c r="D390" s="159">
        <v>60863</v>
      </c>
      <c r="E390" s="159">
        <v>68264</v>
      </c>
      <c r="F390" s="159">
        <v>68264</v>
      </c>
      <c r="G390" s="159">
        <v>68264</v>
      </c>
    </row>
    <row r="391" spans="1:7" ht="26" x14ac:dyDescent="0.35">
      <c r="A391" s="112"/>
      <c r="B391" s="112"/>
      <c r="C391" s="86" t="s">
        <v>167</v>
      </c>
      <c r="D391" s="159">
        <v>59236</v>
      </c>
      <c r="E391" s="159">
        <v>72600</v>
      </c>
      <c r="F391" s="159">
        <v>72600</v>
      </c>
      <c r="G391" s="159">
        <v>72600</v>
      </c>
    </row>
    <row r="392" spans="1:7" s="98" customFormat="1" ht="14" x14ac:dyDescent="0.35">
      <c r="A392" s="112"/>
      <c r="B392" s="112"/>
      <c r="C392" s="86" t="s">
        <v>470</v>
      </c>
      <c r="D392" s="159">
        <v>5000</v>
      </c>
      <c r="E392" s="159">
        <v>0</v>
      </c>
      <c r="F392" s="159">
        <v>0</v>
      </c>
      <c r="G392" s="159">
        <v>0</v>
      </c>
    </row>
    <row r="393" spans="1:7" s="98" customFormat="1" ht="26" x14ac:dyDescent="0.35">
      <c r="A393" s="112"/>
      <c r="B393" s="112"/>
      <c r="C393" s="86" t="s">
        <v>177</v>
      </c>
      <c r="D393" s="159">
        <v>15765</v>
      </c>
      <c r="E393" s="159">
        <v>0</v>
      </c>
      <c r="F393" s="159">
        <v>0</v>
      </c>
      <c r="G393" s="159">
        <v>0</v>
      </c>
    </row>
    <row r="394" spans="1:7" s="98" customFormat="1" ht="14" x14ac:dyDescent="0.35">
      <c r="A394" s="46" t="s">
        <v>168</v>
      </c>
      <c r="B394" s="46" t="s">
        <v>165</v>
      </c>
      <c r="C394" s="32" t="s">
        <v>169</v>
      </c>
      <c r="D394" s="48">
        <f>SUM(D395:D395)</f>
        <v>21717</v>
      </c>
      <c r="E394" s="48">
        <f t="shared" ref="E394:G394" si="77">SUM(E395:E395)</f>
        <v>21717</v>
      </c>
      <c r="F394" s="48">
        <f t="shared" si="77"/>
        <v>21717</v>
      </c>
      <c r="G394" s="48">
        <f t="shared" si="77"/>
        <v>21717</v>
      </c>
    </row>
    <row r="395" spans="1:7" s="98" customFormat="1" ht="14" x14ac:dyDescent="0.35">
      <c r="A395" s="36"/>
      <c r="B395" s="112"/>
      <c r="C395" s="86" t="s">
        <v>159</v>
      </c>
      <c r="D395" s="45">
        <v>21717</v>
      </c>
      <c r="E395" s="45">
        <v>21717</v>
      </c>
      <c r="F395" s="45">
        <v>21717</v>
      </c>
      <c r="G395" s="45">
        <v>21717</v>
      </c>
    </row>
    <row r="396" spans="1:7" s="98" customFormat="1" ht="14" x14ac:dyDescent="0.35">
      <c r="A396" s="161" t="s">
        <v>170</v>
      </c>
      <c r="B396" s="161" t="s">
        <v>171</v>
      </c>
      <c r="C396" s="32" t="s">
        <v>593</v>
      </c>
      <c r="D396" s="162">
        <f>SUM(D397:D401)</f>
        <v>40350</v>
      </c>
      <c r="E396" s="162">
        <f t="shared" ref="E396:G396" si="78">SUM(E397:E401)</f>
        <v>259625</v>
      </c>
      <c r="F396" s="162">
        <f t="shared" si="78"/>
        <v>48017</v>
      </c>
      <c r="G396" s="162">
        <f t="shared" si="78"/>
        <v>109727</v>
      </c>
    </row>
    <row r="397" spans="1:7" s="98" customFormat="1" ht="14" x14ac:dyDescent="0.35">
      <c r="A397" s="36"/>
      <c r="B397" s="112"/>
      <c r="C397" s="86" t="s">
        <v>471</v>
      </c>
      <c r="D397" s="45">
        <v>30000</v>
      </c>
      <c r="E397" s="45">
        <v>30000</v>
      </c>
      <c r="F397" s="45">
        <v>30000</v>
      </c>
      <c r="G397" s="45">
        <v>30000</v>
      </c>
    </row>
    <row r="398" spans="1:7" s="98" customFormat="1" ht="39" x14ac:dyDescent="0.35">
      <c r="A398" s="36"/>
      <c r="B398" s="112"/>
      <c r="C398" s="86" t="s">
        <v>594</v>
      </c>
      <c r="D398" s="45">
        <v>6070</v>
      </c>
      <c r="E398" s="45">
        <v>6070</v>
      </c>
      <c r="F398" s="45">
        <v>6070</v>
      </c>
      <c r="G398" s="45">
        <v>6070</v>
      </c>
    </row>
    <row r="399" spans="1:7" s="98" customFormat="1" ht="37" customHeight="1" x14ac:dyDescent="0.35">
      <c r="A399" s="36"/>
      <c r="B399" s="112"/>
      <c r="C399" s="86" t="s">
        <v>595</v>
      </c>
      <c r="D399" s="45">
        <v>0</v>
      </c>
      <c r="E399" s="45">
        <v>213875</v>
      </c>
      <c r="F399" s="45">
        <v>11947</v>
      </c>
      <c r="G399" s="45">
        <v>11947</v>
      </c>
    </row>
    <row r="400" spans="1:7" x14ac:dyDescent="0.35">
      <c r="A400" s="36"/>
      <c r="B400" s="112"/>
      <c r="C400" s="86" t="s">
        <v>472</v>
      </c>
      <c r="D400" s="45">
        <v>0</v>
      </c>
      <c r="E400" s="45">
        <v>9680</v>
      </c>
      <c r="F400" s="45">
        <v>0</v>
      </c>
      <c r="G400" s="45">
        <v>61710</v>
      </c>
    </row>
    <row r="401" spans="1:7" ht="41.5" x14ac:dyDescent="0.35">
      <c r="A401" s="36"/>
      <c r="B401" s="112"/>
      <c r="C401" s="86" t="s">
        <v>596</v>
      </c>
      <c r="D401" s="45">
        <v>4280</v>
      </c>
      <c r="E401" s="45">
        <v>0</v>
      </c>
      <c r="F401" s="45">
        <v>0</v>
      </c>
      <c r="G401" s="45">
        <v>0</v>
      </c>
    </row>
    <row r="402" spans="1:7" x14ac:dyDescent="0.35">
      <c r="A402" s="46" t="s">
        <v>104</v>
      </c>
      <c r="B402" s="46" t="s">
        <v>171</v>
      </c>
      <c r="C402" s="32" t="s">
        <v>172</v>
      </c>
      <c r="D402" s="48">
        <f>SUM(D403:D405)</f>
        <v>48319</v>
      </c>
      <c r="E402" s="48">
        <f t="shared" ref="E402:G402" si="79">SUM(E403:E405)</f>
        <v>48319</v>
      </c>
      <c r="F402" s="48">
        <f t="shared" si="79"/>
        <v>48319</v>
      </c>
      <c r="G402" s="48">
        <f t="shared" si="79"/>
        <v>48319</v>
      </c>
    </row>
    <row r="403" spans="1:7" ht="26" x14ac:dyDescent="0.35">
      <c r="A403" s="36"/>
      <c r="B403" s="112"/>
      <c r="C403" s="86" t="s">
        <v>173</v>
      </c>
      <c r="D403" s="45">
        <v>34000</v>
      </c>
      <c r="E403" s="45">
        <v>34000</v>
      </c>
      <c r="F403" s="45">
        <v>34000</v>
      </c>
      <c r="G403" s="45">
        <v>34000</v>
      </c>
    </row>
    <row r="404" spans="1:7" ht="26" x14ac:dyDescent="0.35">
      <c r="A404" s="36"/>
      <c r="B404" s="112"/>
      <c r="C404" s="86" t="s">
        <v>174</v>
      </c>
      <c r="D404" s="45">
        <v>9319</v>
      </c>
      <c r="E404" s="45">
        <v>9319</v>
      </c>
      <c r="F404" s="45">
        <v>9319</v>
      </c>
      <c r="G404" s="45">
        <v>9319</v>
      </c>
    </row>
    <row r="405" spans="1:7" ht="26" x14ac:dyDescent="0.35">
      <c r="A405" s="36"/>
      <c r="B405" s="112"/>
      <c r="C405" s="86" t="s">
        <v>177</v>
      </c>
      <c r="D405" s="45">
        <v>5000</v>
      </c>
      <c r="E405" s="45">
        <v>5000</v>
      </c>
      <c r="F405" s="45">
        <v>5000</v>
      </c>
      <c r="G405" s="45">
        <v>5000</v>
      </c>
    </row>
    <row r="406" spans="1:7" x14ac:dyDescent="0.35">
      <c r="A406" s="46" t="s">
        <v>175</v>
      </c>
      <c r="B406" s="46" t="s">
        <v>171</v>
      </c>
      <c r="C406" s="32" t="s">
        <v>176</v>
      </c>
      <c r="D406" s="48">
        <f>SUM(D407:D413)</f>
        <v>265285</v>
      </c>
      <c r="E406" s="48">
        <f>SUM(E407:E413)</f>
        <v>452846</v>
      </c>
      <c r="F406" s="48">
        <f>SUM(F407:F413)</f>
        <v>304005</v>
      </c>
      <c r="G406" s="48">
        <f>SUM(G407:G413)</f>
        <v>189055</v>
      </c>
    </row>
    <row r="407" spans="1:7" ht="26" x14ac:dyDescent="0.35">
      <c r="A407" s="164"/>
      <c r="B407" s="164"/>
      <c r="C407" s="86" t="s">
        <v>597</v>
      </c>
      <c r="D407" s="159">
        <v>146051</v>
      </c>
      <c r="E407" s="159">
        <v>146051</v>
      </c>
      <c r="F407" s="159">
        <v>146051</v>
      </c>
      <c r="G407" s="159">
        <v>146051</v>
      </c>
    </row>
    <row r="408" spans="1:7" ht="39" x14ac:dyDescent="0.35">
      <c r="A408" s="164"/>
      <c r="B408" s="164"/>
      <c r="C408" s="86" t="s">
        <v>598</v>
      </c>
      <c r="D408" s="159">
        <v>0</v>
      </c>
      <c r="E408" s="159">
        <v>118580</v>
      </c>
      <c r="F408" s="159">
        <v>0</v>
      </c>
      <c r="G408" s="159">
        <v>0</v>
      </c>
    </row>
    <row r="409" spans="1:7" ht="65" x14ac:dyDescent="0.35">
      <c r="A409" s="164"/>
      <c r="B409" s="164"/>
      <c r="C409" s="86" t="s">
        <v>599</v>
      </c>
      <c r="D409" s="159">
        <v>0</v>
      </c>
      <c r="E409" s="159">
        <v>145211</v>
      </c>
      <c r="F409" s="159">
        <v>0</v>
      </c>
      <c r="G409" s="159">
        <v>0</v>
      </c>
    </row>
    <row r="410" spans="1:7" ht="26" x14ac:dyDescent="0.35">
      <c r="A410" s="164"/>
      <c r="B410" s="164"/>
      <c r="C410" s="86" t="s">
        <v>600</v>
      </c>
      <c r="D410" s="159">
        <v>0</v>
      </c>
      <c r="E410" s="159">
        <v>0</v>
      </c>
      <c r="F410" s="159">
        <v>114950</v>
      </c>
      <c r="G410" s="159">
        <v>0</v>
      </c>
    </row>
    <row r="411" spans="1:7" x14ac:dyDescent="0.35">
      <c r="A411" s="164"/>
      <c r="B411" s="164"/>
      <c r="C411" s="86" t="s">
        <v>473</v>
      </c>
      <c r="D411" s="159">
        <v>25000</v>
      </c>
      <c r="E411" s="159">
        <v>25000</v>
      </c>
      <c r="F411" s="159">
        <v>25000</v>
      </c>
      <c r="G411" s="159">
        <v>25000</v>
      </c>
    </row>
    <row r="412" spans="1:7" ht="26" x14ac:dyDescent="0.35">
      <c r="A412" s="164"/>
      <c r="B412" s="164"/>
      <c r="C412" s="86" t="s">
        <v>177</v>
      </c>
      <c r="D412" s="159">
        <v>18004</v>
      </c>
      <c r="E412" s="159">
        <v>18004</v>
      </c>
      <c r="F412" s="159">
        <v>18004</v>
      </c>
      <c r="G412" s="159">
        <v>18004</v>
      </c>
    </row>
    <row r="413" spans="1:7" ht="39" x14ac:dyDescent="0.35">
      <c r="A413" s="164"/>
      <c r="B413" s="164"/>
      <c r="C413" s="86" t="s">
        <v>601</v>
      </c>
      <c r="D413" s="159">
        <v>76230</v>
      </c>
      <c r="E413" s="159">
        <v>0</v>
      </c>
      <c r="F413" s="159">
        <v>0</v>
      </c>
      <c r="G413" s="159">
        <v>0</v>
      </c>
    </row>
    <row r="414" spans="1:7" ht="45" x14ac:dyDescent="0.35">
      <c r="A414" s="108"/>
      <c r="B414" s="109"/>
      <c r="C414" s="29" t="s">
        <v>12</v>
      </c>
      <c r="D414" s="111">
        <f>SUM(D416:D425)</f>
        <v>7379596</v>
      </c>
      <c r="E414" s="111">
        <f t="shared" ref="E414:G414" si="80">SUM(E416:E425)</f>
        <v>1919200</v>
      </c>
      <c r="F414" s="111">
        <f t="shared" si="80"/>
        <v>110200</v>
      </c>
      <c r="G414" s="111">
        <f t="shared" si="80"/>
        <v>22200</v>
      </c>
    </row>
    <row r="415" spans="1:7" x14ac:dyDescent="0.35">
      <c r="A415" s="36"/>
      <c r="B415" s="112"/>
      <c r="C415" s="2" t="s">
        <v>3</v>
      </c>
      <c r="D415" s="45"/>
      <c r="E415" s="45"/>
      <c r="F415" s="45"/>
      <c r="G415" s="45"/>
    </row>
    <row r="416" spans="1:7" ht="26" x14ac:dyDescent="0.35">
      <c r="A416" s="46" t="s">
        <v>178</v>
      </c>
      <c r="B416" s="46" t="s">
        <v>156</v>
      </c>
      <c r="C416" s="47" t="s">
        <v>179</v>
      </c>
      <c r="D416" s="48">
        <v>1812601</v>
      </c>
      <c r="E416" s="48">
        <v>0</v>
      </c>
      <c r="F416" s="48">
        <v>0</v>
      </c>
      <c r="G416" s="48">
        <v>0</v>
      </c>
    </row>
    <row r="417" spans="1:7" ht="26" x14ac:dyDescent="0.35">
      <c r="A417" s="46" t="s">
        <v>13</v>
      </c>
      <c r="B417" s="46" t="s">
        <v>156</v>
      </c>
      <c r="C417" s="47" t="s">
        <v>108</v>
      </c>
      <c r="D417" s="48">
        <v>9186</v>
      </c>
      <c r="E417" s="48">
        <v>0</v>
      </c>
      <c r="F417" s="48">
        <v>0</v>
      </c>
      <c r="G417" s="48">
        <v>0</v>
      </c>
    </row>
    <row r="418" spans="1:7" ht="26" x14ac:dyDescent="0.35">
      <c r="A418" s="46" t="s">
        <v>180</v>
      </c>
      <c r="B418" s="46" t="s">
        <v>181</v>
      </c>
      <c r="C418" s="47" t="s">
        <v>182</v>
      </c>
      <c r="D418" s="48">
        <v>29071</v>
      </c>
      <c r="E418" s="48">
        <v>0</v>
      </c>
      <c r="F418" s="48">
        <v>0</v>
      </c>
      <c r="G418" s="48">
        <v>0</v>
      </c>
    </row>
    <row r="419" spans="1:7" ht="26" x14ac:dyDescent="0.35">
      <c r="A419" s="46" t="s">
        <v>109</v>
      </c>
      <c r="B419" s="46" t="s">
        <v>474</v>
      </c>
      <c r="C419" s="47" t="s">
        <v>475</v>
      </c>
      <c r="D419" s="48">
        <v>52600</v>
      </c>
      <c r="E419" s="48">
        <v>275000</v>
      </c>
      <c r="F419" s="48">
        <v>98400</v>
      </c>
      <c r="G419" s="48">
        <v>15400</v>
      </c>
    </row>
    <row r="420" spans="1:7" ht="26" x14ac:dyDescent="0.35">
      <c r="A420" s="46" t="s">
        <v>476</v>
      </c>
      <c r="B420" s="46" t="s">
        <v>171</v>
      </c>
      <c r="C420" s="47" t="s">
        <v>477</v>
      </c>
      <c r="D420" s="48">
        <v>2200</v>
      </c>
      <c r="E420" s="48">
        <v>0</v>
      </c>
      <c r="F420" s="48">
        <v>0</v>
      </c>
      <c r="G420" s="48">
        <v>0</v>
      </c>
    </row>
    <row r="421" spans="1:7" ht="26" x14ac:dyDescent="0.35">
      <c r="A421" s="46" t="s">
        <v>413</v>
      </c>
      <c r="B421" s="46" t="s">
        <v>165</v>
      </c>
      <c r="C421" s="47" t="s">
        <v>602</v>
      </c>
      <c r="D421" s="48">
        <v>87000</v>
      </c>
      <c r="E421" s="48">
        <v>0</v>
      </c>
      <c r="F421" s="48">
        <v>0</v>
      </c>
      <c r="G421" s="48">
        <v>0</v>
      </c>
    </row>
    <row r="422" spans="1:7" ht="39" x14ac:dyDescent="0.35">
      <c r="A422" s="46" t="s">
        <v>530</v>
      </c>
      <c r="B422" s="46" t="s">
        <v>171</v>
      </c>
      <c r="C422" s="47" t="s">
        <v>531</v>
      </c>
      <c r="D422" s="48">
        <v>0</v>
      </c>
      <c r="E422" s="48">
        <v>799</v>
      </c>
      <c r="F422" s="48">
        <v>0</v>
      </c>
      <c r="G422" s="48">
        <v>0</v>
      </c>
    </row>
    <row r="423" spans="1:7" ht="26" x14ac:dyDescent="0.35">
      <c r="A423" s="46" t="s">
        <v>409</v>
      </c>
      <c r="B423" s="46" t="s">
        <v>474</v>
      </c>
      <c r="C423" s="47" t="s">
        <v>447</v>
      </c>
      <c r="D423" s="48">
        <v>10000</v>
      </c>
      <c r="E423" s="48">
        <v>10000</v>
      </c>
      <c r="F423" s="48">
        <v>10000</v>
      </c>
      <c r="G423" s="48">
        <v>5000</v>
      </c>
    </row>
    <row r="424" spans="1:7" x14ac:dyDescent="0.35">
      <c r="A424" s="46" t="s">
        <v>431</v>
      </c>
      <c r="B424" s="46" t="s">
        <v>474</v>
      </c>
      <c r="C424" s="47" t="s">
        <v>432</v>
      </c>
      <c r="D424" s="48">
        <v>5375138</v>
      </c>
      <c r="E424" s="48">
        <v>1631601</v>
      </c>
      <c r="F424" s="48">
        <v>0</v>
      </c>
      <c r="G424" s="48">
        <v>0</v>
      </c>
    </row>
    <row r="425" spans="1:7" ht="26" x14ac:dyDescent="0.35">
      <c r="A425" s="46" t="s">
        <v>433</v>
      </c>
      <c r="B425" s="46" t="s">
        <v>474</v>
      </c>
      <c r="C425" s="47" t="s">
        <v>434</v>
      </c>
      <c r="D425" s="48">
        <v>1800</v>
      </c>
      <c r="E425" s="48">
        <v>1800</v>
      </c>
      <c r="F425" s="48">
        <v>1800</v>
      </c>
      <c r="G425" s="48">
        <v>1800</v>
      </c>
    </row>
    <row r="426" spans="1:7" ht="15" x14ac:dyDescent="0.35">
      <c r="A426" s="123"/>
      <c r="B426" s="123"/>
      <c r="C426" s="123" t="s">
        <v>188</v>
      </c>
      <c r="D426" s="124">
        <f>D429</f>
        <v>1216022</v>
      </c>
      <c r="E426" s="124">
        <f>E429</f>
        <v>1106055</v>
      </c>
      <c r="F426" s="124">
        <f>F429</f>
        <v>1045786</v>
      </c>
      <c r="G426" s="124">
        <f>G429</f>
        <v>1013191</v>
      </c>
    </row>
    <row r="427" spans="1:7" ht="15.5" x14ac:dyDescent="0.35">
      <c r="A427" s="28"/>
      <c r="B427" s="28"/>
      <c r="C427" s="29" t="s">
        <v>154</v>
      </c>
      <c r="D427" s="65">
        <f>D429</f>
        <v>1216022</v>
      </c>
      <c r="E427" s="65">
        <f>E429</f>
        <v>1106055</v>
      </c>
      <c r="F427" s="65">
        <f>F429</f>
        <v>1045786</v>
      </c>
      <c r="G427" s="9">
        <f>G429</f>
        <v>1013191</v>
      </c>
    </row>
    <row r="428" spans="1:7" x14ac:dyDescent="0.35">
      <c r="A428" s="36"/>
      <c r="B428" s="36"/>
      <c r="C428" s="2" t="s">
        <v>3</v>
      </c>
      <c r="D428" s="45"/>
      <c r="E428" s="45"/>
      <c r="F428" s="45"/>
      <c r="G428" s="45"/>
    </row>
    <row r="429" spans="1:7" x14ac:dyDescent="0.35">
      <c r="A429" s="46" t="s">
        <v>184</v>
      </c>
      <c r="B429" s="46" t="s">
        <v>171</v>
      </c>
      <c r="C429" s="47" t="s">
        <v>185</v>
      </c>
      <c r="D429" s="48">
        <f>SUM(D430:D438)</f>
        <v>1216022</v>
      </c>
      <c r="E429" s="48">
        <f>SUM(E430:E438)</f>
        <v>1106055</v>
      </c>
      <c r="F429" s="48">
        <f>SUM(F430:F438)</f>
        <v>1045786</v>
      </c>
      <c r="G429" s="48">
        <f>SUM(G430:G438)</f>
        <v>1013191</v>
      </c>
    </row>
    <row r="430" spans="1:7" x14ac:dyDescent="0.35">
      <c r="A430" s="36"/>
      <c r="B430" s="36"/>
      <c r="C430" s="36" t="s">
        <v>186</v>
      </c>
      <c r="D430" s="45">
        <v>473213</v>
      </c>
      <c r="E430" s="45">
        <v>466720</v>
      </c>
      <c r="F430" s="45">
        <v>466720</v>
      </c>
      <c r="G430" s="45">
        <v>466720</v>
      </c>
    </row>
    <row r="431" spans="1:7" x14ac:dyDescent="0.35">
      <c r="A431" s="36"/>
      <c r="B431" s="36"/>
      <c r="C431" s="36" t="s">
        <v>187</v>
      </c>
      <c r="D431" s="45">
        <v>95227</v>
      </c>
      <c r="E431" s="45">
        <v>161834</v>
      </c>
      <c r="F431" s="45">
        <v>182272</v>
      </c>
      <c r="G431" s="45">
        <v>149677</v>
      </c>
    </row>
    <row r="432" spans="1:7" ht="26" x14ac:dyDescent="0.35">
      <c r="A432" s="36"/>
      <c r="B432" s="36"/>
      <c r="C432" s="36" t="s">
        <v>625</v>
      </c>
      <c r="D432" s="45">
        <v>255210</v>
      </c>
      <c r="E432" s="45">
        <v>0</v>
      </c>
      <c r="F432" s="45">
        <v>0</v>
      </c>
      <c r="G432" s="45">
        <v>0</v>
      </c>
    </row>
    <row r="433" spans="1:7" ht="39" x14ac:dyDescent="0.35">
      <c r="A433" s="36"/>
      <c r="B433" s="36"/>
      <c r="C433" s="36" t="s">
        <v>626</v>
      </c>
      <c r="D433" s="45">
        <v>27150</v>
      </c>
      <c r="E433" s="45">
        <v>0</v>
      </c>
      <c r="F433" s="45">
        <v>0</v>
      </c>
      <c r="G433" s="45">
        <v>0</v>
      </c>
    </row>
    <row r="434" spans="1:7" ht="26" x14ac:dyDescent="0.35">
      <c r="A434" s="36"/>
      <c r="B434" s="36"/>
      <c r="C434" s="36" t="s">
        <v>627</v>
      </c>
      <c r="D434" s="45">
        <v>103170</v>
      </c>
      <c r="E434" s="45">
        <v>0</v>
      </c>
      <c r="F434" s="45">
        <v>0</v>
      </c>
      <c r="G434" s="45">
        <v>0</v>
      </c>
    </row>
    <row r="435" spans="1:7" ht="26" x14ac:dyDescent="0.35">
      <c r="A435" s="36"/>
      <c r="B435" s="160"/>
      <c r="C435" s="36" t="s">
        <v>628</v>
      </c>
      <c r="D435" s="45">
        <v>0</v>
      </c>
      <c r="E435" s="45">
        <v>41745</v>
      </c>
      <c r="F435" s="45">
        <v>0</v>
      </c>
      <c r="G435" s="45">
        <v>0</v>
      </c>
    </row>
    <row r="436" spans="1:7" ht="26" x14ac:dyDescent="0.35">
      <c r="A436" s="36"/>
      <c r="B436" s="160"/>
      <c r="C436" s="36" t="s">
        <v>629</v>
      </c>
      <c r="D436" s="45">
        <v>0</v>
      </c>
      <c r="E436" s="45">
        <v>38962</v>
      </c>
      <c r="F436" s="45">
        <v>0</v>
      </c>
      <c r="G436" s="45">
        <v>0</v>
      </c>
    </row>
    <row r="437" spans="1:7" ht="41" customHeight="1" x14ac:dyDescent="0.35">
      <c r="A437" s="36"/>
      <c r="B437" s="160"/>
      <c r="C437" s="163" t="s">
        <v>630</v>
      </c>
      <c r="D437" s="45">
        <v>0</v>
      </c>
      <c r="E437" s="45">
        <v>128249</v>
      </c>
      <c r="F437" s="45">
        <v>128249</v>
      </c>
      <c r="G437" s="45">
        <v>128249</v>
      </c>
    </row>
    <row r="438" spans="1:7" ht="26" x14ac:dyDescent="0.35">
      <c r="A438" s="36"/>
      <c r="B438" s="160"/>
      <c r="C438" s="36" t="s">
        <v>403</v>
      </c>
      <c r="D438" s="45">
        <v>262052</v>
      </c>
      <c r="E438" s="45">
        <v>268545</v>
      </c>
      <c r="F438" s="45">
        <v>268545</v>
      </c>
      <c r="G438" s="45">
        <v>268545</v>
      </c>
    </row>
    <row r="439" spans="1:7" ht="15" x14ac:dyDescent="0.35">
      <c r="A439" s="115"/>
      <c r="B439" s="115"/>
      <c r="C439" s="115" t="s">
        <v>189</v>
      </c>
      <c r="D439" s="116">
        <f>D440+D483</f>
        <v>33097732</v>
      </c>
      <c r="E439" s="116">
        <f>E440+E483</f>
        <v>86104733</v>
      </c>
      <c r="F439" s="116">
        <f>F440+F483</f>
        <v>46201034</v>
      </c>
      <c r="G439" s="116">
        <f>G440+G483</f>
        <v>33184195</v>
      </c>
    </row>
    <row r="440" spans="1:7" ht="15.5" x14ac:dyDescent="0.35">
      <c r="A440" s="28"/>
      <c r="B440" s="28"/>
      <c r="C440" s="3" t="s">
        <v>4</v>
      </c>
      <c r="D440" s="9">
        <f>D442+D446+D454+D456+D458+D460+D463+D465+D468+D471+D473+D477+D479+D481</f>
        <v>28526962</v>
      </c>
      <c r="E440" s="9">
        <f>E442+E446+E454+E456+E458+E460+E463+E465+E468+E471+E473+E477+E479+E481</f>
        <v>81157286</v>
      </c>
      <c r="F440" s="9">
        <f>F442+F446+F454+F456+F458+F460+F463+F465+F468+F471+F473+F477+F479+F481</f>
        <v>44930593</v>
      </c>
      <c r="G440" s="9">
        <f>G442+G446+G454+G456+G458+G460+G463+G465+G468+G471+G473+G477+G479+G481</f>
        <v>32809946</v>
      </c>
    </row>
    <row r="441" spans="1:7" x14ac:dyDescent="0.35">
      <c r="A441" s="80"/>
      <c r="B441" s="80"/>
      <c r="C441" s="2" t="s">
        <v>3</v>
      </c>
      <c r="D441" s="38"/>
      <c r="E441" s="38"/>
      <c r="F441" s="38"/>
      <c r="G441" s="38"/>
    </row>
    <row r="442" spans="1:7" s="88" customFormat="1" ht="14" x14ac:dyDescent="0.3">
      <c r="A442" s="17" t="s">
        <v>190</v>
      </c>
      <c r="B442" s="17" t="s">
        <v>191</v>
      </c>
      <c r="C442" s="18" t="s">
        <v>334</v>
      </c>
      <c r="D442" s="19">
        <f>SUM(D443:D445)</f>
        <v>409493</v>
      </c>
      <c r="E442" s="19">
        <f t="shared" ref="E442:G442" si="81">SUM(E443:E445)</f>
        <v>517957</v>
      </c>
      <c r="F442" s="19">
        <f t="shared" si="81"/>
        <v>33957</v>
      </c>
      <c r="G442" s="19">
        <f t="shared" si="81"/>
        <v>33957</v>
      </c>
    </row>
    <row r="443" spans="1:7" s="88" customFormat="1" ht="14" x14ac:dyDescent="0.3">
      <c r="A443" s="35"/>
      <c r="B443" s="35"/>
      <c r="C443" s="20" t="s">
        <v>566</v>
      </c>
      <c r="D443" s="12">
        <v>372536</v>
      </c>
      <c r="E443" s="12">
        <v>0</v>
      </c>
      <c r="F443" s="12">
        <v>0</v>
      </c>
      <c r="G443" s="12">
        <v>0</v>
      </c>
    </row>
    <row r="444" spans="1:7" s="88" customFormat="1" ht="14" x14ac:dyDescent="0.3">
      <c r="A444" s="35"/>
      <c r="B444" s="35"/>
      <c r="C444" s="20" t="s">
        <v>567</v>
      </c>
      <c r="D444" s="12">
        <v>0</v>
      </c>
      <c r="E444" s="12">
        <v>484000</v>
      </c>
      <c r="F444" s="12">
        <v>0</v>
      </c>
      <c r="G444" s="12">
        <v>0</v>
      </c>
    </row>
    <row r="445" spans="1:7" s="88" customFormat="1" ht="14" x14ac:dyDescent="0.3">
      <c r="A445" s="35"/>
      <c r="B445" s="35"/>
      <c r="C445" s="20" t="s">
        <v>16</v>
      </c>
      <c r="D445" s="12">
        <v>36957</v>
      </c>
      <c r="E445" s="12">
        <v>33957</v>
      </c>
      <c r="F445" s="12">
        <v>33957</v>
      </c>
      <c r="G445" s="12">
        <v>33957</v>
      </c>
    </row>
    <row r="446" spans="1:7" s="88" customFormat="1" ht="14" x14ac:dyDescent="0.3">
      <c r="A446" s="33" t="s">
        <v>192</v>
      </c>
      <c r="B446" s="17" t="s">
        <v>191</v>
      </c>
      <c r="C446" s="18" t="s">
        <v>335</v>
      </c>
      <c r="D446" s="19">
        <f>SUM(D447:D453)</f>
        <v>1919313</v>
      </c>
      <c r="E446" s="19">
        <f t="shared" ref="E446:G446" si="82">SUM(E447:E453)</f>
        <v>1743816</v>
      </c>
      <c r="F446" s="19">
        <f t="shared" si="82"/>
        <v>1993875</v>
      </c>
      <c r="G446" s="19">
        <f t="shared" si="82"/>
        <v>1863475</v>
      </c>
    </row>
    <row r="447" spans="1:7" s="88" customFormat="1" ht="14" x14ac:dyDescent="0.3">
      <c r="A447" s="35"/>
      <c r="B447" s="35"/>
      <c r="C447" s="20" t="s">
        <v>193</v>
      </c>
      <c r="D447" s="12">
        <v>637420</v>
      </c>
      <c r="E447" s="12">
        <v>767820</v>
      </c>
      <c r="F447" s="12">
        <v>746645</v>
      </c>
      <c r="G447" s="12">
        <v>616245</v>
      </c>
    </row>
    <row r="448" spans="1:7" s="88" customFormat="1" ht="14" x14ac:dyDescent="0.3">
      <c r="A448" s="35"/>
      <c r="B448" s="35"/>
      <c r="C448" s="20" t="s">
        <v>194</v>
      </c>
      <c r="D448" s="12">
        <v>417750</v>
      </c>
      <c r="E448" s="12">
        <v>396125</v>
      </c>
      <c r="F448" s="12">
        <v>396125</v>
      </c>
      <c r="G448" s="12">
        <v>396125</v>
      </c>
    </row>
    <row r="449" spans="1:7" s="88" customFormat="1" ht="26" x14ac:dyDescent="0.3">
      <c r="A449" s="35"/>
      <c r="B449" s="35"/>
      <c r="C449" s="20" t="s">
        <v>195</v>
      </c>
      <c r="D449" s="12">
        <v>140000</v>
      </c>
      <c r="E449" s="12">
        <v>178330</v>
      </c>
      <c r="F449" s="12">
        <v>0</v>
      </c>
      <c r="G449" s="12">
        <v>0</v>
      </c>
    </row>
    <row r="450" spans="1:7" s="88" customFormat="1" ht="14" x14ac:dyDescent="0.3">
      <c r="A450" s="35"/>
      <c r="B450" s="35"/>
      <c r="C450" s="20" t="s">
        <v>478</v>
      </c>
      <c r="D450" s="12">
        <v>179322</v>
      </c>
      <c r="E450" s="12">
        <v>0</v>
      </c>
      <c r="F450" s="12">
        <v>0</v>
      </c>
      <c r="G450" s="12">
        <v>0</v>
      </c>
    </row>
    <row r="451" spans="1:7" s="88" customFormat="1" ht="14" x14ac:dyDescent="0.3">
      <c r="A451" s="35"/>
      <c r="B451" s="35"/>
      <c r="C451" s="20" t="s">
        <v>479</v>
      </c>
      <c r="D451" s="12">
        <v>136400</v>
      </c>
      <c r="E451" s="12">
        <v>0</v>
      </c>
      <c r="F451" s="12">
        <v>0</v>
      </c>
      <c r="G451" s="12">
        <v>0</v>
      </c>
    </row>
    <row r="452" spans="1:7" s="88" customFormat="1" ht="14" x14ac:dyDescent="0.3">
      <c r="A452" s="35"/>
      <c r="B452" s="35"/>
      <c r="C452" s="20" t="s">
        <v>568</v>
      </c>
      <c r="D452" s="12">
        <v>0</v>
      </c>
      <c r="E452" s="12">
        <v>0</v>
      </c>
      <c r="F452" s="12">
        <v>485800</v>
      </c>
      <c r="G452" s="12">
        <v>485800</v>
      </c>
    </row>
    <row r="453" spans="1:7" s="88" customFormat="1" ht="14" x14ac:dyDescent="0.3">
      <c r="A453" s="35"/>
      <c r="B453" s="35"/>
      <c r="C453" s="20" t="s">
        <v>16</v>
      </c>
      <c r="D453" s="12">
        <v>408421</v>
      </c>
      <c r="E453" s="12">
        <v>401541</v>
      </c>
      <c r="F453" s="12">
        <v>365305</v>
      </c>
      <c r="G453" s="12">
        <v>365305</v>
      </c>
    </row>
    <row r="454" spans="1:7" s="88" customFormat="1" ht="14" x14ac:dyDescent="0.3">
      <c r="A454" s="33" t="s">
        <v>196</v>
      </c>
      <c r="B454" s="17" t="s">
        <v>191</v>
      </c>
      <c r="C454" s="18" t="s">
        <v>336</v>
      </c>
      <c r="D454" s="19">
        <f>D455</f>
        <v>3000</v>
      </c>
      <c r="E454" s="19">
        <f t="shared" ref="E454:G454" si="83">E455</f>
        <v>13000</v>
      </c>
      <c r="F454" s="19">
        <f t="shared" si="83"/>
        <v>13000</v>
      </c>
      <c r="G454" s="19">
        <f t="shared" si="83"/>
        <v>13000</v>
      </c>
    </row>
    <row r="455" spans="1:7" s="88" customFormat="1" ht="14" x14ac:dyDescent="0.3">
      <c r="A455" s="35"/>
      <c r="B455" s="35"/>
      <c r="C455" s="20" t="s">
        <v>16</v>
      </c>
      <c r="D455" s="12">
        <v>3000</v>
      </c>
      <c r="E455" s="12">
        <v>13000</v>
      </c>
      <c r="F455" s="12">
        <v>13000</v>
      </c>
      <c r="G455" s="12">
        <v>13000</v>
      </c>
    </row>
    <row r="456" spans="1:7" s="88" customFormat="1" ht="14" x14ac:dyDescent="0.3">
      <c r="A456" s="33" t="s">
        <v>197</v>
      </c>
      <c r="B456" s="17" t="s">
        <v>191</v>
      </c>
      <c r="C456" s="18" t="s">
        <v>337</v>
      </c>
      <c r="D456" s="19">
        <f>D457</f>
        <v>31715</v>
      </c>
      <c r="E456" s="19">
        <f t="shared" ref="E456:G456" si="84">E457</f>
        <v>45746</v>
      </c>
      <c r="F456" s="19">
        <f t="shared" si="84"/>
        <v>31898</v>
      </c>
      <c r="G456" s="19">
        <f t="shared" si="84"/>
        <v>31898</v>
      </c>
    </row>
    <row r="457" spans="1:7" x14ac:dyDescent="0.35">
      <c r="A457" s="35"/>
      <c r="B457" s="35"/>
      <c r="C457" s="20" t="s">
        <v>16</v>
      </c>
      <c r="D457" s="12">
        <v>31715</v>
      </c>
      <c r="E457" s="12">
        <v>45746</v>
      </c>
      <c r="F457" s="12">
        <v>31898</v>
      </c>
      <c r="G457" s="12">
        <v>31898</v>
      </c>
    </row>
    <row r="458" spans="1:7" x14ac:dyDescent="0.35">
      <c r="A458" s="33" t="s">
        <v>198</v>
      </c>
      <c r="B458" s="17" t="s">
        <v>199</v>
      </c>
      <c r="C458" s="18" t="s">
        <v>338</v>
      </c>
      <c r="D458" s="19">
        <f>D459</f>
        <v>475000</v>
      </c>
      <c r="E458" s="19">
        <f t="shared" ref="E458:G458" si="85">E459</f>
        <v>475000</v>
      </c>
      <c r="F458" s="19">
        <f t="shared" si="85"/>
        <v>475000</v>
      </c>
      <c r="G458" s="19">
        <f t="shared" si="85"/>
        <v>475000</v>
      </c>
    </row>
    <row r="459" spans="1:7" ht="26" x14ac:dyDescent="0.35">
      <c r="A459" s="35"/>
      <c r="B459" s="35"/>
      <c r="C459" s="20" t="s">
        <v>200</v>
      </c>
      <c r="D459" s="12">
        <v>475000</v>
      </c>
      <c r="E459" s="12">
        <v>475000</v>
      </c>
      <c r="F459" s="12">
        <v>475000</v>
      </c>
      <c r="G459" s="12">
        <v>475000</v>
      </c>
    </row>
    <row r="460" spans="1:7" x14ac:dyDescent="0.35">
      <c r="A460" s="33" t="s">
        <v>201</v>
      </c>
      <c r="B460" s="17" t="s">
        <v>202</v>
      </c>
      <c r="C460" s="18" t="s">
        <v>339</v>
      </c>
      <c r="D460" s="19">
        <f>D461+D462</f>
        <v>2511094</v>
      </c>
      <c r="E460" s="19">
        <f t="shared" ref="E460:G460" si="86">E461+E462</f>
        <v>1611094</v>
      </c>
      <c r="F460" s="19">
        <f t="shared" si="86"/>
        <v>1907094</v>
      </c>
      <c r="G460" s="19">
        <f t="shared" si="86"/>
        <v>511094</v>
      </c>
    </row>
    <row r="461" spans="1:7" x14ac:dyDescent="0.35">
      <c r="A461" s="35"/>
      <c r="B461" s="35"/>
      <c r="C461" s="20" t="s">
        <v>203</v>
      </c>
      <c r="D461" s="12">
        <v>2300000</v>
      </c>
      <c r="E461" s="12">
        <v>1296692</v>
      </c>
      <c r="F461" s="12">
        <v>1396000</v>
      </c>
      <c r="G461" s="12">
        <v>0</v>
      </c>
    </row>
    <row r="462" spans="1:7" x14ac:dyDescent="0.35">
      <c r="A462" s="35"/>
      <c r="B462" s="35"/>
      <c r="C462" s="20" t="s">
        <v>16</v>
      </c>
      <c r="D462" s="12">
        <v>211094</v>
      </c>
      <c r="E462" s="12">
        <v>314402</v>
      </c>
      <c r="F462" s="12">
        <v>511094</v>
      </c>
      <c r="G462" s="12">
        <v>511094</v>
      </c>
    </row>
    <row r="463" spans="1:7" x14ac:dyDescent="0.35">
      <c r="A463" s="33" t="s">
        <v>204</v>
      </c>
      <c r="B463" s="17" t="s">
        <v>202</v>
      </c>
      <c r="C463" s="18" t="s">
        <v>340</v>
      </c>
      <c r="D463" s="165">
        <f>D464</f>
        <v>20701659</v>
      </c>
      <c r="E463" s="165">
        <f t="shared" ref="E463:G463" si="87">E464</f>
        <v>75366614</v>
      </c>
      <c r="F463" s="165">
        <f t="shared" si="87"/>
        <v>39680821</v>
      </c>
      <c r="G463" s="165">
        <f t="shared" si="87"/>
        <v>29086574</v>
      </c>
    </row>
    <row r="464" spans="1:7" x14ac:dyDescent="0.35">
      <c r="A464" s="35"/>
      <c r="B464" s="35"/>
      <c r="C464" s="20" t="s">
        <v>205</v>
      </c>
      <c r="D464" s="12">
        <v>20701659</v>
      </c>
      <c r="E464" s="12">
        <v>75366614</v>
      </c>
      <c r="F464" s="12">
        <v>39680821</v>
      </c>
      <c r="G464" s="12">
        <v>29086574</v>
      </c>
    </row>
    <row r="465" spans="1:7" x14ac:dyDescent="0.35">
      <c r="A465" s="33" t="s">
        <v>206</v>
      </c>
      <c r="B465" s="17" t="s">
        <v>207</v>
      </c>
      <c r="C465" s="18" t="s">
        <v>341</v>
      </c>
      <c r="D465" s="19">
        <f>D466+D467</f>
        <v>121571</v>
      </c>
      <c r="E465" s="19">
        <f t="shared" ref="E465:G465" si="88">E466+E467</f>
        <v>12195</v>
      </c>
      <c r="F465" s="19">
        <f t="shared" si="88"/>
        <v>12195</v>
      </c>
      <c r="G465" s="19">
        <f t="shared" si="88"/>
        <v>12195</v>
      </c>
    </row>
    <row r="466" spans="1:7" ht="26" x14ac:dyDescent="0.35">
      <c r="A466" s="35"/>
      <c r="B466" s="35"/>
      <c r="C466" s="20" t="s">
        <v>510</v>
      </c>
      <c r="D466" s="12">
        <v>97760</v>
      </c>
      <c r="E466" s="12">
        <v>0</v>
      </c>
      <c r="F466" s="12">
        <v>0</v>
      </c>
      <c r="G466" s="12">
        <v>0</v>
      </c>
    </row>
    <row r="467" spans="1:7" x14ac:dyDescent="0.35">
      <c r="A467" s="35"/>
      <c r="B467" s="35"/>
      <c r="C467" s="20" t="s">
        <v>16</v>
      </c>
      <c r="D467" s="12">
        <v>23811</v>
      </c>
      <c r="E467" s="12">
        <v>12195</v>
      </c>
      <c r="F467" s="12">
        <v>12195</v>
      </c>
      <c r="G467" s="12">
        <v>12195</v>
      </c>
    </row>
    <row r="468" spans="1:7" x14ac:dyDescent="0.35">
      <c r="A468" s="33" t="s">
        <v>208</v>
      </c>
      <c r="B468" s="17" t="s">
        <v>209</v>
      </c>
      <c r="C468" s="18" t="s">
        <v>342</v>
      </c>
      <c r="D468" s="19">
        <f>D469+D470</f>
        <v>1964942</v>
      </c>
      <c r="E468" s="19">
        <f t="shared" ref="E468:G468" si="89">E469+E470</f>
        <v>586795</v>
      </c>
      <c r="F468" s="19">
        <f t="shared" si="89"/>
        <v>259684</v>
      </c>
      <c r="G468" s="19">
        <f t="shared" si="89"/>
        <v>259684</v>
      </c>
    </row>
    <row r="469" spans="1:7" x14ac:dyDescent="0.35">
      <c r="A469" s="35"/>
      <c r="B469" s="35"/>
      <c r="C469" s="20" t="s">
        <v>210</v>
      </c>
      <c r="D469" s="12">
        <v>1779301</v>
      </c>
      <c r="E469" s="12">
        <v>332871</v>
      </c>
      <c r="F469" s="12">
        <v>0</v>
      </c>
      <c r="G469" s="12">
        <v>0</v>
      </c>
    </row>
    <row r="470" spans="1:7" x14ac:dyDescent="0.35">
      <c r="A470" s="35"/>
      <c r="B470" s="35"/>
      <c r="C470" s="20" t="s">
        <v>16</v>
      </c>
      <c r="D470" s="12">
        <v>185641</v>
      </c>
      <c r="E470" s="12">
        <v>253924</v>
      </c>
      <c r="F470" s="12">
        <v>259684</v>
      </c>
      <c r="G470" s="12">
        <v>259684</v>
      </c>
    </row>
    <row r="471" spans="1:7" x14ac:dyDescent="0.35">
      <c r="A471" s="33" t="s">
        <v>211</v>
      </c>
      <c r="B471" s="17" t="s">
        <v>209</v>
      </c>
      <c r="C471" s="18" t="s">
        <v>343</v>
      </c>
      <c r="D471" s="165">
        <f>D472</f>
        <v>5950</v>
      </c>
      <c r="E471" s="165">
        <f t="shared" ref="E471:G471" si="90">E472</f>
        <v>5950</v>
      </c>
      <c r="F471" s="165">
        <f t="shared" si="90"/>
        <v>5950</v>
      </c>
      <c r="G471" s="165">
        <f t="shared" si="90"/>
        <v>5950</v>
      </c>
    </row>
    <row r="472" spans="1:7" x14ac:dyDescent="0.35">
      <c r="A472" s="35"/>
      <c r="B472" s="35"/>
      <c r="C472" s="20" t="s">
        <v>16</v>
      </c>
      <c r="D472" s="12">
        <v>5950</v>
      </c>
      <c r="E472" s="12">
        <v>5950</v>
      </c>
      <c r="F472" s="12">
        <v>5950</v>
      </c>
      <c r="G472" s="12">
        <v>5950</v>
      </c>
    </row>
    <row r="473" spans="1:7" s="92" customFormat="1" x14ac:dyDescent="0.35">
      <c r="A473" s="33" t="s">
        <v>88</v>
      </c>
      <c r="B473" s="17" t="s">
        <v>116</v>
      </c>
      <c r="C473" s="18" t="s">
        <v>344</v>
      </c>
      <c r="D473" s="19">
        <f>SUM(D474:D476)</f>
        <v>309354</v>
      </c>
      <c r="E473" s="19">
        <f t="shared" ref="E473:G473" si="91">SUM(E474:E476)</f>
        <v>693248</v>
      </c>
      <c r="F473" s="19">
        <f t="shared" si="91"/>
        <v>443248</v>
      </c>
      <c r="G473" s="19">
        <f t="shared" si="91"/>
        <v>443248</v>
      </c>
    </row>
    <row r="474" spans="1:7" s="92" customFormat="1" ht="26" x14ac:dyDescent="0.35">
      <c r="A474" s="49"/>
      <c r="B474" s="39"/>
      <c r="C474" s="20" t="s">
        <v>212</v>
      </c>
      <c r="D474" s="21">
        <v>6655</v>
      </c>
      <c r="E474" s="21">
        <v>6655</v>
      </c>
      <c r="F474" s="21">
        <v>6655</v>
      </c>
      <c r="G474" s="21">
        <v>6655</v>
      </c>
    </row>
    <row r="475" spans="1:7" s="92" customFormat="1" x14ac:dyDescent="0.35">
      <c r="A475" s="49"/>
      <c r="B475" s="39"/>
      <c r="C475" s="20" t="s">
        <v>213</v>
      </c>
      <c r="D475" s="21">
        <v>234929</v>
      </c>
      <c r="E475" s="21">
        <v>516389</v>
      </c>
      <c r="F475" s="21">
        <v>266389</v>
      </c>
      <c r="G475" s="21">
        <v>266389</v>
      </c>
    </row>
    <row r="476" spans="1:7" s="92" customFormat="1" x14ac:dyDescent="0.35">
      <c r="A476" s="35"/>
      <c r="B476" s="35"/>
      <c r="C476" s="20" t="s">
        <v>16</v>
      </c>
      <c r="D476" s="12">
        <v>67770</v>
      </c>
      <c r="E476" s="12">
        <v>170204</v>
      </c>
      <c r="F476" s="12">
        <v>170204</v>
      </c>
      <c r="G476" s="12">
        <v>170204</v>
      </c>
    </row>
    <row r="477" spans="1:7" s="92" customFormat="1" x14ac:dyDescent="0.35">
      <c r="A477" s="33" t="s">
        <v>214</v>
      </c>
      <c r="B477" s="17" t="s">
        <v>15</v>
      </c>
      <c r="C477" s="18" t="s">
        <v>345</v>
      </c>
      <c r="D477" s="165">
        <f>D478</f>
        <v>9814</v>
      </c>
      <c r="E477" s="165">
        <f t="shared" ref="E477:G477" si="92">E478</f>
        <v>9814</v>
      </c>
      <c r="F477" s="165">
        <f t="shared" si="92"/>
        <v>9814</v>
      </c>
      <c r="G477" s="165">
        <f t="shared" si="92"/>
        <v>9814</v>
      </c>
    </row>
    <row r="478" spans="1:7" s="92" customFormat="1" x14ac:dyDescent="0.35">
      <c r="A478" s="35"/>
      <c r="B478" s="35"/>
      <c r="C478" s="20" t="s">
        <v>16</v>
      </c>
      <c r="D478" s="12">
        <v>9814</v>
      </c>
      <c r="E478" s="12">
        <v>9814</v>
      </c>
      <c r="F478" s="12">
        <v>9814</v>
      </c>
      <c r="G478" s="12">
        <v>9814</v>
      </c>
    </row>
    <row r="479" spans="1:7" s="92" customFormat="1" x14ac:dyDescent="0.35">
      <c r="A479" s="33" t="s">
        <v>215</v>
      </c>
      <c r="B479" s="17" t="s">
        <v>199</v>
      </c>
      <c r="C479" s="18" t="s">
        <v>346</v>
      </c>
      <c r="D479" s="165">
        <f>D480</f>
        <v>21183</v>
      </c>
      <c r="E479" s="165">
        <f t="shared" ref="E479:G479" si="93">E480</f>
        <v>21183</v>
      </c>
      <c r="F479" s="165">
        <f t="shared" si="93"/>
        <v>21183</v>
      </c>
      <c r="G479" s="165">
        <f t="shared" si="93"/>
        <v>21183</v>
      </c>
    </row>
    <row r="480" spans="1:7" s="92" customFormat="1" x14ac:dyDescent="0.35">
      <c r="A480" s="35"/>
      <c r="B480" s="35"/>
      <c r="C480" s="20" t="s">
        <v>16</v>
      </c>
      <c r="D480" s="12">
        <v>21183</v>
      </c>
      <c r="E480" s="12">
        <v>21183</v>
      </c>
      <c r="F480" s="12">
        <v>21183</v>
      </c>
      <c r="G480" s="12">
        <v>21183</v>
      </c>
    </row>
    <row r="481" spans="1:7" s="92" customFormat="1" x14ac:dyDescent="0.35">
      <c r="A481" s="33" t="s">
        <v>42</v>
      </c>
      <c r="B481" s="17" t="s">
        <v>15</v>
      </c>
      <c r="C481" s="18" t="s">
        <v>43</v>
      </c>
      <c r="D481" s="19">
        <f>D482</f>
        <v>42874</v>
      </c>
      <c r="E481" s="19">
        <f t="shared" ref="E481:G481" si="94">E482</f>
        <v>54874</v>
      </c>
      <c r="F481" s="19">
        <f t="shared" si="94"/>
        <v>42874</v>
      </c>
      <c r="G481" s="19">
        <f t="shared" si="94"/>
        <v>42874</v>
      </c>
    </row>
    <row r="482" spans="1:7" s="92" customFormat="1" x14ac:dyDescent="0.35">
      <c r="A482" s="35"/>
      <c r="B482" s="35"/>
      <c r="C482" s="20" t="s">
        <v>16</v>
      </c>
      <c r="D482" s="12">
        <v>42874</v>
      </c>
      <c r="E482" s="12">
        <v>54874</v>
      </c>
      <c r="F482" s="12">
        <v>42874</v>
      </c>
      <c r="G482" s="12">
        <v>42874</v>
      </c>
    </row>
    <row r="483" spans="1:7" s="92" customFormat="1" ht="45" x14ac:dyDescent="0.35">
      <c r="A483" s="30"/>
      <c r="B483" s="30"/>
      <c r="C483" s="22" t="s">
        <v>12</v>
      </c>
      <c r="D483" s="23">
        <f>D485+D486+D488+D487+D489</f>
        <v>4570770</v>
      </c>
      <c r="E483" s="23">
        <f t="shared" ref="E483:G483" si="95">E485+E486+E488+E487+E489</f>
        <v>4947447</v>
      </c>
      <c r="F483" s="23">
        <f t="shared" si="95"/>
        <v>1270441</v>
      </c>
      <c r="G483" s="23">
        <f t="shared" si="95"/>
        <v>374249</v>
      </c>
    </row>
    <row r="484" spans="1:7" x14ac:dyDescent="0.35">
      <c r="A484" s="80"/>
      <c r="B484" s="80"/>
      <c r="C484" s="2" t="s">
        <v>3</v>
      </c>
      <c r="D484" s="38"/>
      <c r="E484" s="38"/>
      <c r="F484" s="38"/>
      <c r="G484" s="38"/>
    </row>
    <row r="485" spans="1:7" ht="26" x14ac:dyDescent="0.35">
      <c r="A485" s="6" t="s">
        <v>178</v>
      </c>
      <c r="B485" s="6" t="s">
        <v>199</v>
      </c>
      <c r="C485" s="7" t="s">
        <v>480</v>
      </c>
      <c r="D485" s="11">
        <v>2474330</v>
      </c>
      <c r="E485" s="11">
        <v>0</v>
      </c>
      <c r="F485" s="11">
        <v>0</v>
      </c>
      <c r="G485" s="11">
        <v>0</v>
      </c>
    </row>
    <row r="486" spans="1:7" ht="26" x14ac:dyDescent="0.35">
      <c r="A486" s="6" t="s">
        <v>113</v>
      </c>
      <c r="B486" s="6" t="s">
        <v>199</v>
      </c>
      <c r="C486" s="7" t="s">
        <v>347</v>
      </c>
      <c r="D486" s="11">
        <v>50743</v>
      </c>
      <c r="E486" s="11">
        <v>0</v>
      </c>
      <c r="F486" s="11">
        <v>0</v>
      </c>
      <c r="G486" s="11">
        <v>0</v>
      </c>
    </row>
    <row r="487" spans="1:7" ht="26" x14ac:dyDescent="0.35">
      <c r="A487" s="6" t="s">
        <v>481</v>
      </c>
      <c r="B487" s="6" t="s">
        <v>482</v>
      </c>
      <c r="C487" s="7" t="s">
        <v>483</v>
      </c>
      <c r="D487" s="11">
        <v>24200</v>
      </c>
      <c r="E487" s="11">
        <v>199090</v>
      </c>
      <c r="F487" s="11">
        <v>0</v>
      </c>
      <c r="G487" s="11">
        <v>0</v>
      </c>
    </row>
    <row r="488" spans="1:7" ht="26" x14ac:dyDescent="0.35">
      <c r="A488" s="6" t="s">
        <v>216</v>
      </c>
      <c r="B488" s="6" t="s">
        <v>199</v>
      </c>
      <c r="C488" s="7" t="s">
        <v>348</v>
      </c>
      <c r="D488" s="11">
        <v>789076</v>
      </c>
      <c r="E488" s="11">
        <v>0</v>
      </c>
      <c r="F488" s="11">
        <v>0</v>
      </c>
      <c r="G488" s="11">
        <v>0</v>
      </c>
    </row>
    <row r="489" spans="1:7" ht="27.75" customHeight="1" x14ac:dyDescent="0.35">
      <c r="A489" s="6" t="s">
        <v>431</v>
      </c>
      <c r="B489" s="6" t="s">
        <v>199</v>
      </c>
      <c r="C489" s="7" t="s">
        <v>432</v>
      </c>
      <c r="D489" s="11">
        <v>1232421</v>
      </c>
      <c r="E489" s="11">
        <v>4748357</v>
      </c>
      <c r="F489" s="11">
        <v>1270441</v>
      </c>
      <c r="G489" s="11">
        <v>374249</v>
      </c>
    </row>
    <row r="490" spans="1:7" ht="15.5" x14ac:dyDescent="0.35">
      <c r="A490" s="125"/>
      <c r="B490" s="125"/>
      <c r="C490" s="166" t="s">
        <v>484</v>
      </c>
      <c r="D490" s="126">
        <f>D491</f>
        <v>139166</v>
      </c>
      <c r="E490" s="126">
        <f t="shared" ref="E490:G490" si="96">E491</f>
        <v>20400</v>
      </c>
      <c r="F490" s="126">
        <f t="shared" si="96"/>
        <v>20400</v>
      </c>
      <c r="G490" s="126">
        <f t="shared" si="96"/>
        <v>20400</v>
      </c>
    </row>
    <row r="491" spans="1:7" ht="15.5" x14ac:dyDescent="0.35">
      <c r="A491" s="89"/>
      <c r="B491" s="89"/>
      <c r="C491" s="50" t="s">
        <v>4</v>
      </c>
      <c r="D491" s="51">
        <f>D493</f>
        <v>139166</v>
      </c>
      <c r="E491" s="51">
        <f t="shared" ref="E491:G491" si="97">E493</f>
        <v>20400</v>
      </c>
      <c r="F491" s="51">
        <f t="shared" si="97"/>
        <v>20400</v>
      </c>
      <c r="G491" s="51">
        <f t="shared" si="97"/>
        <v>20400</v>
      </c>
    </row>
    <row r="492" spans="1:7" ht="15.5" x14ac:dyDescent="0.35">
      <c r="A492" s="90"/>
      <c r="B492" s="90"/>
      <c r="C492" s="52" t="s">
        <v>3</v>
      </c>
      <c r="D492" s="53"/>
      <c r="E492" s="53"/>
      <c r="F492" s="53"/>
      <c r="G492" s="53"/>
    </row>
    <row r="493" spans="1:7" x14ac:dyDescent="0.35">
      <c r="A493" s="167" t="s">
        <v>611</v>
      </c>
      <c r="B493" s="167" t="s">
        <v>218</v>
      </c>
      <c r="C493" s="168" t="s">
        <v>501</v>
      </c>
      <c r="D493" s="169">
        <f>SUM(D494:D494)</f>
        <v>139166</v>
      </c>
      <c r="E493" s="169">
        <f>SUM(E494:E494)</f>
        <v>20400</v>
      </c>
      <c r="F493" s="169">
        <f>SUM(F494:F494)</f>
        <v>20400</v>
      </c>
      <c r="G493" s="169">
        <f>SUM(G494:G494)</f>
        <v>20400</v>
      </c>
    </row>
    <row r="494" spans="1:7" x14ac:dyDescent="0.35">
      <c r="A494" s="170"/>
      <c r="B494" s="170"/>
      <c r="C494" s="188" t="s">
        <v>76</v>
      </c>
      <c r="D494" s="171">
        <v>139166</v>
      </c>
      <c r="E494" s="171">
        <v>20400</v>
      </c>
      <c r="F494" s="171">
        <v>20400</v>
      </c>
      <c r="G494" s="171">
        <v>20400</v>
      </c>
    </row>
    <row r="495" spans="1:7" ht="30" x14ac:dyDescent="0.35">
      <c r="A495" s="125"/>
      <c r="B495" s="125"/>
      <c r="C495" s="166" t="s">
        <v>217</v>
      </c>
      <c r="D495" s="126">
        <f>D496+D529</f>
        <v>7013528</v>
      </c>
      <c r="E495" s="126">
        <f>E496+E529</f>
        <v>10237427</v>
      </c>
      <c r="F495" s="126">
        <f>F496+F529</f>
        <v>11508377</v>
      </c>
      <c r="G495" s="126">
        <f>G496+G529</f>
        <v>10574555</v>
      </c>
    </row>
    <row r="496" spans="1:7" ht="15.5" x14ac:dyDescent="0.35">
      <c r="A496" s="89"/>
      <c r="B496" s="89"/>
      <c r="C496" s="50" t="s">
        <v>4</v>
      </c>
      <c r="D496" s="51">
        <f>D498+D500+D505+D507+D510+D515+D517+D527+D525</f>
        <v>4022072</v>
      </c>
      <c r="E496" s="51">
        <f t="shared" ref="E496:G496" si="98">E498+E500+E505+E507+E510+E515+E517+E527+E525</f>
        <v>5066941</v>
      </c>
      <c r="F496" s="51">
        <f t="shared" si="98"/>
        <v>4667264</v>
      </c>
      <c r="G496" s="51">
        <f t="shared" si="98"/>
        <v>4653543</v>
      </c>
    </row>
    <row r="497" spans="1:7" ht="15.5" x14ac:dyDescent="0.35">
      <c r="A497" s="90"/>
      <c r="B497" s="90"/>
      <c r="C497" s="52" t="s">
        <v>3</v>
      </c>
      <c r="D497" s="53"/>
      <c r="E497" s="53"/>
      <c r="F497" s="53"/>
      <c r="G497" s="53"/>
    </row>
    <row r="498" spans="1:7" x14ac:dyDescent="0.35">
      <c r="A498" s="54" t="s">
        <v>612</v>
      </c>
      <c r="B498" s="55" t="s">
        <v>218</v>
      </c>
      <c r="C498" s="56" t="s">
        <v>349</v>
      </c>
      <c r="D498" s="57">
        <f>SUM(D499:D499)</f>
        <v>45000</v>
      </c>
      <c r="E498" s="57">
        <f>SUM(E499:E499)</f>
        <v>45000</v>
      </c>
      <c r="F498" s="57">
        <f>SUM(F499:F499)</f>
        <v>45000</v>
      </c>
      <c r="G498" s="57">
        <f>SUM(G499:G499)</f>
        <v>45000</v>
      </c>
    </row>
    <row r="499" spans="1:7" x14ac:dyDescent="0.35">
      <c r="A499" s="58"/>
      <c r="B499" s="58"/>
      <c r="C499" s="59" t="s">
        <v>16</v>
      </c>
      <c r="D499" s="53">
        <v>45000</v>
      </c>
      <c r="E499" s="53">
        <v>45000</v>
      </c>
      <c r="F499" s="53">
        <v>45000</v>
      </c>
      <c r="G499" s="53">
        <v>45000</v>
      </c>
    </row>
    <row r="500" spans="1:7" x14ac:dyDescent="0.35">
      <c r="A500" s="195" t="s">
        <v>613</v>
      </c>
      <c r="B500" s="55" t="s">
        <v>218</v>
      </c>
      <c r="C500" s="56" t="s">
        <v>350</v>
      </c>
      <c r="D500" s="57">
        <f>SUM(D501:D504)</f>
        <v>955828</v>
      </c>
      <c r="E500" s="57">
        <f>SUM(E501:E504)</f>
        <v>955828</v>
      </c>
      <c r="F500" s="57">
        <f>SUM(F501:F504)</f>
        <v>955828</v>
      </c>
      <c r="G500" s="57">
        <f>SUM(G501:G504)</f>
        <v>955828</v>
      </c>
    </row>
    <row r="501" spans="1:7" x14ac:dyDescent="0.35">
      <c r="A501" s="58"/>
      <c r="B501" s="58"/>
      <c r="C501" s="60" t="s">
        <v>511</v>
      </c>
      <c r="D501" s="61">
        <v>655948</v>
      </c>
      <c r="E501" s="61">
        <v>655948</v>
      </c>
      <c r="F501" s="61">
        <v>655948</v>
      </c>
      <c r="G501" s="61">
        <v>655948</v>
      </c>
    </row>
    <row r="502" spans="1:7" ht="26.5" x14ac:dyDescent="0.35">
      <c r="A502" s="58"/>
      <c r="B502" s="58"/>
      <c r="C502" s="60" t="s">
        <v>512</v>
      </c>
      <c r="D502" s="61">
        <v>28457</v>
      </c>
      <c r="E502" s="61">
        <v>28457</v>
      </c>
      <c r="F502" s="61">
        <v>28457</v>
      </c>
      <c r="G502" s="61">
        <v>28457</v>
      </c>
    </row>
    <row r="503" spans="1:7" ht="39.5" x14ac:dyDescent="0.35">
      <c r="A503" s="58"/>
      <c r="B503" s="58"/>
      <c r="C503" s="60" t="s">
        <v>569</v>
      </c>
      <c r="D503" s="61">
        <v>20000</v>
      </c>
      <c r="E503" s="61">
        <v>20000</v>
      </c>
      <c r="F503" s="61">
        <v>20000</v>
      </c>
      <c r="G503" s="61">
        <v>20000</v>
      </c>
    </row>
    <row r="504" spans="1:7" x14ac:dyDescent="0.35">
      <c r="A504" s="58"/>
      <c r="B504" s="58"/>
      <c r="C504" s="59" t="s">
        <v>76</v>
      </c>
      <c r="D504" s="61">
        <v>251423</v>
      </c>
      <c r="E504" s="61">
        <v>251423</v>
      </c>
      <c r="F504" s="61">
        <v>251423</v>
      </c>
      <c r="G504" s="61">
        <v>251423</v>
      </c>
    </row>
    <row r="505" spans="1:7" x14ac:dyDescent="0.35">
      <c r="A505" s="195" t="s">
        <v>614</v>
      </c>
      <c r="B505" s="55" t="s">
        <v>218</v>
      </c>
      <c r="C505" s="56" t="s">
        <v>351</v>
      </c>
      <c r="D505" s="57">
        <f>SUM(D506:D506)</f>
        <v>1510</v>
      </c>
      <c r="E505" s="57">
        <f>SUM(E506:E506)</f>
        <v>1510</v>
      </c>
      <c r="F505" s="57">
        <f>SUM(F506:F506)</f>
        <v>1510</v>
      </c>
      <c r="G505" s="57">
        <f>SUM(G506:G506)</f>
        <v>1510</v>
      </c>
    </row>
    <row r="506" spans="1:7" x14ac:dyDescent="0.35">
      <c r="A506" s="58"/>
      <c r="B506" s="58"/>
      <c r="C506" s="59" t="s">
        <v>16</v>
      </c>
      <c r="D506" s="61">
        <v>1510</v>
      </c>
      <c r="E506" s="61">
        <v>1510</v>
      </c>
      <c r="F506" s="61">
        <v>1510</v>
      </c>
      <c r="G506" s="61">
        <v>1510</v>
      </c>
    </row>
    <row r="507" spans="1:7" x14ac:dyDescent="0.35">
      <c r="A507" s="195" t="s">
        <v>615</v>
      </c>
      <c r="B507" s="55" t="s">
        <v>610</v>
      </c>
      <c r="C507" s="56" t="s">
        <v>352</v>
      </c>
      <c r="D507" s="57">
        <f>SUM(D508:D509)</f>
        <v>30332</v>
      </c>
      <c r="E507" s="57">
        <f>SUM(E508:E509)</f>
        <v>30332</v>
      </c>
      <c r="F507" s="57">
        <f>SUM(F508:F509)</f>
        <v>30332</v>
      </c>
      <c r="G507" s="57">
        <f>SUM(G508:G509)</f>
        <v>30332</v>
      </c>
    </row>
    <row r="508" spans="1:7" x14ac:dyDescent="0.35">
      <c r="A508" s="58"/>
      <c r="B508" s="58"/>
      <c r="C508" s="60" t="s">
        <v>513</v>
      </c>
      <c r="D508" s="61">
        <v>17532</v>
      </c>
      <c r="E508" s="61">
        <v>17532</v>
      </c>
      <c r="F508" s="61">
        <v>17532</v>
      </c>
      <c r="G508" s="61">
        <v>17532</v>
      </c>
    </row>
    <row r="509" spans="1:7" x14ac:dyDescent="0.35">
      <c r="A509" s="58"/>
      <c r="B509" s="58"/>
      <c r="C509" s="59" t="s">
        <v>76</v>
      </c>
      <c r="D509" s="61">
        <v>12800</v>
      </c>
      <c r="E509" s="61">
        <v>12800</v>
      </c>
      <c r="F509" s="61">
        <v>12800</v>
      </c>
      <c r="G509" s="61">
        <v>12800</v>
      </c>
    </row>
    <row r="510" spans="1:7" x14ac:dyDescent="0.35">
      <c r="A510" s="195" t="s">
        <v>616</v>
      </c>
      <c r="B510" s="55" t="s">
        <v>219</v>
      </c>
      <c r="C510" s="56" t="s">
        <v>353</v>
      </c>
      <c r="D510" s="57">
        <f>SUM(D511:D514)</f>
        <v>345382</v>
      </c>
      <c r="E510" s="57">
        <f>SUM(E511:E514)</f>
        <v>345382</v>
      </c>
      <c r="F510" s="57">
        <f>SUM(F511:F514)</f>
        <v>345382</v>
      </c>
      <c r="G510" s="57">
        <f>SUM(G511:G514)</f>
        <v>345382</v>
      </c>
    </row>
    <row r="511" spans="1:7" ht="39.5" x14ac:dyDescent="0.35">
      <c r="A511" s="58"/>
      <c r="B511" s="58"/>
      <c r="C511" s="60" t="s">
        <v>514</v>
      </c>
      <c r="D511" s="61">
        <v>60000</v>
      </c>
      <c r="E511" s="61">
        <v>60000</v>
      </c>
      <c r="F511" s="61">
        <v>60000</v>
      </c>
      <c r="G511" s="61">
        <v>60000</v>
      </c>
    </row>
    <row r="512" spans="1:7" ht="26.5" x14ac:dyDescent="0.35">
      <c r="A512" s="58"/>
      <c r="B512" s="58"/>
      <c r="C512" s="60" t="s">
        <v>515</v>
      </c>
      <c r="D512" s="61">
        <v>52284</v>
      </c>
      <c r="E512" s="61">
        <v>52284</v>
      </c>
      <c r="F512" s="61">
        <v>52284</v>
      </c>
      <c r="G512" s="61">
        <v>52284</v>
      </c>
    </row>
    <row r="513" spans="1:7" ht="15" customHeight="1" x14ac:dyDescent="0.35">
      <c r="A513" s="58"/>
      <c r="B513" s="58"/>
      <c r="C513" s="60" t="s">
        <v>516</v>
      </c>
      <c r="D513" s="61">
        <v>152045</v>
      </c>
      <c r="E513" s="61">
        <v>152045</v>
      </c>
      <c r="F513" s="61">
        <v>152045</v>
      </c>
      <c r="G513" s="61">
        <v>152045</v>
      </c>
    </row>
    <row r="514" spans="1:7" x14ac:dyDescent="0.35">
      <c r="A514" s="58"/>
      <c r="B514" s="58"/>
      <c r="C514" s="59" t="s">
        <v>76</v>
      </c>
      <c r="D514" s="61">
        <v>81053</v>
      </c>
      <c r="E514" s="61">
        <v>81053</v>
      </c>
      <c r="F514" s="61">
        <v>81053</v>
      </c>
      <c r="G514" s="61">
        <v>81053</v>
      </c>
    </row>
    <row r="515" spans="1:7" x14ac:dyDescent="0.35">
      <c r="A515" s="195" t="s">
        <v>32</v>
      </c>
      <c r="B515" s="55" t="s">
        <v>220</v>
      </c>
      <c r="C515" s="56" t="s">
        <v>354</v>
      </c>
      <c r="D515" s="57">
        <f>SUM(D516:D516)</f>
        <v>16875</v>
      </c>
      <c r="E515" s="57">
        <f>SUM(E516:E516)</f>
        <v>16875</v>
      </c>
      <c r="F515" s="57">
        <f>SUM(F516:F516)</f>
        <v>16875</v>
      </c>
      <c r="G515" s="57">
        <f>SUM(G516:G516)</f>
        <v>16875</v>
      </c>
    </row>
    <row r="516" spans="1:7" x14ac:dyDescent="0.35">
      <c r="A516" s="58"/>
      <c r="B516" s="58"/>
      <c r="C516" s="59" t="s">
        <v>16</v>
      </c>
      <c r="D516" s="61">
        <v>16875</v>
      </c>
      <c r="E516" s="61">
        <v>16875</v>
      </c>
      <c r="F516" s="61">
        <v>16875</v>
      </c>
      <c r="G516" s="61">
        <v>16875</v>
      </c>
    </row>
    <row r="517" spans="1:7" x14ac:dyDescent="0.35">
      <c r="A517" s="195" t="s">
        <v>58</v>
      </c>
      <c r="B517" s="55" t="s">
        <v>220</v>
      </c>
      <c r="C517" s="56" t="s">
        <v>355</v>
      </c>
      <c r="D517" s="57">
        <f>SUM(D518:D524)</f>
        <v>2406077</v>
      </c>
      <c r="E517" s="57">
        <f>SUM(E518:E524)</f>
        <v>3475672</v>
      </c>
      <c r="F517" s="57">
        <f>SUM(F518:F524)</f>
        <v>3078868</v>
      </c>
      <c r="G517" s="57">
        <f>SUM(G518:G524)</f>
        <v>3065147</v>
      </c>
    </row>
    <row r="518" spans="1:7" ht="26.5" x14ac:dyDescent="0.35">
      <c r="A518" s="58"/>
      <c r="B518" s="58"/>
      <c r="C518" s="172" t="s">
        <v>517</v>
      </c>
      <c r="D518" s="173">
        <v>450000</v>
      </c>
      <c r="E518" s="61">
        <v>450000</v>
      </c>
      <c r="F518" s="61">
        <v>450000</v>
      </c>
      <c r="G518" s="61">
        <v>450000</v>
      </c>
    </row>
    <row r="519" spans="1:7" ht="26.5" x14ac:dyDescent="0.35">
      <c r="A519" s="58"/>
      <c r="B519" s="58"/>
      <c r="C519" s="172" t="s">
        <v>518</v>
      </c>
      <c r="D519" s="173">
        <v>114621</v>
      </c>
      <c r="E519" s="61">
        <v>114621</v>
      </c>
      <c r="F519" s="61">
        <v>114621</v>
      </c>
      <c r="G519" s="61">
        <v>114621</v>
      </c>
    </row>
    <row r="520" spans="1:7" ht="26.5" x14ac:dyDescent="0.35">
      <c r="A520" s="58"/>
      <c r="B520" s="58"/>
      <c r="C520" s="172" t="s">
        <v>519</v>
      </c>
      <c r="D520" s="173">
        <v>383000</v>
      </c>
      <c r="E520" s="61">
        <v>383000</v>
      </c>
      <c r="F520" s="61">
        <v>383000</v>
      </c>
      <c r="G520" s="61">
        <v>383000</v>
      </c>
    </row>
    <row r="521" spans="1:7" ht="39.5" x14ac:dyDescent="0.35">
      <c r="A521" s="58"/>
      <c r="B521" s="58"/>
      <c r="C521" s="172" t="s">
        <v>570</v>
      </c>
      <c r="D521" s="173">
        <v>0</v>
      </c>
      <c r="E521" s="61">
        <v>339986</v>
      </c>
      <c r="F521" s="61">
        <v>0</v>
      </c>
      <c r="G521" s="61">
        <v>0</v>
      </c>
    </row>
    <row r="522" spans="1:7" ht="26.5" x14ac:dyDescent="0.35">
      <c r="A522" s="58"/>
      <c r="B522" s="58"/>
      <c r="C522" s="172" t="s">
        <v>571</v>
      </c>
      <c r="D522" s="173">
        <v>0</v>
      </c>
      <c r="E522" s="61">
        <v>722131</v>
      </c>
      <c r="F522" s="61">
        <v>665313</v>
      </c>
      <c r="G522" s="61">
        <v>651592</v>
      </c>
    </row>
    <row r="523" spans="1:7" ht="26.5" x14ac:dyDescent="0.35">
      <c r="A523" s="58"/>
      <c r="B523" s="58"/>
      <c r="C523" s="172" t="s">
        <v>572</v>
      </c>
      <c r="D523" s="173">
        <v>1364510</v>
      </c>
      <c r="E523" s="61">
        <v>1371988</v>
      </c>
      <c r="F523" s="61">
        <v>1371988</v>
      </c>
      <c r="G523" s="61">
        <v>1371988</v>
      </c>
    </row>
    <row r="524" spans="1:7" x14ac:dyDescent="0.35">
      <c r="A524" s="58"/>
      <c r="B524" s="58"/>
      <c r="C524" s="60" t="s">
        <v>76</v>
      </c>
      <c r="D524" s="173">
        <v>93946</v>
      </c>
      <c r="E524" s="61">
        <v>93946</v>
      </c>
      <c r="F524" s="61">
        <v>93946</v>
      </c>
      <c r="G524" s="61">
        <v>93946</v>
      </c>
    </row>
    <row r="525" spans="1:7" x14ac:dyDescent="0.35">
      <c r="A525" s="195" t="s">
        <v>611</v>
      </c>
      <c r="B525" s="174" t="s">
        <v>218</v>
      </c>
      <c r="C525" s="175" t="s">
        <v>485</v>
      </c>
      <c r="D525" s="176">
        <f>SUM(D526:D526)</f>
        <v>7865</v>
      </c>
      <c r="E525" s="176">
        <f>SUM(E526:E526)</f>
        <v>0</v>
      </c>
      <c r="F525" s="176">
        <f>SUM(F526:F526)</f>
        <v>0</v>
      </c>
      <c r="G525" s="176">
        <f>SUM(G526:G526)</f>
        <v>0</v>
      </c>
    </row>
    <row r="526" spans="1:7" x14ac:dyDescent="0.35">
      <c r="A526" s="195"/>
      <c r="B526" s="177"/>
      <c r="C526" s="60" t="s">
        <v>16</v>
      </c>
      <c r="D526" s="53">
        <v>7865</v>
      </c>
      <c r="E526" s="53">
        <v>0</v>
      </c>
      <c r="F526" s="61">
        <v>0</v>
      </c>
      <c r="G526" s="61">
        <v>0</v>
      </c>
    </row>
    <row r="527" spans="1:7" x14ac:dyDescent="0.35">
      <c r="A527" s="195" t="s">
        <v>42</v>
      </c>
      <c r="B527" s="55" t="s">
        <v>218</v>
      </c>
      <c r="C527" s="56" t="s">
        <v>43</v>
      </c>
      <c r="D527" s="57">
        <f>SUM(D528:D528)</f>
        <v>213203</v>
      </c>
      <c r="E527" s="57">
        <f>SUM(E528:E528)</f>
        <v>196342</v>
      </c>
      <c r="F527" s="57">
        <f>SUM(F528:F528)</f>
        <v>193469</v>
      </c>
      <c r="G527" s="57">
        <f>SUM(G528:G528)</f>
        <v>193469</v>
      </c>
    </row>
    <row r="528" spans="1:7" x14ac:dyDescent="0.35">
      <c r="A528" s="58"/>
      <c r="B528" s="58"/>
      <c r="C528" s="59" t="s">
        <v>16</v>
      </c>
      <c r="D528" s="61">
        <v>213203</v>
      </c>
      <c r="E528" s="61">
        <v>196342</v>
      </c>
      <c r="F528" s="61">
        <v>193469</v>
      </c>
      <c r="G528" s="61">
        <v>193469</v>
      </c>
    </row>
    <row r="529" spans="1:7" ht="45" x14ac:dyDescent="0.35">
      <c r="A529" s="91"/>
      <c r="B529" s="91"/>
      <c r="C529" s="62" t="s">
        <v>12</v>
      </c>
      <c r="D529" s="63">
        <f>SUM(D530:D543)</f>
        <v>2991456</v>
      </c>
      <c r="E529" s="63">
        <f>SUM(E530:E543)</f>
        <v>5170486</v>
      </c>
      <c r="F529" s="63">
        <f>SUM(F530:F543)</f>
        <v>6841113</v>
      </c>
      <c r="G529" s="63">
        <f>SUM(G530:G543)</f>
        <v>5921012</v>
      </c>
    </row>
    <row r="530" spans="1:7" ht="15" x14ac:dyDescent="0.35">
      <c r="A530" s="93"/>
      <c r="B530" s="93"/>
      <c r="C530" s="64" t="s">
        <v>3</v>
      </c>
      <c r="D530" s="94"/>
      <c r="E530" s="94"/>
      <c r="F530" s="94"/>
      <c r="G530" s="94"/>
    </row>
    <row r="531" spans="1:7" x14ac:dyDescent="0.35">
      <c r="A531" s="195" t="s">
        <v>221</v>
      </c>
      <c r="B531" s="24" t="s">
        <v>218</v>
      </c>
      <c r="C531" s="25" t="s">
        <v>356</v>
      </c>
      <c r="D531" s="26">
        <v>59387</v>
      </c>
      <c r="E531" s="26">
        <v>0</v>
      </c>
      <c r="F531" s="26">
        <v>0</v>
      </c>
      <c r="G531" s="26">
        <v>0</v>
      </c>
    </row>
    <row r="532" spans="1:7" x14ac:dyDescent="0.35">
      <c r="A532" s="195" t="s">
        <v>178</v>
      </c>
      <c r="B532" s="24" t="s">
        <v>222</v>
      </c>
      <c r="C532" s="25" t="s">
        <v>107</v>
      </c>
      <c r="D532" s="26">
        <v>2131989</v>
      </c>
      <c r="E532" s="26">
        <v>0</v>
      </c>
      <c r="F532" s="26">
        <v>0</v>
      </c>
      <c r="G532" s="26">
        <v>0</v>
      </c>
    </row>
    <row r="533" spans="1:7" ht="39" x14ac:dyDescent="0.35">
      <c r="A533" s="195" t="s">
        <v>486</v>
      </c>
      <c r="B533" s="178" t="s">
        <v>218</v>
      </c>
      <c r="C533" s="179" t="s">
        <v>487</v>
      </c>
      <c r="D533" s="26">
        <v>37415</v>
      </c>
      <c r="E533" s="26">
        <v>0</v>
      </c>
      <c r="F533" s="26">
        <v>0</v>
      </c>
      <c r="G533" s="26">
        <v>0</v>
      </c>
    </row>
    <row r="534" spans="1:7" ht="26" x14ac:dyDescent="0.35">
      <c r="A534" s="195" t="s">
        <v>223</v>
      </c>
      <c r="B534" s="178" t="s">
        <v>222</v>
      </c>
      <c r="C534" s="179" t="s">
        <v>357</v>
      </c>
      <c r="D534" s="26">
        <v>37000</v>
      </c>
      <c r="E534" s="26">
        <v>0</v>
      </c>
      <c r="F534" s="26">
        <v>0</v>
      </c>
      <c r="G534" s="26">
        <v>0</v>
      </c>
    </row>
    <row r="535" spans="1:7" ht="26" x14ac:dyDescent="0.35">
      <c r="A535" s="195" t="s">
        <v>488</v>
      </c>
      <c r="B535" s="178" t="s">
        <v>222</v>
      </c>
      <c r="C535" s="179" t="s">
        <v>489</v>
      </c>
      <c r="D535" s="26">
        <v>2500</v>
      </c>
      <c r="E535" s="26">
        <v>1000</v>
      </c>
      <c r="F535" s="26">
        <v>1000</v>
      </c>
      <c r="G535" s="26">
        <v>1000</v>
      </c>
    </row>
    <row r="536" spans="1:7" x14ac:dyDescent="0.35">
      <c r="A536" s="195" t="s">
        <v>141</v>
      </c>
      <c r="B536" s="24" t="s">
        <v>218</v>
      </c>
      <c r="C536" s="25" t="s">
        <v>358</v>
      </c>
      <c r="D536" s="26">
        <v>314546</v>
      </c>
      <c r="E536" s="26">
        <v>146200</v>
      </c>
      <c r="F536" s="26">
        <v>1935393</v>
      </c>
      <c r="G536" s="26">
        <v>0</v>
      </c>
    </row>
    <row r="537" spans="1:7" ht="26" x14ac:dyDescent="0.35">
      <c r="A537" s="195" t="s">
        <v>111</v>
      </c>
      <c r="B537" s="178" t="s">
        <v>218</v>
      </c>
      <c r="C537" s="179" t="s">
        <v>142</v>
      </c>
      <c r="D537" s="26">
        <v>5490</v>
      </c>
      <c r="E537" s="26">
        <v>0</v>
      </c>
      <c r="F537" s="26">
        <v>0</v>
      </c>
      <c r="G537" s="26">
        <v>0</v>
      </c>
    </row>
    <row r="538" spans="1:7" ht="26" x14ac:dyDescent="0.35">
      <c r="A538" s="195" t="s">
        <v>409</v>
      </c>
      <c r="B538" s="178" t="s">
        <v>218</v>
      </c>
      <c r="C538" s="179" t="s">
        <v>443</v>
      </c>
      <c r="D538" s="26">
        <v>14200</v>
      </c>
      <c r="E538" s="26">
        <v>27210</v>
      </c>
      <c r="F538" s="26">
        <v>0</v>
      </c>
      <c r="G538" s="26">
        <v>3630</v>
      </c>
    </row>
    <row r="539" spans="1:7" ht="39" x14ac:dyDescent="0.35">
      <c r="A539" s="195" t="s">
        <v>216</v>
      </c>
      <c r="B539" s="24" t="s">
        <v>218</v>
      </c>
      <c r="C539" s="25" t="s">
        <v>520</v>
      </c>
      <c r="D539" s="26">
        <v>368765</v>
      </c>
      <c r="E539" s="26">
        <v>327646</v>
      </c>
      <c r="F539" s="26">
        <v>0</v>
      </c>
      <c r="G539" s="26">
        <v>0</v>
      </c>
    </row>
    <row r="540" spans="1:7" ht="39" x14ac:dyDescent="0.35">
      <c r="A540" s="195" t="s">
        <v>224</v>
      </c>
      <c r="B540" s="24" t="s">
        <v>222</v>
      </c>
      <c r="C540" s="95" t="s">
        <v>521</v>
      </c>
      <c r="D540" s="26">
        <v>4000</v>
      </c>
      <c r="E540" s="26">
        <v>4000</v>
      </c>
      <c r="F540" s="26">
        <v>0</v>
      </c>
      <c r="G540" s="26">
        <v>0</v>
      </c>
    </row>
    <row r="541" spans="1:7" x14ac:dyDescent="0.35">
      <c r="A541" s="195" t="s">
        <v>72</v>
      </c>
      <c r="B541" s="24" t="s">
        <v>218</v>
      </c>
      <c r="C541" s="25" t="s">
        <v>388</v>
      </c>
      <c r="D541" s="26">
        <v>7000</v>
      </c>
      <c r="E541" s="26">
        <v>7000</v>
      </c>
      <c r="F541" s="26">
        <v>7000</v>
      </c>
      <c r="G541" s="26">
        <v>7000</v>
      </c>
    </row>
    <row r="542" spans="1:7" s="135" customFormat="1" ht="27" customHeight="1" x14ac:dyDescent="0.3">
      <c r="A542" s="195" t="s">
        <v>431</v>
      </c>
      <c r="B542" s="178" t="s">
        <v>220</v>
      </c>
      <c r="C542" s="179" t="s">
        <v>432</v>
      </c>
      <c r="D542" s="26">
        <v>4970</v>
      </c>
      <c r="E542" s="26">
        <v>4657430</v>
      </c>
      <c r="F542" s="26">
        <v>4889720</v>
      </c>
      <c r="G542" s="26">
        <v>5902582</v>
      </c>
    </row>
    <row r="543" spans="1:7" s="135" customFormat="1" ht="26" x14ac:dyDescent="0.3">
      <c r="A543" s="195" t="s">
        <v>433</v>
      </c>
      <c r="B543" s="178" t="s">
        <v>218</v>
      </c>
      <c r="C543" s="179" t="s">
        <v>434</v>
      </c>
      <c r="D543" s="26">
        <v>4194</v>
      </c>
      <c r="E543" s="26">
        <v>0</v>
      </c>
      <c r="F543" s="26">
        <v>8000</v>
      </c>
      <c r="G543" s="26">
        <v>6800</v>
      </c>
    </row>
    <row r="544" spans="1:7" s="135" customFormat="1" ht="15" x14ac:dyDescent="0.3">
      <c r="A544" s="119"/>
      <c r="B544" s="119"/>
      <c r="C544" s="127" t="s">
        <v>225</v>
      </c>
      <c r="D544" s="116">
        <f>D545+D576</f>
        <v>5237716</v>
      </c>
      <c r="E544" s="116">
        <f>E545+E576</f>
        <v>5810047</v>
      </c>
      <c r="F544" s="116">
        <f>F545+F576</f>
        <v>4834601</v>
      </c>
      <c r="G544" s="116">
        <f>G545+G576</f>
        <v>4054944</v>
      </c>
    </row>
    <row r="545" spans="1:7" s="135" customFormat="1" ht="15" x14ac:dyDescent="0.3">
      <c r="A545" s="72"/>
      <c r="B545" s="72"/>
      <c r="C545" s="3" t="s">
        <v>4</v>
      </c>
      <c r="D545" s="9">
        <f>D547+D549+D551+D562+D564+D566+D568+D570+D572+D574</f>
        <v>5192304</v>
      </c>
      <c r="E545" s="9">
        <f>E547+E549+E551+E562+E564+E566+E568+E570+E572+E574</f>
        <v>4293080</v>
      </c>
      <c r="F545" s="9">
        <f>F547+F549+F551+F562+F564+F566+F568+F570+F572+F574</f>
        <v>4024944</v>
      </c>
      <c r="G545" s="9">
        <f>G547+G549+G551+G562+G564+G566+G568+G570+G572+G574</f>
        <v>4054944</v>
      </c>
    </row>
    <row r="546" spans="1:7" s="135" customFormat="1" ht="15" x14ac:dyDescent="0.3">
      <c r="A546" s="67"/>
      <c r="B546" s="67"/>
      <c r="C546" s="2" t="s">
        <v>3</v>
      </c>
      <c r="D546" s="75"/>
      <c r="E546" s="75"/>
      <c r="F546" s="75"/>
      <c r="G546" s="75"/>
    </row>
    <row r="547" spans="1:7" s="135" customFormat="1" ht="14" x14ac:dyDescent="0.3">
      <c r="A547" s="195" t="s">
        <v>617</v>
      </c>
      <c r="B547" s="6" t="s">
        <v>93</v>
      </c>
      <c r="C547" s="7" t="s">
        <v>359</v>
      </c>
      <c r="D547" s="11">
        <f>D548</f>
        <v>2846</v>
      </c>
      <c r="E547" s="11">
        <f t="shared" ref="E547:G547" si="99">E548</f>
        <v>2846</v>
      </c>
      <c r="F547" s="11">
        <f t="shared" si="99"/>
        <v>2846</v>
      </c>
      <c r="G547" s="11">
        <f t="shared" si="99"/>
        <v>2846</v>
      </c>
    </row>
    <row r="548" spans="1:7" s="135" customFormat="1" ht="15.5" x14ac:dyDescent="0.3">
      <c r="A548" s="67"/>
      <c r="B548" s="67"/>
      <c r="C548" s="8" t="s">
        <v>255</v>
      </c>
      <c r="D548" s="1">
        <v>2846</v>
      </c>
      <c r="E548" s="148">
        <v>2846</v>
      </c>
      <c r="F548" s="148">
        <v>2846</v>
      </c>
      <c r="G548" s="1">
        <v>2846</v>
      </c>
    </row>
    <row r="549" spans="1:7" s="135" customFormat="1" ht="14" x14ac:dyDescent="0.3">
      <c r="A549" s="195" t="s">
        <v>284</v>
      </c>
      <c r="B549" s="6" t="s">
        <v>78</v>
      </c>
      <c r="C549" s="7" t="s">
        <v>360</v>
      </c>
      <c r="D549" s="11">
        <f>D550</f>
        <v>614075</v>
      </c>
      <c r="E549" s="11">
        <f t="shared" ref="E549:G549" si="100">E550</f>
        <v>614075</v>
      </c>
      <c r="F549" s="11">
        <f t="shared" si="100"/>
        <v>614075</v>
      </c>
      <c r="G549" s="11">
        <f t="shared" si="100"/>
        <v>614075</v>
      </c>
    </row>
    <row r="550" spans="1:7" s="135" customFormat="1" ht="14" x14ac:dyDescent="0.3">
      <c r="A550" s="67"/>
      <c r="B550" s="67"/>
      <c r="C550" s="8" t="s">
        <v>16</v>
      </c>
      <c r="D550" s="1">
        <v>614075</v>
      </c>
      <c r="E550" s="1">
        <v>614075</v>
      </c>
      <c r="F550" s="1">
        <v>614075</v>
      </c>
      <c r="G550" s="1">
        <v>614075</v>
      </c>
    </row>
    <row r="551" spans="1:7" s="135" customFormat="1" ht="14" x14ac:dyDescent="0.3">
      <c r="A551" s="195" t="s">
        <v>618</v>
      </c>
      <c r="B551" s="6" t="s">
        <v>93</v>
      </c>
      <c r="C551" s="7" t="s">
        <v>361</v>
      </c>
      <c r="D551" s="11">
        <f>SUM(D552:D561)</f>
        <v>3209445</v>
      </c>
      <c r="E551" s="11">
        <f t="shared" ref="E551:G551" si="101">SUM(E552:E561)</f>
        <v>3447698</v>
      </c>
      <c r="F551" s="11">
        <f t="shared" si="101"/>
        <v>3179562</v>
      </c>
      <c r="G551" s="11">
        <f t="shared" si="101"/>
        <v>3209562</v>
      </c>
    </row>
    <row r="552" spans="1:7" s="135" customFormat="1" ht="14" x14ac:dyDescent="0.3">
      <c r="A552" s="67"/>
      <c r="B552" s="67"/>
      <c r="C552" s="8" t="s">
        <v>226</v>
      </c>
      <c r="D552" s="1">
        <v>761227</v>
      </c>
      <c r="E552" s="1">
        <v>761227</v>
      </c>
      <c r="F552" s="1">
        <v>761227</v>
      </c>
      <c r="G552" s="1">
        <v>761227</v>
      </c>
    </row>
    <row r="553" spans="1:7" s="135" customFormat="1" ht="26" x14ac:dyDescent="0.3">
      <c r="A553" s="67"/>
      <c r="B553" s="67"/>
      <c r="C553" s="8" t="s">
        <v>227</v>
      </c>
      <c r="D553" s="1">
        <v>1679273</v>
      </c>
      <c r="E553" s="1">
        <v>1399273</v>
      </c>
      <c r="F553" s="1">
        <v>1539273</v>
      </c>
      <c r="G553" s="1">
        <v>1569273</v>
      </c>
    </row>
    <row r="554" spans="1:7" s="135" customFormat="1" ht="39" x14ac:dyDescent="0.3">
      <c r="A554" s="67"/>
      <c r="B554" s="67"/>
      <c r="C554" s="8" t="s">
        <v>228</v>
      </c>
      <c r="D554" s="1">
        <v>300000</v>
      </c>
      <c r="E554" s="1">
        <v>300000</v>
      </c>
      <c r="F554" s="1">
        <v>300000</v>
      </c>
      <c r="G554" s="1">
        <v>300000</v>
      </c>
    </row>
    <row r="555" spans="1:7" s="135" customFormat="1" ht="39" x14ac:dyDescent="0.3">
      <c r="A555" s="67"/>
      <c r="B555" s="67"/>
      <c r="C555" s="8" t="s">
        <v>490</v>
      </c>
      <c r="D555" s="1">
        <v>100000</v>
      </c>
      <c r="E555" s="1">
        <v>0</v>
      </c>
      <c r="F555" s="1">
        <v>0</v>
      </c>
      <c r="G555" s="1">
        <v>0</v>
      </c>
    </row>
    <row r="556" spans="1:7" s="135" customFormat="1" ht="26" x14ac:dyDescent="0.3">
      <c r="A556" s="67"/>
      <c r="B556" s="67"/>
      <c r="C556" s="20" t="s">
        <v>491</v>
      </c>
      <c r="D556" s="1">
        <v>20000</v>
      </c>
      <c r="E556" s="1">
        <v>220000</v>
      </c>
      <c r="F556" s="1">
        <v>50000</v>
      </c>
      <c r="G556" s="1">
        <v>50000</v>
      </c>
    </row>
    <row r="557" spans="1:7" s="135" customFormat="1" ht="39" x14ac:dyDescent="0.3">
      <c r="A557" s="67"/>
      <c r="B557" s="67"/>
      <c r="C557" s="20" t="s">
        <v>522</v>
      </c>
      <c r="D557" s="1">
        <v>191867</v>
      </c>
      <c r="E557" s="1">
        <v>0</v>
      </c>
      <c r="F557" s="1">
        <v>0</v>
      </c>
      <c r="G557" s="1">
        <v>0</v>
      </c>
    </row>
    <row r="558" spans="1:7" s="135" customFormat="1" ht="26" x14ac:dyDescent="0.3">
      <c r="A558" s="67"/>
      <c r="B558" s="67"/>
      <c r="C558" s="20" t="s">
        <v>573</v>
      </c>
      <c r="D558" s="1">
        <v>0</v>
      </c>
      <c r="E558" s="1">
        <v>272000</v>
      </c>
      <c r="F558" s="1">
        <v>272000</v>
      </c>
      <c r="G558" s="1">
        <v>272000</v>
      </c>
    </row>
    <row r="559" spans="1:7" s="135" customFormat="1" ht="28.5" customHeight="1" x14ac:dyDescent="0.3">
      <c r="A559" s="67"/>
      <c r="B559" s="67"/>
      <c r="C559" s="8" t="s">
        <v>574</v>
      </c>
      <c r="D559" s="1">
        <v>0</v>
      </c>
      <c r="E559" s="1">
        <v>238136</v>
      </c>
      <c r="F559" s="1">
        <v>0</v>
      </c>
      <c r="G559" s="1">
        <v>0</v>
      </c>
    </row>
    <row r="560" spans="1:7" s="135" customFormat="1" ht="26" x14ac:dyDescent="0.3">
      <c r="A560" s="67"/>
      <c r="B560" s="67"/>
      <c r="C560" s="8" t="s">
        <v>575</v>
      </c>
      <c r="D560" s="1">
        <v>0</v>
      </c>
      <c r="E560" s="1">
        <v>99984</v>
      </c>
      <c r="F560" s="1">
        <v>99984</v>
      </c>
      <c r="G560" s="1">
        <v>99984</v>
      </c>
    </row>
    <row r="561" spans="1:7" s="135" customFormat="1" ht="14" x14ac:dyDescent="0.3">
      <c r="A561" s="67"/>
      <c r="B561" s="67"/>
      <c r="C561" s="8" t="s">
        <v>16</v>
      </c>
      <c r="D561" s="1">
        <v>157078</v>
      </c>
      <c r="E561" s="1">
        <v>157078</v>
      </c>
      <c r="F561" s="1">
        <v>157078</v>
      </c>
      <c r="G561" s="1">
        <v>157078</v>
      </c>
    </row>
    <row r="562" spans="1:7" s="135" customFormat="1" ht="14" x14ac:dyDescent="0.3">
      <c r="A562" s="195" t="s">
        <v>619</v>
      </c>
      <c r="B562" s="6" t="s">
        <v>93</v>
      </c>
      <c r="C562" s="7" t="s">
        <v>362</v>
      </c>
      <c r="D562" s="11">
        <f>SUM(D563:D563)</f>
        <v>1137477</v>
      </c>
      <c r="E562" s="11">
        <f>SUM(E563:E563)</f>
        <v>0</v>
      </c>
      <c r="F562" s="11">
        <f>SUM(F563:F563)</f>
        <v>0</v>
      </c>
      <c r="G562" s="11">
        <f>SUM(G563:G563)</f>
        <v>0</v>
      </c>
    </row>
    <row r="563" spans="1:7" ht="91" x14ac:dyDescent="0.35">
      <c r="A563" s="67"/>
      <c r="B563" s="67"/>
      <c r="C563" s="8" t="s">
        <v>523</v>
      </c>
      <c r="D563" s="148">
        <v>1137477</v>
      </c>
      <c r="E563" s="148">
        <v>0</v>
      </c>
      <c r="F563" s="148">
        <v>0</v>
      </c>
      <c r="G563" s="1">
        <v>0</v>
      </c>
    </row>
    <row r="564" spans="1:7" x14ac:dyDescent="0.35">
      <c r="A564" s="195" t="s">
        <v>229</v>
      </c>
      <c r="B564" s="6" t="s">
        <v>230</v>
      </c>
      <c r="C564" s="7" t="s">
        <v>363</v>
      </c>
      <c r="D564" s="11">
        <f>D565</f>
        <v>44419</v>
      </c>
      <c r="E564" s="11">
        <f t="shared" ref="E564:G564" si="102">E565</f>
        <v>44419</v>
      </c>
      <c r="F564" s="11">
        <f t="shared" si="102"/>
        <v>44419</v>
      </c>
      <c r="G564" s="11">
        <f t="shared" si="102"/>
        <v>44419</v>
      </c>
    </row>
    <row r="565" spans="1:7" x14ac:dyDescent="0.35">
      <c r="A565" s="67"/>
      <c r="B565" s="67"/>
      <c r="C565" s="8" t="s">
        <v>16</v>
      </c>
      <c r="D565" s="1">
        <v>44419</v>
      </c>
      <c r="E565" s="1">
        <v>44419</v>
      </c>
      <c r="F565" s="1">
        <v>44419</v>
      </c>
      <c r="G565" s="1">
        <v>44419</v>
      </c>
    </row>
    <row r="566" spans="1:7" x14ac:dyDescent="0.35">
      <c r="A566" s="195" t="s">
        <v>286</v>
      </c>
      <c r="B566" s="6" t="s">
        <v>93</v>
      </c>
      <c r="C566" s="7" t="s">
        <v>364</v>
      </c>
      <c r="D566" s="11">
        <f>D567</f>
        <v>95500</v>
      </c>
      <c r="E566" s="11">
        <f t="shared" ref="E566:G566" si="103">E567</f>
        <v>95500</v>
      </c>
      <c r="F566" s="11">
        <f t="shared" si="103"/>
        <v>95500</v>
      </c>
      <c r="G566" s="11">
        <f t="shared" si="103"/>
        <v>95500</v>
      </c>
    </row>
    <row r="567" spans="1:7" x14ac:dyDescent="0.35">
      <c r="A567" s="67"/>
      <c r="B567" s="67"/>
      <c r="C567" s="8" t="s">
        <v>16</v>
      </c>
      <c r="D567" s="1">
        <v>95500</v>
      </c>
      <c r="E567" s="1">
        <v>95500</v>
      </c>
      <c r="F567" s="1">
        <v>95500</v>
      </c>
      <c r="G567" s="1">
        <v>95500</v>
      </c>
    </row>
    <row r="568" spans="1:7" x14ac:dyDescent="0.35">
      <c r="A568" s="195" t="s">
        <v>620</v>
      </c>
      <c r="B568" s="6" t="s">
        <v>93</v>
      </c>
      <c r="C568" s="7" t="s">
        <v>365</v>
      </c>
      <c r="D568" s="11">
        <f>D569</f>
        <v>4269</v>
      </c>
      <c r="E568" s="11">
        <f t="shared" ref="E568:G568" si="104">E569</f>
        <v>4269</v>
      </c>
      <c r="F568" s="11">
        <f t="shared" si="104"/>
        <v>4269</v>
      </c>
      <c r="G568" s="11">
        <f t="shared" si="104"/>
        <v>4269</v>
      </c>
    </row>
    <row r="569" spans="1:7" x14ac:dyDescent="0.35">
      <c r="A569" s="67"/>
      <c r="B569" s="67"/>
      <c r="C569" s="8" t="s">
        <v>16</v>
      </c>
      <c r="D569" s="1">
        <v>4269</v>
      </c>
      <c r="E569" s="1">
        <v>4269</v>
      </c>
      <c r="F569" s="1">
        <v>4269</v>
      </c>
      <c r="G569" s="1">
        <v>4269</v>
      </c>
    </row>
    <row r="570" spans="1:7" x14ac:dyDescent="0.35">
      <c r="A570" s="195" t="s">
        <v>288</v>
      </c>
      <c r="B570" s="6" t="s">
        <v>231</v>
      </c>
      <c r="C570" s="7" t="s">
        <v>366</v>
      </c>
      <c r="D570" s="11">
        <f>D571</f>
        <v>35451</v>
      </c>
      <c r="E570" s="11">
        <f t="shared" ref="E570:G570" si="105">E571</f>
        <v>35451</v>
      </c>
      <c r="F570" s="11">
        <f t="shared" si="105"/>
        <v>35451</v>
      </c>
      <c r="G570" s="11">
        <f t="shared" si="105"/>
        <v>35451</v>
      </c>
    </row>
    <row r="571" spans="1:7" x14ac:dyDescent="0.35">
      <c r="A571" s="67"/>
      <c r="B571" s="67"/>
      <c r="C571" s="8" t="s">
        <v>16</v>
      </c>
      <c r="D571" s="1">
        <v>35451</v>
      </c>
      <c r="E571" s="148">
        <v>35451</v>
      </c>
      <c r="F571" s="148">
        <v>35451</v>
      </c>
      <c r="G571" s="1">
        <v>35451</v>
      </c>
    </row>
    <row r="572" spans="1:7" x14ac:dyDescent="0.35">
      <c r="A572" s="195" t="s">
        <v>289</v>
      </c>
      <c r="B572" s="6" t="s">
        <v>231</v>
      </c>
      <c r="C572" s="7" t="s">
        <v>367</v>
      </c>
      <c r="D572" s="11">
        <f>D573</f>
        <v>30100</v>
      </c>
      <c r="E572" s="11">
        <f t="shared" ref="E572:G572" si="106">E573</f>
        <v>30100</v>
      </c>
      <c r="F572" s="11">
        <f t="shared" si="106"/>
        <v>30100</v>
      </c>
      <c r="G572" s="11">
        <f t="shared" si="106"/>
        <v>30100</v>
      </c>
    </row>
    <row r="573" spans="1:7" x14ac:dyDescent="0.35">
      <c r="A573" s="67"/>
      <c r="B573" s="67"/>
      <c r="C573" s="8" t="s">
        <v>16</v>
      </c>
      <c r="D573" s="1">
        <v>30100</v>
      </c>
      <c r="E573" s="148">
        <v>30100</v>
      </c>
      <c r="F573" s="148">
        <v>30100</v>
      </c>
      <c r="G573" s="1">
        <v>30100</v>
      </c>
    </row>
    <row r="574" spans="1:7" x14ac:dyDescent="0.35">
      <c r="A574" s="195" t="s">
        <v>42</v>
      </c>
      <c r="B574" s="6" t="s">
        <v>93</v>
      </c>
      <c r="C574" s="7" t="s">
        <v>43</v>
      </c>
      <c r="D574" s="11">
        <f>D575</f>
        <v>18722</v>
      </c>
      <c r="E574" s="11">
        <f t="shared" ref="E574:G574" si="107">E575</f>
        <v>18722</v>
      </c>
      <c r="F574" s="11">
        <f t="shared" si="107"/>
        <v>18722</v>
      </c>
      <c r="G574" s="11">
        <f t="shared" si="107"/>
        <v>18722</v>
      </c>
    </row>
    <row r="575" spans="1:7" x14ac:dyDescent="0.35">
      <c r="A575" s="67"/>
      <c r="B575" s="67"/>
      <c r="C575" s="8" t="s">
        <v>16</v>
      </c>
      <c r="D575" s="1">
        <v>18722</v>
      </c>
      <c r="E575" s="1">
        <v>18722</v>
      </c>
      <c r="F575" s="1">
        <v>18722</v>
      </c>
      <c r="G575" s="1">
        <v>18722</v>
      </c>
    </row>
    <row r="576" spans="1:7" ht="45" x14ac:dyDescent="0.35">
      <c r="A576" s="72"/>
      <c r="B576" s="72"/>
      <c r="C576" s="3" t="s">
        <v>12</v>
      </c>
      <c r="D576" s="9">
        <f>SUM(D578:D581)</f>
        <v>45412</v>
      </c>
      <c r="E576" s="9">
        <f>SUM(E578:E581)</f>
        <v>1516967</v>
      </c>
      <c r="F576" s="9">
        <f>SUM(F578:F581)</f>
        <v>809657</v>
      </c>
      <c r="G576" s="9">
        <f>SUM(G578:G581)</f>
        <v>0</v>
      </c>
    </row>
    <row r="577" spans="1:7" ht="15" x14ac:dyDescent="0.35">
      <c r="A577" s="67"/>
      <c r="B577" s="67"/>
      <c r="C577" s="2" t="s">
        <v>3</v>
      </c>
      <c r="D577" s="75"/>
      <c r="E577" s="75"/>
      <c r="F577" s="75"/>
      <c r="G577" s="75"/>
    </row>
    <row r="578" spans="1:7" ht="26" x14ac:dyDescent="0.35">
      <c r="A578" s="6" t="s">
        <v>178</v>
      </c>
      <c r="B578" s="6" t="s">
        <v>93</v>
      </c>
      <c r="C578" s="7" t="s">
        <v>329</v>
      </c>
      <c r="D578" s="11">
        <v>15412</v>
      </c>
      <c r="E578" s="11">
        <v>0</v>
      </c>
      <c r="F578" s="11">
        <v>0</v>
      </c>
      <c r="G578" s="11">
        <v>0</v>
      </c>
    </row>
    <row r="579" spans="1:7" ht="26" x14ac:dyDescent="0.35">
      <c r="A579" s="6" t="s">
        <v>409</v>
      </c>
      <c r="B579" s="6" t="s">
        <v>93</v>
      </c>
      <c r="C579" s="7" t="s">
        <v>443</v>
      </c>
      <c r="D579" s="11">
        <v>27000</v>
      </c>
      <c r="E579" s="11">
        <v>0</v>
      </c>
      <c r="F579" s="11">
        <v>0</v>
      </c>
      <c r="G579" s="113">
        <v>0</v>
      </c>
    </row>
    <row r="580" spans="1:7" x14ac:dyDescent="0.35">
      <c r="A580" s="6" t="s">
        <v>431</v>
      </c>
      <c r="B580" s="6" t="s">
        <v>492</v>
      </c>
      <c r="C580" s="7" t="s">
        <v>432</v>
      </c>
      <c r="D580" s="11">
        <v>0</v>
      </c>
      <c r="E580" s="11">
        <v>1516967</v>
      </c>
      <c r="F580" s="11">
        <v>809657</v>
      </c>
      <c r="G580" s="113">
        <v>0</v>
      </c>
    </row>
    <row r="581" spans="1:7" ht="26" x14ac:dyDescent="0.35">
      <c r="A581" s="6" t="s">
        <v>433</v>
      </c>
      <c r="B581" s="6" t="s">
        <v>492</v>
      </c>
      <c r="C581" s="7" t="s">
        <v>434</v>
      </c>
      <c r="D581" s="11">
        <v>3000</v>
      </c>
      <c r="E581" s="11">
        <v>0</v>
      </c>
      <c r="F581" s="11">
        <v>0</v>
      </c>
      <c r="G581" s="113">
        <v>0</v>
      </c>
    </row>
    <row r="582" spans="1:7" ht="15" x14ac:dyDescent="0.35">
      <c r="A582" s="119"/>
      <c r="B582" s="119"/>
      <c r="C582" s="127" t="s">
        <v>253</v>
      </c>
      <c r="D582" s="116">
        <f>D583</f>
        <v>86433</v>
      </c>
      <c r="E582" s="116">
        <f t="shared" ref="E582:G582" si="108">E583</f>
        <v>86433</v>
      </c>
      <c r="F582" s="116">
        <f t="shared" si="108"/>
        <v>86433</v>
      </c>
      <c r="G582" s="116">
        <f t="shared" si="108"/>
        <v>86433</v>
      </c>
    </row>
    <row r="583" spans="1:7" ht="15" x14ac:dyDescent="0.35">
      <c r="A583" s="72"/>
      <c r="B583" s="72"/>
      <c r="C583" s="3" t="s">
        <v>4</v>
      </c>
      <c r="D583" s="9">
        <f>D585</f>
        <v>86433</v>
      </c>
      <c r="E583" s="9">
        <f t="shared" ref="E583:G583" si="109">E585</f>
        <v>86433</v>
      </c>
      <c r="F583" s="9">
        <f t="shared" si="109"/>
        <v>86433</v>
      </c>
      <c r="G583" s="9">
        <f t="shared" si="109"/>
        <v>86433</v>
      </c>
    </row>
    <row r="584" spans="1:7" ht="15" x14ac:dyDescent="0.35">
      <c r="A584" s="67"/>
      <c r="B584" s="67"/>
      <c r="C584" s="2" t="s">
        <v>3</v>
      </c>
      <c r="D584" s="75"/>
      <c r="E584" s="75"/>
      <c r="F584" s="75"/>
      <c r="G584" s="75"/>
    </row>
    <row r="585" spans="1:7" x14ac:dyDescent="0.35">
      <c r="A585" s="6" t="s">
        <v>2</v>
      </c>
      <c r="B585" s="31" t="s">
        <v>52</v>
      </c>
      <c r="C585" s="7" t="s">
        <v>254</v>
      </c>
      <c r="D585" s="11">
        <f>D586</f>
        <v>86433</v>
      </c>
      <c r="E585" s="11">
        <f t="shared" ref="E585:G585" si="110">E586</f>
        <v>86433</v>
      </c>
      <c r="F585" s="11">
        <f t="shared" si="110"/>
        <v>86433</v>
      </c>
      <c r="G585" s="11">
        <f t="shared" si="110"/>
        <v>86433</v>
      </c>
    </row>
    <row r="586" spans="1:7" ht="15.5" x14ac:dyDescent="0.35">
      <c r="A586" s="67"/>
      <c r="B586" s="67"/>
      <c r="C586" s="8" t="s">
        <v>255</v>
      </c>
      <c r="D586" s="1">
        <v>86433</v>
      </c>
      <c r="E586" s="1">
        <v>86433</v>
      </c>
      <c r="F586" s="1">
        <v>86433</v>
      </c>
      <c r="G586" s="1">
        <v>86433</v>
      </c>
    </row>
    <row r="587" spans="1:7" ht="15" x14ac:dyDescent="0.35">
      <c r="A587" s="115"/>
      <c r="B587" s="115"/>
      <c r="C587" s="127" t="s">
        <v>382</v>
      </c>
      <c r="D587" s="116">
        <f>D588</f>
        <v>78783</v>
      </c>
      <c r="E587" s="116">
        <f t="shared" ref="E587:G587" si="111">E588</f>
        <v>108350</v>
      </c>
      <c r="F587" s="116">
        <f t="shared" si="111"/>
        <v>108350</v>
      </c>
      <c r="G587" s="116">
        <f t="shared" si="111"/>
        <v>108350</v>
      </c>
    </row>
    <row r="588" spans="1:7" ht="15.5" x14ac:dyDescent="0.35">
      <c r="A588" s="28"/>
      <c r="B588" s="28"/>
      <c r="C588" s="3" t="s">
        <v>4</v>
      </c>
      <c r="D588" s="9">
        <f>D591</f>
        <v>78783</v>
      </c>
      <c r="E588" s="9">
        <f t="shared" ref="E588:G588" si="112">E591</f>
        <v>108350</v>
      </c>
      <c r="F588" s="9">
        <f t="shared" si="112"/>
        <v>108350</v>
      </c>
      <c r="G588" s="9">
        <f t="shared" si="112"/>
        <v>108350</v>
      </c>
    </row>
    <row r="589" spans="1:7" x14ac:dyDescent="0.35">
      <c r="A589" s="80"/>
      <c r="B589" s="80"/>
      <c r="C589" s="2" t="s">
        <v>3</v>
      </c>
      <c r="D589" s="38"/>
      <c r="E589" s="38"/>
      <c r="F589" s="38"/>
      <c r="G589" s="38"/>
    </row>
    <row r="590" spans="1:7" x14ac:dyDescent="0.35">
      <c r="A590" s="6" t="s">
        <v>2</v>
      </c>
      <c r="B590" s="6" t="s">
        <v>233</v>
      </c>
      <c r="C590" s="7" t="s">
        <v>368</v>
      </c>
      <c r="D590" s="11">
        <f>D591</f>
        <v>78783</v>
      </c>
      <c r="E590" s="11">
        <f t="shared" ref="E590:G590" si="113">E591</f>
        <v>108350</v>
      </c>
      <c r="F590" s="11">
        <f t="shared" si="113"/>
        <v>108350</v>
      </c>
      <c r="G590" s="11">
        <f t="shared" si="113"/>
        <v>108350</v>
      </c>
    </row>
    <row r="591" spans="1:7" ht="15.5" x14ac:dyDescent="0.35">
      <c r="A591" s="80"/>
      <c r="B591" s="80"/>
      <c r="C591" s="8" t="s">
        <v>255</v>
      </c>
      <c r="D591" s="1">
        <v>78783</v>
      </c>
      <c r="E591" s="1">
        <v>108350</v>
      </c>
      <c r="F591" s="1">
        <v>108350</v>
      </c>
      <c r="G591" s="1">
        <v>108350</v>
      </c>
    </row>
    <row r="592" spans="1:7" ht="15" x14ac:dyDescent="0.35">
      <c r="A592" s="127"/>
      <c r="B592" s="127"/>
      <c r="C592" s="127" t="s">
        <v>383</v>
      </c>
      <c r="D592" s="128">
        <f>D593+D615</f>
        <v>14611059</v>
      </c>
      <c r="E592" s="128">
        <f>E593+E615</f>
        <v>3806834</v>
      </c>
      <c r="F592" s="128">
        <f>F593+F615</f>
        <v>3806834</v>
      </c>
      <c r="G592" s="128">
        <f>G593+G615</f>
        <v>3806834</v>
      </c>
    </row>
    <row r="593" spans="1:7" ht="15.5" x14ac:dyDescent="0.35">
      <c r="A593" s="30"/>
      <c r="B593" s="30"/>
      <c r="C593" s="22" t="s">
        <v>4</v>
      </c>
      <c r="D593" s="23">
        <f>D595+D597+D599+D601+D603+D605+D609+D611+D613</f>
        <v>5166806</v>
      </c>
      <c r="E593" s="23">
        <f>E595+E597+E599+E601+E603+E605+E609+E611+E613</f>
        <v>3801834</v>
      </c>
      <c r="F593" s="23">
        <f>F595+F597+F599+F601+F603+F605+F609+F611+F613</f>
        <v>3801834</v>
      </c>
      <c r="G593" s="23">
        <f>G595+G597+G599+G601+G603+G605+G609+G611+G613</f>
        <v>3801834</v>
      </c>
    </row>
    <row r="594" spans="1:7" x14ac:dyDescent="0.35">
      <c r="A594" s="35"/>
      <c r="B594" s="35"/>
      <c r="C594" s="27" t="s">
        <v>3</v>
      </c>
      <c r="D594" s="42"/>
      <c r="E594" s="42"/>
      <c r="F594" s="42"/>
      <c r="G594" s="42"/>
    </row>
    <row r="595" spans="1:7" s="145" customFormat="1" x14ac:dyDescent="0.35">
      <c r="A595" s="131" t="s">
        <v>234</v>
      </c>
      <c r="B595" s="132" t="s">
        <v>502</v>
      </c>
      <c r="C595" s="133" t="s">
        <v>369</v>
      </c>
      <c r="D595" s="134">
        <f>D596</f>
        <v>14229</v>
      </c>
      <c r="E595" s="134">
        <f t="shared" ref="E595:G595" si="114">E596</f>
        <v>14229</v>
      </c>
      <c r="F595" s="134">
        <f t="shared" si="114"/>
        <v>14229</v>
      </c>
      <c r="G595" s="134">
        <f t="shared" si="114"/>
        <v>14229</v>
      </c>
    </row>
    <row r="596" spans="1:7" ht="15.5" x14ac:dyDescent="0.35">
      <c r="A596" s="139"/>
      <c r="B596" s="139"/>
      <c r="C596" s="138" t="s">
        <v>400</v>
      </c>
      <c r="D596" s="140">
        <v>14229</v>
      </c>
      <c r="E596" s="140">
        <v>14229</v>
      </c>
      <c r="F596" s="140">
        <v>14229</v>
      </c>
      <c r="G596" s="140">
        <v>14229</v>
      </c>
    </row>
    <row r="597" spans="1:7" ht="26" x14ac:dyDescent="0.35">
      <c r="A597" s="141" t="s">
        <v>235</v>
      </c>
      <c r="B597" s="141" t="s">
        <v>236</v>
      </c>
      <c r="C597" s="133" t="s">
        <v>493</v>
      </c>
      <c r="D597" s="134">
        <f>D598</f>
        <v>211556</v>
      </c>
      <c r="E597" s="134">
        <f t="shared" ref="E597:G597" si="115">E598</f>
        <v>211556</v>
      </c>
      <c r="F597" s="134">
        <f t="shared" si="115"/>
        <v>211556</v>
      </c>
      <c r="G597" s="134">
        <f t="shared" si="115"/>
        <v>211556</v>
      </c>
    </row>
    <row r="598" spans="1:7" ht="15.5" x14ac:dyDescent="0.35">
      <c r="A598" s="139"/>
      <c r="B598" s="139"/>
      <c r="C598" s="138" t="s">
        <v>400</v>
      </c>
      <c r="D598" s="140">
        <v>211556</v>
      </c>
      <c r="E598" s="140">
        <v>211556</v>
      </c>
      <c r="F598" s="140">
        <v>211556</v>
      </c>
      <c r="G598" s="140">
        <v>211556</v>
      </c>
    </row>
    <row r="599" spans="1:7" x14ac:dyDescent="0.35">
      <c r="A599" s="141" t="s">
        <v>237</v>
      </c>
      <c r="B599" s="141" t="s">
        <v>238</v>
      </c>
      <c r="C599" s="133" t="s">
        <v>370</v>
      </c>
      <c r="D599" s="134">
        <f>D600</f>
        <v>2112101</v>
      </c>
      <c r="E599" s="134">
        <f t="shared" ref="E599:G599" si="116">E600</f>
        <v>2112101</v>
      </c>
      <c r="F599" s="134">
        <f t="shared" si="116"/>
        <v>2112101</v>
      </c>
      <c r="G599" s="134">
        <f t="shared" si="116"/>
        <v>2112101</v>
      </c>
    </row>
    <row r="600" spans="1:7" ht="15.5" x14ac:dyDescent="0.35">
      <c r="A600" s="139"/>
      <c r="B600" s="139"/>
      <c r="C600" s="138" t="s">
        <v>400</v>
      </c>
      <c r="D600" s="140">
        <v>2112101</v>
      </c>
      <c r="E600" s="140">
        <v>2112101</v>
      </c>
      <c r="F600" s="140">
        <v>2112101</v>
      </c>
      <c r="G600" s="140">
        <v>2112101</v>
      </c>
    </row>
    <row r="601" spans="1:7" x14ac:dyDescent="0.35">
      <c r="A601" s="141" t="s">
        <v>239</v>
      </c>
      <c r="B601" s="141" t="s">
        <v>238</v>
      </c>
      <c r="C601" s="133" t="s">
        <v>371</v>
      </c>
      <c r="D601" s="134">
        <f>D602</f>
        <v>19060</v>
      </c>
      <c r="E601" s="134">
        <f t="shared" ref="E601:G601" si="117">E602</f>
        <v>19060</v>
      </c>
      <c r="F601" s="134">
        <f t="shared" si="117"/>
        <v>19060</v>
      </c>
      <c r="G601" s="134">
        <f t="shared" si="117"/>
        <v>19060</v>
      </c>
    </row>
    <row r="602" spans="1:7" ht="15.5" x14ac:dyDescent="0.35">
      <c r="A602" s="139"/>
      <c r="B602" s="139"/>
      <c r="C602" s="138" t="s">
        <v>400</v>
      </c>
      <c r="D602" s="140">
        <f>3163+15897</f>
        <v>19060</v>
      </c>
      <c r="E602" s="140">
        <f>3163+15897</f>
        <v>19060</v>
      </c>
      <c r="F602" s="140">
        <f t="shared" ref="F602:G602" si="118">3163+15897</f>
        <v>19060</v>
      </c>
      <c r="G602" s="140">
        <f t="shared" si="118"/>
        <v>19060</v>
      </c>
    </row>
    <row r="603" spans="1:7" x14ac:dyDescent="0.35">
      <c r="A603" s="141" t="s">
        <v>240</v>
      </c>
      <c r="B603" s="132" t="s">
        <v>502</v>
      </c>
      <c r="C603" s="133" t="s">
        <v>372</v>
      </c>
      <c r="D603" s="134">
        <f>D604</f>
        <v>76</v>
      </c>
      <c r="E603" s="134">
        <f t="shared" ref="E603:G603" si="119">E604</f>
        <v>76</v>
      </c>
      <c r="F603" s="134">
        <f t="shared" si="119"/>
        <v>76</v>
      </c>
      <c r="G603" s="134">
        <f t="shared" si="119"/>
        <v>76</v>
      </c>
    </row>
    <row r="604" spans="1:7" ht="15.5" x14ac:dyDescent="0.35">
      <c r="A604" s="139"/>
      <c r="B604" s="139"/>
      <c r="C604" s="138" t="s">
        <v>400</v>
      </c>
      <c r="D604" s="140">
        <v>76</v>
      </c>
      <c r="E604" s="140">
        <v>76</v>
      </c>
      <c r="F604" s="140">
        <v>76</v>
      </c>
      <c r="G604" s="140">
        <v>76</v>
      </c>
    </row>
    <row r="605" spans="1:7" ht="26" x14ac:dyDescent="0.35">
      <c r="A605" s="141" t="s">
        <v>241</v>
      </c>
      <c r="B605" s="142" t="s">
        <v>242</v>
      </c>
      <c r="C605" s="133" t="s">
        <v>373</v>
      </c>
      <c r="D605" s="134">
        <f>SUM(D606:D608)</f>
        <v>2668299</v>
      </c>
      <c r="E605" s="134">
        <f>SUM(E606:E608)</f>
        <v>1303327</v>
      </c>
      <c r="F605" s="134">
        <f>SUM(F606:F608)</f>
        <v>1303327</v>
      </c>
      <c r="G605" s="134">
        <f>SUM(G606:G608)</f>
        <v>1303327</v>
      </c>
    </row>
    <row r="606" spans="1:7" ht="52" x14ac:dyDescent="0.35">
      <c r="A606" s="136"/>
      <c r="B606" s="137"/>
      <c r="C606" s="138" t="s">
        <v>524</v>
      </c>
      <c r="D606" s="140">
        <v>300000</v>
      </c>
      <c r="E606" s="140">
        <v>300000</v>
      </c>
      <c r="F606" s="140">
        <v>300000</v>
      </c>
      <c r="G606" s="140">
        <v>300000</v>
      </c>
    </row>
    <row r="607" spans="1:7" ht="39" x14ac:dyDescent="0.35">
      <c r="A607" s="136"/>
      <c r="B607" s="137"/>
      <c r="C607" s="138" t="s">
        <v>525</v>
      </c>
      <c r="D607" s="140">
        <v>196300</v>
      </c>
      <c r="E607" s="140">
        <v>95456</v>
      </c>
      <c r="F607" s="140">
        <v>95456</v>
      </c>
      <c r="G607" s="140">
        <v>95456</v>
      </c>
    </row>
    <row r="608" spans="1:7" ht="15.5" x14ac:dyDescent="0.35">
      <c r="A608" s="139"/>
      <c r="B608" s="139"/>
      <c r="C608" s="138" t="s">
        <v>400</v>
      </c>
      <c r="D608" s="140">
        <v>2171999</v>
      </c>
      <c r="E608" s="140">
        <v>907871</v>
      </c>
      <c r="F608" s="140">
        <v>907871</v>
      </c>
      <c r="G608" s="140">
        <v>907871</v>
      </c>
    </row>
    <row r="609" spans="1:7" x14ac:dyDescent="0.35">
      <c r="A609" s="141" t="s">
        <v>243</v>
      </c>
      <c r="B609" s="143" t="s">
        <v>242</v>
      </c>
      <c r="C609" s="133" t="s">
        <v>374</v>
      </c>
      <c r="D609" s="134">
        <f>D610</f>
        <v>54056</v>
      </c>
      <c r="E609" s="134">
        <f t="shared" ref="E609:G609" si="120">E610</f>
        <v>54056</v>
      </c>
      <c r="F609" s="134">
        <f t="shared" si="120"/>
        <v>54056</v>
      </c>
      <c r="G609" s="134">
        <f t="shared" si="120"/>
        <v>54056</v>
      </c>
    </row>
    <row r="610" spans="1:7" ht="15.5" x14ac:dyDescent="0.35">
      <c r="A610" s="139"/>
      <c r="B610" s="139"/>
      <c r="C610" s="138" t="s">
        <v>400</v>
      </c>
      <c r="D610" s="140">
        <v>54056</v>
      </c>
      <c r="E610" s="140">
        <v>54056</v>
      </c>
      <c r="F610" s="140">
        <v>54056</v>
      </c>
      <c r="G610" s="140">
        <v>54056</v>
      </c>
    </row>
    <row r="611" spans="1:7" x14ac:dyDescent="0.35">
      <c r="A611" s="141" t="s">
        <v>244</v>
      </c>
      <c r="B611" s="143" t="s">
        <v>242</v>
      </c>
      <c r="C611" s="133" t="s">
        <v>375</v>
      </c>
      <c r="D611" s="134">
        <f>D612</f>
        <v>81860</v>
      </c>
      <c r="E611" s="134">
        <f t="shared" ref="E611:G611" si="121">E612</f>
        <v>81860</v>
      </c>
      <c r="F611" s="134">
        <f t="shared" si="121"/>
        <v>81860</v>
      </c>
      <c r="G611" s="134">
        <f t="shared" si="121"/>
        <v>81860</v>
      </c>
    </row>
    <row r="612" spans="1:7" ht="15.5" x14ac:dyDescent="0.35">
      <c r="A612" s="139"/>
      <c r="B612" s="139"/>
      <c r="C612" s="138" t="s">
        <v>400</v>
      </c>
      <c r="D612" s="140">
        <v>81860</v>
      </c>
      <c r="E612" s="140">
        <v>81860</v>
      </c>
      <c r="F612" s="140">
        <v>81860</v>
      </c>
      <c r="G612" s="140">
        <v>81860</v>
      </c>
    </row>
    <row r="613" spans="1:7" x14ac:dyDescent="0.35">
      <c r="A613" s="131" t="s">
        <v>42</v>
      </c>
      <c r="B613" s="132" t="s">
        <v>502</v>
      </c>
      <c r="C613" s="133" t="s">
        <v>376</v>
      </c>
      <c r="D613" s="134">
        <f>D614</f>
        <v>5569</v>
      </c>
      <c r="E613" s="134">
        <f t="shared" ref="E613:G613" si="122">E614</f>
        <v>5569</v>
      </c>
      <c r="F613" s="134">
        <f t="shared" si="122"/>
        <v>5569</v>
      </c>
      <c r="G613" s="134">
        <f t="shared" si="122"/>
        <v>5569</v>
      </c>
    </row>
    <row r="614" spans="1:7" ht="15.5" x14ac:dyDescent="0.35">
      <c r="A614" s="139"/>
      <c r="B614" s="139"/>
      <c r="C614" s="138" t="s">
        <v>400</v>
      </c>
      <c r="D614" s="140">
        <v>5569</v>
      </c>
      <c r="E614" s="140">
        <v>5569</v>
      </c>
      <c r="F614" s="140">
        <v>5569</v>
      </c>
      <c r="G614" s="140">
        <v>5569</v>
      </c>
    </row>
    <row r="615" spans="1:7" ht="45" x14ac:dyDescent="0.35">
      <c r="A615" s="30"/>
      <c r="B615" s="30"/>
      <c r="C615" s="22" t="s">
        <v>12</v>
      </c>
      <c r="D615" s="23">
        <f>SUM(D617:D620)</f>
        <v>9444253</v>
      </c>
      <c r="E615" s="23">
        <f t="shared" ref="E615:G615" si="123">SUM(E617:E620)</f>
        <v>5000</v>
      </c>
      <c r="F615" s="23">
        <f t="shared" si="123"/>
        <v>5000</v>
      </c>
      <c r="G615" s="23">
        <f t="shared" si="123"/>
        <v>5000</v>
      </c>
    </row>
    <row r="616" spans="1:7" x14ac:dyDescent="0.35">
      <c r="A616" s="35"/>
      <c r="B616" s="35"/>
      <c r="C616" s="27" t="s">
        <v>3</v>
      </c>
      <c r="D616" s="42"/>
      <c r="E616" s="42"/>
      <c r="F616" s="42"/>
      <c r="G616" s="42"/>
    </row>
    <row r="617" spans="1:7" ht="26" x14ac:dyDescent="0.35">
      <c r="A617" s="17" t="s">
        <v>106</v>
      </c>
      <c r="B617" s="34" t="s">
        <v>242</v>
      </c>
      <c r="C617" s="18" t="s">
        <v>377</v>
      </c>
      <c r="D617" s="134">
        <v>8008912</v>
      </c>
      <c r="E617" s="134">
        <v>0</v>
      </c>
      <c r="F617" s="134">
        <v>0</v>
      </c>
      <c r="G617" s="134">
        <v>0</v>
      </c>
    </row>
    <row r="618" spans="1:7" x14ac:dyDescent="0.35">
      <c r="A618" s="17" t="s">
        <v>180</v>
      </c>
      <c r="B618" s="34" t="s">
        <v>242</v>
      </c>
      <c r="C618" s="18" t="s">
        <v>378</v>
      </c>
      <c r="D618" s="134">
        <v>863356</v>
      </c>
      <c r="E618" s="134">
        <v>0</v>
      </c>
      <c r="F618" s="134">
        <v>0</v>
      </c>
      <c r="G618" s="134">
        <v>0</v>
      </c>
    </row>
    <row r="619" spans="1:7" ht="25.5" customHeight="1" x14ac:dyDescent="0.35">
      <c r="A619" s="17" t="s">
        <v>409</v>
      </c>
      <c r="B619" s="143" t="s">
        <v>242</v>
      </c>
      <c r="C619" s="133" t="s">
        <v>494</v>
      </c>
      <c r="D619" s="134">
        <v>22000</v>
      </c>
      <c r="E619" s="134">
        <v>5000</v>
      </c>
      <c r="F619" s="134">
        <v>5000</v>
      </c>
      <c r="G619" s="134">
        <v>5000</v>
      </c>
    </row>
    <row r="620" spans="1:7" ht="30" customHeight="1" x14ac:dyDescent="0.35">
      <c r="A620" s="17" t="s">
        <v>216</v>
      </c>
      <c r="B620" s="143" t="s">
        <v>242</v>
      </c>
      <c r="C620" s="133" t="s">
        <v>494</v>
      </c>
      <c r="D620" s="134">
        <v>549985</v>
      </c>
      <c r="E620" s="134">
        <v>0</v>
      </c>
      <c r="F620" s="134">
        <v>0</v>
      </c>
      <c r="G620" s="134">
        <v>0</v>
      </c>
    </row>
    <row r="621" spans="1:7" ht="15" x14ac:dyDescent="0.35">
      <c r="A621" s="115"/>
      <c r="B621" s="115"/>
      <c r="C621" s="127" t="s">
        <v>245</v>
      </c>
      <c r="D621" s="116">
        <f>D622</f>
        <v>101476</v>
      </c>
      <c r="E621" s="116">
        <f t="shared" ref="E621:G621" si="124">E622</f>
        <v>10326</v>
      </c>
      <c r="F621" s="116">
        <f t="shared" si="124"/>
        <v>10326</v>
      </c>
      <c r="G621" s="116">
        <f t="shared" si="124"/>
        <v>10326</v>
      </c>
    </row>
    <row r="622" spans="1:7" ht="15.5" x14ac:dyDescent="0.35">
      <c r="A622" s="28"/>
      <c r="B622" s="28"/>
      <c r="C622" s="3" t="s">
        <v>4</v>
      </c>
      <c r="D622" s="9">
        <f>D624</f>
        <v>101476</v>
      </c>
      <c r="E622" s="9">
        <f t="shared" ref="E622:G622" si="125">E624</f>
        <v>10326</v>
      </c>
      <c r="F622" s="9">
        <f t="shared" si="125"/>
        <v>10326</v>
      </c>
      <c r="G622" s="9">
        <f t="shared" si="125"/>
        <v>10326</v>
      </c>
    </row>
    <row r="623" spans="1:7" x14ac:dyDescent="0.35">
      <c r="A623" s="80"/>
      <c r="B623" s="80"/>
      <c r="C623" s="2" t="s">
        <v>3</v>
      </c>
      <c r="D623" s="38"/>
      <c r="E623" s="38"/>
      <c r="F623" s="38"/>
      <c r="G623" s="38"/>
    </row>
    <row r="624" spans="1:7" x14ac:dyDescent="0.35">
      <c r="A624" s="6" t="s">
        <v>2</v>
      </c>
      <c r="B624" s="14" t="s">
        <v>233</v>
      </c>
      <c r="C624" s="7" t="s">
        <v>368</v>
      </c>
      <c r="D624" s="11">
        <f>SUM(D625:D626)</f>
        <v>101476</v>
      </c>
      <c r="E624" s="11">
        <f>SUM(E625:E626)</f>
        <v>10326</v>
      </c>
      <c r="F624" s="11">
        <f>SUM(F625:F626)</f>
        <v>10326</v>
      </c>
      <c r="G624" s="11">
        <f>SUM(G625:G626)</f>
        <v>10326</v>
      </c>
    </row>
    <row r="625" spans="1:7" x14ac:dyDescent="0.35">
      <c r="A625" s="80"/>
      <c r="B625" s="80"/>
      <c r="C625" s="8" t="s">
        <v>495</v>
      </c>
      <c r="D625" s="1">
        <v>91150</v>
      </c>
      <c r="E625" s="1">
        <v>0</v>
      </c>
      <c r="F625" s="1">
        <v>0</v>
      </c>
      <c r="G625" s="1">
        <v>0</v>
      </c>
    </row>
    <row r="626" spans="1:7" x14ac:dyDescent="0.35">
      <c r="A626" s="80"/>
      <c r="B626" s="80"/>
      <c r="C626" s="8" t="s">
        <v>16</v>
      </c>
      <c r="D626" s="1">
        <v>10326</v>
      </c>
      <c r="E626" s="1">
        <v>10326</v>
      </c>
      <c r="F626" s="1">
        <v>10326</v>
      </c>
      <c r="G626" s="1">
        <v>10326</v>
      </c>
    </row>
    <row r="627" spans="1:7" ht="15" x14ac:dyDescent="0.35">
      <c r="A627" s="115"/>
      <c r="B627" s="115"/>
      <c r="C627" s="127" t="s">
        <v>500</v>
      </c>
      <c r="D627" s="116">
        <f>D628+D636</f>
        <v>797926</v>
      </c>
      <c r="E627" s="116">
        <f>E628+E636</f>
        <v>870552</v>
      </c>
      <c r="F627" s="116">
        <f t="shared" ref="F627:G627" si="126">F628+F636</f>
        <v>2239805</v>
      </c>
      <c r="G627" s="116">
        <f t="shared" si="126"/>
        <v>773342</v>
      </c>
    </row>
    <row r="628" spans="1:7" ht="15.5" x14ac:dyDescent="0.35">
      <c r="A628" s="28"/>
      <c r="B628" s="28"/>
      <c r="C628" s="3" t="s">
        <v>4</v>
      </c>
      <c r="D628" s="9">
        <f>D630</f>
        <v>797926</v>
      </c>
      <c r="E628" s="9">
        <f t="shared" ref="E628:G628" si="127">E630</f>
        <v>647942</v>
      </c>
      <c r="F628" s="9">
        <f t="shared" si="127"/>
        <v>1902541</v>
      </c>
      <c r="G628" s="9">
        <f t="shared" si="127"/>
        <v>647942</v>
      </c>
    </row>
    <row r="629" spans="1:7" x14ac:dyDescent="0.35">
      <c r="A629" s="80"/>
      <c r="B629" s="80"/>
      <c r="C629" s="2" t="s">
        <v>3</v>
      </c>
      <c r="D629" s="38"/>
      <c r="E629" s="38"/>
      <c r="F629" s="38"/>
      <c r="G629" s="38"/>
    </row>
    <row r="630" spans="1:7" x14ac:dyDescent="0.35">
      <c r="A630" s="6" t="s">
        <v>2</v>
      </c>
      <c r="B630" s="6" t="s">
        <v>246</v>
      </c>
      <c r="C630" s="7" t="s">
        <v>379</v>
      </c>
      <c r="D630" s="11">
        <f>SUM(D631:D635)</f>
        <v>797926</v>
      </c>
      <c r="E630" s="11">
        <f t="shared" ref="E630:G630" si="128">SUM(E631:E635)</f>
        <v>647942</v>
      </c>
      <c r="F630" s="11">
        <f t="shared" si="128"/>
        <v>1902541</v>
      </c>
      <c r="G630" s="11">
        <f t="shared" si="128"/>
        <v>647942</v>
      </c>
    </row>
    <row r="631" spans="1:7" ht="78" x14ac:dyDescent="0.35">
      <c r="A631" s="80"/>
      <c r="B631" s="80"/>
      <c r="C631" s="8" t="s">
        <v>526</v>
      </c>
      <c r="D631" s="1">
        <v>74204</v>
      </c>
      <c r="E631" s="1">
        <v>0</v>
      </c>
      <c r="F631" s="1">
        <v>0</v>
      </c>
      <c r="G631" s="1">
        <v>0</v>
      </c>
    </row>
    <row r="632" spans="1:7" ht="39" x14ac:dyDescent="0.35">
      <c r="A632" s="80"/>
      <c r="B632" s="80"/>
      <c r="C632" s="8" t="s">
        <v>527</v>
      </c>
      <c r="D632" s="1">
        <v>329754</v>
      </c>
      <c r="E632" s="1">
        <v>253974</v>
      </c>
      <c r="F632" s="1">
        <v>253974</v>
      </c>
      <c r="G632" s="1">
        <v>253974</v>
      </c>
    </row>
    <row r="633" spans="1:7" ht="104" x14ac:dyDescent="0.35">
      <c r="A633" s="80"/>
      <c r="B633" s="80"/>
      <c r="C633" s="8" t="s">
        <v>528</v>
      </c>
      <c r="D633" s="1">
        <v>0</v>
      </c>
      <c r="E633" s="1">
        <v>0</v>
      </c>
      <c r="F633" s="1">
        <v>1254599</v>
      </c>
      <c r="G633" s="1">
        <v>0</v>
      </c>
    </row>
    <row r="634" spans="1:7" ht="26" x14ac:dyDescent="0.35">
      <c r="A634" s="80"/>
      <c r="B634" s="80"/>
      <c r="C634" s="8" t="s">
        <v>529</v>
      </c>
      <c r="D634" s="1">
        <v>58288</v>
      </c>
      <c r="E634" s="1">
        <v>58288</v>
      </c>
      <c r="F634" s="1">
        <v>58288</v>
      </c>
      <c r="G634" s="1">
        <v>58288</v>
      </c>
    </row>
    <row r="635" spans="1:7" ht="41.5" x14ac:dyDescent="0.35">
      <c r="A635" s="80"/>
      <c r="B635" s="80"/>
      <c r="C635" s="86" t="s">
        <v>576</v>
      </c>
      <c r="D635" s="1">
        <v>335680</v>
      </c>
      <c r="E635" s="1">
        <v>335680</v>
      </c>
      <c r="F635" s="1">
        <v>335680</v>
      </c>
      <c r="G635" s="1">
        <v>335680</v>
      </c>
    </row>
    <row r="636" spans="1:7" ht="45" x14ac:dyDescent="0.35">
      <c r="A636" s="30"/>
      <c r="B636" s="30"/>
      <c r="C636" s="22" t="s">
        <v>12</v>
      </c>
      <c r="D636" s="23">
        <f>SUM(D638)</f>
        <v>0</v>
      </c>
      <c r="E636" s="23">
        <f t="shared" ref="E636:G636" si="129">SUM(E638)</f>
        <v>222610</v>
      </c>
      <c r="F636" s="23">
        <f t="shared" si="129"/>
        <v>337264</v>
      </c>
      <c r="G636" s="23">
        <f t="shared" si="129"/>
        <v>125400</v>
      </c>
    </row>
    <row r="637" spans="1:7" x14ac:dyDescent="0.35">
      <c r="A637" s="35"/>
      <c r="B637" s="35"/>
      <c r="C637" s="27" t="s">
        <v>3</v>
      </c>
      <c r="D637" s="184"/>
      <c r="E637" s="184"/>
      <c r="F637" s="184"/>
      <c r="G637" s="184"/>
    </row>
    <row r="638" spans="1:7" x14ac:dyDescent="0.35">
      <c r="A638" s="6" t="s">
        <v>431</v>
      </c>
      <c r="B638" s="6" t="s">
        <v>246</v>
      </c>
      <c r="C638" s="7" t="s">
        <v>432</v>
      </c>
      <c r="D638" s="185">
        <v>0</v>
      </c>
      <c r="E638" s="185">
        <v>222610</v>
      </c>
      <c r="F638" s="185">
        <v>337264</v>
      </c>
      <c r="G638" s="185">
        <v>125400</v>
      </c>
    </row>
    <row r="639" spans="1:7" ht="15" x14ac:dyDescent="0.35">
      <c r="A639" s="119"/>
      <c r="B639" s="119"/>
      <c r="C639" s="127" t="s">
        <v>280</v>
      </c>
      <c r="D639" s="116">
        <f>D640</f>
        <v>546492</v>
      </c>
      <c r="E639" s="116">
        <f t="shared" ref="E639:G639" si="130">E640</f>
        <v>1992</v>
      </c>
      <c r="F639" s="116">
        <f t="shared" si="130"/>
        <v>1992</v>
      </c>
      <c r="G639" s="116">
        <f t="shared" si="130"/>
        <v>1992</v>
      </c>
    </row>
    <row r="640" spans="1:7" ht="15" x14ac:dyDescent="0.35">
      <c r="A640" s="72"/>
      <c r="B640" s="72"/>
      <c r="C640" s="3" t="s">
        <v>4</v>
      </c>
      <c r="D640" s="9">
        <f>D643+D644</f>
        <v>546492</v>
      </c>
      <c r="E640" s="9">
        <f t="shared" ref="E640:G640" si="131">E643+E644</f>
        <v>1992</v>
      </c>
      <c r="F640" s="9">
        <f t="shared" si="131"/>
        <v>1992</v>
      </c>
      <c r="G640" s="9">
        <f t="shared" si="131"/>
        <v>1992</v>
      </c>
    </row>
    <row r="641" spans="1:7" ht="15" x14ac:dyDescent="0.35">
      <c r="A641" s="67"/>
      <c r="B641" s="67"/>
      <c r="C641" s="2" t="s">
        <v>3</v>
      </c>
      <c r="D641" s="75"/>
      <c r="E641" s="75"/>
      <c r="F641" s="75"/>
      <c r="G641" s="75"/>
    </row>
    <row r="642" spans="1:7" ht="16" customHeight="1" x14ac:dyDescent="0.35">
      <c r="A642" s="6" t="s">
        <v>2</v>
      </c>
      <c r="B642" s="6" t="s">
        <v>281</v>
      </c>
      <c r="C642" s="7" t="s">
        <v>380</v>
      </c>
      <c r="D642" s="11">
        <f>D643+D644</f>
        <v>546492</v>
      </c>
      <c r="E642" s="11">
        <f t="shared" ref="E642:G642" si="132">E643+E644</f>
        <v>1992</v>
      </c>
      <c r="F642" s="11">
        <f t="shared" si="132"/>
        <v>1992</v>
      </c>
      <c r="G642" s="11">
        <f t="shared" si="132"/>
        <v>1992</v>
      </c>
    </row>
    <row r="643" spans="1:7" x14ac:dyDescent="0.35">
      <c r="A643" s="67"/>
      <c r="B643" s="67"/>
      <c r="C643" s="8" t="s">
        <v>507</v>
      </c>
      <c r="D643" s="1">
        <v>544500</v>
      </c>
      <c r="E643" s="1">
        <v>0</v>
      </c>
      <c r="F643" s="1">
        <v>0</v>
      </c>
      <c r="G643" s="1">
        <v>0</v>
      </c>
    </row>
    <row r="644" spans="1:7" ht="15.5" x14ac:dyDescent="0.35">
      <c r="A644" s="67"/>
      <c r="B644" s="67"/>
      <c r="C644" s="8" t="s">
        <v>255</v>
      </c>
      <c r="D644" s="1">
        <v>1992</v>
      </c>
      <c r="E644" s="1">
        <v>1992</v>
      </c>
      <c r="F644" s="1">
        <v>1992</v>
      </c>
      <c r="G644" s="1">
        <v>1992</v>
      </c>
    </row>
    <row r="645" spans="1:7" ht="15.5" x14ac:dyDescent="0.35">
      <c r="A645" s="129"/>
      <c r="B645" s="117"/>
      <c r="C645" s="127" t="s">
        <v>282</v>
      </c>
      <c r="D645" s="118">
        <f>D646</f>
        <v>6600</v>
      </c>
      <c r="E645" s="118">
        <f t="shared" ref="E645:G645" si="133">E646</f>
        <v>3600</v>
      </c>
      <c r="F645" s="118">
        <f t="shared" si="133"/>
        <v>3600</v>
      </c>
      <c r="G645" s="118">
        <f t="shared" si="133"/>
        <v>3600</v>
      </c>
    </row>
    <row r="646" spans="1:7" ht="15" x14ac:dyDescent="0.35">
      <c r="A646" s="68"/>
      <c r="B646" s="68"/>
      <c r="C646" s="29" t="s">
        <v>4</v>
      </c>
      <c r="D646" s="65">
        <f>D648</f>
        <v>6600</v>
      </c>
      <c r="E646" s="65">
        <f t="shared" ref="E646:G646" si="134">E648</f>
        <v>3600</v>
      </c>
      <c r="F646" s="65">
        <f t="shared" si="134"/>
        <v>3600</v>
      </c>
      <c r="G646" s="65">
        <f t="shared" si="134"/>
        <v>3600</v>
      </c>
    </row>
    <row r="647" spans="1:7" ht="15" x14ac:dyDescent="0.35">
      <c r="A647" s="69"/>
      <c r="B647" s="69"/>
      <c r="C647" s="2" t="s">
        <v>3</v>
      </c>
      <c r="D647" s="75"/>
      <c r="E647" s="75"/>
      <c r="F647" s="75"/>
      <c r="G647" s="75"/>
    </row>
    <row r="648" spans="1:7" ht="26" x14ac:dyDescent="0.35">
      <c r="A648" s="31" t="s">
        <v>2</v>
      </c>
      <c r="B648" s="31" t="s">
        <v>247</v>
      </c>
      <c r="C648" s="32" t="s">
        <v>381</v>
      </c>
      <c r="D648" s="41">
        <f>D649</f>
        <v>6600</v>
      </c>
      <c r="E648" s="41">
        <f t="shared" ref="E648:G648" si="135">E649</f>
        <v>3600</v>
      </c>
      <c r="F648" s="41">
        <f t="shared" si="135"/>
        <v>3600</v>
      </c>
      <c r="G648" s="41">
        <f t="shared" si="135"/>
        <v>3600</v>
      </c>
    </row>
    <row r="649" spans="1:7" x14ac:dyDescent="0.35">
      <c r="A649" s="69"/>
      <c r="B649" s="69"/>
      <c r="C649" s="8" t="s">
        <v>392</v>
      </c>
      <c r="D649" s="1">
        <v>6600</v>
      </c>
      <c r="E649" s="1">
        <v>3600</v>
      </c>
      <c r="F649" s="1">
        <v>3600</v>
      </c>
      <c r="G649" s="1">
        <v>3600</v>
      </c>
    </row>
    <row r="650" spans="1:7" ht="15" x14ac:dyDescent="0.35">
      <c r="A650" s="115"/>
      <c r="B650" s="115"/>
      <c r="C650" s="127" t="s">
        <v>384</v>
      </c>
      <c r="D650" s="116">
        <f>D651</f>
        <v>4423</v>
      </c>
      <c r="E650" s="116">
        <f t="shared" ref="E650:G650" si="136">E651</f>
        <v>18471</v>
      </c>
      <c r="F650" s="116">
        <f t="shared" si="136"/>
        <v>16511</v>
      </c>
      <c r="G650" s="116">
        <f t="shared" si="136"/>
        <v>16511</v>
      </c>
    </row>
    <row r="651" spans="1:7" ht="15.5" x14ac:dyDescent="0.35">
      <c r="A651" s="28"/>
      <c r="B651" s="28"/>
      <c r="C651" s="3" t="s">
        <v>4</v>
      </c>
      <c r="D651" s="9">
        <f>D653</f>
        <v>4423</v>
      </c>
      <c r="E651" s="9">
        <f t="shared" ref="E651:G651" si="137">E653</f>
        <v>18471</v>
      </c>
      <c r="F651" s="9">
        <f t="shared" si="137"/>
        <v>16511</v>
      </c>
      <c r="G651" s="9">
        <f t="shared" si="137"/>
        <v>16511</v>
      </c>
    </row>
    <row r="652" spans="1:7" x14ac:dyDescent="0.35">
      <c r="A652" s="80"/>
      <c r="B652" s="80"/>
      <c r="C652" s="2" t="s">
        <v>3</v>
      </c>
      <c r="D652" s="38"/>
      <c r="E652" s="38"/>
      <c r="F652" s="38"/>
      <c r="G652" s="38"/>
    </row>
    <row r="653" spans="1:7" x14ac:dyDescent="0.35">
      <c r="A653" s="6" t="s">
        <v>2</v>
      </c>
      <c r="B653" s="6" t="s">
        <v>247</v>
      </c>
      <c r="C653" s="7" t="s">
        <v>248</v>
      </c>
      <c r="D653" s="11">
        <f>D654</f>
        <v>4423</v>
      </c>
      <c r="E653" s="11">
        <f t="shared" ref="E653:G653" si="138">E654</f>
        <v>18471</v>
      </c>
      <c r="F653" s="11">
        <f t="shared" si="138"/>
        <v>16511</v>
      </c>
      <c r="G653" s="11">
        <f t="shared" si="138"/>
        <v>16511</v>
      </c>
    </row>
    <row r="654" spans="1:7" x14ac:dyDescent="0.35">
      <c r="A654" s="69"/>
      <c r="B654" s="69"/>
      <c r="C654" s="8" t="s">
        <v>577</v>
      </c>
      <c r="D654" s="1">
        <v>4423</v>
      </c>
      <c r="E654" s="1">
        <v>18471</v>
      </c>
      <c r="F654" s="1">
        <v>16511</v>
      </c>
      <c r="G654" s="1">
        <v>16511</v>
      </c>
    </row>
    <row r="655" spans="1:7" x14ac:dyDescent="0.35">
      <c r="B655" s="144"/>
      <c r="C655" s="144"/>
      <c r="D655" s="180"/>
      <c r="E655" s="180"/>
      <c r="F655" s="180"/>
      <c r="G655" s="180"/>
    </row>
    <row r="656" spans="1:7" x14ac:dyDescent="0.35">
      <c r="A656" s="194" t="s">
        <v>624</v>
      </c>
    </row>
  </sheetData>
  <mergeCells count="3">
    <mergeCell ref="A3:G3"/>
    <mergeCell ref="A1:G1"/>
    <mergeCell ref="A164:B164"/>
  </mergeCells>
  <phoneticPr fontId="9" type="noConversion"/>
  <pageMargins left="0.70866141732283472" right="0.70866141732283472" top="0.74803149606299213" bottom="0.74803149606299213" header="0.31496062992125984" footer="0.31496062992125984"/>
  <pageSetup paperSize="9" scale="82" firstPageNumber="1006" fitToHeight="0" orientation="landscape" useFirstPageNumber="1" r:id="rId1"/>
  <headerFooter differentFirst="1">
    <oddHeader>&amp;C&amp;"Times New Roman,Regular"&amp;12&amp;P</oddHeader>
    <oddFooter>&amp;L&amp;"Times New Roman,Regular"&amp;10&amp;F</oddFooter>
    <firstHeader>&amp;C&amp;"Times New Roman,Regular"&amp;12&amp;P&amp;R&amp;"Times New Roman,Regular"&amp;10Valsts budžets 2024. gadam</firstHeader>
    <firstFooter>&amp;L&amp;"Times New Roman,Regular"&amp;10&amp;F</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investicijas</vt:lpstr>
      <vt:lpstr>investicijas!_Hlk83731208</vt:lpstr>
      <vt:lpstr>investicijas!Print_Titles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Likumprojekta "Par valsts budžetu 2024. gadam un budžeta ietvaru 2024., 2025. un 2026. gadam" paskaidrojumi. 5.4. nodaļa Pielikumi. Likumprojektā  "Par valsts budžetu 2024. gadam un budžeta ietvaru 2024., 2025. un 2026. gadam" plānotie izdevumi investīcijām</dc:title>
  <dc:subject>Paskaidrojuma raksts</dc:subject>
  <dc:creator>dace.godina@fm.gov.lv</dc:creator>
  <dc:description>67095429, kristaps.riekstins@fm.gov.lv;</dc:description>
  <cp:lastModifiedBy>Dace Godiņa</cp:lastModifiedBy>
  <cp:lastPrinted>2023-02-06T07:34:22Z</cp:lastPrinted>
  <dcterms:created xsi:type="dcterms:W3CDTF">2021-10-03T13:53:33Z</dcterms:created>
  <dcterms:modified xsi:type="dcterms:W3CDTF">2023-10-26T11:15:30Z</dcterms:modified>
  <cp:category>27320139, dace.godina@fm.gov.lv</cp:category>
</cp:coreProperties>
</file>