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codeName="ThisWorkbook" defaultThemeVersion="124226"/>
  <mc:AlternateContent xmlns:mc="http://schemas.openxmlformats.org/markup-compatibility/2006">
    <mc:Choice Requires="x15">
      <x15ac:absPath xmlns:x15ac="http://schemas.microsoft.com/office/spreadsheetml/2010/11/ac" url="S:\Budžeta_attīstības_nodaļa\BUDZETI\BUDZETS_2026\PASKAIDROJUMI\1_Paskaidrojumi iesniegšanai MK un Saeimai\PASKAIDROJUMI\"/>
    </mc:Choice>
  </mc:AlternateContent>
  <xr:revisionPtr revIDLastSave="0" documentId="13_ncr:1_{92A2DA15-F97E-4379-B021-DE8EDD52F906}" xr6:coauthVersionLast="47" xr6:coauthVersionMax="47" xr10:uidLastSave="{00000000-0000-0000-0000-000000000000}"/>
  <bookViews>
    <workbookView xWindow="-120" yWindow="-120" windowWidth="29040" windowHeight="15720" activeTab="3" xr2:uid="{00000000-000D-0000-FFFF-FFFF00000000}"/>
  </bookViews>
  <sheets>
    <sheet name="kons_funk" sheetId="16" r:id="rId1"/>
    <sheet name="pb_spb_funk" sheetId="13" r:id="rId2"/>
    <sheet name="kons_adm" sheetId="17" r:id="rId3"/>
    <sheet name="pb_spb_adm" sheetId="23" r:id="rId4"/>
    <sheet name="kons_ekon" sheetId="24" r:id="rId5"/>
    <sheet name="pb_spb_ekon" sheetId="20" r:id="rId6"/>
  </sheets>
  <externalReferences>
    <externalReference r:id="rId7"/>
  </externalReferences>
  <definedNames>
    <definedName name="_xlnm._FilterDatabase" localSheetId="3" hidden="1">pb_spb_adm!$A$4:$O$158</definedName>
    <definedName name="_xlnm.Print_Area" localSheetId="3">pb_spb_adm!$A:$O</definedName>
    <definedName name="_xlnm.Print_Titles" localSheetId="2">kons_adm!$4:$4</definedName>
    <definedName name="_xlnm.Print_Titles" localSheetId="4">kons_ekon!$4:$4</definedName>
    <definedName name="_xlnm.Print_Titles" localSheetId="3">pb_spb_adm!$4:$4</definedName>
    <definedName name="_xlnm.Print_Titles" localSheetId="5">pb_spb_ekon!$4:$4</definedName>
    <definedName name="T13l6">[1]JPI_pasakumi_kopa!#REF!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3" i="23" l="1"/>
  <c r="H145" i="23"/>
  <c r="O145" i="23"/>
  <c r="L145" i="23"/>
  <c r="G145" i="23"/>
  <c r="D145" i="23"/>
  <c r="O93" i="23"/>
  <c r="L93" i="23"/>
  <c r="G93" i="23"/>
  <c r="D93" i="23"/>
  <c r="O89" i="23"/>
  <c r="L89" i="23"/>
  <c r="G89" i="23"/>
  <c r="D89" i="23"/>
  <c r="M158" i="23"/>
  <c r="J158" i="23"/>
  <c r="E158" i="23"/>
  <c r="M156" i="23"/>
  <c r="J156" i="23"/>
  <c r="E156" i="23"/>
  <c r="M153" i="23"/>
  <c r="J153" i="23"/>
  <c r="E153" i="23"/>
  <c r="M150" i="23"/>
  <c r="J150" i="23"/>
  <c r="E150" i="23"/>
  <c r="I135" i="23"/>
  <c r="I100" i="23"/>
  <c r="I92" i="23"/>
  <c r="I80" i="23"/>
  <c r="I81" i="23"/>
  <c r="I74" i="23"/>
  <c r="I69" i="23"/>
  <c r="I66" i="23"/>
  <c r="I48" i="23"/>
  <c r="I49" i="23"/>
  <c r="I40" i="23"/>
  <c r="I41" i="23"/>
  <c r="I5" i="23"/>
  <c r="B158" i="23"/>
  <c r="B156" i="23"/>
  <c r="B153" i="23"/>
  <c r="B149" i="23"/>
  <c r="B150" i="23"/>
  <c r="I22" i="17"/>
  <c r="I158" i="23" l="1"/>
  <c r="G13" i="16" l="1"/>
  <c r="G12" i="16"/>
  <c r="G11" i="16"/>
  <c r="G10" i="16"/>
  <c r="G9" i="16"/>
  <c r="G8" i="16"/>
  <c r="G7" i="16"/>
  <c r="G6" i="16"/>
  <c r="G5" i="16"/>
  <c r="G14" i="16"/>
  <c r="O13" i="16"/>
  <c r="O12" i="16"/>
  <c r="O11" i="16"/>
  <c r="O10" i="16"/>
  <c r="O9" i="16"/>
  <c r="O8" i="16"/>
  <c r="O7" i="16"/>
  <c r="O6" i="16"/>
  <c r="O5" i="16"/>
  <c r="O14" i="16"/>
  <c r="L13" i="16"/>
  <c r="L12" i="16"/>
  <c r="L11" i="16"/>
  <c r="L10" i="16"/>
  <c r="L9" i="16"/>
  <c r="L8" i="16"/>
  <c r="L7" i="16"/>
  <c r="L6" i="16"/>
  <c r="L5" i="16"/>
  <c r="L14" i="16"/>
  <c r="J38" i="17"/>
  <c r="L31" i="17" s="1"/>
  <c r="L9" i="17" l="1"/>
  <c r="L21" i="17"/>
  <c r="L34" i="17"/>
  <c r="L10" i="17"/>
  <c r="L24" i="17"/>
  <c r="L15" i="16"/>
  <c r="L16" i="17"/>
  <c r="L27" i="17"/>
  <c r="L11" i="17"/>
  <c r="L25" i="17"/>
  <c r="L13" i="17"/>
  <c r="L26" i="17"/>
  <c r="L17" i="17"/>
  <c r="L29" i="17"/>
  <c r="L5" i="17"/>
  <c r="L18" i="17"/>
  <c r="L32" i="17"/>
  <c r="L8" i="17"/>
  <c r="L19" i="17"/>
  <c r="L33" i="17"/>
  <c r="L35" i="17"/>
  <c r="L12" i="17"/>
  <c r="L20" i="17"/>
  <c r="L28" i="17"/>
  <c r="L6" i="17"/>
  <c r="L14" i="17"/>
  <c r="L22" i="17"/>
  <c r="L30" i="17"/>
  <c r="L7" i="17"/>
  <c r="L15" i="17"/>
  <c r="L23" i="17"/>
  <c r="M164" i="23"/>
  <c r="J164" i="23"/>
  <c r="E164" i="23"/>
  <c r="E152" i="23"/>
  <c r="O147" i="23"/>
  <c r="O146" i="23"/>
  <c r="O144" i="23"/>
  <c r="O143" i="23"/>
  <c r="O142" i="23"/>
  <c r="O141" i="23"/>
  <c r="O140" i="23"/>
  <c r="O139" i="23"/>
  <c r="O138" i="23"/>
  <c r="O137" i="23"/>
  <c r="O136" i="23"/>
  <c r="O135" i="23"/>
  <c r="O134" i="23"/>
  <c r="O133" i="23"/>
  <c r="O132" i="23"/>
  <c r="O131" i="23"/>
  <c r="O130" i="23"/>
  <c r="O129" i="23"/>
  <c r="O128" i="23"/>
  <c r="O127" i="23"/>
  <c r="O126" i="23"/>
  <c r="O125" i="23"/>
  <c r="O124" i="23"/>
  <c r="O123" i="23"/>
  <c r="O122" i="23"/>
  <c r="O121" i="23"/>
  <c r="O120" i="23"/>
  <c r="O119" i="23"/>
  <c r="O118" i="23"/>
  <c r="O117" i="23"/>
  <c r="O116" i="23"/>
  <c r="O115" i="23"/>
  <c r="O114" i="23"/>
  <c r="O113" i="23"/>
  <c r="O112" i="23"/>
  <c r="O111" i="23"/>
  <c r="O110" i="23"/>
  <c r="O109" i="23"/>
  <c r="O108" i="23"/>
  <c r="O107" i="23"/>
  <c r="O106" i="23"/>
  <c r="O105" i="23"/>
  <c r="O104" i="23"/>
  <c r="O103" i="23"/>
  <c r="O102" i="23"/>
  <c r="O101" i="23"/>
  <c r="O100" i="23"/>
  <c r="O99" i="23"/>
  <c r="O98" i="23"/>
  <c r="O97" i="23"/>
  <c r="O96" i="23"/>
  <c r="O95" i="23"/>
  <c r="O94" i="23"/>
  <c r="O92" i="23"/>
  <c r="O91" i="23"/>
  <c r="O90" i="23"/>
  <c r="O88" i="23"/>
  <c r="O87" i="23"/>
  <c r="O86" i="23"/>
  <c r="O85" i="23"/>
  <c r="O84" i="23"/>
  <c r="O83" i="23"/>
  <c r="O82" i="23"/>
  <c r="O81" i="23"/>
  <c r="O80" i="23"/>
  <c r="O79" i="23"/>
  <c r="O78" i="23"/>
  <c r="O77" i="23"/>
  <c r="O76" i="23"/>
  <c r="O75" i="23"/>
  <c r="O74" i="23"/>
  <c r="O73" i="23"/>
  <c r="O72" i="23"/>
  <c r="O71" i="23"/>
  <c r="O70" i="23"/>
  <c r="O69" i="23"/>
  <c r="O68" i="23"/>
  <c r="O67" i="23"/>
  <c r="O66" i="23"/>
  <c r="O65" i="23"/>
  <c r="O64" i="23"/>
  <c r="O63" i="23"/>
  <c r="O62" i="23"/>
  <c r="O61" i="23"/>
  <c r="O60" i="23"/>
  <c r="O59" i="23"/>
  <c r="O58" i="23"/>
  <c r="O57" i="23"/>
  <c r="O56" i="23"/>
  <c r="O55" i="23"/>
  <c r="O54" i="23"/>
  <c r="O53" i="23"/>
  <c r="O52" i="23"/>
  <c r="O51" i="23"/>
  <c r="O50" i="23"/>
  <c r="O49" i="23"/>
  <c r="O48" i="23"/>
  <c r="O47" i="23"/>
  <c r="O46" i="23"/>
  <c r="O45" i="23"/>
  <c r="O44" i="23"/>
  <c r="O43" i="23"/>
  <c r="O42" i="23"/>
  <c r="O41" i="23"/>
  <c r="O40" i="23"/>
  <c r="O39" i="23"/>
  <c r="O38" i="23"/>
  <c r="O37" i="23"/>
  <c r="O36" i="23"/>
  <c r="O35" i="23"/>
  <c r="O34" i="23"/>
  <c r="O33" i="23"/>
  <c r="O32" i="23"/>
  <c r="O31" i="23"/>
  <c r="O30" i="23"/>
  <c r="O29" i="23"/>
  <c r="O28" i="23"/>
  <c r="O27" i="23"/>
  <c r="O26" i="23"/>
  <c r="O25" i="23"/>
  <c r="O24" i="23"/>
  <c r="O23" i="23"/>
  <c r="O22" i="23"/>
  <c r="O21" i="23"/>
  <c r="O20" i="23"/>
  <c r="O19" i="23"/>
  <c r="O18" i="23"/>
  <c r="O17" i="23"/>
  <c r="O16" i="23"/>
  <c r="O15" i="23"/>
  <c r="O14" i="23"/>
  <c r="O13" i="23"/>
  <c r="O12" i="23"/>
  <c r="O11" i="23"/>
  <c r="O10" i="23"/>
  <c r="O9" i="23"/>
  <c r="O8" i="23"/>
  <c r="O7" i="23"/>
  <c r="L147" i="23"/>
  <c r="L146" i="23"/>
  <c r="L144" i="23"/>
  <c r="L143" i="23"/>
  <c r="L142" i="23"/>
  <c r="L141" i="23"/>
  <c r="L140" i="23"/>
  <c r="L139" i="23"/>
  <c r="L138" i="23"/>
  <c r="L137" i="23"/>
  <c r="L136" i="23"/>
  <c r="L135" i="23"/>
  <c r="L134" i="23"/>
  <c r="L133" i="23"/>
  <c r="L132" i="23"/>
  <c r="L131" i="23"/>
  <c r="L130" i="23"/>
  <c r="L129" i="23"/>
  <c r="L128" i="23"/>
  <c r="L127" i="23"/>
  <c r="L126" i="23"/>
  <c r="L125" i="23"/>
  <c r="L124" i="23"/>
  <c r="L123" i="23"/>
  <c r="L122" i="23"/>
  <c r="L121" i="23"/>
  <c r="L120" i="23"/>
  <c r="L119" i="23"/>
  <c r="L118" i="23"/>
  <c r="L117" i="23"/>
  <c r="L116" i="23"/>
  <c r="L115" i="23"/>
  <c r="L114" i="23"/>
  <c r="L113" i="23"/>
  <c r="L112" i="23"/>
  <c r="L111" i="23"/>
  <c r="L110" i="23"/>
  <c r="L109" i="23"/>
  <c r="L108" i="23"/>
  <c r="L107" i="23"/>
  <c r="L106" i="23"/>
  <c r="L105" i="23"/>
  <c r="L104" i="23"/>
  <c r="L103" i="23"/>
  <c r="L102" i="23"/>
  <c r="L101" i="23"/>
  <c r="L100" i="23"/>
  <c r="L99" i="23"/>
  <c r="L98" i="23"/>
  <c r="L97" i="23"/>
  <c r="L96" i="23"/>
  <c r="L95" i="23"/>
  <c r="L94" i="23"/>
  <c r="L92" i="23"/>
  <c r="L91" i="23"/>
  <c r="L90" i="23"/>
  <c r="L88" i="23"/>
  <c r="L87" i="23"/>
  <c r="L86" i="23"/>
  <c r="L85" i="23"/>
  <c r="L84" i="23"/>
  <c r="L83" i="23"/>
  <c r="L82" i="23"/>
  <c r="L81" i="23"/>
  <c r="L80" i="23"/>
  <c r="L79" i="23"/>
  <c r="L78" i="23"/>
  <c r="L77" i="23"/>
  <c r="L76" i="23"/>
  <c r="L75" i="23"/>
  <c r="L74" i="23"/>
  <c r="L73" i="23"/>
  <c r="L72" i="23"/>
  <c r="L71" i="23"/>
  <c r="L70" i="23"/>
  <c r="L69" i="23"/>
  <c r="L68" i="23"/>
  <c r="L67" i="23"/>
  <c r="L66" i="23"/>
  <c r="L65" i="23"/>
  <c r="L64" i="23"/>
  <c r="L63" i="23"/>
  <c r="L62" i="23"/>
  <c r="L61" i="23"/>
  <c r="L60" i="23"/>
  <c r="L59" i="23"/>
  <c r="L58" i="23"/>
  <c r="L57" i="23"/>
  <c r="L56" i="23"/>
  <c r="L55" i="23"/>
  <c r="L54" i="23"/>
  <c r="L53" i="23"/>
  <c r="L52" i="23"/>
  <c r="L51" i="23"/>
  <c r="L50" i="23"/>
  <c r="L49" i="23"/>
  <c r="L48" i="23"/>
  <c r="L47" i="23"/>
  <c r="L46" i="23"/>
  <c r="L45" i="23"/>
  <c r="L44" i="23"/>
  <c r="L43" i="23"/>
  <c r="L42" i="23"/>
  <c r="L41" i="23"/>
  <c r="L40" i="23"/>
  <c r="L39" i="23"/>
  <c r="L38" i="23"/>
  <c r="L37" i="23"/>
  <c r="L36" i="23"/>
  <c r="L35" i="23"/>
  <c r="L34" i="23"/>
  <c r="L33" i="23"/>
  <c r="L32" i="23"/>
  <c r="L31" i="23"/>
  <c r="L30" i="23"/>
  <c r="L29" i="23"/>
  <c r="L28" i="23"/>
  <c r="L27" i="23"/>
  <c r="L26" i="23"/>
  <c r="L25" i="23"/>
  <c r="L24" i="23"/>
  <c r="L23" i="23"/>
  <c r="L22" i="23"/>
  <c r="L21" i="23"/>
  <c r="L20" i="23"/>
  <c r="L19" i="23"/>
  <c r="L18" i="23"/>
  <c r="L17" i="23"/>
  <c r="L16" i="23"/>
  <c r="L15" i="23"/>
  <c r="L14" i="23"/>
  <c r="L13" i="23"/>
  <c r="L12" i="23"/>
  <c r="L11" i="23"/>
  <c r="L10" i="23"/>
  <c r="L9" i="23"/>
  <c r="L8" i="23"/>
  <c r="L7" i="23"/>
  <c r="L6" i="23"/>
  <c r="I147" i="23"/>
  <c r="I146" i="23"/>
  <c r="I144" i="23"/>
  <c r="I143" i="23"/>
  <c r="I142" i="23"/>
  <c r="I141" i="23"/>
  <c r="I140" i="23"/>
  <c r="I139" i="23"/>
  <c r="I138" i="23"/>
  <c r="I137" i="23"/>
  <c r="I136" i="23"/>
  <c r="I134" i="23"/>
  <c r="I133" i="23"/>
  <c r="I132" i="23"/>
  <c r="I131" i="23"/>
  <c r="I130" i="23"/>
  <c r="I129" i="23"/>
  <c r="I128" i="23"/>
  <c r="I127" i="23"/>
  <c r="I126" i="23"/>
  <c r="I125" i="23"/>
  <c r="I124" i="23"/>
  <c r="I123" i="23"/>
  <c r="I122" i="23"/>
  <c r="I121" i="23"/>
  <c r="I120" i="23"/>
  <c r="I119" i="23"/>
  <c r="I118" i="23"/>
  <c r="I117" i="23"/>
  <c r="I116" i="23"/>
  <c r="I115" i="23"/>
  <c r="I114" i="23"/>
  <c r="I113" i="23"/>
  <c r="I112" i="23"/>
  <c r="I111" i="23"/>
  <c r="I110" i="23"/>
  <c r="I109" i="23"/>
  <c r="I108" i="23"/>
  <c r="I107" i="23"/>
  <c r="I106" i="23"/>
  <c r="I105" i="23"/>
  <c r="I104" i="23"/>
  <c r="I103" i="23"/>
  <c r="I102" i="23"/>
  <c r="I101" i="23"/>
  <c r="I99" i="23"/>
  <c r="I98" i="23"/>
  <c r="I97" i="23"/>
  <c r="I96" i="23"/>
  <c r="I95" i="23"/>
  <c r="I94" i="23"/>
  <c r="I91" i="23"/>
  <c r="I90" i="23"/>
  <c r="I88" i="23"/>
  <c r="I87" i="23"/>
  <c r="I86" i="23"/>
  <c r="I85" i="23"/>
  <c r="I83" i="23"/>
  <c r="I82" i="23"/>
  <c r="I79" i="23"/>
  <c r="I78" i="23"/>
  <c r="I77" i="23"/>
  <c r="I76" i="23"/>
  <c r="I75" i="23"/>
  <c r="I73" i="23"/>
  <c r="I72" i="23"/>
  <c r="I71" i="23"/>
  <c r="I70" i="23"/>
  <c r="I68" i="23"/>
  <c r="I67" i="23"/>
  <c r="I65" i="23"/>
  <c r="I64" i="23"/>
  <c r="I63" i="23"/>
  <c r="I62" i="23"/>
  <c r="I61" i="23"/>
  <c r="I60" i="23"/>
  <c r="I59" i="23"/>
  <c r="I58" i="23"/>
  <c r="I57" i="23"/>
  <c r="I56" i="23"/>
  <c r="I55" i="23"/>
  <c r="I54" i="23"/>
  <c r="I53" i="23"/>
  <c r="I52" i="23"/>
  <c r="I51" i="23"/>
  <c r="I50" i="23"/>
  <c r="I47" i="23"/>
  <c r="I46" i="23"/>
  <c r="I45" i="23"/>
  <c r="I44" i="23"/>
  <c r="I43" i="23"/>
  <c r="I42" i="23"/>
  <c r="I39" i="23"/>
  <c r="I38" i="23"/>
  <c r="I37" i="23"/>
  <c r="I36" i="23"/>
  <c r="I35" i="23"/>
  <c r="I33" i="23"/>
  <c r="I31" i="23"/>
  <c r="I30" i="23"/>
  <c r="I29" i="23"/>
  <c r="I28" i="23"/>
  <c r="I27" i="23"/>
  <c r="I26" i="23"/>
  <c r="I25" i="23"/>
  <c r="I24" i="23"/>
  <c r="I23" i="23"/>
  <c r="I22" i="23"/>
  <c r="I21" i="23"/>
  <c r="I20" i="23"/>
  <c r="I19" i="23"/>
  <c r="I18" i="23"/>
  <c r="I17" i="23"/>
  <c r="I16" i="23"/>
  <c r="I15" i="23"/>
  <c r="I14" i="23"/>
  <c r="I13" i="23"/>
  <c r="I12" i="23"/>
  <c r="I11" i="23"/>
  <c r="I10" i="23"/>
  <c r="I9" i="23"/>
  <c r="I8" i="23"/>
  <c r="I7" i="23"/>
  <c r="I6" i="23"/>
  <c r="D147" i="23"/>
  <c r="D146" i="23"/>
  <c r="D144" i="23"/>
  <c r="D143" i="23"/>
  <c r="D142" i="23"/>
  <c r="D141" i="23"/>
  <c r="D140" i="23"/>
  <c r="D139" i="23"/>
  <c r="D138" i="23"/>
  <c r="D137" i="23"/>
  <c r="D136" i="23"/>
  <c r="D135" i="23"/>
  <c r="D134" i="23"/>
  <c r="D133" i="23"/>
  <c r="D132" i="23"/>
  <c r="D131" i="23"/>
  <c r="D130" i="23"/>
  <c r="D129" i="23"/>
  <c r="D128" i="23"/>
  <c r="D127" i="23"/>
  <c r="D126" i="23"/>
  <c r="D125" i="23"/>
  <c r="D124" i="23"/>
  <c r="D123" i="23"/>
  <c r="D122" i="23"/>
  <c r="D121" i="23"/>
  <c r="D120" i="23"/>
  <c r="D119" i="23"/>
  <c r="D118" i="23"/>
  <c r="D117" i="23"/>
  <c r="D116" i="23"/>
  <c r="D115" i="23"/>
  <c r="D114" i="23"/>
  <c r="D113" i="23"/>
  <c r="D112" i="23"/>
  <c r="D111" i="23"/>
  <c r="D110" i="23"/>
  <c r="D109" i="23"/>
  <c r="D108" i="23"/>
  <c r="D107" i="23"/>
  <c r="D106" i="23"/>
  <c r="D105" i="23"/>
  <c r="D104" i="23"/>
  <c r="D103" i="23"/>
  <c r="D102" i="23"/>
  <c r="D101" i="23"/>
  <c r="D100" i="23"/>
  <c r="D99" i="23"/>
  <c r="D98" i="23"/>
  <c r="D97" i="23"/>
  <c r="D96" i="23"/>
  <c r="D95" i="23"/>
  <c r="D94" i="23"/>
  <c r="D92" i="23"/>
  <c r="D91" i="23"/>
  <c r="D90" i="23"/>
  <c r="D88" i="23"/>
  <c r="D87" i="23"/>
  <c r="D86" i="23"/>
  <c r="D85" i="23"/>
  <c r="D84" i="23"/>
  <c r="D83" i="23"/>
  <c r="D82" i="23"/>
  <c r="D81" i="23"/>
  <c r="D80" i="23"/>
  <c r="D79" i="23"/>
  <c r="D78" i="23"/>
  <c r="D77" i="23"/>
  <c r="D76" i="23"/>
  <c r="D75" i="23"/>
  <c r="D74" i="23"/>
  <c r="D73" i="23"/>
  <c r="D72" i="23"/>
  <c r="D71" i="23"/>
  <c r="D70" i="23"/>
  <c r="D69" i="23"/>
  <c r="D68" i="23"/>
  <c r="D67" i="23"/>
  <c r="D66" i="23"/>
  <c r="D65" i="23"/>
  <c r="D64" i="23"/>
  <c r="D63" i="23"/>
  <c r="D62" i="23"/>
  <c r="D61" i="23"/>
  <c r="D60" i="23"/>
  <c r="D59" i="23"/>
  <c r="D58" i="23"/>
  <c r="D57" i="23"/>
  <c r="D56" i="23"/>
  <c r="D55" i="23"/>
  <c r="D54" i="23"/>
  <c r="D53" i="23"/>
  <c r="D52" i="23"/>
  <c r="D51" i="23"/>
  <c r="D50" i="23"/>
  <c r="D49" i="23"/>
  <c r="D48" i="23"/>
  <c r="D47" i="23"/>
  <c r="D46" i="23"/>
  <c r="D45" i="23"/>
  <c r="D44" i="23"/>
  <c r="D43" i="23"/>
  <c r="D42" i="23"/>
  <c r="D41" i="23"/>
  <c r="D40" i="23"/>
  <c r="D39" i="23"/>
  <c r="D38" i="23"/>
  <c r="D37" i="23"/>
  <c r="D36" i="23"/>
  <c r="D35" i="23"/>
  <c r="D34" i="23"/>
  <c r="D33" i="23"/>
  <c r="D32" i="23"/>
  <c r="D31" i="23"/>
  <c r="D30" i="23"/>
  <c r="D29" i="23"/>
  <c r="D28" i="23"/>
  <c r="D27" i="23"/>
  <c r="D26" i="23"/>
  <c r="D25" i="23"/>
  <c r="D24" i="23"/>
  <c r="D23" i="23"/>
  <c r="D22" i="23"/>
  <c r="D21" i="23"/>
  <c r="D20" i="23"/>
  <c r="D19" i="23"/>
  <c r="D18" i="23"/>
  <c r="D17" i="23"/>
  <c r="D16" i="23"/>
  <c r="D15" i="23"/>
  <c r="D14" i="23"/>
  <c r="D13" i="23"/>
  <c r="D12" i="23"/>
  <c r="D11" i="23"/>
  <c r="D10" i="23"/>
  <c r="D9" i="23"/>
  <c r="D8" i="23"/>
  <c r="D7" i="23"/>
  <c r="G147" i="23"/>
  <c r="G146" i="23"/>
  <c r="G144" i="23"/>
  <c r="G143" i="23"/>
  <c r="G142" i="23"/>
  <c r="G141" i="23"/>
  <c r="G140" i="23"/>
  <c r="G139" i="23"/>
  <c r="G138" i="23"/>
  <c r="G137" i="23"/>
  <c r="G136" i="23"/>
  <c r="G135" i="23"/>
  <c r="G134" i="23"/>
  <c r="G133" i="23"/>
  <c r="G132" i="23"/>
  <c r="G131" i="23"/>
  <c r="G130" i="23"/>
  <c r="G129" i="23"/>
  <c r="G128" i="23"/>
  <c r="G127" i="23"/>
  <c r="G126" i="23"/>
  <c r="G125" i="23"/>
  <c r="G124" i="23"/>
  <c r="G123" i="23"/>
  <c r="G122" i="23"/>
  <c r="G121" i="23"/>
  <c r="G120" i="23"/>
  <c r="G119" i="23"/>
  <c r="G118" i="23"/>
  <c r="G117" i="23"/>
  <c r="G116" i="23"/>
  <c r="G115" i="23"/>
  <c r="G114" i="23"/>
  <c r="G113" i="23"/>
  <c r="G112" i="23"/>
  <c r="G111" i="23"/>
  <c r="G110" i="23"/>
  <c r="G109" i="23"/>
  <c r="G108" i="23"/>
  <c r="G107" i="23"/>
  <c r="G106" i="23"/>
  <c r="G105" i="23"/>
  <c r="G104" i="23"/>
  <c r="G103" i="23"/>
  <c r="G102" i="23"/>
  <c r="G101" i="23"/>
  <c r="G100" i="23"/>
  <c r="G99" i="23"/>
  <c r="G98" i="23"/>
  <c r="G97" i="23"/>
  <c r="G96" i="23"/>
  <c r="G95" i="23"/>
  <c r="G94" i="23"/>
  <c r="G92" i="23"/>
  <c r="G91" i="23"/>
  <c r="G90" i="23"/>
  <c r="G88" i="23"/>
  <c r="G87" i="23"/>
  <c r="G86" i="23"/>
  <c r="G85" i="23"/>
  <c r="G84" i="23"/>
  <c r="G83" i="23"/>
  <c r="G82" i="23"/>
  <c r="G81" i="23"/>
  <c r="G80" i="23"/>
  <c r="G79" i="23"/>
  <c r="G78" i="23"/>
  <c r="G77" i="23"/>
  <c r="G76" i="23"/>
  <c r="G75" i="23"/>
  <c r="G74" i="23"/>
  <c r="G73" i="23"/>
  <c r="G72" i="23"/>
  <c r="G71" i="23"/>
  <c r="G70" i="23"/>
  <c r="G69" i="23"/>
  <c r="G68" i="23"/>
  <c r="G67" i="23"/>
  <c r="G66" i="23"/>
  <c r="G65" i="23"/>
  <c r="G64" i="23"/>
  <c r="G63" i="23"/>
  <c r="G62" i="23"/>
  <c r="G61" i="23"/>
  <c r="G60" i="23"/>
  <c r="G59" i="23"/>
  <c r="G58" i="23"/>
  <c r="G57" i="23"/>
  <c r="G56" i="23"/>
  <c r="G55" i="23"/>
  <c r="G54" i="23"/>
  <c r="G53" i="23"/>
  <c r="G52" i="23"/>
  <c r="G51" i="23"/>
  <c r="G50" i="23"/>
  <c r="G49" i="23"/>
  <c r="G48" i="23"/>
  <c r="G47" i="23"/>
  <c r="G46" i="23"/>
  <c r="G45" i="23"/>
  <c r="G44" i="23"/>
  <c r="G43" i="23"/>
  <c r="G42" i="23"/>
  <c r="G41" i="23"/>
  <c r="G40" i="23"/>
  <c r="G39" i="23"/>
  <c r="G38" i="23"/>
  <c r="G37" i="23"/>
  <c r="G36" i="23"/>
  <c r="G35" i="23"/>
  <c r="G34" i="23"/>
  <c r="G33" i="23"/>
  <c r="G32" i="23"/>
  <c r="G31" i="23"/>
  <c r="G30" i="23"/>
  <c r="G29" i="23"/>
  <c r="G28" i="23"/>
  <c r="G27" i="23"/>
  <c r="G26" i="23"/>
  <c r="G25" i="23"/>
  <c r="G24" i="23"/>
  <c r="G23" i="23"/>
  <c r="G22" i="23"/>
  <c r="G21" i="23"/>
  <c r="G20" i="23"/>
  <c r="G19" i="23"/>
  <c r="G18" i="23"/>
  <c r="G17" i="23"/>
  <c r="G16" i="23"/>
  <c r="G15" i="23"/>
  <c r="G14" i="23"/>
  <c r="G13" i="23"/>
  <c r="G12" i="23"/>
  <c r="G11" i="23"/>
  <c r="G10" i="23"/>
  <c r="G9" i="23"/>
  <c r="G8" i="23"/>
  <c r="G7" i="23"/>
  <c r="G6" i="23"/>
  <c r="H147" i="23"/>
  <c r="H146" i="23"/>
  <c r="H144" i="23"/>
  <c r="H143" i="23"/>
  <c r="H142" i="23"/>
  <c r="H141" i="23"/>
  <c r="H140" i="23"/>
  <c r="H139" i="23"/>
  <c r="H138" i="23"/>
  <c r="H137" i="23"/>
  <c r="H136" i="23"/>
  <c r="H135" i="23"/>
  <c r="H134" i="23"/>
  <c r="H133" i="23"/>
  <c r="H132" i="23"/>
  <c r="H131" i="23"/>
  <c r="H130" i="23"/>
  <c r="H129" i="23"/>
  <c r="H128" i="23"/>
  <c r="H127" i="23"/>
  <c r="H126" i="23"/>
  <c r="H125" i="23"/>
  <c r="H124" i="23"/>
  <c r="H123" i="23"/>
  <c r="H122" i="23"/>
  <c r="H121" i="23"/>
  <c r="H120" i="23"/>
  <c r="H119" i="23"/>
  <c r="H118" i="23"/>
  <c r="H117" i="23"/>
  <c r="H116" i="23"/>
  <c r="H115" i="23"/>
  <c r="H114" i="23"/>
  <c r="H113" i="23"/>
  <c r="H112" i="23"/>
  <c r="H111" i="23"/>
  <c r="H110" i="23"/>
  <c r="H109" i="23"/>
  <c r="H108" i="23"/>
  <c r="H107" i="23"/>
  <c r="H106" i="23"/>
  <c r="H105" i="23"/>
  <c r="H104" i="23"/>
  <c r="H103" i="23"/>
  <c r="H102" i="23"/>
  <c r="H101" i="23"/>
  <c r="H100" i="23"/>
  <c r="H99" i="23"/>
  <c r="H98" i="23"/>
  <c r="H97" i="23"/>
  <c r="H96" i="23"/>
  <c r="H95" i="23"/>
  <c r="H94" i="23"/>
  <c r="H92" i="23"/>
  <c r="H91" i="23"/>
  <c r="H90" i="23"/>
  <c r="H88" i="23"/>
  <c r="H87" i="23"/>
  <c r="H86" i="23"/>
  <c r="H85" i="23"/>
  <c r="H84" i="23"/>
  <c r="H83" i="23"/>
  <c r="H82" i="23"/>
  <c r="H81" i="23"/>
  <c r="H80" i="23"/>
  <c r="H79" i="23"/>
  <c r="H78" i="23"/>
  <c r="H77" i="23"/>
  <c r="H76" i="23"/>
  <c r="H75" i="23"/>
  <c r="H74" i="23"/>
  <c r="H73" i="23"/>
  <c r="H72" i="23"/>
  <c r="H71" i="23"/>
  <c r="H70" i="23"/>
  <c r="H69" i="23"/>
  <c r="H68" i="23"/>
  <c r="H67" i="23"/>
  <c r="H66" i="23"/>
  <c r="H65" i="23"/>
  <c r="H64" i="23"/>
  <c r="H63" i="23"/>
  <c r="H62" i="23"/>
  <c r="H61" i="23"/>
  <c r="H60" i="23"/>
  <c r="H59" i="23"/>
  <c r="H58" i="23"/>
  <c r="H57" i="23"/>
  <c r="H56" i="23"/>
  <c r="H55" i="23"/>
  <c r="H54" i="23"/>
  <c r="H53" i="23"/>
  <c r="H52" i="23"/>
  <c r="H51" i="23"/>
  <c r="H50" i="23"/>
  <c r="H49" i="23"/>
  <c r="H48" i="23"/>
  <c r="H47" i="23"/>
  <c r="H46" i="23"/>
  <c r="H45" i="23"/>
  <c r="H44" i="23"/>
  <c r="H43" i="23"/>
  <c r="H42" i="23"/>
  <c r="H41" i="23"/>
  <c r="H40" i="23"/>
  <c r="H39" i="23"/>
  <c r="H38" i="23"/>
  <c r="H37" i="23"/>
  <c r="H36" i="23"/>
  <c r="H35" i="23"/>
  <c r="H34" i="23"/>
  <c r="H33" i="23"/>
  <c r="H32" i="23"/>
  <c r="H31" i="23"/>
  <c r="H30" i="23"/>
  <c r="H29" i="23"/>
  <c r="H28" i="23"/>
  <c r="H27" i="23"/>
  <c r="H26" i="23"/>
  <c r="H25" i="23"/>
  <c r="H24" i="23"/>
  <c r="H23" i="23"/>
  <c r="H22" i="23"/>
  <c r="H21" i="23"/>
  <c r="H20" i="23"/>
  <c r="H19" i="23"/>
  <c r="H18" i="23"/>
  <c r="H17" i="23"/>
  <c r="H16" i="23"/>
  <c r="H15" i="23"/>
  <c r="H14" i="23"/>
  <c r="H13" i="23"/>
  <c r="H12" i="23"/>
  <c r="H11" i="23"/>
  <c r="H10" i="23"/>
  <c r="H9" i="23"/>
  <c r="H8" i="23"/>
  <c r="H7" i="23"/>
  <c r="H6" i="23"/>
  <c r="M152" i="23"/>
  <c r="J152" i="23"/>
  <c r="B152" i="23"/>
  <c r="M149" i="23"/>
  <c r="J149" i="23"/>
  <c r="E149" i="23"/>
  <c r="O5" i="17"/>
  <c r="O6" i="17"/>
  <c r="O7" i="17"/>
  <c r="O8" i="17"/>
  <c r="O9" i="17"/>
  <c r="O10" i="17"/>
  <c r="O11" i="17"/>
  <c r="O12" i="17"/>
  <c r="O13" i="17"/>
  <c r="O14" i="17"/>
  <c r="O15" i="17"/>
  <c r="O16" i="17"/>
  <c r="O17" i="17"/>
  <c r="O18" i="17"/>
  <c r="O19" i="17"/>
  <c r="O20" i="17"/>
  <c r="O21" i="17"/>
  <c r="O22" i="17"/>
  <c r="O23" i="17"/>
  <c r="O24" i="17"/>
  <c r="O25" i="17"/>
  <c r="O26" i="17"/>
  <c r="O27" i="17"/>
  <c r="O28" i="17"/>
  <c r="O29" i="17"/>
  <c r="O30" i="17"/>
  <c r="O31" i="17"/>
  <c r="O32" i="17"/>
  <c r="O33" i="17"/>
  <c r="O34" i="17"/>
  <c r="O35" i="17"/>
  <c r="L36" i="17" l="1"/>
  <c r="I14" i="16"/>
  <c r="I13" i="16"/>
  <c r="I12" i="16"/>
  <c r="I11" i="16"/>
  <c r="I10" i="16"/>
  <c r="I9" i="16"/>
  <c r="I8" i="16"/>
  <c r="I7" i="16"/>
  <c r="I6" i="16"/>
  <c r="I5" i="16"/>
  <c r="D14" i="16"/>
  <c r="D13" i="16"/>
  <c r="D12" i="16"/>
  <c r="D11" i="16"/>
  <c r="D10" i="16"/>
  <c r="D9" i="16"/>
  <c r="D8" i="16"/>
  <c r="D7" i="16"/>
  <c r="D6" i="16"/>
  <c r="D5" i="16"/>
  <c r="C14" i="16"/>
  <c r="C13" i="16"/>
  <c r="C12" i="16"/>
  <c r="C11" i="16"/>
  <c r="C10" i="16"/>
  <c r="C9" i="16"/>
  <c r="C8" i="16"/>
  <c r="C7" i="16"/>
  <c r="C6" i="16"/>
  <c r="C5" i="16"/>
  <c r="H5" i="16" l="1"/>
  <c r="H6" i="16"/>
  <c r="H7" i="16"/>
  <c r="H8" i="16"/>
  <c r="H9" i="16"/>
  <c r="H10" i="16"/>
  <c r="H11" i="16"/>
  <c r="H12" i="16"/>
  <c r="H13" i="16"/>
  <c r="H14" i="16"/>
  <c r="B151" i="23" l="1"/>
  <c r="B155" i="23"/>
  <c r="B36" i="17"/>
  <c r="B24" i="13"/>
  <c r="C8" i="13" l="1"/>
  <c r="C6" i="13"/>
  <c r="C9" i="13"/>
  <c r="C21" i="13"/>
  <c r="C23" i="13"/>
  <c r="C7" i="13"/>
  <c r="C18" i="13"/>
  <c r="C22" i="13"/>
  <c r="C5" i="13"/>
  <c r="C16" i="13"/>
  <c r="C20" i="13"/>
  <c r="C13" i="13"/>
  <c r="C10" i="13"/>
  <c r="C14" i="13"/>
  <c r="C19" i="13"/>
  <c r="C12" i="13"/>
  <c r="C17" i="13"/>
  <c r="C15" i="13"/>
  <c r="C11" i="13"/>
  <c r="C5" i="17"/>
  <c r="C35" i="17"/>
  <c r="C34" i="17"/>
  <c r="C26" i="17"/>
  <c r="C33" i="17"/>
  <c r="C25" i="17"/>
  <c r="C17" i="17"/>
  <c r="C9" i="17"/>
  <c r="C32" i="17"/>
  <c r="C24" i="17"/>
  <c r="C16" i="17"/>
  <c r="C8" i="17"/>
  <c r="C31" i="17"/>
  <c r="C23" i="17"/>
  <c r="C7" i="17"/>
  <c r="C20" i="17"/>
  <c r="C27" i="17"/>
  <c r="C19" i="17"/>
  <c r="C11" i="17"/>
  <c r="C18" i="17"/>
  <c r="C15" i="17"/>
  <c r="C30" i="17"/>
  <c r="C22" i="17"/>
  <c r="C14" i="17"/>
  <c r="C6" i="17"/>
  <c r="C29" i="17"/>
  <c r="C21" i="17"/>
  <c r="C13" i="17"/>
  <c r="C28" i="17"/>
  <c r="C12" i="17"/>
  <c r="C10" i="17"/>
  <c r="B157" i="23"/>
  <c r="B148" i="23"/>
  <c r="B154" i="23" s="1"/>
  <c r="D15" i="16" l="1"/>
  <c r="I31" i="13"/>
  <c r="N29" i="20"/>
  <c r="O29" i="20"/>
  <c r="N30" i="20"/>
  <c r="O30" i="20"/>
  <c r="K29" i="20"/>
  <c r="L29" i="20"/>
  <c r="K30" i="20"/>
  <c r="L30" i="20"/>
  <c r="I29" i="20"/>
  <c r="I30" i="20"/>
  <c r="F29" i="20"/>
  <c r="G29" i="20"/>
  <c r="F30" i="20"/>
  <c r="G30" i="20"/>
  <c r="C29" i="20"/>
  <c r="D29" i="20"/>
  <c r="C30" i="20"/>
  <c r="D30" i="20"/>
  <c r="D21" i="13" l="1"/>
  <c r="H14" i="13" l="1"/>
  <c r="O165" i="23"/>
  <c r="L165" i="23"/>
  <c r="I165" i="23"/>
  <c r="H165" i="23"/>
  <c r="G165" i="23"/>
  <c r="D165" i="23"/>
  <c r="O31" i="13"/>
  <c r="L31" i="13"/>
  <c r="H31" i="13"/>
  <c r="G31" i="13"/>
  <c r="H23" i="13"/>
  <c r="D31" i="13"/>
  <c r="D18" i="13" l="1"/>
  <c r="G18" i="13"/>
  <c r="O21" i="13"/>
  <c r="I21" i="13"/>
  <c r="I18" i="13"/>
  <c r="M24" i="13" l="1"/>
  <c r="J24" i="13"/>
  <c r="E24" i="13"/>
  <c r="K15" i="13" l="1"/>
  <c r="K13" i="13"/>
  <c r="K20" i="13"/>
  <c r="K12" i="13"/>
  <c r="K19" i="13"/>
  <c r="K11" i="13"/>
  <c r="K18" i="13"/>
  <c r="K23" i="13"/>
  <c r="K22" i="13"/>
  <c r="K5" i="13"/>
  <c r="K10" i="13"/>
  <c r="K6" i="13"/>
  <c r="K21" i="13"/>
  <c r="K17" i="13"/>
  <c r="K9" i="13"/>
  <c r="K16" i="13"/>
  <c r="K8" i="13"/>
  <c r="K7" i="13"/>
  <c r="K14" i="13"/>
  <c r="C31" i="13"/>
  <c r="N31" i="13"/>
  <c r="K31" i="13"/>
  <c r="F31" i="13"/>
  <c r="F6" i="13"/>
  <c r="F14" i="13"/>
  <c r="F22" i="13"/>
  <c r="F7" i="13"/>
  <c r="F15" i="13"/>
  <c r="F23" i="13"/>
  <c r="F8" i="13"/>
  <c r="F16" i="13"/>
  <c r="F5" i="13"/>
  <c r="F9" i="13"/>
  <c r="F17" i="13"/>
  <c r="F10" i="13"/>
  <c r="F18" i="13"/>
  <c r="F11" i="13"/>
  <c r="F19" i="13"/>
  <c r="F21" i="13"/>
  <c r="F12" i="13"/>
  <c r="F20" i="13"/>
  <c r="F13" i="13"/>
  <c r="M151" i="23" l="1"/>
  <c r="J151" i="23"/>
  <c r="E151" i="23"/>
  <c r="D158" i="23" l="1"/>
  <c r="O158" i="23"/>
  <c r="L158" i="23"/>
  <c r="H158" i="23"/>
  <c r="N53" i="20"/>
  <c r="O53" i="20"/>
  <c r="N54" i="20"/>
  <c r="O54" i="20"/>
  <c r="K53" i="20"/>
  <c r="L53" i="20"/>
  <c r="K54" i="20"/>
  <c r="L54" i="20"/>
  <c r="F53" i="20"/>
  <c r="F54" i="20"/>
  <c r="G158" i="23" l="1"/>
  <c r="N23" i="13"/>
  <c r="N22" i="13"/>
  <c r="N21" i="13"/>
  <c r="N20" i="13"/>
  <c r="N19" i="13"/>
  <c r="N18" i="13"/>
  <c r="N17" i="13"/>
  <c r="N16" i="13"/>
  <c r="N15" i="13"/>
  <c r="N14" i="13"/>
  <c r="N13" i="13"/>
  <c r="N12" i="13"/>
  <c r="N11" i="13"/>
  <c r="N10" i="13"/>
  <c r="N9" i="13"/>
  <c r="N8" i="13"/>
  <c r="N7" i="13"/>
  <c r="N6" i="13"/>
  <c r="N5" i="13"/>
  <c r="D5" i="13"/>
  <c r="D6" i="13"/>
  <c r="D7" i="13"/>
  <c r="D8" i="13"/>
  <c r="D9" i="13"/>
  <c r="D10" i="13"/>
  <c r="D11" i="13"/>
  <c r="D12" i="13"/>
  <c r="D13" i="13"/>
  <c r="D14" i="13"/>
  <c r="D15" i="13"/>
  <c r="D16" i="13"/>
  <c r="D17" i="13"/>
  <c r="D19" i="13"/>
  <c r="D20" i="13"/>
  <c r="D22" i="13"/>
  <c r="D23" i="13"/>
  <c r="C36" i="17" l="1"/>
  <c r="C15" i="16"/>
  <c r="I31" i="17" l="1"/>
  <c r="O18" i="13"/>
  <c r="L18" i="13"/>
  <c r="I16" i="13"/>
  <c r="I17" i="13"/>
  <c r="I19" i="13"/>
  <c r="I20" i="13"/>
  <c r="H16" i="13"/>
  <c r="H17" i="13"/>
  <c r="H18" i="13"/>
  <c r="I15" i="24" l="1"/>
  <c r="O32" i="24"/>
  <c r="L32" i="24"/>
  <c r="I32" i="24"/>
  <c r="H32" i="24"/>
  <c r="O31" i="24"/>
  <c r="H31" i="24"/>
  <c r="O30" i="24"/>
  <c r="O29" i="24"/>
  <c r="L29" i="24"/>
  <c r="H29" i="24"/>
  <c r="O28" i="24"/>
  <c r="O27" i="24"/>
  <c r="O26" i="24"/>
  <c r="O25" i="24"/>
  <c r="I25" i="24"/>
  <c r="H25" i="24"/>
  <c r="O24" i="24"/>
  <c r="O23" i="24"/>
  <c r="L23" i="24"/>
  <c r="H23" i="24"/>
  <c r="O22" i="24"/>
  <c r="L22" i="24"/>
  <c r="I22" i="24"/>
  <c r="O21" i="24"/>
  <c r="O20" i="24"/>
  <c r="L20" i="24"/>
  <c r="O19" i="24"/>
  <c r="L19" i="24"/>
  <c r="O18" i="24"/>
  <c r="O17" i="24"/>
  <c r="O16" i="24"/>
  <c r="L16" i="24"/>
  <c r="H16" i="24"/>
  <c r="O15" i="24"/>
  <c r="L15" i="24"/>
  <c r="O14" i="24"/>
  <c r="L14" i="24"/>
  <c r="O13" i="24"/>
  <c r="L13" i="24"/>
  <c r="O12" i="24"/>
  <c r="L12" i="24"/>
  <c r="O11" i="24"/>
  <c r="O10" i="24"/>
  <c r="L10" i="24"/>
  <c r="H10" i="24"/>
  <c r="I10" i="24"/>
  <c r="O9" i="24"/>
  <c r="L9" i="24"/>
  <c r="O8" i="24"/>
  <c r="H8" i="24"/>
  <c r="I8" i="24"/>
  <c r="O7" i="24"/>
  <c r="O6" i="24"/>
  <c r="O153" i="23"/>
  <c r="O152" i="23"/>
  <c r="O150" i="23"/>
  <c r="M155" i="23"/>
  <c r="L153" i="23"/>
  <c r="L152" i="23"/>
  <c r="L150" i="23"/>
  <c r="G153" i="23"/>
  <c r="L156" i="23"/>
  <c r="G152" i="23"/>
  <c r="D153" i="23"/>
  <c r="D150" i="23"/>
  <c r="D156" i="23"/>
  <c r="O164" i="23"/>
  <c r="N164" i="23"/>
  <c r="L164" i="23"/>
  <c r="K164" i="23"/>
  <c r="I164" i="23"/>
  <c r="H164" i="23"/>
  <c r="G164" i="23"/>
  <c r="F164" i="23"/>
  <c r="D164" i="23"/>
  <c r="C164" i="23"/>
  <c r="O6" i="23"/>
  <c r="D6" i="23"/>
  <c r="O5" i="23"/>
  <c r="L5" i="23"/>
  <c r="H5" i="23"/>
  <c r="G5" i="23"/>
  <c r="D5" i="23"/>
  <c r="L21" i="13"/>
  <c r="H21" i="13"/>
  <c r="G21" i="13"/>
  <c r="H22" i="17"/>
  <c r="G22" i="17"/>
  <c r="D22" i="17"/>
  <c r="E36" i="17"/>
  <c r="F7" i="17" l="1"/>
  <c r="F11" i="17"/>
  <c r="F15" i="17"/>
  <c r="F19" i="17"/>
  <c r="F23" i="17"/>
  <c r="F26" i="17"/>
  <c r="F30" i="17"/>
  <c r="F34" i="17"/>
  <c r="F9" i="17"/>
  <c r="F17" i="17"/>
  <c r="F25" i="17"/>
  <c r="F32" i="17"/>
  <c r="F6" i="17"/>
  <c r="F14" i="17"/>
  <c r="F22" i="17"/>
  <c r="F29" i="17"/>
  <c r="F8" i="17"/>
  <c r="F12" i="17"/>
  <c r="F16" i="17"/>
  <c r="F20" i="17"/>
  <c r="F24" i="17"/>
  <c r="F27" i="17"/>
  <c r="F31" i="17"/>
  <c r="F35" i="17"/>
  <c r="F13" i="17"/>
  <c r="F21" i="17"/>
  <c r="F28" i="17"/>
  <c r="F5" i="17"/>
  <c r="F10" i="17"/>
  <c r="F18" i="17"/>
  <c r="F33" i="17"/>
  <c r="I150" i="23"/>
  <c r="O5" i="24"/>
  <c r="I151" i="23"/>
  <c r="I156" i="23"/>
  <c r="I153" i="23"/>
  <c r="I152" i="23"/>
  <c r="I11" i="24"/>
  <c r="H11" i="24"/>
  <c r="H18" i="24"/>
  <c r="I12" i="24"/>
  <c r="H19" i="24"/>
  <c r="H12" i="24"/>
  <c r="H22" i="24"/>
  <c r="H20" i="24"/>
  <c r="H30" i="24"/>
  <c r="H9" i="24"/>
  <c r="H13" i="24"/>
  <c r="H15" i="24"/>
  <c r="H28" i="24"/>
  <c r="L30" i="24"/>
  <c r="H7" i="24"/>
  <c r="H21" i="24"/>
  <c r="L27" i="24"/>
  <c r="I30" i="24"/>
  <c r="D30" i="24"/>
  <c r="L7" i="24"/>
  <c r="I20" i="24"/>
  <c r="I31" i="24"/>
  <c r="D8" i="24"/>
  <c r="D9" i="24"/>
  <c r="D10" i="24"/>
  <c r="D11" i="24"/>
  <c r="D12" i="24"/>
  <c r="D13" i="24"/>
  <c r="D15" i="24"/>
  <c r="D16" i="24"/>
  <c r="D18" i="24"/>
  <c r="D19" i="24"/>
  <c r="D20" i="24"/>
  <c r="D22" i="24"/>
  <c r="D23" i="24"/>
  <c r="D25" i="24"/>
  <c r="D28" i="24"/>
  <c r="D29" i="24"/>
  <c r="D31" i="24"/>
  <c r="D32" i="24"/>
  <c r="I9" i="24"/>
  <c r="I18" i="24"/>
  <c r="I19" i="24"/>
  <c r="I23" i="24"/>
  <c r="L8" i="24"/>
  <c r="L25" i="24"/>
  <c r="L28" i="24"/>
  <c r="L31" i="24"/>
  <c r="I13" i="24"/>
  <c r="I28" i="24"/>
  <c r="F5" i="24"/>
  <c r="F6" i="24"/>
  <c r="F7" i="24"/>
  <c r="F8" i="24"/>
  <c r="F9" i="24"/>
  <c r="F10" i="24"/>
  <c r="F11" i="24"/>
  <c r="F12" i="24"/>
  <c r="F13" i="24"/>
  <c r="F14" i="24"/>
  <c r="F15" i="24"/>
  <c r="F16" i="24"/>
  <c r="F17" i="24"/>
  <c r="F18" i="24"/>
  <c r="F19" i="24"/>
  <c r="F20" i="24"/>
  <c r="F21" i="24"/>
  <c r="F22" i="24"/>
  <c r="F23" i="24"/>
  <c r="F24" i="24"/>
  <c r="F25" i="24"/>
  <c r="F26" i="24"/>
  <c r="F27" i="24"/>
  <c r="F28" i="24"/>
  <c r="F29" i="24"/>
  <c r="F30" i="24"/>
  <c r="F31" i="24"/>
  <c r="F32" i="24"/>
  <c r="I16" i="24"/>
  <c r="I29" i="24"/>
  <c r="G5" i="24"/>
  <c r="N5" i="24"/>
  <c r="G6" i="24"/>
  <c r="N6" i="24"/>
  <c r="G7" i="24"/>
  <c r="N7" i="24"/>
  <c r="G8" i="24"/>
  <c r="N8" i="24"/>
  <c r="G9" i="24"/>
  <c r="N9" i="24"/>
  <c r="G10" i="24"/>
  <c r="N10" i="24"/>
  <c r="G11" i="24"/>
  <c r="N11" i="24"/>
  <c r="G12" i="24"/>
  <c r="N12" i="24"/>
  <c r="G13" i="24"/>
  <c r="N13" i="24"/>
  <c r="G14" i="24"/>
  <c r="N14" i="24"/>
  <c r="G15" i="24"/>
  <c r="N15" i="24"/>
  <c r="G16" i="24"/>
  <c r="N16" i="24"/>
  <c r="G17" i="24"/>
  <c r="N17" i="24"/>
  <c r="G18" i="24"/>
  <c r="N18" i="24"/>
  <c r="G19" i="24"/>
  <c r="N19" i="24"/>
  <c r="G20" i="24"/>
  <c r="N20" i="24"/>
  <c r="G21" i="24"/>
  <c r="N21" i="24"/>
  <c r="G22" i="24"/>
  <c r="N22" i="24"/>
  <c r="G23" i="24"/>
  <c r="N23" i="24"/>
  <c r="G24" i="24"/>
  <c r="N24" i="24"/>
  <c r="G25" i="24"/>
  <c r="N25" i="24"/>
  <c r="G26" i="24"/>
  <c r="N26" i="24"/>
  <c r="G27" i="24"/>
  <c r="N27" i="24"/>
  <c r="G28" i="24"/>
  <c r="N28" i="24"/>
  <c r="G29" i="24"/>
  <c r="N29" i="24"/>
  <c r="G30" i="24"/>
  <c r="N30" i="24"/>
  <c r="G31" i="24"/>
  <c r="N31" i="24"/>
  <c r="G32" i="24"/>
  <c r="N32" i="24"/>
  <c r="J157" i="23"/>
  <c r="J155" i="23"/>
  <c r="E157" i="23"/>
  <c r="M157" i="23"/>
  <c r="O157" i="23" s="1"/>
  <c r="E155" i="23"/>
  <c r="C121" i="23"/>
  <c r="M148" i="23"/>
  <c r="O151" i="23"/>
  <c r="L151" i="23"/>
  <c r="J148" i="23"/>
  <c r="E148" i="23"/>
  <c r="F101" i="23"/>
  <c r="F16" i="23"/>
  <c r="F18" i="23"/>
  <c r="F33" i="23"/>
  <c r="F35" i="23"/>
  <c r="D152" i="23"/>
  <c r="F30" i="23"/>
  <c r="F31" i="23"/>
  <c r="F29" i="23"/>
  <c r="N71" i="23"/>
  <c r="F55" i="23"/>
  <c r="F108" i="23"/>
  <c r="F46" i="23"/>
  <c r="F104" i="23"/>
  <c r="F11" i="23"/>
  <c r="F26" i="23"/>
  <c r="F28" i="23"/>
  <c r="F36" i="23"/>
  <c r="F38" i="23"/>
  <c r="F41" i="23"/>
  <c r="F52" i="23"/>
  <c r="F39" i="23"/>
  <c r="F78" i="23"/>
  <c r="F83" i="23"/>
  <c r="F60" i="23"/>
  <c r="F79" i="23"/>
  <c r="F113" i="23"/>
  <c r="F115" i="23"/>
  <c r="F131" i="23"/>
  <c r="G150" i="23"/>
  <c r="G151" i="23"/>
  <c r="F128" i="23"/>
  <c r="F34" i="23"/>
  <c r="F126" i="23"/>
  <c r="F8" i="23"/>
  <c r="F19" i="23"/>
  <c r="F50" i="23"/>
  <c r="F68" i="23"/>
  <c r="F74" i="23"/>
  <c r="F82" i="23"/>
  <c r="F20" i="23"/>
  <c r="F62" i="23"/>
  <c r="H153" i="23"/>
  <c r="F77" i="23"/>
  <c r="F97" i="23"/>
  <c r="F100" i="23"/>
  <c r="F111" i="23"/>
  <c r="F117" i="23"/>
  <c r="H150" i="23"/>
  <c r="H151" i="23"/>
  <c r="F149" i="23"/>
  <c r="F10" i="23"/>
  <c r="F13" i="23"/>
  <c r="F25" i="23"/>
  <c r="F43" i="23"/>
  <c r="F47" i="23"/>
  <c r="F44" i="23"/>
  <c r="F64" i="23"/>
  <c r="F71" i="23"/>
  <c r="F6" i="23"/>
  <c r="F22" i="23"/>
  <c r="F65" i="23"/>
  <c r="F86" i="23"/>
  <c r="F94" i="23"/>
  <c r="F98" i="23"/>
  <c r="O156" i="23"/>
  <c r="F24" i="23"/>
  <c r="F63" i="23"/>
  <c r="F127" i="23"/>
  <c r="G156" i="23"/>
  <c r="F57" i="23"/>
  <c r="F129" i="23"/>
  <c r="F134" i="23"/>
  <c r="F130" i="23"/>
  <c r="F125" i="23"/>
  <c r="F107" i="23"/>
  <c r="F96" i="23"/>
  <c r="F76" i="23"/>
  <c r="F73" i="23"/>
  <c r="F67" i="23"/>
  <c r="F58" i="23"/>
  <c r="F54" i="23"/>
  <c r="F40" i="23"/>
  <c r="F21" i="23"/>
  <c r="F12" i="23"/>
  <c r="F15" i="23"/>
  <c r="F5" i="23"/>
  <c r="F146" i="23"/>
  <c r="F120" i="23"/>
  <c r="F114" i="23"/>
  <c r="F102" i="23"/>
  <c r="F99" i="23"/>
  <c r="F85" i="23"/>
  <c r="F80" i="23"/>
  <c r="F70" i="23"/>
  <c r="F51" i="23"/>
  <c r="F37" i="23"/>
  <c r="F27" i="23"/>
  <c r="F23" i="23"/>
  <c r="F133" i="23"/>
  <c r="F122" i="23"/>
  <c r="F118" i="23"/>
  <c r="F106" i="23"/>
  <c r="F95" i="23"/>
  <c r="F72" i="23"/>
  <c r="F61" i="23"/>
  <c r="F53" i="23"/>
  <c r="F45" i="23"/>
  <c r="F42" i="23"/>
  <c r="F17" i="23"/>
  <c r="G149" i="23"/>
  <c r="H152" i="23"/>
  <c r="H156" i="23"/>
  <c r="F75" i="23"/>
  <c r="F109" i="23"/>
  <c r="F121" i="23"/>
  <c r="F132" i="23"/>
  <c r="F103" i="23"/>
  <c r="D151" i="23"/>
  <c r="K82" i="23"/>
  <c r="F110" i="23"/>
  <c r="G157" i="23" l="1"/>
  <c r="M154" i="23"/>
  <c r="J154" i="23"/>
  <c r="F36" i="17"/>
  <c r="I157" i="23"/>
  <c r="I149" i="23"/>
  <c r="L24" i="24"/>
  <c r="I17" i="24"/>
  <c r="D17" i="24"/>
  <c r="H17" i="24"/>
  <c r="I27" i="24"/>
  <c r="D27" i="24"/>
  <c r="L21" i="24"/>
  <c r="D14" i="24"/>
  <c r="I14" i="24"/>
  <c r="L18" i="24"/>
  <c r="L26" i="24"/>
  <c r="H27" i="24"/>
  <c r="I21" i="24"/>
  <c r="D21" i="24"/>
  <c r="L11" i="24"/>
  <c r="I7" i="24"/>
  <c r="D7" i="24"/>
  <c r="H14" i="24"/>
  <c r="C79" i="23"/>
  <c r="C129" i="23"/>
  <c r="C6" i="23"/>
  <c r="C128" i="23"/>
  <c r="C85" i="23"/>
  <c r="C118" i="23"/>
  <c r="C97" i="23"/>
  <c r="C18" i="23"/>
  <c r="C5" i="23"/>
  <c r="C12" i="23"/>
  <c r="C64" i="23"/>
  <c r="C21" i="23"/>
  <c r="C76" i="23"/>
  <c r="E154" i="23"/>
  <c r="C25" i="23"/>
  <c r="C22" i="23"/>
  <c r="C113" i="23"/>
  <c r="C8" i="23"/>
  <c r="C83" i="23"/>
  <c r="C109" i="23"/>
  <c r="C43" i="23"/>
  <c r="C70" i="23"/>
  <c r="C42" i="23"/>
  <c r="C35" i="23"/>
  <c r="C100" i="23"/>
  <c r="C36" i="23"/>
  <c r="C68" i="23"/>
  <c r="C73" i="23"/>
  <c r="C99" i="23"/>
  <c r="C130" i="23"/>
  <c r="C10" i="23"/>
  <c r="H149" i="23"/>
  <c r="C122" i="23"/>
  <c r="C54" i="23"/>
  <c r="C30" i="23"/>
  <c r="C16" i="23"/>
  <c r="N21" i="23"/>
  <c r="C53" i="23"/>
  <c r="C96" i="23"/>
  <c r="C62" i="23"/>
  <c r="C71" i="23"/>
  <c r="C106" i="23"/>
  <c r="C61" i="23"/>
  <c r="C29" i="23"/>
  <c r="C111" i="23"/>
  <c r="C60" i="23"/>
  <c r="C101" i="23"/>
  <c r="C40" i="23"/>
  <c r="C136" i="23"/>
  <c r="C86" i="23"/>
  <c r="C77" i="23"/>
  <c r="C51" i="23"/>
  <c r="C63" i="23"/>
  <c r="C95" i="23"/>
  <c r="C82" i="23"/>
  <c r="C120" i="23"/>
  <c r="D155" i="23"/>
  <c r="C65" i="23"/>
  <c r="C41" i="23"/>
  <c r="C102" i="23"/>
  <c r="C9" i="23"/>
  <c r="C58" i="23"/>
  <c r="C134" i="23"/>
  <c r="C57" i="23"/>
  <c r="D149" i="23"/>
  <c r="C78" i="23"/>
  <c r="C27" i="23"/>
  <c r="C44" i="23"/>
  <c r="C94" i="23"/>
  <c r="C31" i="23"/>
  <c r="C133" i="23"/>
  <c r="C104" i="23"/>
  <c r="C47" i="23"/>
  <c r="C75" i="23"/>
  <c r="C50" i="23"/>
  <c r="C125" i="23"/>
  <c r="C33" i="23"/>
  <c r="C115" i="23"/>
  <c r="C74" i="23"/>
  <c r="C117" i="23"/>
  <c r="O149" i="23"/>
  <c r="N39" i="23"/>
  <c r="N55" i="23"/>
  <c r="C55" i="23"/>
  <c r="C15" i="23"/>
  <c r="C23" i="23"/>
  <c r="C110" i="23"/>
  <c r="C13" i="23"/>
  <c r="C80" i="23"/>
  <c r="C19" i="23"/>
  <c r="C67" i="23"/>
  <c r="C132" i="23"/>
  <c r="C38" i="23"/>
  <c r="C103" i="23"/>
  <c r="C52" i="23"/>
  <c r="C126" i="23"/>
  <c r="C45" i="23"/>
  <c r="C98" i="23"/>
  <c r="C72" i="23"/>
  <c r="C34" i="23"/>
  <c r="C26" i="23"/>
  <c r="C39" i="23"/>
  <c r="C146" i="23"/>
  <c r="N70" i="23"/>
  <c r="C20" i="23"/>
  <c r="C17" i="23"/>
  <c r="C107" i="23"/>
  <c r="C149" i="23"/>
  <c r="C46" i="23"/>
  <c r="C108" i="23"/>
  <c r="C24" i="23"/>
  <c r="C127" i="23"/>
  <c r="C11" i="23"/>
  <c r="C114" i="23"/>
  <c r="N19" i="23"/>
  <c r="N6" i="23"/>
  <c r="N46" i="23"/>
  <c r="N65" i="23"/>
  <c r="N11" i="23"/>
  <c r="N62" i="23"/>
  <c r="C131" i="23"/>
  <c r="N18" i="23"/>
  <c r="N22" i="23"/>
  <c r="N25" i="23"/>
  <c r="N17" i="23"/>
  <c r="N20" i="23"/>
  <c r="N54" i="23"/>
  <c r="N30" i="23"/>
  <c r="N68" i="23"/>
  <c r="N15" i="23"/>
  <c r="N58" i="23"/>
  <c r="N33" i="23"/>
  <c r="N149" i="23"/>
  <c r="N47" i="23"/>
  <c r="N40" i="23"/>
  <c r="N64" i="23"/>
  <c r="O155" i="23"/>
  <c r="N61" i="23"/>
  <c r="N8" i="23"/>
  <c r="N23" i="23"/>
  <c r="N57" i="23"/>
  <c r="N5" i="23"/>
  <c r="N42" i="23"/>
  <c r="N16" i="23"/>
  <c r="N67" i="23"/>
  <c r="N38" i="23"/>
  <c r="N29" i="23"/>
  <c r="N13" i="23"/>
  <c r="N27" i="23"/>
  <c r="N10" i="23"/>
  <c r="N43" i="23"/>
  <c r="N52" i="23"/>
  <c r="N31" i="23"/>
  <c r="N63" i="23"/>
  <c r="N152" i="23"/>
  <c r="N34" i="23"/>
  <c r="N51" i="23"/>
  <c r="N12" i="23"/>
  <c r="N35" i="23"/>
  <c r="N50" i="23"/>
  <c r="N24" i="23"/>
  <c r="K50" i="23"/>
  <c r="F157" i="23"/>
  <c r="N45" i="23"/>
  <c r="N36" i="23"/>
  <c r="N156" i="23"/>
  <c r="G155" i="23"/>
  <c r="K156" i="23"/>
  <c r="F150" i="23"/>
  <c r="H157" i="23"/>
  <c r="N157" i="23"/>
  <c r="F153" i="23"/>
  <c r="K110" i="23"/>
  <c r="L149" i="23"/>
  <c r="K117" i="23"/>
  <c r="K111" i="23"/>
  <c r="K109" i="23"/>
  <c r="K104" i="23"/>
  <c r="K94" i="23"/>
  <c r="K68" i="23"/>
  <c r="K60" i="23"/>
  <c r="K55" i="23"/>
  <c r="K41" i="23"/>
  <c r="K22" i="23"/>
  <c r="K13" i="23"/>
  <c r="K16" i="23"/>
  <c r="K149" i="23"/>
  <c r="K128" i="23"/>
  <c r="K126" i="23"/>
  <c r="K121" i="23"/>
  <c r="K97" i="23"/>
  <c r="K78" i="23"/>
  <c r="K77" i="23"/>
  <c r="K74" i="23"/>
  <c r="K71" i="23"/>
  <c r="K52" i="23"/>
  <c r="K115" i="23"/>
  <c r="K108" i="23"/>
  <c r="K103" i="23"/>
  <c r="K100" i="23"/>
  <c r="K86" i="23"/>
  <c r="K64" i="23"/>
  <c r="K62" i="23"/>
  <c r="K46" i="23"/>
  <c r="K43" i="23"/>
  <c r="K38" i="23"/>
  <c r="K35" i="23"/>
  <c r="K33" i="23"/>
  <c r="K30" i="23"/>
  <c r="K28" i="23"/>
  <c r="K25" i="23"/>
  <c r="K19" i="23"/>
  <c r="K18" i="23"/>
  <c r="K10" i="23"/>
  <c r="K130" i="23"/>
  <c r="K129" i="23"/>
  <c r="K37" i="23"/>
  <c r="K20" i="23"/>
  <c r="K17" i="23"/>
  <c r="K24" i="23"/>
  <c r="K8" i="23"/>
  <c r="K23" i="23"/>
  <c r="K39" i="23"/>
  <c r="K120" i="23"/>
  <c r="K118" i="23"/>
  <c r="K73" i="23"/>
  <c r="K11" i="23"/>
  <c r="K125" i="23"/>
  <c r="K114" i="23"/>
  <c r="K96" i="23"/>
  <c r="K95" i="23"/>
  <c r="K70" i="23"/>
  <c r="K63" i="23"/>
  <c r="K36" i="23"/>
  <c r="K31" i="23"/>
  <c r="K9" i="23"/>
  <c r="K15" i="23"/>
  <c r="K6" i="23"/>
  <c r="K101" i="23"/>
  <c r="K12" i="23"/>
  <c r="K152" i="23"/>
  <c r="K26" i="23"/>
  <c r="K21" i="23"/>
  <c r="K5" i="23"/>
  <c r="K113" i="23"/>
  <c r="K107" i="23"/>
  <c r="K106" i="23"/>
  <c r="K61" i="23"/>
  <c r="K42" i="23"/>
  <c r="K67" i="23"/>
  <c r="K58" i="23"/>
  <c r="K99" i="23"/>
  <c r="K80" i="23"/>
  <c r="K65" i="23"/>
  <c r="K146" i="23"/>
  <c r="K75" i="23"/>
  <c r="K134" i="23"/>
  <c r="K133" i="23"/>
  <c r="K85" i="23"/>
  <c r="K83" i="23"/>
  <c r="K54" i="23"/>
  <c r="K53" i="23"/>
  <c r="K47" i="23"/>
  <c r="K40" i="23"/>
  <c r="K27" i="23"/>
  <c r="K72" i="23"/>
  <c r="K45" i="23"/>
  <c r="K44" i="23"/>
  <c r="K122" i="23"/>
  <c r="K102" i="23"/>
  <c r="K51" i="23"/>
  <c r="K34" i="23"/>
  <c r="K98" i="23"/>
  <c r="K79" i="23"/>
  <c r="K76" i="23"/>
  <c r="G148" i="23"/>
  <c r="F148" i="23"/>
  <c r="K57" i="23"/>
  <c r="F151" i="23"/>
  <c r="K131" i="23"/>
  <c r="K157" i="23"/>
  <c r="L157" i="23"/>
  <c r="K132" i="23"/>
  <c r="D157" i="23"/>
  <c r="C157" i="23"/>
  <c r="K29" i="23"/>
  <c r="K127" i="23"/>
  <c r="C154" i="23" l="1"/>
  <c r="H148" i="23"/>
  <c r="H154" i="23" s="1"/>
  <c r="D148" i="23"/>
  <c r="D154" i="23"/>
  <c r="I155" i="23"/>
  <c r="I154" i="23"/>
  <c r="I148" i="23"/>
  <c r="L17" i="24"/>
  <c r="I6" i="24"/>
  <c r="D6" i="24"/>
  <c r="H6" i="24"/>
  <c r="I26" i="24"/>
  <c r="D26" i="24"/>
  <c r="H26" i="24"/>
  <c r="C148" i="23"/>
  <c r="H155" i="23"/>
  <c r="C153" i="23"/>
  <c r="C150" i="23"/>
  <c r="O148" i="23"/>
  <c r="N148" i="23"/>
  <c r="C151" i="23"/>
  <c r="N151" i="23"/>
  <c r="N153" i="23"/>
  <c r="N150" i="23"/>
  <c r="N155" i="23"/>
  <c r="K150" i="23"/>
  <c r="L155" i="23"/>
  <c r="K155" i="23"/>
  <c r="G154" i="23"/>
  <c r="F154" i="23"/>
  <c r="K153" i="23"/>
  <c r="L148" i="23"/>
  <c r="K148" i="23"/>
  <c r="K151" i="23"/>
  <c r="N154" i="23"/>
  <c r="O154" i="23"/>
  <c r="I5" i="24" l="1"/>
  <c r="C5" i="24"/>
  <c r="D5" i="24"/>
  <c r="C28" i="24"/>
  <c r="C22" i="24"/>
  <c r="C8" i="24"/>
  <c r="C15" i="24"/>
  <c r="C32" i="24"/>
  <c r="C30" i="24"/>
  <c r="C12" i="24"/>
  <c r="C9" i="24"/>
  <c r="C16" i="24"/>
  <c r="C25" i="24"/>
  <c r="C19" i="24"/>
  <c r="C13" i="24"/>
  <c r="H5" i="24"/>
  <c r="C29" i="24"/>
  <c r="C10" i="24"/>
  <c r="C23" i="24"/>
  <c r="C18" i="24"/>
  <c r="C31" i="24"/>
  <c r="C20" i="24"/>
  <c r="C11" i="24"/>
  <c r="C21" i="24"/>
  <c r="C27" i="24"/>
  <c r="C17" i="24"/>
  <c r="C14" i="24"/>
  <c r="C7" i="24"/>
  <c r="C26" i="24"/>
  <c r="C24" i="24"/>
  <c r="I24" i="24"/>
  <c r="D24" i="24"/>
  <c r="H24" i="24"/>
  <c r="C6" i="24"/>
  <c r="L6" i="24"/>
  <c r="L154" i="23"/>
  <c r="K154" i="23"/>
  <c r="L5" i="24" l="1"/>
  <c r="K5" i="24"/>
  <c r="K7" i="24"/>
  <c r="K15" i="24"/>
  <c r="K20" i="24"/>
  <c r="K32" i="24"/>
  <c r="K30" i="24"/>
  <c r="K27" i="24"/>
  <c r="K28" i="24"/>
  <c r="K8" i="24"/>
  <c r="K12" i="24"/>
  <c r="K16" i="24"/>
  <c r="K22" i="24"/>
  <c r="K29" i="24"/>
  <c r="K25" i="24"/>
  <c r="K9" i="24"/>
  <c r="K13" i="24"/>
  <c r="K23" i="24"/>
  <c r="K14" i="24"/>
  <c r="K19" i="24"/>
  <c r="K31" i="24"/>
  <c r="K10" i="24"/>
  <c r="K24" i="24"/>
  <c r="K18" i="24"/>
  <c r="K21" i="24"/>
  <c r="K11" i="24"/>
  <c r="K26" i="24"/>
  <c r="K17" i="24"/>
  <c r="K6" i="24"/>
  <c r="H31" i="17" l="1"/>
  <c r="G31" i="17"/>
  <c r="D31" i="17"/>
  <c r="O59" i="20" l="1"/>
  <c r="N59" i="20"/>
  <c r="L59" i="20"/>
  <c r="K59" i="20"/>
  <c r="I59" i="20"/>
  <c r="H59" i="20"/>
  <c r="G59" i="20"/>
  <c r="F59" i="20"/>
  <c r="D59" i="20"/>
  <c r="C59" i="20"/>
  <c r="O58" i="20"/>
  <c r="N58" i="20"/>
  <c r="L58" i="20"/>
  <c r="K58" i="20"/>
  <c r="I58" i="20"/>
  <c r="H58" i="20"/>
  <c r="G58" i="20"/>
  <c r="F58" i="20"/>
  <c r="D58" i="20"/>
  <c r="C58" i="20"/>
  <c r="O57" i="20"/>
  <c r="N57" i="20"/>
  <c r="L57" i="20"/>
  <c r="K57" i="20"/>
  <c r="I57" i="20"/>
  <c r="H57" i="20"/>
  <c r="G57" i="20"/>
  <c r="F57" i="20"/>
  <c r="D57" i="20"/>
  <c r="C57" i="20"/>
  <c r="O56" i="20"/>
  <c r="N56" i="20"/>
  <c r="L56" i="20"/>
  <c r="K56" i="20"/>
  <c r="I56" i="20"/>
  <c r="H56" i="20"/>
  <c r="G56" i="20"/>
  <c r="F56" i="20"/>
  <c r="D56" i="20"/>
  <c r="C56" i="20"/>
  <c r="O55" i="20"/>
  <c r="N55" i="20"/>
  <c r="L55" i="20"/>
  <c r="K55" i="20"/>
  <c r="I55" i="20"/>
  <c r="H55" i="20"/>
  <c r="G55" i="20"/>
  <c r="F55" i="20"/>
  <c r="D55" i="20"/>
  <c r="C55" i="20"/>
  <c r="O52" i="20"/>
  <c r="N52" i="20"/>
  <c r="L52" i="20"/>
  <c r="K52" i="20"/>
  <c r="I52" i="20"/>
  <c r="H52" i="20"/>
  <c r="G52" i="20"/>
  <c r="F52" i="20"/>
  <c r="D52" i="20"/>
  <c r="C52" i="20"/>
  <c r="O51" i="20"/>
  <c r="N51" i="20"/>
  <c r="L51" i="20"/>
  <c r="K51" i="20"/>
  <c r="I51" i="20"/>
  <c r="H51" i="20"/>
  <c r="G51" i="20"/>
  <c r="F51" i="20"/>
  <c r="D51" i="20"/>
  <c r="C51" i="20"/>
  <c r="O50" i="20"/>
  <c r="N50" i="20"/>
  <c r="L50" i="20"/>
  <c r="K50" i="20"/>
  <c r="I50" i="20"/>
  <c r="H50" i="20"/>
  <c r="G50" i="20"/>
  <c r="F50" i="20"/>
  <c r="D50" i="20"/>
  <c r="C50" i="20"/>
  <c r="O49" i="20"/>
  <c r="N49" i="20"/>
  <c r="L49" i="20"/>
  <c r="K49" i="20"/>
  <c r="I49" i="20"/>
  <c r="H49" i="20"/>
  <c r="G49" i="20"/>
  <c r="F49" i="20"/>
  <c r="D49" i="20"/>
  <c r="C49" i="20"/>
  <c r="O48" i="20"/>
  <c r="N48" i="20"/>
  <c r="L48" i="20"/>
  <c r="K48" i="20"/>
  <c r="I48" i="20"/>
  <c r="H48" i="20"/>
  <c r="G48" i="20"/>
  <c r="F48" i="20"/>
  <c r="D48" i="20"/>
  <c r="C48" i="20"/>
  <c r="O47" i="20"/>
  <c r="N47" i="20"/>
  <c r="L47" i="20"/>
  <c r="K47" i="20"/>
  <c r="I47" i="20"/>
  <c r="H47" i="20"/>
  <c r="G47" i="20"/>
  <c r="F47" i="20"/>
  <c r="D47" i="20"/>
  <c r="C47" i="20"/>
  <c r="O46" i="20"/>
  <c r="N46" i="20"/>
  <c r="L46" i="20"/>
  <c r="K46" i="20"/>
  <c r="I46" i="20"/>
  <c r="H46" i="20"/>
  <c r="G46" i="20"/>
  <c r="F46" i="20"/>
  <c r="D46" i="20"/>
  <c r="C46" i="20"/>
  <c r="O45" i="20"/>
  <c r="N45" i="20"/>
  <c r="L45" i="20"/>
  <c r="K45" i="20"/>
  <c r="I45" i="20"/>
  <c r="H45" i="20"/>
  <c r="G45" i="20"/>
  <c r="F45" i="20"/>
  <c r="D45" i="20"/>
  <c r="C45" i="20"/>
  <c r="O44" i="20"/>
  <c r="N44" i="20"/>
  <c r="L44" i="20"/>
  <c r="K44" i="20"/>
  <c r="I44" i="20"/>
  <c r="H44" i="20"/>
  <c r="G44" i="20"/>
  <c r="F44" i="20"/>
  <c r="D44" i="20"/>
  <c r="C44" i="20"/>
  <c r="O43" i="20"/>
  <c r="N43" i="20"/>
  <c r="L43" i="20"/>
  <c r="K43" i="20"/>
  <c r="I43" i="20"/>
  <c r="H43" i="20"/>
  <c r="G43" i="20"/>
  <c r="F43" i="20"/>
  <c r="D43" i="20"/>
  <c r="C43" i="20"/>
  <c r="O42" i="20"/>
  <c r="N42" i="20"/>
  <c r="L42" i="20"/>
  <c r="K42" i="20"/>
  <c r="I42" i="20"/>
  <c r="H42" i="20"/>
  <c r="G42" i="20"/>
  <c r="F42" i="20"/>
  <c r="D42" i="20"/>
  <c r="C42" i="20"/>
  <c r="O36" i="20"/>
  <c r="N36" i="20"/>
  <c r="L36" i="20"/>
  <c r="K36" i="20"/>
  <c r="I36" i="20"/>
  <c r="H36" i="20"/>
  <c r="G36" i="20"/>
  <c r="F36" i="20"/>
  <c r="D36" i="20"/>
  <c r="C36" i="20"/>
  <c r="O35" i="20"/>
  <c r="N35" i="20"/>
  <c r="L35" i="20"/>
  <c r="K35" i="20"/>
  <c r="I35" i="20"/>
  <c r="H35" i="20"/>
  <c r="G35" i="20"/>
  <c r="F35" i="20"/>
  <c r="D35" i="20"/>
  <c r="C35" i="20"/>
  <c r="O34" i="20"/>
  <c r="N34" i="20"/>
  <c r="L34" i="20"/>
  <c r="K34" i="20"/>
  <c r="I34" i="20"/>
  <c r="H34" i="20"/>
  <c r="G34" i="20"/>
  <c r="F34" i="20"/>
  <c r="D34" i="20"/>
  <c r="C34" i="20"/>
  <c r="O33" i="20"/>
  <c r="N33" i="20"/>
  <c r="L33" i="20"/>
  <c r="K33" i="20"/>
  <c r="I33" i="20"/>
  <c r="H33" i="20"/>
  <c r="G33" i="20"/>
  <c r="F33" i="20"/>
  <c r="D33" i="20"/>
  <c r="C33" i="20"/>
  <c r="O32" i="20"/>
  <c r="N32" i="20"/>
  <c r="L32" i="20"/>
  <c r="K32" i="20"/>
  <c r="I32" i="20"/>
  <c r="H32" i="20"/>
  <c r="G32" i="20"/>
  <c r="F32" i="20"/>
  <c r="D32" i="20"/>
  <c r="C32" i="20"/>
  <c r="O31" i="20"/>
  <c r="N31" i="20"/>
  <c r="L31" i="20"/>
  <c r="K31" i="20"/>
  <c r="I31" i="20"/>
  <c r="H31" i="20"/>
  <c r="G31" i="20"/>
  <c r="F31" i="20"/>
  <c r="D31" i="20"/>
  <c r="C31" i="20"/>
  <c r="O28" i="20"/>
  <c r="N28" i="20"/>
  <c r="L28" i="20"/>
  <c r="K28" i="20"/>
  <c r="I28" i="20"/>
  <c r="H28" i="20"/>
  <c r="G28" i="20"/>
  <c r="F28" i="20"/>
  <c r="D28" i="20"/>
  <c r="C28" i="20"/>
  <c r="O27" i="20"/>
  <c r="N27" i="20"/>
  <c r="L27" i="20"/>
  <c r="K27" i="20"/>
  <c r="I27" i="20"/>
  <c r="H27" i="20"/>
  <c r="G27" i="20"/>
  <c r="F27" i="20"/>
  <c r="D27" i="20"/>
  <c r="C27" i="20"/>
  <c r="O26" i="20"/>
  <c r="N26" i="20"/>
  <c r="L26" i="20"/>
  <c r="K26" i="20"/>
  <c r="I26" i="20"/>
  <c r="H26" i="20"/>
  <c r="G26" i="20"/>
  <c r="F26" i="20"/>
  <c r="D26" i="20"/>
  <c r="C26" i="20"/>
  <c r="O25" i="20"/>
  <c r="N25" i="20"/>
  <c r="L25" i="20"/>
  <c r="K25" i="20"/>
  <c r="I25" i="20"/>
  <c r="H25" i="20"/>
  <c r="G25" i="20"/>
  <c r="F25" i="20"/>
  <c r="D25" i="20"/>
  <c r="C25" i="20"/>
  <c r="O24" i="20"/>
  <c r="N24" i="20"/>
  <c r="L24" i="20"/>
  <c r="K24" i="20"/>
  <c r="I24" i="20"/>
  <c r="H24" i="20"/>
  <c r="G24" i="20"/>
  <c r="F24" i="20"/>
  <c r="D24" i="20"/>
  <c r="C24" i="20"/>
  <c r="O23" i="20"/>
  <c r="N23" i="20"/>
  <c r="L23" i="20"/>
  <c r="K23" i="20"/>
  <c r="I23" i="20"/>
  <c r="H23" i="20"/>
  <c r="G23" i="20"/>
  <c r="F23" i="20"/>
  <c r="D23" i="20"/>
  <c r="C23" i="20"/>
  <c r="O22" i="20"/>
  <c r="N22" i="20"/>
  <c r="L22" i="20"/>
  <c r="K22" i="20"/>
  <c r="I22" i="20"/>
  <c r="H22" i="20"/>
  <c r="G22" i="20"/>
  <c r="F22" i="20"/>
  <c r="D22" i="20"/>
  <c r="C22" i="20"/>
  <c r="O21" i="20"/>
  <c r="N21" i="20"/>
  <c r="L21" i="20"/>
  <c r="K21" i="20"/>
  <c r="I21" i="20"/>
  <c r="H21" i="20"/>
  <c r="G21" i="20"/>
  <c r="F21" i="20"/>
  <c r="D21" i="20"/>
  <c r="C21" i="20"/>
  <c r="O20" i="20"/>
  <c r="N20" i="20"/>
  <c r="L20" i="20"/>
  <c r="K20" i="20"/>
  <c r="I20" i="20"/>
  <c r="H20" i="20"/>
  <c r="G20" i="20"/>
  <c r="F20" i="20"/>
  <c r="D20" i="20"/>
  <c r="C20" i="20"/>
  <c r="O19" i="20"/>
  <c r="N19" i="20"/>
  <c r="L19" i="20"/>
  <c r="K19" i="20"/>
  <c r="I19" i="20"/>
  <c r="H19" i="20"/>
  <c r="G19" i="20"/>
  <c r="F19" i="20"/>
  <c r="D19" i="20"/>
  <c r="C19" i="20"/>
  <c r="O18" i="20"/>
  <c r="N18" i="20"/>
  <c r="L18" i="20"/>
  <c r="K18" i="20"/>
  <c r="I18" i="20"/>
  <c r="H18" i="20"/>
  <c r="G18" i="20"/>
  <c r="F18" i="20"/>
  <c r="D18" i="20"/>
  <c r="C18" i="20"/>
  <c r="O17" i="20"/>
  <c r="N17" i="20"/>
  <c r="L17" i="20"/>
  <c r="K17" i="20"/>
  <c r="I17" i="20"/>
  <c r="H17" i="20"/>
  <c r="G17" i="20"/>
  <c r="F17" i="20"/>
  <c r="D17" i="20"/>
  <c r="C17" i="20"/>
  <c r="O16" i="20"/>
  <c r="N16" i="20"/>
  <c r="L16" i="20"/>
  <c r="K16" i="20"/>
  <c r="I16" i="20"/>
  <c r="H16" i="20"/>
  <c r="G16" i="20"/>
  <c r="F16" i="20"/>
  <c r="D16" i="20"/>
  <c r="C16" i="20"/>
  <c r="O15" i="20"/>
  <c r="N15" i="20"/>
  <c r="L15" i="20"/>
  <c r="K15" i="20"/>
  <c r="I15" i="20"/>
  <c r="H15" i="20"/>
  <c r="G15" i="20"/>
  <c r="F15" i="20"/>
  <c r="D15" i="20"/>
  <c r="C15" i="20"/>
  <c r="O14" i="20"/>
  <c r="N14" i="20"/>
  <c r="L14" i="20"/>
  <c r="K14" i="20"/>
  <c r="I14" i="20"/>
  <c r="H14" i="20"/>
  <c r="G14" i="20"/>
  <c r="F14" i="20"/>
  <c r="D14" i="20"/>
  <c r="C14" i="20"/>
  <c r="O13" i="20"/>
  <c r="N13" i="20"/>
  <c r="L13" i="20"/>
  <c r="K13" i="20"/>
  <c r="I13" i="20"/>
  <c r="H13" i="20"/>
  <c r="G13" i="20"/>
  <c r="F13" i="20"/>
  <c r="D13" i="20"/>
  <c r="C13" i="20"/>
  <c r="O12" i="20"/>
  <c r="N12" i="20"/>
  <c r="L12" i="20"/>
  <c r="K12" i="20"/>
  <c r="I12" i="20"/>
  <c r="H12" i="20"/>
  <c r="G12" i="20"/>
  <c r="F12" i="20"/>
  <c r="D12" i="20"/>
  <c r="C12" i="20"/>
  <c r="O11" i="20"/>
  <c r="N11" i="20"/>
  <c r="L11" i="20"/>
  <c r="K11" i="20"/>
  <c r="I11" i="20"/>
  <c r="H11" i="20"/>
  <c r="G11" i="20"/>
  <c r="F11" i="20"/>
  <c r="D11" i="20"/>
  <c r="C11" i="20"/>
  <c r="O10" i="20"/>
  <c r="N10" i="20"/>
  <c r="L10" i="20"/>
  <c r="K10" i="20"/>
  <c r="I10" i="20"/>
  <c r="H10" i="20"/>
  <c r="G10" i="20"/>
  <c r="F10" i="20"/>
  <c r="D10" i="20"/>
  <c r="C10" i="20"/>
  <c r="O9" i="20"/>
  <c r="N9" i="20"/>
  <c r="L9" i="20"/>
  <c r="K9" i="20"/>
  <c r="I9" i="20"/>
  <c r="H9" i="20"/>
  <c r="G9" i="20"/>
  <c r="F9" i="20"/>
  <c r="D9" i="20"/>
  <c r="C9" i="20"/>
  <c r="O8" i="20"/>
  <c r="N8" i="20"/>
  <c r="L8" i="20"/>
  <c r="K8" i="20"/>
  <c r="I8" i="20"/>
  <c r="H8" i="20"/>
  <c r="G8" i="20"/>
  <c r="F8" i="20"/>
  <c r="D8" i="20"/>
  <c r="C8" i="20"/>
  <c r="O7" i="20"/>
  <c r="N7" i="20"/>
  <c r="L7" i="20"/>
  <c r="K7" i="20"/>
  <c r="I7" i="20"/>
  <c r="H7" i="20"/>
  <c r="G7" i="20"/>
  <c r="F7" i="20"/>
  <c r="D7" i="20"/>
  <c r="C7" i="20"/>
  <c r="O6" i="20"/>
  <c r="N6" i="20"/>
  <c r="L6" i="20"/>
  <c r="K6" i="20"/>
  <c r="I6" i="20"/>
  <c r="H6" i="20"/>
  <c r="G6" i="20"/>
  <c r="F6" i="20"/>
  <c r="D6" i="20"/>
  <c r="C6" i="20"/>
  <c r="O5" i="20"/>
  <c r="N5" i="20"/>
  <c r="L5" i="20"/>
  <c r="K5" i="20"/>
  <c r="I5" i="20"/>
  <c r="H5" i="20"/>
  <c r="G5" i="20"/>
  <c r="F5" i="20"/>
  <c r="D5" i="20"/>
  <c r="C5" i="20"/>
  <c r="M36" i="17"/>
  <c r="J36" i="17"/>
  <c r="D36" i="17"/>
  <c r="I35" i="17"/>
  <c r="H35" i="17"/>
  <c r="G35" i="17"/>
  <c r="D35" i="17"/>
  <c r="I34" i="17"/>
  <c r="H34" i="17"/>
  <c r="G34" i="17"/>
  <c r="D34" i="17"/>
  <c r="I33" i="17"/>
  <c r="H33" i="17"/>
  <c r="G33" i="17"/>
  <c r="D33" i="17"/>
  <c r="I32" i="17"/>
  <c r="H32" i="17"/>
  <c r="G32" i="17"/>
  <c r="D32" i="17"/>
  <c r="I30" i="17"/>
  <c r="H30" i="17"/>
  <c r="G30" i="17"/>
  <c r="D30" i="17"/>
  <c r="I29" i="17"/>
  <c r="H29" i="17"/>
  <c r="G29" i="17"/>
  <c r="D29" i="17"/>
  <c r="I28" i="17"/>
  <c r="H28" i="17"/>
  <c r="G28" i="17"/>
  <c r="D28" i="17"/>
  <c r="I27" i="17"/>
  <c r="H27" i="17"/>
  <c r="G27" i="17"/>
  <c r="D27" i="17"/>
  <c r="I26" i="17"/>
  <c r="H26" i="17"/>
  <c r="G26" i="17"/>
  <c r="D26" i="17"/>
  <c r="I25" i="17"/>
  <c r="H25" i="17"/>
  <c r="G25" i="17"/>
  <c r="D25" i="17"/>
  <c r="I24" i="17"/>
  <c r="H24" i="17"/>
  <c r="G24" i="17"/>
  <c r="D24" i="17"/>
  <c r="I23" i="17"/>
  <c r="H23" i="17"/>
  <c r="G23" i="17"/>
  <c r="D23" i="17"/>
  <c r="I21" i="17"/>
  <c r="H21" i="17"/>
  <c r="G21" i="17"/>
  <c r="D21" i="17"/>
  <c r="I20" i="17"/>
  <c r="H20" i="17"/>
  <c r="G20" i="17"/>
  <c r="D20" i="17"/>
  <c r="I19" i="17"/>
  <c r="H19" i="17"/>
  <c r="G19" i="17"/>
  <c r="D19" i="17"/>
  <c r="I18" i="17"/>
  <c r="H18" i="17"/>
  <c r="G18" i="17"/>
  <c r="D18" i="17"/>
  <c r="I17" i="17"/>
  <c r="H17" i="17"/>
  <c r="G17" i="17"/>
  <c r="D17" i="17"/>
  <c r="I16" i="17"/>
  <c r="H16" i="17"/>
  <c r="G16" i="17"/>
  <c r="D16" i="17"/>
  <c r="I15" i="17"/>
  <c r="H15" i="17"/>
  <c r="G15" i="17"/>
  <c r="D15" i="17"/>
  <c r="I14" i="17"/>
  <c r="H14" i="17"/>
  <c r="G14" i="17"/>
  <c r="D14" i="17"/>
  <c r="I13" i="17"/>
  <c r="H13" i="17"/>
  <c r="G13" i="17"/>
  <c r="D13" i="17"/>
  <c r="I12" i="17"/>
  <c r="H12" i="17"/>
  <c r="G12" i="17"/>
  <c r="D12" i="17"/>
  <c r="I11" i="17"/>
  <c r="H11" i="17"/>
  <c r="G11" i="17"/>
  <c r="D11" i="17"/>
  <c r="I10" i="17"/>
  <c r="H10" i="17"/>
  <c r="G10" i="17"/>
  <c r="D10" i="17"/>
  <c r="I9" i="17"/>
  <c r="H9" i="17"/>
  <c r="G9" i="17"/>
  <c r="D9" i="17"/>
  <c r="I8" i="17"/>
  <c r="H8" i="17"/>
  <c r="G8" i="17"/>
  <c r="D8" i="17"/>
  <c r="I7" i="17"/>
  <c r="H7" i="17"/>
  <c r="G7" i="17"/>
  <c r="D7" i="17"/>
  <c r="I6" i="17"/>
  <c r="H6" i="17"/>
  <c r="G6" i="17"/>
  <c r="D6" i="17"/>
  <c r="I5" i="17"/>
  <c r="H5" i="17"/>
  <c r="G5" i="17"/>
  <c r="D5" i="17"/>
  <c r="G24" i="13"/>
  <c r="O23" i="13"/>
  <c r="L23" i="13"/>
  <c r="I23" i="13"/>
  <c r="G23" i="13"/>
  <c r="O22" i="13"/>
  <c r="L22" i="13"/>
  <c r="I22" i="13"/>
  <c r="H22" i="13"/>
  <c r="G22" i="13"/>
  <c r="O20" i="13"/>
  <c r="L20" i="13"/>
  <c r="H20" i="13"/>
  <c r="G20" i="13"/>
  <c r="O19" i="13"/>
  <c r="L19" i="13"/>
  <c r="H19" i="13"/>
  <c r="G19" i="13"/>
  <c r="O17" i="13"/>
  <c r="L17" i="13"/>
  <c r="G17" i="13"/>
  <c r="O16" i="13"/>
  <c r="L16" i="13"/>
  <c r="G16" i="13"/>
  <c r="O15" i="13"/>
  <c r="L15" i="13"/>
  <c r="I15" i="13"/>
  <c r="H15" i="13"/>
  <c r="G15" i="13"/>
  <c r="O14" i="13"/>
  <c r="L14" i="13"/>
  <c r="I14" i="13"/>
  <c r="G14" i="13"/>
  <c r="O13" i="13"/>
  <c r="L13" i="13"/>
  <c r="I13" i="13"/>
  <c r="H13" i="13"/>
  <c r="G13" i="13"/>
  <c r="O12" i="13"/>
  <c r="L12" i="13"/>
  <c r="I12" i="13"/>
  <c r="H12" i="13"/>
  <c r="G12" i="13"/>
  <c r="O11" i="13"/>
  <c r="L11" i="13"/>
  <c r="I11" i="13"/>
  <c r="H11" i="13"/>
  <c r="G11" i="13"/>
  <c r="O10" i="13"/>
  <c r="L10" i="13"/>
  <c r="I10" i="13"/>
  <c r="H10" i="13"/>
  <c r="G10" i="13"/>
  <c r="O9" i="13"/>
  <c r="L9" i="13"/>
  <c r="I9" i="13"/>
  <c r="H9" i="13"/>
  <c r="G9" i="13"/>
  <c r="O8" i="13"/>
  <c r="L8" i="13"/>
  <c r="I8" i="13"/>
  <c r="H8" i="13"/>
  <c r="G8" i="13"/>
  <c r="O7" i="13"/>
  <c r="L7" i="13"/>
  <c r="I7" i="13"/>
  <c r="H7" i="13"/>
  <c r="G7" i="13"/>
  <c r="O6" i="13"/>
  <c r="L6" i="13"/>
  <c r="I6" i="13"/>
  <c r="H6" i="13"/>
  <c r="G6" i="13"/>
  <c r="O5" i="13"/>
  <c r="L5" i="13"/>
  <c r="I5" i="13"/>
  <c r="H5" i="13"/>
  <c r="G5" i="13"/>
  <c r="O30" i="13"/>
  <c r="N30" i="13"/>
  <c r="L30" i="13"/>
  <c r="K30" i="13"/>
  <c r="I30" i="13"/>
  <c r="H30" i="13"/>
  <c r="G30" i="13"/>
  <c r="F30" i="13"/>
  <c r="D30" i="13"/>
  <c r="C30" i="13"/>
  <c r="G15" i="16"/>
  <c r="N14" i="16" l="1"/>
  <c r="N5" i="16"/>
  <c r="N10" i="16"/>
  <c r="N9" i="16"/>
  <c r="N8" i="16"/>
  <c r="N12" i="16"/>
  <c r="N7" i="16"/>
  <c r="N6" i="16"/>
  <c r="N13" i="16"/>
  <c r="N11" i="16"/>
  <c r="F13" i="16"/>
  <c r="F9" i="16"/>
  <c r="F5" i="16"/>
  <c r="F12" i="16"/>
  <c r="F8" i="16"/>
  <c r="F14" i="16"/>
  <c r="F11" i="16"/>
  <c r="F7" i="16"/>
  <c r="F10" i="16"/>
  <c r="F6" i="16"/>
  <c r="K11" i="16"/>
  <c r="K7" i="16"/>
  <c r="K14" i="16"/>
  <c r="K10" i="16"/>
  <c r="K6" i="16"/>
  <c r="K9" i="16"/>
  <c r="K5" i="16"/>
  <c r="K13" i="16"/>
  <c r="K12" i="16"/>
  <c r="K8" i="16"/>
  <c r="N8" i="17"/>
  <c r="N15" i="17"/>
  <c r="N22" i="17"/>
  <c r="N29" i="17"/>
  <c r="N10" i="17"/>
  <c r="N17" i="17"/>
  <c r="N24" i="17"/>
  <c r="N31" i="17"/>
  <c r="N7" i="17"/>
  <c r="N35" i="17"/>
  <c r="N9" i="17"/>
  <c r="N5" i="17"/>
  <c r="N12" i="17"/>
  <c r="N19" i="17"/>
  <c r="N26" i="17"/>
  <c r="N33" i="17"/>
  <c r="N14" i="17"/>
  <c r="N21" i="17"/>
  <c r="N28" i="17"/>
  <c r="N16" i="17"/>
  <c r="N23" i="17"/>
  <c r="N11" i="17"/>
  <c r="N18" i="17"/>
  <c r="N25" i="17"/>
  <c r="N32" i="17"/>
  <c r="N6" i="17"/>
  <c r="N13" i="17"/>
  <c r="N20" i="17"/>
  <c r="N27" i="17"/>
  <c r="N34" i="17"/>
  <c r="N30" i="17"/>
  <c r="K5" i="17"/>
  <c r="K12" i="17"/>
  <c r="K19" i="17"/>
  <c r="K26" i="17"/>
  <c r="K33" i="17"/>
  <c r="K18" i="17"/>
  <c r="K20" i="17"/>
  <c r="K27" i="17"/>
  <c r="K7" i="17"/>
  <c r="K14" i="17"/>
  <c r="K21" i="17"/>
  <c r="K28" i="17"/>
  <c r="K35" i="17"/>
  <c r="K11" i="17"/>
  <c r="K9" i="17"/>
  <c r="K16" i="17"/>
  <c r="K23" i="17"/>
  <c r="K30" i="17"/>
  <c r="K6" i="17"/>
  <c r="K34" i="17"/>
  <c r="K8" i="17"/>
  <c r="K15" i="17"/>
  <c r="K22" i="17"/>
  <c r="K29" i="17"/>
  <c r="K25" i="17"/>
  <c r="K13" i="17"/>
  <c r="K10" i="17"/>
  <c r="K17" i="17"/>
  <c r="K24" i="17"/>
  <c r="K31" i="17"/>
  <c r="K32" i="17"/>
  <c r="H15" i="16"/>
  <c r="I15" i="16"/>
  <c r="H24" i="13"/>
  <c r="O15" i="16"/>
  <c r="L24" i="13"/>
  <c r="D24" i="13"/>
  <c r="O36" i="17"/>
  <c r="G36" i="17"/>
  <c r="O24" i="13"/>
  <c r="H36" i="17"/>
  <c r="I36" i="17"/>
  <c r="I24" i="13"/>
  <c r="N36" i="17" l="1"/>
  <c r="N15" i="16"/>
  <c r="F15" i="16"/>
  <c r="K15" i="16"/>
  <c r="K36" i="17"/>
  <c r="K24" i="13"/>
  <c r="F24" i="13"/>
  <c r="C24" i="13"/>
  <c r="N24" i="13"/>
</calcChain>
</file>

<file path=xl/sharedStrings.xml><?xml version="1.0" encoding="utf-8"?>
<sst xmlns="http://schemas.openxmlformats.org/spreadsheetml/2006/main" count="457" uniqueCount="158">
  <si>
    <t>% no izdev</t>
  </si>
  <si>
    <t>% no IKP</t>
  </si>
  <si>
    <t>t.sk. transferti uz valsts speciālo budžetu</t>
  </si>
  <si>
    <t>Labklājības ministrija</t>
  </si>
  <si>
    <t>Ministrija, cita centrālā valsts iestāde</t>
  </si>
  <si>
    <t>Pamatbudžeta izdevumi - kopā (bruto)</t>
  </si>
  <si>
    <t>pamatfunkcijas</t>
  </si>
  <si>
    <t>ES politiku instrumenti</t>
  </si>
  <si>
    <t>01. Valsts prezidenta kanceleja</t>
  </si>
  <si>
    <t>02. Saeima</t>
  </si>
  <si>
    <t>05. Tiesībsarga birojs</t>
  </si>
  <si>
    <t>08. Sabiedrības integrācijas fonds</t>
  </si>
  <si>
    <t>09. Sabiedrisko pakalpojumu regulēšanas komisija</t>
  </si>
  <si>
    <t>10. Aizsardzības ministrija</t>
  </si>
  <si>
    <t>12. Ekonomikas ministrija</t>
  </si>
  <si>
    <t>13. Finanšu ministrija</t>
  </si>
  <si>
    <t>t.sk. 31.02. (Valsts parāda vadība)</t>
  </si>
  <si>
    <t>t.sk. 41.01. (Iemaksas EK budžetā)</t>
  </si>
  <si>
    <t>15. Izglītības un zinātnes ministrija</t>
  </si>
  <si>
    <t>17. Satiksmes ministrija</t>
  </si>
  <si>
    <t>19. Tieslietu ministrija</t>
  </si>
  <si>
    <t>22. Kultūras ministrija</t>
  </si>
  <si>
    <t>29. Veselības ministrija</t>
  </si>
  <si>
    <t>35. Centrālā vēlēšanu komisija</t>
  </si>
  <si>
    <t>62. Mērķdotācijas pašvaldībām</t>
  </si>
  <si>
    <t>64. Dotācija pašvaldībām</t>
  </si>
  <si>
    <r>
      <t>5.3.1. Valsts konsolidētā budžeta izdevumi funkcionālā sadalījumā</t>
    </r>
    <r>
      <rPr>
        <b/>
        <i/>
        <sz val="14"/>
        <rFont val="Times New Roman Baltic"/>
        <charset val="186"/>
      </rPr>
      <t>, euro</t>
    </r>
  </si>
  <si>
    <r>
      <t xml:space="preserve">5.3.2. Valsts konsolidētā budžeta izdevumi administratīvajā sadalījumā, </t>
    </r>
    <r>
      <rPr>
        <b/>
        <i/>
        <sz val="12"/>
        <rFont val="Times New Roman Baltic"/>
        <charset val="186"/>
      </rPr>
      <t>euro</t>
    </r>
  </si>
  <si>
    <r>
      <t xml:space="preserve">5.3.3. Valsts konsolidētā budžeta izdevumi ekonomiskajās kategorijās, </t>
    </r>
    <r>
      <rPr>
        <b/>
        <i/>
        <sz val="12"/>
        <rFont val="Times New Roman Baltic"/>
        <charset val="186"/>
      </rPr>
      <t>euro</t>
    </r>
  </si>
  <si>
    <t>5.3.3.1. Valsts pamatbudžeta izdevumi ekonomiskajās kategorijās, euro</t>
  </si>
  <si>
    <t>5.3. pielikumi. Izdevumu politikas virzienu un izdevumu atbilstoši funkcionālajām un ekonomiskajām kategorijām kopsavilkums</t>
  </si>
  <si>
    <t>02 Aizsardzība</t>
  </si>
  <si>
    <t>03 Sabiedriskā kārtība un drošība</t>
  </si>
  <si>
    <t>04 Ekonomiskā darbība</t>
  </si>
  <si>
    <t>05 Vides aizsardzība</t>
  </si>
  <si>
    <t>06 Teritoriju un mājokļu apsaimniekošana</t>
  </si>
  <si>
    <t>08 Atpūta, kultūra un reliģija</t>
  </si>
  <si>
    <t>09 Izglītība</t>
  </si>
  <si>
    <t>10 Sociālā aizsardzība</t>
  </si>
  <si>
    <t>KOPĀ</t>
  </si>
  <si>
    <t>IKP milj. euro</t>
  </si>
  <si>
    <t>Funkcijas nosaukums</t>
  </si>
  <si>
    <t>01 Visparējie valdības dienesti</t>
  </si>
  <si>
    <t>07 Veselība</t>
  </si>
  <si>
    <t>Valsts prezidenta kanceleja</t>
  </si>
  <si>
    <t>Saeima</t>
  </si>
  <si>
    <t>Ministru kabinets</t>
  </si>
  <si>
    <t>Korupcijas novēršanas un apkarošanas birojs</t>
  </si>
  <si>
    <t>Tiesībsarga birojs</t>
  </si>
  <si>
    <t>Sabiedrības integrācijas fonds</t>
  </si>
  <si>
    <t>Sabiedrisko pakalpojumu regulēšanas komisija</t>
  </si>
  <si>
    <t>Aizsardzības ministrija</t>
  </si>
  <si>
    <t>Ārlietu ministrija</t>
  </si>
  <si>
    <t>Ekonomikas ministrija</t>
  </si>
  <si>
    <t>Finanšu ministrija</t>
  </si>
  <si>
    <t>Iekšlietu ministrija</t>
  </si>
  <si>
    <t>Izglītības un zinātnes ministrija</t>
  </si>
  <si>
    <t>Zemkopības ministrija</t>
  </si>
  <si>
    <t>Satiksmes ministrija</t>
  </si>
  <si>
    <t>Tieslietu ministrija</t>
  </si>
  <si>
    <t>Kultūras ministrija</t>
  </si>
  <si>
    <t>Valsts kontrole</t>
  </si>
  <si>
    <t>Augstākā tiesa</t>
  </si>
  <si>
    <t>Veselības ministrija</t>
  </si>
  <si>
    <t>Satversmes tiesa</t>
  </si>
  <si>
    <t>Prokuratūra</t>
  </si>
  <si>
    <t>Centrālā vēlēšanu komisija</t>
  </si>
  <si>
    <t>Mērķdotācijas pašvaldībām</t>
  </si>
  <si>
    <t>Dotācijas pašvaldībām</t>
  </si>
  <si>
    <t>Gadskārtējā valsts budžeta izpildes procesā pārdalāmais finansējums</t>
  </si>
  <si>
    <t>t.sk. konsolidējamā pozīcija - transferts uz valsts pamatbudžetu</t>
  </si>
  <si>
    <t>03. Ministru kabinets</t>
  </si>
  <si>
    <t>04. Korupcijas novēršanas un apkarošanas birojs</t>
  </si>
  <si>
    <t>11. Ārlietu ministrija</t>
  </si>
  <si>
    <t>t.sk. konsolidējamā pozīcija - atmaksa valsts pamatbudžetā par ES fondu finansējumu</t>
  </si>
  <si>
    <t>14. Iekšlietu ministrija</t>
  </si>
  <si>
    <t>16. Zemkopības ministrija</t>
  </si>
  <si>
    <t>18. Labklājības ministrija</t>
  </si>
  <si>
    <t>x</t>
  </si>
  <si>
    <t>24. Valsts kontrole</t>
  </si>
  <si>
    <t>28. Augstākā tiesa</t>
  </si>
  <si>
    <t>30. Satversmes tiesa</t>
  </si>
  <si>
    <t>32. Prokuratūra</t>
  </si>
  <si>
    <t>46. Sabiedriskie elektroniskie plašsaziņas līdzekļi</t>
  </si>
  <si>
    <t>47. Radio un televīzijas regulators</t>
  </si>
  <si>
    <t>74. Gadskārtējā valsts budžeta izpildes procesā pārdalāmais finansējums</t>
  </si>
  <si>
    <t>t.sk. 09.00. Valsts nozīmes reformas īstenošanai</t>
  </si>
  <si>
    <t>t.sk. 10.00. Noziedzīgi iegūtu līdzekļu legalizācijas un terorisma finansēšanas novēršana</t>
  </si>
  <si>
    <t>t.sk. 12.00. Finansējums veselības jomas pasākumiem Covid-19 infekcijas izplatības ierobežošanai</t>
  </si>
  <si>
    <t xml:space="preserve">5.3.2.2. Valsts speciālā budžeta izdevumi administratīvajā sadalījumā, euro </t>
  </si>
  <si>
    <t xml:space="preserve">Ekonomiskās klasifikācijas koda nosaukums
 </t>
  </si>
  <si>
    <t>Izdevumi – kopā</t>
  </si>
  <si>
    <t>Uzturēšanas izdevumi</t>
  </si>
  <si>
    <t>Kārtējie izdevumi</t>
  </si>
  <si>
    <t>Atlīdzība</t>
  </si>
  <si>
    <t>Preces un pakalpojumi</t>
  </si>
  <si>
    <t>Procentu izdevumi</t>
  </si>
  <si>
    <t>Subsīdijas, dotācijas, sociālie maksājumi un kompensācijas</t>
  </si>
  <si>
    <t>Subsīdijas un dotācijas</t>
  </si>
  <si>
    <t>Sociāla rakstura maksājumi un kompensācijas</t>
  </si>
  <si>
    <t>Kārtējie maksājumi Eiropas Savienības budžetā un starptautiskā sadarbība</t>
  </si>
  <si>
    <t>Kārtējie maksājumi Eiropas Savienības budžetā</t>
  </si>
  <si>
    <t>Starptautiskā sadarbība</t>
  </si>
  <si>
    <t>Transferti viena budžeta veida ietvaros un uzturēšanas izdevumu transferti starp budžeta veidiem</t>
  </si>
  <si>
    <t>Valsts budžeta uzturēšanas izdevumu transferti citiem budžetiem Eiropas Savienības politiku instrumentu un pārējās ārvalstu finanšu palīdzības līdzfinansētajiem projektiem (pasākumiem)</t>
  </si>
  <si>
    <t>Valsts budžeta uzturēšanas izdevumu transferti pašvaldībām Eiropas Savienības politiku instrumentu un pārējās ārvalstu finanšu palīdzības līdzfinansētajiem projektiem (pasākumiem)</t>
  </si>
  <si>
    <t>Valsts budžeta uzturēšanas izdevumu transferti valsts budžeta daļēji finansētām atvasinātām publiskām personām un budžeta nefinansētām iestādēm Eiropas Savienības politiku instrumentu un pārējās ārvalstu finanšu palīdzības līdzfinansētiem projektiem (pasākumiem)</t>
  </si>
  <si>
    <t>Pārējie valsts budžeta uzturēšanas izdevumu transferti citiem budžetiem</t>
  </si>
  <si>
    <t>Pārējie valsts budžeta uzturēšanas izdevumu transferti pašvaldībām</t>
  </si>
  <si>
    <t>Pārējie valsts budžeta uzturēšanas izdevumu transferti valsts budžeta daļēji finansētām atvasinātām publiskām personām un budžeta nefinansētām iestādēm</t>
  </si>
  <si>
    <t>Kapitālie izdevumi</t>
  </si>
  <si>
    <t>Pamatkapitāla veidošana</t>
  </si>
  <si>
    <t>Kapitālo izdevumu transferti</t>
  </si>
  <si>
    <t>Valsts budžeta transferti kapitālajiem izdevumiem citiem budžetiem Eiropas Savienības politiku instrumentu un pārējās ārvalstu finanšu palīdzības līdzfinansētajiem projektiem (pasākumiem)</t>
  </si>
  <si>
    <t>Valsts budžeta kapitālo izdevumu transferti pašvaldībām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</si>
  <si>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</si>
  <si>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Pārējie valsts budžeta kapitālo izdevumu transferti citiem budžetiem</t>
  </si>
  <si>
    <t>Pārējie valsts budžeta kapitālo izdevumu transferti pašvaldībām</t>
  </si>
  <si>
    <t>Pārējie valsts budžeta transferti kapitālajiem izdevumiem valsts budžeta daļēji finansētām atvasinātām publiskām personām un budžeta nefinansētām iestādēm</t>
  </si>
  <si>
    <t>Valsts budžeta transferti un uzturēšanas izdevumu transferti</t>
  </si>
  <si>
    <t>Valsts budžeta uzturēšanas izdevumu transferti no valsts pamatbudžeta uz valsts speciālo budžetu</t>
  </si>
  <si>
    <t>Valsts budžeta kapitālo izdevumu transferti</t>
  </si>
  <si>
    <t>Valsts budžeta kapitālo izdevumu transferti no valsts pamatbudžeta uz valsts speciālo budžetu</t>
  </si>
  <si>
    <t>5.3.3.2. Valsts speciālā budžeta izdevumi ekonomiskajās kategorijās, euro</t>
  </si>
  <si>
    <t>Sabiedriskie elektroniskie plašsaziņas līdzekļi</t>
  </si>
  <si>
    <t>Radio un televīzijas regulators</t>
  </si>
  <si>
    <t>Klimata un enerģētikas ministrija</t>
  </si>
  <si>
    <t>t.sk. 17.00. Finansējums Ukrainas civiliedzīvotāju atbalsta likumā noteikto pasākumu īstenošanai</t>
  </si>
  <si>
    <t>t.sk. 18.00. Finansējums valsts drošības stiprināšanas pasākumiem</t>
  </si>
  <si>
    <t>20. Klimata un enerģētikas ministrija</t>
  </si>
  <si>
    <t>Valsts budžeta uzturēšanas izdevumu transferti no valsts speciālā budžeta uz valsts pamatbudžetu</t>
  </si>
  <si>
    <t>t.sk. 20.00. Veselības aprūpes pasākumu īstenošana</t>
  </si>
  <si>
    <t>t.sk. 21.00. Finansējums vēlēšanu nodrošināšanai</t>
  </si>
  <si>
    <t>t.sk. 22.00. Valsts ārējās robežas drošības pasākumu nodrošināšana</t>
  </si>
  <si>
    <r>
      <t>02 Aizsardzība</t>
    </r>
    <r>
      <rPr>
        <sz val="12"/>
        <rFont val="Times New Roman"/>
        <family val="1"/>
        <charset val="186"/>
      </rPr>
      <t>¹</t>
    </r>
  </si>
  <si>
    <t>01 Vispārējie valdības dienesti</t>
  </si>
  <si>
    <r>
      <t>07 Veselība</t>
    </r>
    <r>
      <rPr>
        <sz val="12"/>
        <rFont val="Times New Roman"/>
        <family val="1"/>
        <charset val="186"/>
      </rPr>
      <t>²</t>
    </r>
  </si>
  <si>
    <t>`</t>
  </si>
  <si>
    <t>t.sk. transferti uz valsts pamatbudžetu</t>
  </si>
  <si>
    <t>Pamatbudžeta izdevumi - kopā (neto)</t>
  </si>
  <si>
    <t>2027.gada prognoze</t>
  </si>
  <si>
    <t>21. Viedās administrācijas un reģionālās attīstības ministrija</t>
  </si>
  <si>
    <t>t.sk. 01.00. Apropriācijas rezerve</t>
  </si>
  <si>
    <t>t.sk. 02.00. Līdzekļi neparedzētiem gadījumiem</t>
  </si>
  <si>
    <t>t.sk. 04.00. Latvijas prezidentūras Eiropas Savienības Padomē nodrošināšana</t>
  </si>
  <si>
    <t>t.sk. 23.00. Valsts atbalsta programmas un citi valsts nozīmes pasākumi</t>
  </si>
  <si>
    <t>t.sk. 80.00. Nesadalītais finansējums ES politiku instr.</t>
  </si>
  <si>
    <r>
      <rPr>
        <b/>
        <sz val="12"/>
        <color rgb="FF000000"/>
        <rFont val="Times New Roman Baltic"/>
        <charset val="186"/>
      </rPr>
      <t>5.3.2.1. Valsts pamatbudžeta izdevumi administratīvajā sadalījumā,</t>
    </r>
    <r>
      <rPr>
        <b/>
        <i/>
        <sz val="12"/>
        <color indexed="8"/>
        <rFont val="Times New Roman Baltic"/>
        <charset val="186"/>
      </rPr>
      <t xml:space="preserve"> euro</t>
    </r>
  </si>
  <si>
    <r>
      <rPr>
        <b/>
        <sz val="12"/>
        <rFont val="Times New Roman Baltic"/>
        <charset val="186"/>
      </rPr>
      <t xml:space="preserve">5.3.1.1. Valsts pamatbudžeta izdevumi funkcionālā sadalījumā, </t>
    </r>
    <r>
      <rPr>
        <b/>
        <i/>
        <sz val="12"/>
        <rFont val="Times New Roman Baltic"/>
        <charset val="186"/>
      </rPr>
      <t>euro</t>
    </r>
  </si>
  <si>
    <r>
      <rPr>
        <b/>
        <sz val="12"/>
        <rFont val="Times New Roman Baltic"/>
        <charset val="186"/>
      </rPr>
      <t>5.3.1.2. Valsts speciālā budžeta izdevumi funkcionālā sadalījumā,</t>
    </r>
    <r>
      <rPr>
        <b/>
        <i/>
        <sz val="12"/>
        <rFont val="Times New Roman Baltic"/>
        <charset val="186"/>
      </rPr>
      <t xml:space="preserve"> euro</t>
    </r>
  </si>
  <si>
    <t>2025.gada plāns</t>
  </si>
  <si>
    <t>2026.gada projekts</t>
  </si>
  <si>
    <t>Pieaugums vai samazinājums 2026.gadā pret 2025.gada plānu (+,-)</t>
  </si>
  <si>
    <t>2028.gada prognoze</t>
  </si>
  <si>
    <t>Pieaugums vai samazinājums 2026.gadā pret 2025.gada plānu (%)</t>
  </si>
  <si>
    <t>Viedās administrācijas un reģionālās attīstības ministrija</t>
  </si>
  <si>
    <t>t.sk. 24.00. Valsts aizsardzības un drošības fonds</t>
  </si>
  <si>
    <r>
      <rPr>
        <sz val="10"/>
        <rFont val="Cambria"/>
        <family val="1"/>
        <charset val="186"/>
      </rPr>
      <t>¹</t>
    </r>
    <r>
      <rPr>
        <i/>
        <sz val="10"/>
        <rFont val="Cambria"/>
        <family val="1"/>
        <charset val="186"/>
      </rPr>
      <t xml:space="preserve"> </t>
    </r>
    <r>
      <rPr>
        <i/>
        <sz val="10"/>
        <rFont val="Times New Roman Baltic"/>
        <charset val="186"/>
      </rPr>
      <t xml:space="preserve">Uz funkciju 02 "Aizsardzība" attiecināti arī Tieslietu ministrijas programmas 43.00.00 "Satversmes aizsardzība" un budžeta resora "74.Gadskārtējā valsts budžeta izpildes procesā pārdalāmais finansējums" programmas 18.00.00 "Finansējums valsts drošības stiprināšanas pasākumiem" un programmas 24.00.00 "Valsts aizsardzības un drošības fonds" izdevumi;
</t>
    </r>
    <r>
      <rPr>
        <sz val="10"/>
        <rFont val="Cambria"/>
        <family val="1"/>
        <charset val="186"/>
      </rPr>
      <t>²</t>
    </r>
    <r>
      <rPr>
        <i/>
        <sz val="10"/>
        <rFont val="Cambria"/>
        <family val="1"/>
        <charset val="186"/>
      </rPr>
      <t xml:space="preserve"> </t>
    </r>
    <r>
      <rPr>
        <i/>
        <sz val="10"/>
        <rFont val="Times New Roman Baltic"/>
        <charset val="186"/>
      </rPr>
      <t>Uz funkciju 07 "Veselība" attiecināti arī Iekšlietu ministrijas programmas 38.05.00 "Veselības aprūpe un fiziskā sagatavotība" un budžeta resora "74.Gadskārtējā valsts budžeta izpildes procesā pārdalāmais finansējums" programmas 12.00.00 "Finansējums veselības jomas pasākumiem Covid-19 infekcijas izplatības ierobežošanai" un programmas 20.00.00 "Veselības aprūpes pasākumu īstenošana" izdevumi.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</si>
</sst>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 ###\ ###"/>
    <numFmt numFmtId="166" formatCode="#,###,###"/>
    <numFmt numFmtId="167" formatCode="#,##0.0"/>
    <numFmt numFmtId="168" formatCode="#,###,##0.00"/>
    <numFmt numFmtId="169" formatCode="0.000"/>
  </numFmts>
  <fonts count="135">
    <font>
      <sz val="10"/>
      <name val="Arial"/>
      <charset val="186"/>
    </font>
    <font>
      <sz val="11"/>
      <color theme="1"/>
      <name val="Calibri"/>
      <family val="2"/>
      <charset val="186"/>
      <scheme val="minor"/>
    </font>
    <font>
      <sz val="10"/>
      <color indexed="8"/>
      <name val="Arial"/>
      <family val="2"/>
      <charset val="186"/>
    </font>
    <font>
      <sz val="10"/>
      <name val="BaltOptima"/>
      <charset val="186"/>
    </font>
    <font>
      <b/>
      <sz val="12"/>
      <name val="Times New Roman Baltic"/>
      <family val="1"/>
      <charset val="186"/>
    </font>
    <font>
      <i/>
      <sz val="12"/>
      <name val="Times New Roman Baltic"/>
      <family val="1"/>
      <charset val="186"/>
    </font>
    <font>
      <sz val="12"/>
      <name val="Times New Roman Baltic"/>
      <family val="1"/>
      <charset val="186"/>
    </font>
    <font>
      <b/>
      <sz val="12"/>
      <color indexed="8"/>
      <name val="Times New Roman Baltic"/>
      <family val="1"/>
      <charset val="186"/>
    </font>
    <font>
      <b/>
      <i/>
      <sz val="12"/>
      <color indexed="8"/>
      <name val="Times New Roman Baltic"/>
      <family val="1"/>
      <charset val="186"/>
    </font>
    <font>
      <i/>
      <sz val="11"/>
      <name val="Times New Roman Baltic"/>
      <family val="1"/>
      <charset val="186"/>
    </font>
    <font>
      <b/>
      <sz val="12"/>
      <name val="Times New Roman Baltic"/>
      <charset val="186"/>
    </font>
    <font>
      <i/>
      <sz val="10"/>
      <color indexed="8"/>
      <name val="Times New Roman Baltic"/>
      <family val="1"/>
      <charset val="186"/>
    </font>
    <font>
      <i/>
      <sz val="12"/>
      <name val="Times New Roman Baltic"/>
      <charset val="186"/>
    </font>
    <font>
      <b/>
      <sz val="12"/>
      <color indexed="8"/>
      <name val="Times New Roman Baltic"/>
      <charset val="186"/>
    </font>
    <font>
      <sz val="10"/>
      <color indexed="8"/>
      <name val="Times New Roman"/>
      <family val="1"/>
      <charset val="186"/>
    </font>
    <font>
      <sz val="12"/>
      <color indexed="8"/>
      <name val="Times New Roman Baltic"/>
      <family val="1"/>
      <charset val="186"/>
    </font>
    <font>
      <sz val="10"/>
      <name val="BaltHelvetica"/>
    </font>
    <font>
      <sz val="10"/>
      <color indexed="8"/>
      <name val="Times New Roman Baltic"/>
      <family val="1"/>
      <charset val="186"/>
    </font>
    <font>
      <i/>
      <sz val="10"/>
      <color indexed="8"/>
      <name val="Times New Roman Baltic"/>
      <charset val="186"/>
    </font>
    <font>
      <sz val="11"/>
      <name val="Times New Roman Baltic"/>
      <charset val="186"/>
    </font>
    <font>
      <sz val="11"/>
      <name val="Times New Roman"/>
      <family val="1"/>
      <charset val="186"/>
    </font>
    <font>
      <sz val="11"/>
      <name val="Times New Roman Baltic"/>
      <family val="1"/>
      <charset val="186"/>
    </font>
    <font>
      <b/>
      <sz val="12"/>
      <name val="Times New Roman"/>
      <family val="1"/>
      <charset val="186"/>
    </font>
    <font>
      <sz val="11"/>
      <color indexed="8"/>
      <name val="Times New Roman Baltic"/>
      <family val="1"/>
      <charset val="186"/>
    </font>
    <font>
      <b/>
      <i/>
      <sz val="12"/>
      <name val="Times New Roman Baltic"/>
      <charset val="186"/>
    </font>
    <font>
      <b/>
      <i/>
      <sz val="12"/>
      <color indexed="8"/>
      <name val="Times New Roman Baltic"/>
      <charset val="186"/>
    </font>
    <font>
      <b/>
      <sz val="14"/>
      <name val="Times New Roman Baltic"/>
      <charset val="186"/>
    </font>
    <font>
      <sz val="10"/>
      <name val="Helv"/>
    </font>
    <font>
      <b/>
      <sz val="10"/>
      <color indexed="8"/>
      <name val="Times New Roman"/>
      <family val="1"/>
      <charset val="186"/>
    </font>
    <font>
      <i/>
      <sz val="10"/>
      <color indexed="10"/>
      <name val="Times New Roman"/>
      <family val="1"/>
      <charset val="186"/>
    </font>
    <font>
      <sz val="10"/>
      <name val="Times New Roman"/>
      <family val="1"/>
      <charset val="186"/>
    </font>
    <font>
      <b/>
      <sz val="10"/>
      <name val="Times New Roman"/>
      <family val="1"/>
      <charset val="186"/>
    </font>
    <font>
      <b/>
      <sz val="10"/>
      <name val="Times New Roman"/>
      <family val="1"/>
    </font>
    <font>
      <i/>
      <sz val="10"/>
      <color indexed="30"/>
      <name val="Times New Roman"/>
      <family val="1"/>
      <charset val="186"/>
    </font>
    <font>
      <sz val="12"/>
      <name val="Times New Roman Baltic"/>
      <charset val="186"/>
    </font>
    <font>
      <sz val="10"/>
      <name val="Times New Roman Baltic"/>
      <family val="1"/>
      <charset val="186"/>
    </font>
    <font>
      <b/>
      <i/>
      <sz val="10"/>
      <color indexed="8"/>
      <name val="Times New Roman Baltic"/>
      <family val="1"/>
      <charset val="186"/>
    </font>
    <font>
      <b/>
      <i/>
      <sz val="10"/>
      <color indexed="8"/>
      <name val="Times New Roman Baltic"/>
      <charset val="186"/>
    </font>
    <font>
      <i/>
      <sz val="10"/>
      <name val="Times New Roman Baltic"/>
      <charset val="186"/>
    </font>
    <font>
      <b/>
      <sz val="11"/>
      <name val="Times New Roman Baltic"/>
      <charset val="186"/>
    </font>
    <font>
      <sz val="10"/>
      <color theme="1"/>
      <name val="Arial"/>
      <family val="2"/>
      <charset val="186"/>
    </font>
    <font>
      <sz val="12"/>
      <color rgb="FFFF0000"/>
      <name val="Times New Roman Baltic"/>
      <family val="1"/>
      <charset val="186"/>
    </font>
    <font>
      <b/>
      <i/>
      <sz val="10"/>
      <color rgb="FF0070C0"/>
      <name val="Times New Roman"/>
      <family val="1"/>
      <charset val="186"/>
    </font>
    <font>
      <i/>
      <sz val="10"/>
      <color rgb="FF00B050"/>
      <name val="Times New Roman"/>
      <family val="1"/>
      <charset val="186"/>
    </font>
    <font>
      <b/>
      <i/>
      <sz val="10"/>
      <color rgb="FFFF0000"/>
      <name val="Times New Roman"/>
      <family val="1"/>
      <charset val="186"/>
    </font>
    <font>
      <i/>
      <sz val="10"/>
      <color rgb="FF0070C0"/>
      <name val="Times New Roman"/>
      <family val="1"/>
      <charset val="186"/>
    </font>
    <font>
      <b/>
      <i/>
      <sz val="10"/>
      <color rgb="FF0070C0"/>
      <name val="Times New Roman"/>
      <family val="1"/>
    </font>
    <font>
      <b/>
      <i/>
      <sz val="10"/>
      <color rgb="FFFF0000"/>
      <name val="Times New Roman"/>
      <family val="1"/>
    </font>
    <font>
      <b/>
      <i/>
      <sz val="10"/>
      <color rgb="FF00B050"/>
      <name val="Times New Roman"/>
      <family val="1"/>
    </font>
    <font>
      <b/>
      <i/>
      <sz val="10"/>
      <color rgb="FFFF0000"/>
      <name val="Times New Roman Baltic"/>
      <charset val="186"/>
    </font>
    <font>
      <sz val="12"/>
      <color rgb="FF0070C0"/>
      <name val="Times New Roman Baltic"/>
      <family val="1"/>
      <charset val="186"/>
    </font>
    <font>
      <i/>
      <sz val="10"/>
      <color rgb="FF0070C0"/>
      <name val="Times New Roman Baltic"/>
      <charset val="186"/>
    </font>
    <font>
      <sz val="10"/>
      <name val="Times New Roman Baltic"/>
      <charset val="186"/>
    </font>
    <font>
      <b/>
      <sz val="10"/>
      <name val="Times New Roman Baltic"/>
      <charset val="186"/>
    </font>
    <font>
      <sz val="10"/>
      <color indexed="8"/>
      <name val="Times New Roman Baltic"/>
      <charset val="186"/>
    </font>
    <font>
      <i/>
      <sz val="12"/>
      <color rgb="FF0070C0"/>
      <name val="Times New Roman Baltic"/>
      <family val="1"/>
      <charset val="186"/>
    </font>
    <font>
      <i/>
      <sz val="10"/>
      <name val="Times New Roman"/>
      <family val="1"/>
    </font>
    <font>
      <i/>
      <sz val="10"/>
      <name val="Times New Roman"/>
      <family val="1"/>
      <charset val="186"/>
    </font>
    <font>
      <sz val="10"/>
      <name val="Arial"/>
      <family val="2"/>
    </font>
    <font>
      <b/>
      <sz val="10"/>
      <name val="Times New Roman Baltic"/>
      <family val="1"/>
      <charset val="186"/>
    </font>
    <font>
      <b/>
      <i/>
      <sz val="10"/>
      <name val="Times New Roman Baltic"/>
      <family val="1"/>
      <charset val="186"/>
    </font>
    <font>
      <b/>
      <i/>
      <sz val="14"/>
      <name val="Times New Roman Baltic"/>
      <charset val="186"/>
    </font>
    <font>
      <b/>
      <i/>
      <sz val="10"/>
      <name val="Times New Roman Baltic"/>
      <charset val="186"/>
    </font>
    <font>
      <b/>
      <i/>
      <sz val="10"/>
      <name val="Times New Roman"/>
      <family val="1"/>
      <charset val="186"/>
    </font>
    <font>
      <sz val="10"/>
      <name val="Arial"/>
      <family val="2"/>
      <charset val="186"/>
    </font>
    <font>
      <sz val="10"/>
      <name val="Arial"/>
      <family val="2"/>
      <charset val="186"/>
    </font>
    <font>
      <sz val="11"/>
      <color theme="1"/>
      <name val="Calibri"/>
      <family val="2"/>
      <charset val="186"/>
      <scheme val="minor"/>
    </font>
    <font>
      <sz val="11"/>
      <color indexed="16"/>
      <name val="Calibri"/>
      <family val="2"/>
    </font>
    <font>
      <b/>
      <sz val="11"/>
      <color indexed="53"/>
      <name val="Calibri"/>
      <family val="2"/>
    </font>
    <font>
      <b/>
      <sz val="11"/>
      <color indexed="9"/>
      <name val="Calibri"/>
      <family val="2"/>
    </font>
    <font>
      <i/>
      <sz val="10"/>
      <color rgb="FF7F7F7F"/>
      <name val="Arial"/>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53"/>
      <name val="Calibri"/>
      <family val="2"/>
    </font>
    <font>
      <sz val="11"/>
      <color indexed="60"/>
      <name val="Calibri"/>
      <family val="2"/>
    </font>
    <font>
      <b/>
      <sz val="11"/>
      <color indexed="63"/>
      <name val="Calibri"/>
      <family val="2"/>
    </font>
    <font>
      <b/>
      <sz val="10"/>
      <color indexed="8"/>
      <name val="Arial"/>
      <family val="2"/>
    </font>
    <font>
      <b/>
      <sz val="10"/>
      <color indexed="39"/>
      <name val="Arial"/>
      <family val="2"/>
    </font>
    <font>
      <sz val="10"/>
      <color indexed="8"/>
      <name val="Arial"/>
      <family val="2"/>
    </font>
    <font>
      <b/>
      <sz val="12"/>
      <color indexed="8"/>
      <name val="Arial"/>
      <family val="2"/>
      <charset val="186"/>
    </font>
    <font>
      <sz val="10"/>
      <color indexed="39"/>
      <name val="Arial"/>
      <family val="2"/>
    </font>
    <font>
      <sz val="19"/>
      <color indexed="48"/>
      <name val="Arial"/>
      <family val="2"/>
      <charset val="186"/>
    </font>
    <font>
      <sz val="10"/>
      <color indexed="10"/>
      <name val="Arial"/>
      <family val="2"/>
    </font>
    <font>
      <b/>
      <sz val="18"/>
      <color indexed="62"/>
      <name val="Cambria"/>
      <family val="2"/>
    </font>
    <font>
      <b/>
      <sz val="18"/>
      <color theme="3"/>
      <name val="Cambria"/>
      <family val="2"/>
      <scheme val="major"/>
    </font>
    <font>
      <b/>
      <sz val="11"/>
      <color indexed="8"/>
      <name val="Calibri"/>
      <family val="2"/>
    </font>
    <font>
      <sz val="11"/>
      <color indexed="10"/>
      <name val="Calibri"/>
      <family val="2"/>
    </font>
    <font>
      <sz val="10"/>
      <color indexed="9"/>
      <name val="Arial"/>
      <family val="2"/>
    </font>
    <font>
      <sz val="11"/>
      <color indexed="9"/>
      <name val="Calibri"/>
      <family val="2"/>
    </font>
    <font>
      <sz val="11"/>
      <color indexed="8"/>
      <name val="Calibri"/>
      <family val="2"/>
    </font>
    <font>
      <i/>
      <sz val="10"/>
      <color indexed="23"/>
      <name val="Arial"/>
      <family val="2"/>
    </font>
    <font>
      <sz val="11"/>
      <name val="Arial"/>
      <family val="2"/>
    </font>
    <font>
      <sz val="10"/>
      <name val="BaltGaramond"/>
      <family val="2"/>
    </font>
    <font>
      <sz val="11"/>
      <name val="Arial"/>
      <family val="2"/>
      <charset val="186"/>
    </font>
    <font>
      <sz val="10"/>
      <name val="BaltGaramond"/>
      <family val="2"/>
      <charset val="186"/>
    </font>
    <font>
      <sz val="10"/>
      <name val="Arial"/>
      <family val="2"/>
      <charset val="186"/>
    </font>
    <font>
      <sz val="10"/>
      <name val="Arial"/>
      <family val="2"/>
      <charset val="186"/>
    </font>
    <font>
      <b/>
      <sz val="16"/>
      <name val="Times New Roman Baltic"/>
      <charset val="186"/>
    </font>
    <font>
      <sz val="11"/>
      <color indexed="8"/>
      <name val="Times New Roman Baltic"/>
      <charset val="186"/>
    </font>
    <font>
      <i/>
      <sz val="11"/>
      <color indexed="8"/>
      <name val="Times New Roman Baltic"/>
      <charset val="186"/>
    </font>
    <font>
      <i/>
      <sz val="11"/>
      <color indexed="8"/>
      <name val="Times New Roman Baltic"/>
      <family val="1"/>
      <charset val="186"/>
    </font>
    <font>
      <b/>
      <i/>
      <sz val="10"/>
      <color rgb="FF0070C0"/>
      <name val="Times New Roman Baltic"/>
      <charset val="186"/>
    </font>
    <font>
      <i/>
      <sz val="10"/>
      <color rgb="FF0070C0"/>
      <name val="Times New Roman Baltic"/>
      <family val="1"/>
      <charset val="186"/>
    </font>
    <font>
      <i/>
      <sz val="10"/>
      <color rgb="FFFF0000"/>
      <name val="Times New Roman Baltic"/>
      <charset val="186"/>
    </font>
    <font>
      <b/>
      <i/>
      <sz val="12"/>
      <color rgb="FF0070C0"/>
      <name val="Times New Roman Baltic"/>
      <charset val="186"/>
    </font>
    <font>
      <sz val="12"/>
      <color rgb="FFFF0000"/>
      <name val="Times New Roman Baltic"/>
      <charset val="186"/>
    </font>
    <font>
      <i/>
      <sz val="10"/>
      <color rgb="FFFF0000"/>
      <name val="Times New Roman"/>
      <family val="1"/>
      <charset val="186"/>
    </font>
    <font>
      <b/>
      <sz val="12"/>
      <color rgb="FF0070C0"/>
      <name val="Times New Roman Baltic"/>
      <charset val="186"/>
    </font>
    <font>
      <b/>
      <i/>
      <sz val="12"/>
      <color rgb="FFFF0000"/>
      <name val="Times New Roman Baltic"/>
      <charset val="186"/>
    </font>
    <font>
      <i/>
      <sz val="12"/>
      <color rgb="FFFF0000"/>
      <name val="Times New Roman Baltic"/>
      <charset val="186"/>
    </font>
    <font>
      <i/>
      <sz val="12"/>
      <color rgb="FF0070C0"/>
      <name val="Times New Roman Baltic"/>
      <charset val="186"/>
    </font>
    <font>
      <b/>
      <sz val="12"/>
      <color indexed="8"/>
      <name val="Times New Roman"/>
      <family val="1"/>
      <charset val="186"/>
    </font>
    <font>
      <i/>
      <sz val="12"/>
      <color rgb="FFFF0000"/>
      <name val="Times New Roman Baltic"/>
      <family val="1"/>
      <charset val="186"/>
    </font>
    <font>
      <b/>
      <sz val="10"/>
      <color indexed="8"/>
      <name val="Times New Roman"/>
      <family val="1"/>
    </font>
    <font>
      <sz val="11"/>
      <color indexed="8"/>
      <name val="Times New Roman"/>
      <family val="1"/>
    </font>
    <font>
      <b/>
      <sz val="12"/>
      <color indexed="8"/>
      <name val="Times New Roman"/>
      <family val="1"/>
    </font>
    <font>
      <sz val="11"/>
      <color indexed="8"/>
      <name val="Times New Roman"/>
      <family val="1"/>
      <charset val="186"/>
    </font>
    <font>
      <i/>
      <sz val="11"/>
      <color rgb="FFFF0000"/>
      <name val="Times New Roman Baltic"/>
      <family val="1"/>
      <charset val="186"/>
    </font>
    <font>
      <sz val="10"/>
      <name val="Arial"/>
      <family val="2"/>
      <charset val="186"/>
    </font>
    <font>
      <b/>
      <sz val="12"/>
      <color indexed="8"/>
      <name val="Arial"/>
      <family val="2"/>
    </font>
    <font>
      <sz val="19"/>
      <color indexed="48"/>
      <name val="Arial"/>
      <family val="2"/>
    </font>
    <font>
      <b/>
      <sz val="12"/>
      <color indexed="8"/>
      <name val="Arial"/>
      <family val="2"/>
      <charset val="186"/>
    </font>
    <font>
      <sz val="10"/>
      <color indexed="8"/>
      <name val="Arial"/>
      <family val="2"/>
      <charset val="186"/>
    </font>
    <font>
      <sz val="19"/>
      <color indexed="48"/>
      <name val="Arial"/>
      <family val="2"/>
      <charset val="186"/>
    </font>
    <font>
      <sz val="12"/>
      <name val="Times New Roman"/>
      <family val="1"/>
      <charset val="186"/>
    </font>
    <font>
      <sz val="10"/>
      <name val="Cambria"/>
      <family val="1"/>
      <charset val="186"/>
    </font>
    <font>
      <i/>
      <sz val="10"/>
      <name val="Cambria"/>
      <family val="1"/>
      <charset val="186"/>
    </font>
    <font>
      <sz val="10"/>
      <name val="Arial"/>
      <family val="2"/>
      <charset val="186"/>
    </font>
    <font>
      <i/>
      <sz val="10"/>
      <name val="Times New Roman Baltic"/>
      <family val="1"/>
      <charset val="186"/>
    </font>
    <font>
      <b/>
      <sz val="12"/>
      <color rgb="FF000000"/>
      <name val="Times New Roman Baltic"/>
      <charset val="186"/>
    </font>
    <font>
      <sz val="10"/>
      <name val="Arial"/>
      <family val="2"/>
      <charset val="186"/>
    </font>
    <font>
      <i/>
      <sz val="10"/>
      <color indexed="8"/>
      <name val="Times New Roman"/>
      <family val="1"/>
      <charset val="186"/>
    </font>
  </fonts>
  <fills count="48">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indexed="43"/>
      </patternFill>
    </fill>
    <fill>
      <patternFill patternType="solid">
        <fgColor indexed="45"/>
        <bgColor indexed="45"/>
      </patternFill>
    </fill>
    <fill>
      <patternFill patternType="solid">
        <fgColor indexed="9"/>
        <bgColor indexed="9"/>
      </patternFill>
    </fill>
    <fill>
      <patternFill patternType="solid">
        <fgColor indexed="55"/>
        <bgColor indexed="55"/>
      </patternFill>
    </fill>
    <fill>
      <patternFill patternType="solid">
        <fgColor indexed="42"/>
        <bgColor indexed="42"/>
      </patternFill>
    </fill>
    <fill>
      <patternFill patternType="solid">
        <fgColor indexed="47"/>
        <bgColor indexed="47"/>
      </patternFill>
    </fill>
    <fill>
      <patternFill patternType="solid">
        <fgColor indexed="26"/>
        <bgColor indexed="26"/>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22"/>
      </patternFill>
    </fill>
    <fill>
      <patternFill patternType="solid">
        <fgColor indexed="47"/>
      </patternFill>
    </fill>
    <fill>
      <patternFill patternType="solid">
        <fgColor indexed="48"/>
        <bgColor indexed="48"/>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25"/>
        <bgColor indexed="25"/>
      </patternFill>
    </fill>
    <fill>
      <patternFill patternType="solid">
        <fgColor indexed="15"/>
        <bgColor indexed="1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26"/>
        <bgColor indexed="64"/>
      </patternFill>
    </fill>
    <fill>
      <patternFill patternType="solid">
        <fgColor indexed="11"/>
        <bgColor indexed="64"/>
      </patternFill>
    </fill>
    <fill>
      <patternFill patternType="solid">
        <fgColor theme="0"/>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48"/>
      </left>
      <right style="thin">
        <color indexed="48"/>
      </right>
      <top style="thin">
        <color indexed="48"/>
      </top>
      <bottom style="thin">
        <color indexed="4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1"/>
      </left>
      <right style="thin">
        <color indexed="48"/>
      </right>
      <top style="medium">
        <color indexed="41"/>
      </top>
      <bottom style="thin">
        <color indexed="48"/>
      </bottom>
      <diagonal/>
    </border>
    <border>
      <left/>
      <right/>
      <top style="thin">
        <color indexed="48"/>
      </top>
      <bottom style="double">
        <color indexed="48"/>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auto="1"/>
      </left>
      <right style="thin">
        <color indexed="64"/>
      </right>
      <top style="thin">
        <color theme="0" tint="-0.24994659260841701"/>
      </top>
      <bottom style="thin">
        <color theme="0" tint="-0.24994659260841701"/>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thin">
        <color auto="1"/>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62">
    <xf numFmtId="0" fontId="0" fillId="0" borderId="0"/>
    <xf numFmtId="0" fontId="40" fillId="0" borderId="0"/>
    <xf numFmtId="0" fontId="2" fillId="0" borderId="0"/>
    <xf numFmtId="0" fontId="3" fillId="0" borderId="0"/>
    <xf numFmtId="0" fontId="2" fillId="0" borderId="0"/>
    <xf numFmtId="0" fontId="40" fillId="0" borderId="0"/>
    <xf numFmtId="0" fontId="16" fillId="0" borderId="0"/>
    <xf numFmtId="0" fontId="30" fillId="0" borderId="0" applyNumberFormat="0" applyProtection="0">
      <alignment horizontal="left" vertical="center" wrapText="1" indent="1" shrinkToFit="1"/>
    </xf>
    <xf numFmtId="4" fontId="14" fillId="0" borderId="1" applyNumberFormat="0" applyProtection="0">
      <alignment horizontal="right" vertical="center"/>
    </xf>
    <xf numFmtId="4" fontId="14" fillId="0" borderId="0" applyNumberFormat="0" applyProtection="0">
      <alignment horizontal="right" vertical="center" wrapText="1" shrinkToFit="1"/>
    </xf>
    <xf numFmtId="4" fontId="14" fillId="0" borderId="0" applyNumberFormat="0" applyProtection="0">
      <alignment horizontal="left" wrapText="1" indent="1" shrinkToFit="1"/>
    </xf>
    <xf numFmtId="0" fontId="27" fillId="0" borderId="0"/>
    <xf numFmtId="0" fontId="30" fillId="0" borderId="0" applyNumberFormat="0" applyProtection="0">
      <alignment horizontal="left" wrapText="1" indent="1" shrinkToFit="1"/>
    </xf>
    <xf numFmtId="4" fontId="14" fillId="0" borderId="0" applyNumberFormat="0" applyProtection="0">
      <alignment horizontal="left" wrapText="1" indent="1"/>
    </xf>
    <xf numFmtId="0" fontId="58" fillId="0" borderId="0"/>
    <xf numFmtId="4" fontId="14" fillId="4" borderId="6" applyNumberFormat="0" applyFill="0" applyProtection="0">
      <alignment vertical="center"/>
    </xf>
    <xf numFmtId="0" fontId="64" fillId="0" borderId="0"/>
    <xf numFmtId="0" fontId="65" fillId="0" borderId="0"/>
    <xf numFmtId="0" fontId="87" fillId="0" borderId="0" applyNumberFormat="0" applyFill="0" applyBorder="0" applyAlignment="0" applyProtection="0"/>
    <xf numFmtId="0" fontId="72" fillId="0" borderId="9" applyNumberFormat="0" applyFill="0" applyAlignment="0" applyProtection="0"/>
    <xf numFmtId="0" fontId="73" fillId="0" borderId="10" applyNumberFormat="0" applyFill="0" applyAlignment="0" applyProtection="0"/>
    <xf numFmtId="0" fontId="74" fillId="0" borderId="11" applyNumberFormat="0" applyFill="0" applyAlignment="0" applyProtection="0"/>
    <xf numFmtId="0" fontId="74" fillId="0" borderId="0" applyNumberFormat="0" applyFill="0" applyBorder="0" applyAlignment="0" applyProtection="0"/>
    <xf numFmtId="0" fontId="71" fillId="8" borderId="0" applyNumberFormat="0" applyBorder="0" applyAlignment="0" applyProtection="0"/>
    <xf numFmtId="0" fontId="67" fillId="5" borderId="0" applyNumberFormat="0" applyBorder="0" applyAlignment="0" applyProtection="0"/>
    <xf numFmtId="0" fontId="77" fillId="9" borderId="0" applyNumberFormat="0" applyBorder="0" applyAlignment="0" applyProtection="0"/>
    <xf numFmtId="0" fontId="75" fillId="9" borderId="7" applyNumberFormat="0" applyAlignment="0" applyProtection="0"/>
    <xf numFmtId="0" fontId="78" fillId="6" borderId="14" applyNumberFormat="0" applyAlignment="0" applyProtection="0"/>
    <xf numFmtId="0" fontId="68" fillId="6" borderId="7" applyNumberFormat="0" applyAlignment="0" applyProtection="0"/>
    <xf numFmtId="0" fontId="76" fillId="0" borderId="12" applyNumberFormat="0" applyFill="0" applyAlignment="0" applyProtection="0"/>
    <xf numFmtId="0" fontId="69" fillId="7" borderId="8" applyNumberFormat="0" applyAlignment="0" applyProtection="0"/>
    <xf numFmtId="0" fontId="89" fillId="0" borderId="0" applyNumberFormat="0" applyFill="0" applyBorder="0" applyAlignment="0" applyProtection="0"/>
    <xf numFmtId="0" fontId="64" fillId="10" borderId="13" applyNumberFormat="0" applyFont="0" applyAlignment="0" applyProtection="0"/>
    <xf numFmtId="0" fontId="70" fillId="0" borderId="0" applyNumberFormat="0" applyFill="0" applyBorder="0" applyAlignment="0" applyProtection="0"/>
    <xf numFmtId="0" fontId="88" fillId="0" borderId="16" applyNumberFormat="0" applyFill="0" applyAlignment="0" applyProtection="0"/>
    <xf numFmtId="4" fontId="80" fillId="4" borderId="6" applyNumberFormat="0" applyProtection="0">
      <alignment vertical="center"/>
    </xf>
    <xf numFmtId="4" fontId="28" fillId="4" borderId="17" applyNumberFormat="0" applyFill="0" applyProtection="0">
      <alignment horizontal="left" vertical="center"/>
    </xf>
    <xf numFmtId="0" fontId="79" fillId="4" borderId="6" applyNumberFormat="0" applyProtection="0">
      <alignment horizontal="left" vertical="top" indent="1"/>
    </xf>
    <xf numFmtId="4" fontId="28" fillId="11" borderId="0" applyNumberFormat="0" applyFill="0" applyProtection="0">
      <alignment horizontal="left" vertical="center" indent="1"/>
    </xf>
    <xf numFmtId="4" fontId="81" fillId="12" borderId="6" applyNumberFormat="0" applyProtection="0">
      <alignment horizontal="right" vertical="center"/>
    </xf>
    <xf numFmtId="4" fontId="81" fillId="13" borderId="6" applyNumberFormat="0" applyProtection="0">
      <alignment horizontal="right" vertical="center"/>
    </xf>
    <xf numFmtId="4" fontId="81" fillId="14" borderId="6" applyNumberFormat="0" applyProtection="0">
      <alignment horizontal="right" vertical="center"/>
    </xf>
    <xf numFmtId="4" fontId="81" fillId="15" borderId="6" applyNumberFormat="0" applyProtection="0">
      <alignment horizontal="right" vertical="center"/>
    </xf>
    <xf numFmtId="4" fontId="81" fillId="16" borderId="6" applyNumberFormat="0" applyProtection="0">
      <alignment horizontal="right" vertical="center"/>
    </xf>
    <xf numFmtId="4" fontId="81" fillId="17" borderId="6" applyNumberFormat="0" applyProtection="0">
      <alignment horizontal="right" vertical="center"/>
    </xf>
    <xf numFmtId="4" fontId="81" fillId="18" borderId="6" applyNumberFormat="0" applyProtection="0">
      <alignment horizontal="right" vertical="center"/>
    </xf>
    <xf numFmtId="4" fontId="81" fillId="19" borderId="6" applyNumberFormat="0" applyProtection="0">
      <alignment horizontal="right" vertical="center"/>
    </xf>
    <xf numFmtId="4" fontId="81" fillId="20" borderId="6" applyNumberFormat="0" applyProtection="0">
      <alignment horizontal="right" vertical="center"/>
    </xf>
    <xf numFmtId="4" fontId="79" fillId="21" borderId="15" applyNumberFormat="0" applyProtection="0">
      <alignment horizontal="left" vertical="center" indent="1"/>
    </xf>
    <xf numFmtId="4" fontId="81" fillId="22" borderId="0" applyNumberFormat="0" applyProtection="0">
      <alignment horizontal="left" vertical="center" indent="1"/>
    </xf>
    <xf numFmtId="4" fontId="82" fillId="23" borderId="0" applyNumberFormat="0" applyProtection="0">
      <alignment horizontal="left" vertical="center" indent="1"/>
    </xf>
    <xf numFmtId="4" fontId="14" fillId="11" borderId="17" applyNumberFormat="0" applyFill="0" applyProtection="0">
      <alignment horizontal="right" vertical="center"/>
    </xf>
    <xf numFmtId="4" fontId="2" fillId="22" borderId="0" applyNumberFormat="0" applyProtection="0">
      <alignment horizontal="left" vertical="center" indent="1"/>
    </xf>
    <xf numFmtId="4" fontId="2" fillId="11" borderId="0" applyNumberFormat="0" applyProtection="0">
      <alignment horizontal="left" vertical="center" indent="1"/>
    </xf>
    <xf numFmtId="0" fontId="30" fillId="23" borderId="6" applyNumberFormat="0" applyFill="0" applyProtection="0">
      <alignment horizontal="left" vertical="center" indent="1"/>
    </xf>
    <xf numFmtId="0" fontId="64" fillId="23" borderId="6" applyNumberFormat="0" applyProtection="0">
      <alignment horizontal="left" vertical="top" indent="1"/>
    </xf>
    <xf numFmtId="0" fontId="30" fillId="11" borderId="6" applyNumberFormat="0" applyFill="0" applyProtection="0">
      <alignment horizontal="left" vertical="center" indent="1"/>
    </xf>
    <xf numFmtId="0" fontId="64" fillId="11" borderId="6" applyNumberFormat="0" applyProtection="0">
      <alignment horizontal="left" vertical="top" indent="1"/>
    </xf>
    <xf numFmtId="0" fontId="30" fillId="24" borderId="6" applyNumberFormat="0" applyFill="0" applyProtection="0">
      <alignment horizontal="left" vertical="center" indent="1"/>
    </xf>
    <xf numFmtId="0" fontId="64" fillId="24" borderId="6" applyNumberFormat="0" applyProtection="0">
      <alignment horizontal="left" vertical="top" indent="1"/>
    </xf>
    <xf numFmtId="0" fontId="30" fillId="22" borderId="6" applyNumberFormat="0" applyFill="0" applyProtection="0">
      <alignment horizontal="left" vertical="center" indent="1"/>
    </xf>
    <xf numFmtId="0" fontId="64" fillId="22" borderId="6" applyNumberFormat="0" applyProtection="0">
      <alignment horizontal="left" vertical="top" indent="1"/>
    </xf>
    <xf numFmtId="0" fontId="64" fillId="25" borderId="3" applyNumberFormat="0">
      <protection locked="0"/>
    </xf>
    <xf numFmtId="4" fontId="81" fillId="26" borderId="6" applyNumberFormat="0" applyProtection="0">
      <alignment vertical="center"/>
    </xf>
    <xf numFmtId="4" fontId="83" fillId="26" borderId="6" applyNumberFormat="0" applyProtection="0">
      <alignment vertical="center"/>
    </xf>
    <xf numFmtId="4" fontId="81" fillId="26" borderId="6" applyNumberFormat="0" applyProtection="0">
      <alignment horizontal="left" vertical="center" indent="1"/>
    </xf>
    <xf numFmtId="0" fontId="81" fillId="26" borderId="6" applyNumberFormat="0" applyProtection="0">
      <alignment horizontal="left" vertical="top" indent="1"/>
    </xf>
    <xf numFmtId="4" fontId="14" fillId="22" borderId="6" applyNumberFormat="0" applyFill="0" applyProtection="0">
      <alignment horizontal="right" vertical="center"/>
    </xf>
    <xf numFmtId="4" fontId="83" fillId="22" borderId="6" applyNumberFormat="0" applyProtection="0">
      <alignment horizontal="right" vertical="center"/>
    </xf>
    <xf numFmtId="4" fontId="14" fillId="11" borderId="17" applyNumberFormat="0" applyFill="0" applyProtection="0">
      <alignment horizontal="left" vertical="center"/>
    </xf>
    <xf numFmtId="0" fontId="81" fillId="11" borderId="6" applyNumberFormat="0" applyProtection="0">
      <alignment horizontal="left" vertical="top" indent="1"/>
    </xf>
    <xf numFmtId="4" fontId="84" fillId="27" borderId="0" applyNumberFormat="0" applyProtection="0">
      <alignment horizontal="left" vertical="center" indent="1"/>
    </xf>
    <xf numFmtId="4" fontId="85" fillId="22" borderId="6" applyNumberFormat="0" applyProtection="0">
      <alignment horizontal="right" vertical="center"/>
    </xf>
    <xf numFmtId="0" fontId="86" fillId="0" borderId="0" applyNumberFormat="0" applyFill="0" applyBorder="0" applyAlignment="0" applyProtection="0"/>
    <xf numFmtId="0" fontId="81" fillId="11" borderId="0" applyNumberFormat="0" applyBorder="0" applyAlignment="0" applyProtection="0"/>
    <xf numFmtId="0" fontId="81" fillId="13" borderId="0" applyNumberFormat="0" applyBorder="0" applyAlignment="0" applyProtection="0"/>
    <xf numFmtId="0" fontId="81" fillId="26" borderId="0" applyNumberFormat="0" applyBorder="0" applyAlignment="0" applyProtection="0"/>
    <xf numFmtId="0" fontId="81" fillId="25" borderId="0" applyNumberFormat="0" applyBorder="0" applyAlignment="0" applyProtection="0"/>
    <xf numFmtId="0" fontId="81" fillId="24" borderId="0" applyNumberFormat="0" applyBorder="0" applyAlignment="0" applyProtection="0"/>
    <xf numFmtId="0" fontId="81" fillId="12" borderId="0" applyNumberFormat="0" applyBorder="0" applyAlignment="0" applyProtection="0"/>
    <xf numFmtId="0" fontId="81" fillId="23" borderId="0" applyNumberFormat="0" applyBorder="0" applyAlignment="0" applyProtection="0"/>
    <xf numFmtId="0" fontId="81" fillId="13" borderId="0" applyNumberFormat="0" applyBorder="0" applyAlignment="0" applyProtection="0"/>
    <xf numFmtId="0" fontId="81" fillId="18" borderId="0" applyNumberFormat="0" applyBorder="0" applyAlignment="0" applyProtection="0"/>
    <xf numFmtId="0" fontId="81" fillId="28" borderId="0" applyNumberFormat="0" applyBorder="0" applyAlignment="0" applyProtection="0"/>
    <xf numFmtId="0" fontId="81" fillId="23" borderId="0" applyNumberFormat="0" applyBorder="0" applyAlignment="0" applyProtection="0"/>
    <xf numFmtId="0" fontId="81" fillId="29" borderId="0" applyNumberFormat="0" applyBorder="0" applyAlignment="0" applyProtection="0"/>
    <xf numFmtId="0" fontId="90" fillId="23" borderId="0" applyNumberFormat="0" applyBorder="0" applyAlignment="0" applyProtection="0"/>
    <xf numFmtId="0" fontId="90" fillId="13" borderId="0" applyNumberFormat="0" applyBorder="0" applyAlignment="0" applyProtection="0"/>
    <xf numFmtId="0" fontId="90" fillId="18" borderId="0" applyNumberFormat="0" applyBorder="0" applyAlignment="0" applyProtection="0"/>
    <xf numFmtId="0" fontId="90" fillId="28" borderId="0" applyNumberFormat="0" applyBorder="0" applyAlignment="0" applyProtection="0"/>
    <xf numFmtId="0" fontId="90" fillId="23" borderId="0" applyNumberFormat="0" applyBorder="0" applyAlignment="0" applyProtection="0"/>
    <xf numFmtId="0" fontId="90" fillId="29" borderId="0" applyNumberFormat="0" applyBorder="0" applyAlignment="0" applyProtection="0"/>
    <xf numFmtId="0" fontId="91" fillId="30" borderId="0" applyNumberFormat="0" applyBorder="0" applyAlignment="0" applyProtection="0"/>
    <xf numFmtId="0" fontId="92" fillId="31" borderId="0" applyNumberFormat="0" applyBorder="0" applyAlignment="0" applyProtection="0"/>
    <xf numFmtId="0" fontId="92" fillId="32" borderId="0" applyNumberFormat="0" applyBorder="0" applyAlignment="0" applyProtection="0"/>
    <xf numFmtId="0" fontId="91" fillId="33" borderId="0" applyNumberFormat="0" applyBorder="0" applyAlignment="0" applyProtection="0"/>
    <xf numFmtId="0" fontId="91" fillId="34" borderId="0" applyNumberFormat="0" applyBorder="0" applyAlignment="0" applyProtection="0"/>
    <xf numFmtId="0" fontId="92" fillId="35" borderId="0" applyNumberFormat="0" applyBorder="0" applyAlignment="0" applyProtection="0"/>
    <xf numFmtId="0" fontId="92" fillId="5" borderId="0" applyNumberFormat="0" applyBorder="0" applyAlignment="0" applyProtection="0"/>
    <xf numFmtId="0" fontId="91" fillId="7" borderId="0" applyNumberFormat="0" applyBorder="0" applyAlignment="0" applyProtection="0"/>
    <xf numFmtId="0" fontId="91" fillId="7" borderId="0" applyNumberFormat="0" applyBorder="0" applyAlignment="0" applyProtection="0"/>
    <xf numFmtId="0" fontId="92" fillId="36" borderId="0" applyNumberFormat="0" applyBorder="0" applyAlignment="0" applyProtection="0"/>
    <xf numFmtId="0" fontId="92" fillId="37" borderId="0" applyNumberFormat="0" applyBorder="0" applyAlignment="0" applyProtection="0"/>
    <xf numFmtId="0" fontId="91" fillId="38" borderId="0" applyNumberFormat="0" applyBorder="0" applyAlignment="0" applyProtection="0"/>
    <xf numFmtId="0" fontId="91" fillId="39" borderId="0" applyNumberFormat="0" applyBorder="0" applyAlignment="0" applyProtection="0"/>
    <xf numFmtId="0" fontId="92" fillId="37" borderId="0" applyNumberFormat="0" applyBorder="0" applyAlignment="0" applyProtection="0"/>
    <xf numFmtId="0" fontId="92" fillId="38" borderId="0" applyNumberFormat="0" applyBorder="0" applyAlignment="0" applyProtection="0"/>
    <xf numFmtId="0" fontId="91" fillId="38" borderId="0" applyNumberFormat="0" applyBorder="0" applyAlignment="0" applyProtection="0"/>
    <xf numFmtId="0" fontId="91" fillId="40" borderId="0" applyNumberFormat="0" applyBorder="0" applyAlignment="0" applyProtection="0"/>
    <xf numFmtId="0" fontId="92" fillId="31" borderId="0" applyNumberFormat="0" applyBorder="0" applyAlignment="0" applyProtection="0"/>
    <xf numFmtId="0" fontId="92" fillId="32" borderId="0" applyNumberFormat="0" applyBorder="0" applyAlignment="0" applyProtection="0"/>
    <xf numFmtId="0" fontId="91" fillId="32" borderId="0" applyNumberFormat="0" applyBorder="0" applyAlignment="0" applyProtection="0"/>
    <xf numFmtId="0" fontId="91" fillId="41" borderId="0" applyNumberFormat="0" applyBorder="0" applyAlignment="0" applyProtection="0"/>
    <xf numFmtId="0" fontId="92" fillId="10" borderId="0" applyNumberFormat="0" applyBorder="0" applyAlignment="0" applyProtection="0"/>
    <xf numFmtId="0" fontId="92" fillId="5" borderId="0" applyNumberFormat="0" applyBorder="0" applyAlignment="0" applyProtection="0"/>
    <xf numFmtId="0" fontId="91" fillId="9" borderId="0" applyNumberFormat="0" applyBorder="0" applyAlignment="0" applyProtection="0"/>
    <xf numFmtId="0" fontId="88" fillId="42" borderId="0" applyNumberFormat="0" applyBorder="0" applyAlignment="0" applyProtection="0"/>
    <xf numFmtId="0" fontId="88" fillId="43" borderId="0" applyNumberFormat="0" applyBorder="0" applyAlignment="0" applyProtection="0"/>
    <xf numFmtId="0" fontId="88" fillId="44" borderId="0" applyNumberFormat="0" applyBorder="0" applyAlignment="0" applyProtection="0"/>
    <xf numFmtId="164" fontId="95" fillId="0" borderId="0" applyBorder="0" applyAlignment="0" applyProtection="0"/>
    <xf numFmtId="0" fontId="93" fillId="0" borderId="0" applyNumberFormat="0" applyFill="0" applyBorder="0" applyAlignment="0" applyProtection="0"/>
    <xf numFmtId="169" fontId="95" fillId="45" borderId="0"/>
    <xf numFmtId="0" fontId="94" fillId="0" borderId="0"/>
    <xf numFmtId="0" fontId="64" fillId="0" borderId="0"/>
    <xf numFmtId="0" fontId="64" fillId="0" borderId="0"/>
    <xf numFmtId="0" fontId="64" fillId="0" borderId="0"/>
    <xf numFmtId="0" fontId="64" fillId="10" borderId="13" applyNumberFormat="0" applyFont="0" applyAlignment="0" applyProtection="0"/>
    <xf numFmtId="0" fontId="64" fillId="0" borderId="0"/>
    <xf numFmtId="0" fontId="64" fillId="0" borderId="0"/>
    <xf numFmtId="0" fontId="64" fillId="0" borderId="0"/>
    <xf numFmtId="0" fontId="64" fillId="0" borderId="0"/>
    <xf numFmtId="0" fontId="64" fillId="0" borderId="0"/>
    <xf numFmtId="0" fontId="66" fillId="0" borderId="0"/>
    <xf numFmtId="0" fontId="64" fillId="0" borderId="0"/>
    <xf numFmtId="0" fontId="64" fillId="0" borderId="0"/>
    <xf numFmtId="0" fontId="96" fillId="0" borderId="0"/>
    <xf numFmtId="0" fontId="96" fillId="0" borderId="0"/>
    <xf numFmtId="9" fontId="64" fillId="0" borderId="0" applyFont="0" applyFill="0" applyBorder="0" applyAlignment="0" applyProtection="0"/>
    <xf numFmtId="164" fontId="95" fillId="46" borderId="0" applyBorder="0" applyProtection="0"/>
    <xf numFmtId="4" fontId="79" fillId="4" borderId="6" applyNumberFormat="0" applyFill="0" applyProtection="0">
      <alignment vertical="center"/>
    </xf>
    <xf numFmtId="4" fontId="79" fillId="4" borderId="6" applyNumberFormat="0" applyProtection="0">
      <alignment vertical="center"/>
    </xf>
    <xf numFmtId="4" fontId="79" fillId="4" borderId="6" applyNumberFormat="0" applyFill="0" applyProtection="0">
      <alignment horizontal="left" vertical="center" indent="1"/>
    </xf>
    <xf numFmtId="4" fontId="79" fillId="4" borderId="6" applyNumberFormat="0" applyProtection="0">
      <alignment horizontal="left" vertical="center" indent="1"/>
    </xf>
    <xf numFmtId="4" fontId="79" fillId="11" borderId="0" applyNumberFormat="0" applyFill="0" applyProtection="0">
      <alignment horizontal="left" vertical="center" indent="1"/>
    </xf>
    <xf numFmtId="4" fontId="79" fillId="0" borderId="0" applyNumberFormat="0" applyProtection="0">
      <alignment horizontal="left" vertical="center" indent="1"/>
    </xf>
    <xf numFmtId="4" fontId="82" fillId="23" borderId="0" applyNumberFormat="0" applyProtection="0">
      <alignment horizontal="left" vertical="center" indent="1"/>
    </xf>
    <xf numFmtId="4" fontId="81" fillId="11" borderId="6" applyNumberFormat="0" applyFill="0" applyProtection="0">
      <alignment horizontal="right" vertical="center"/>
    </xf>
    <xf numFmtId="4" fontId="81" fillId="11" borderId="6" applyNumberFormat="0" applyProtection="0">
      <alignment horizontal="right" vertical="center"/>
    </xf>
    <xf numFmtId="4" fontId="2" fillId="22" borderId="0" applyNumberFormat="0" applyProtection="0">
      <alignment horizontal="left" vertical="center" indent="1"/>
    </xf>
    <xf numFmtId="4" fontId="2" fillId="11" borderId="0" applyNumberFormat="0" applyProtection="0">
      <alignment horizontal="left" vertical="center" indent="1"/>
    </xf>
    <xf numFmtId="0" fontId="64" fillId="23" borderId="6" applyNumberFormat="0" applyFill="0" applyProtection="0">
      <alignment horizontal="left" vertical="center" indent="1"/>
    </xf>
    <xf numFmtId="0" fontId="30" fillId="0" borderId="0" applyNumberFormat="0" applyProtection="0">
      <alignment horizontal="left" vertical="center" wrapText="1" indent="1" shrinkToFit="1"/>
    </xf>
    <xf numFmtId="0" fontId="64" fillId="23" borderId="6" applyNumberFormat="0" applyProtection="0">
      <alignment horizontal="left" vertical="top" indent="1"/>
    </xf>
    <xf numFmtId="0" fontId="64" fillId="11" borderId="6" applyNumberFormat="0" applyFill="0" applyProtection="0">
      <alignment horizontal="left" vertical="center" indent="1"/>
    </xf>
    <xf numFmtId="0" fontId="30" fillId="0" borderId="0" applyNumberFormat="0" applyProtection="0">
      <alignment horizontal="left" vertical="center" wrapText="1" indent="1" shrinkToFit="1"/>
    </xf>
    <xf numFmtId="0" fontId="64" fillId="11" borderId="6" applyNumberFormat="0" applyProtection="0">
      <alignment horizontal="left" vertical="top" indent="1"/>
    </xf>
    <xf numFmtId="0" fontId="64" fillId="24" borderId="6" applyNumberFormat="0" applyFill="0" applyProtection="0">
      <alignment horizontal="left" vertical="center" indent="1"/>
    </xf>
    <xf numFmtId="0" fontId="30" fillId="0" borderId="0" applyNumberFormat="0" applyProtection="0">
      <alignment horizontal="left" vertical="center" wrapText="1" indent="1" shrinkToFit="1"/>
    </xf>
    <xf numFmtId="0" fontId="64" fillId="24" borderId="6" applyNumberFormat="0" applyProtection="0">
      <alignment horizontal="left" vertical="top" indent="1"/>
    </xf>
    <xf numFmtId="0" fontId="64" fillId="22" borderId="6" applyNumberFormat="0" applyFill="0" applyProtection="0">
      <alignment horizontal="left" vertical="center" indent="1"/>
    </xf>
    <xf numFmtId="0" fontId="64" fillId="0" borderId="3" applyNumberFormat="0" applyProtection="0">
      <alignment horizontal="left" vertical="center" indent="1"/>
    </xf>
    <xf numFmtId="0" fontId="64" fillId="22" borderId="6" applyNumberFormat="0" applyProtection="0">
      <alignment horizontal="left" vertical="top" indent="1"/>
    </xf>
    <xf numFmtId="0" fontId="64" fillId="25" borderId="3" applyNumberFormat="0">
      <protection locked="0"/>
    </xf>
    <xf numFmtId="4" fontId="81" fillId="22" borderId="6" applyNumberFormat="0" applyFill="0" applyProtection="0">
      <alignment horizontal="right" vertical="center"/>
    </xf>
    <xf numFmtId="4" fontId="14" fillId="0" borderId="0" applyNumberFormat="0" applyProtection="0">
      <alignment horizontal="right"/>
    </xf>
    <xf numFmtId="4" fontId="81" fillId="0" borderId="3" applyNumberFormat="0" applyProtection="0">
      <alignment horizontal="right" vertical="center"/>
    </xf>
    <xf numFmtId="4" fontId="14" fillId="0" borderId="0" applyNumberFormat="0" applyProtection="0">
      <alignment horizontal="right"/>
    </xf>
    <xf numFmtId="4" fontId="81" fillId="11" borderId="6" applyNumberFormat="0" applyFill="0" applyProtection="0">
      <alignment horizontal="left" vertical="center" indent="1"/>
    </xf>
    <xf numFmtId="4" fontId="14" fillId="0" borderId="3" applyNumberFormat="0" applyProtection="0">
      <alignment horizontal="left" wrapText="1" indent="1"/>
    </xf>
    <xf numFmtId="4" fontId="81" fillId="0" borderId="3" applyNumberFormat="0" applyProtection="0">
      <alignment horizontal="left" wrapText="1" indent="1"/>
    </xf>
    <xf numFmtId="4" fontId="14" fillId="0" borderId="0" applyNumberFormat="0" applyProtection="0">
      <alignment horizontal="left" wrapText="1" indent="1" shrinkToFit="1"/>
    </xf>
    <xf numFmtId="4" fontId="84" fillId="27" borderId="0" applyNumberFormat="0" applyProtection="0">
      <alignment horizontal="left" vertical="center" indent="1"/>
    </xf>
    <xf numFmtId="0" fontId="27" fillId="0" borderId="0"/>
    <xf numFmtId="0" fontId="86" fillId="0" borderId="0" applyNumberFormat="0" applyFill="0" applyBorder="0" applyAlignment="0" applyProtection="0"/>
    <xf numFmtId="164" fontId="97" fillId="2" borderId="0" applyBorder="0" applyProtection="0"/>
    <xf numFmtId="0" fontId="66" fillId="0" borderId="0"/>
    <xf numFmtId="0" fontId="64" fillId="0" borderId="0"/>
    <xf numFmtId="0" fontId="75" fillId="9" borderId="7" applyNumberFormat="0" applyAlignment="0" applyProtection="0"/>
    <xf numFmtId="0" fontId="78" fillId="6" borderId="14" applyNumberFormat="0" applyAlignment="0" applyProtection="0"/>
    <xf numFmtId="0" fontId="68" fillId="6" borderId="7" applyNumberFormat="0" applyAlignment="0" applyProtection="0"/>
    <xf numFmtId="0" fontId="64" fillId="10" borderId="13" applyNumberFormat="0" applyFont="0" applyAlignment="0" applyProtection="0"/>
    <xf numFmtId="0" fontId="88" fillId="0" borderId="16" applyNumberFormat="0" applyFill="0" applyAlignment="0" applyProtection="0"/>
    <xf numFmtId="4" fontId="14" fillId="4" borderId="6" applyNumberFormat="0" applyFill="0" applyProtection="0">
      <alignment vertical="center"/>
    </xf>
    <xf numFmtId="4" fontId="80" fillId="4" borderId="6" applyNumberFormat="0" applyProtection="0">
      <alignment vertical="center"/>
    </xf>
    <xf numFmtId="4" fontId="28" fillId="4" borderId="17" applyNumberFormat="0" applyFill="0" applyProtection="0">
      <alignment horizontal="left" vertical="center"/>
    </xf>
    <xf numFmtId="0" fontId="79" fillId="4" borderId="6" applyNumberFormat="0" applyProtection="0">
      <alignment horizontal="left" vertical="top" indent="1"/>
    </xf>
    <xf numFmtId="4" fontId="81" fillId="12" borderId="6" applyNumberFormat="0" applyProtection="0">
      <alignment horizontal="right" vertical="center"/>
    </xf>
    <xf numFmtId="4" fontId="81" fillId="13" borderId="6" applyNumberFormat="0" applyProtection="0">
      <alignment horizontal="right" vertical="center"/>
    </xf>
    <xf numFmtId="4" fontId="81" fillId="14" borderId="6" applyNumberFormat="0" applyProtection="0">
      <alignment horizontal="right" vertical="center"/>
    </xf>
    <xf numFmtId="4" fontId="81" fillId="15" borderId="6" applyNumberFormat="0" applyProtection="0">
      <alignment horizontal="right" vertical="center"/>
    </xf>
    <xf numFmtId="4" fontId="81" fillId="16" borderId="6" applyNumberFormat="0" applyProtection="0">
      <alignment horizontal="right" vertical="center"/>
    </xf>
    <xf numFmtId="4" fontId="81" fillId="17" borderId="6" applyNumberFormat="0" applyProtection="0">
      <alignment horizontal="right" vertical="center"/>
    </xf>
    <xf numFmtId="4" fontId="81" fillId="18" borderId="6" applyNumberFormat="0" applyProtection="0">
      <alignment horizontal="right" vertical="center"/>
    </xf>
    <xf numFmtId="4" fontId="81" fillId="19" borderId="6" applyNumberFormat="0" applyProtection="0">
      <alignment horizontal="right" vertical="center"/>
    </xf>
    <xf numFmtId="4" fontId="81" fillId="20" borderId="6" applyNumberFormat="0" applyProtection="0">
      <alignment horizontal="right" vertical="center"/>
    </xf>
    <xf numFmtId="4" fontId="14" fillId="11" borderId="17" applyNumberFormat="0" applyFill="0" applyProtection="0">
      <alignment horizontal="right" vertical="center"/>
    </xf>
    <xf numFmtId="0" fontId="30" fillId="23" borderId="6" applyNumberFormat="0" applyFill="0" applyProtection="0">
      <alignment horizontal="left" vertical="center" indent="1"/>
    </xf>
    <xf numFmtId="0" fontId="64" fillId="23" borderId="6" applyNumberFormat="0" applyProtection="0">
      <alignment horizontal="left" vertical="top" indent="1"/>
    </xf>
    <xf numFmtId="0" fontId="30" fillId="11" borderId="6" applyNumberFormat="0" applyFill="0" applyProtection="0">
      <alignment horizontal="left" vertical="center" indent="1"/>
    </xf>
    <xf numFmtId="0" fontId="64" fillId="11" borderId="6" applyNumberFormat="0" applyProtection="0">
      <alignment horizontal="left" vertical="top" indent="1"/>
    </xf>
    <xf numFmtId="0" fontId="30" fillId="24" borderId="6" applyNumberFormat="0" applyFill="0" applyProtection="0">
      <alignment horizontal="left" vertical="center" indent="1"/>
    </xf>
    <xf numFmtId="0" fontId="64" fillId="24" borderId="6" applyNumberFormat="0" applyProtection="0">
      <alignment horizontal="left" vertical="top" indent="1"/>
    </xf>
    <xf numFmtId="0" fontId="30" fillId="22" borderId="6" applyNumberFormat="0" applyFill="0" applyProtection="0">
      <alignment horizontal="left" vertical="center" indent="1"/>
    </xf>
    <xf numFmtId="0" fontId="64" fillId="22" borderId="6" applyNumberFormat="0" applyProtection="0">
      <alignment horizontal="left" vertical="top" indent="1"/>
    </xf>
    <xf numFmtId="4" fontId="81" fillId="26" borderId="6" applyNumberFormat="0" applyProtection="0">
      <alignment vertical="center"/>
    </xf>
    <xf numFmtId="4" fontId="83" fillId="26" borderId="6" applyNumberFormat="0" applyProtection="0">
      <alignment vertical="center"/>
    </xf>
    <xf numFmtId="4" fontId="81" fillId="26" borderId="6" applyNumberFormat="0" applyProtection="0">
      <alignment horizontal="left" vertical="center" indent="1"/>
    </xf>
    <xf numFmtId="0" fontId="81" fillId="26" borderId="6" applyNumberFormat="0" applyProtection="0">
      <alignment horizontal="left" vertical="top" indent="1"/>
    </xf>
    <xf numFmtId="4" fontId="14" fillId="22" borderId="6" applyNumberFormat="0" applyFill="0" applyProtection="0">
      <alignment horizontal="right" vertical="center"/>
    </xf>
    <xf numFmtId="4" fontId="83" fillId="22" borderId="6" applyNumberFormat="0" applyProtection="0">
      <alignment horizontal="right" vertical="center"/>
    </xf>
    <xf numFmtId="4" fontId="14" fillId="11" borderId="17" applyNumberFormat="0" applyFill="0" applyProtection="0">
      <alignment horizontal="left" vertical="center"/>
    </xf>
    <xf numFmtId="0" fontId="81" fillId="11" borderId="6" applyNumberFormat="0" applyProtection="0">
      <alignment horizontal="left" vertical="top" indent="1"/>
    </xf>
    <xf numFmtId="4" fontId="85" fillId="22" borderId="6" applyNumberFormat="0" applyProtection="0">
      <alignment horizontal="right" vertical="center"/>
    </xf>
    <xf numFmtId="0" fontId="64" fillId="0" borderId="0"/>
    <xf numFmtId="0" fontId="2" fillId="0" borderId="0"/>
    <xf numFmtId="0" fontId="64" fillId="0" borderId="0"/>
    <xf numFmtId="0" fontId="64" fillId="0" borderId="0"/>
    <xf numFmtId="0" fontId="64" fillId="0" borderId="0"/>
    <xf numFmtId="0" fontId="64" fillId="10" borderId="13" applyNumberFormat="0" applyFont="0" applyAlignment="0" applyProtection="0"/>
    <xf numFmtId="0" fontId="64" fillId="0" borderId="0"/>
    <xf numFmtId="0" fontId="64" fillId="0" borderId="0"/>
    <xf numFmtId="0" fontId="64" fillId="0" borderId="0"/>
    <xf numFmtId="0" fontId="64" fillId="0" borderId="0"/>
    <xf numFmtId="0" fontId="66" fillId="0" borderId="0"/>
    <xf numFmtId="0" fontId="64" fillId="0" borderId="0"/>
    <xf numFmtId="0" fontId="64" fillId="0" borderId="0"/>
    <xf numFmtId="9" fontId="64" fillId="0" borderId="0" applyFont="0" applyFill="0" applyBorder="0" applyAlignment="0" applyProtection="0"/>
    <xf numFmtId="4" fontId="79" fillId="4" borderId="6" applyNumberFormat="0" applyFill="0" applyProtection="0">
      <alignment vertical="center"/>
    </xf>
    <xf numFmtId="4" fontId="79" fillId="4" borderId="6" applyNumberFormat="0" applyProtection="0">
      <alignment vertical="center"/>
    </xf>
    <xf numFmtId="4" fontId="79" fillId="4" borderId="6" applyNumberFormat="0" applyFill="0" applyProtection="0">
      <alignment horizontal="left" vertical="center" indent="1"/>
    </xf>
    <xf numFmtId="4" fontId="79" fillId="4" borderId="6" applyNumberFormat="0" applyProtection="0">
      <alignment horizontal="left" vertical="center" indent="1"/>
    </xf>
    <xf numFmtId="4" fontId="82" fillId="23" borderId="0" applyNumberFormat="0" applyProtection="0">
      <alignment horizontal="left" vertical="center" indent="1"/>
    </xf>
    <xf numFmtId="4" fontId="81" fillId="11" borderId="6" applyNumberFormat="0" applyFill="0" applyProtection="0">
      <alignment horizontal="right" vertical="center"/>
    </xf>
    <xf numFmtId="4" fontId="81" fillId="11" borderId="6" applyNumberFormat="0" applyProtection="0">
      <alignment horizontal="right" vertical="center"/>
    </xf>
    <xf numFmtId="4" fontId="2" fillId="22" borderId="0" applyNumberFormat="0" applyProtection="0">
      <alignment horizontal="left" vertical="center" indent="1"/>
    </xf>
    <xf numFmtId="4" fontId="2" fillId="11" borderId="0" applyNumberFormat="0" applyProtection="0">
      <alignment horizontal="left" vertical="center" indent="1"/>
    </xf>
    <xf numFmtId="0" fontId="64" fillId="23" borderId="6" applyNumberFormat="0" applyFill="0" applyProtection="0">
      <alignment horizontal="left" vertical="center" indent="1"/>
    </xf>
    <xf numFmtId="0" fontId="64" fillId="23" borderId="6" applyNumberFormat="0" applyProtection="0">
      <alignment horizontal="left" vertical="top" indent="1"/>
    </xf>
    <xf numFmtId="0" fontId="64" fillId="11" borderId="6" applyNumberFormat="0" applyFill="0" applyProtection="0">
      <alignment horizontal="left" vertical="center" indent="1"/>
    </xf>
    <xf numFmtId="0" fontId="64" fillId="11" borderId="6" applyNumberFormat="0" applyProtection="0">
      <alignment horizontal="left" vertical="top" indent="1"/>
    </xf>
    <xf numFmtId="0" fontId="64" fillId="24" borderId="6" applyNumberFormat="0" applyFill="0" applyProtection="0">
      <alignment horizontal="left" vertical="center" indent="1"/>
    </xf>
    <xf numFmtId="0" fontId="64" fillId="24" borderId="6" applyNumberFormat="0" applyProtection="0">
      <alignment horizontal="left" vertical="top" indent="1"/>
    </xf>
    <xf numFmtId="0" fontId="64" fillId="22" borderId="6" applyNumberFormat="0" applyFill="0" applyProtection="0">
      <alignment horizontal="left" vertical="center" indent="1"/>
    </xf>
    <xf numFmtId="0" fontId="64" fillId="0" borderId="3" applyNumberFormat="0" applyProtection="0">
      <alignment horizontal="left" vertical="center" indent="1"/>
    </xf>
    <xf numFmtId="0" fontId="64" fillId="22" borderId="6" applyNumberFormat="0" applyProtection="0">
      <alignment horizontal="left" vertical="top" indent="1"/>
    </xf>
    <xf numFmtId="0" fontId="64" fillId="25" borderId="3" applyNumberFormat="0">
      <protection locked="0"/>
    </xf>
    <xf numFmtId="4" fontId="81" fillId="22" borderId="6" applyNumberFormat="0" applyFill="0" applyProtection="0">
      <alignment horizontal="right" vertical="center"/>
    </xf>
    <xf numFmtId="4" fontId="81" fillId="11" borderId="6" applyNumberFormat="0" applyFill="0" applyProtection="0">
      <alignment horizontal="left" vertical="center" indent="1"/>
    </xf>
    <xf numFmtId="4" fontId="84" fillId="27" borderId="0" applyNumberFormat="0" applyProtection="0">
      <alignment horizontal="left" vertical="center" indent="1"/>
    </xf>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4" fontId="28" fillId="0" borderId="0" applyNumberFormat="0" applyProtection="0">
      <alignment horizontal="left" wrapText="1" indent="1"/>
    </xf>
    <xf numFmtId="2" fontId="30" fillId="0" borderId="0" applyProtection="0">
      <alignment horizontal="left" wrapText="1" indent="1"/>
    </xf>
    <xf numFmtId="0" fontId="30" fillId="0" borderId="0" applyNumberFormat="0" applyProtection="0">
      <alignment horizontal="left" wrapText="1" indent="1"/>
    </xf>
    <xf numFmtId="0" fontId="30" fillId="0" borderId="0" applyNumberFormat="0" applyProtection="0">
      <alignment horizontal="left" wrapText="1" indent="1"/>
    </xf>
    <xf numFmtId="0" fontId="30" fillId="0" borderId="0" applyNumberFormat="0" applyProtection="0">
      <alignment horizontal="left" wrapText="1" indent="1"/>
    </xf>
    <xf numFmtId="4" fontId="14" fillId="0" borderId="0" applyNumberFormat="0" applyProtection="0">
      <alignment horizontal="right" wrapText="1"/>
    </xf>
    <xf numFmtId="0" fontId="98" fillId="0" borderId="0"/>
    <xf numFmtId="0" fontId="91" fillId="3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7"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39"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4" fontId="79" fillId="0" borderId="3" applyNumberFormat="0" applyProtection="0">
      <alignment horizontal="left" vertical="center" wrapText="1" indent="1" shrinkToFit="1"/>
    </xf>
    <xf numFmtId="0" fontId="30" fillId="0" borderId="3" applyNumberFormat="0" applyProtection="0">
      <alignment horizontal="left" vertical="center" indent="1"/>
    </xf>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30" fillId="0" borderId="1" applyNumberFormat="0" applyProtection="0">
      <alignment horizontal="left" vertical="center" wrapText="1" indent="1" shrinkToFit="1"/>
    </xf>
    <xf numFmtId="0" fontId="91" fillId="40" borderId="0" applyNumberFormat="0" applyBorder="0" applyAlignment="0" applyProtection="0"/>
    <xf numFmtId="0" fontId="30" fillId="0" borderId="1" applyNumberFormat="0" applyProtection="0">
      <alignment horizontal="left" vertical="center" indent="1"/>
    </xf>
    <xf numFmtId="0" fontId="91" fillId="39" borderId="0" applyNumberFormat="0" applyBorder="0" applyAlignment="0" applyProtection="0"/>
    <xf numFmtId="0" fontId="30" fillId="0" borderId="1" applyNumberFormat="0" applyProtection="0">
      <alignment horizontal="left" vertical="center" indent="1"/>
    </xf>
    <xf numFmtId="0" fontId="91" fillId="40" borderId="0" applyNumberFormat="0" applyBorder="0" applyAlignment="0" applyProtection="0"/>
    <xf numFmtId="0" fontId="30" fillId="0" borderId="1" applyNumberFormat="0" applyProtection="0">
      <alignment horizontal="left" vertical="center" indent="1"/>
    </xf>
    <xf numFmtId="0" fontId="91" fillId="39" borderId="0" applyNumberFormat="0" applyBorder="0" applyAlignment="0" applyProtection="0"/>
    <xf numFmtId="0" fontId="30" fillId="0" borderId="3" applyNumberFormat="0" applyProtection="0">
      <alignment horizontal="left" vertical="center" wrapText="1" indent="1" shrinkToFit="1"/>
    </xf>
    <xf numFmtId="0" fontId="91" fillId="7"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4" fontId="14" fillId="0" borderId="3" applyNumberFormat="0" applyProtection="0">
      <alignment horizontal="left" vertical="center" wrapText="1" indent="1" shrinkToFit="1"/>
    </xf>
    <xf numFmtId="0" fontId="30" fillId="0" borderId="6" applyNumberFormat="0" applyProtection="0">
      <alignment horizontal="left" vertical="center" indent="1"/>
    </xf>
    <xf numFmtId="0" fontId="91" fillId="7" borderId="0" applyNumberFormat="0" applyBorder="0" applyAlignment="0" applyProtection="0"/>
    <xf numFmtId="0" fontId="91" fillId="3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30" fillId="0" borderId="6" applyNumberFormat="0" applyProtection="0">
      <alignment horizontal="left" vertical="center" indent="1"/>
    </xf>
    <xf numFmtId="0" fontId="91" fillId="7" borderId="0" applyNumberFormat="0" applyBorder="0" applyAlignment="0" applyProtection="0"/>
    <xf numFmtId="0" fontId="91" fillId="30" borderId="0" applyNumberFormat="0" applyBorder="0" applyAlignment="0" applyProtection="0"/>
    <xf numFmtId="0" fontId="91" fillId="41" borderId="0" applyNumberFormat="0" applyBorder="0" applyAlignment="0" applyProtection="0"/>
    <xf numFmtId="0" fontId="91" fillId="34" borderId="0" applyNumberFormat="0" applyBorder="0" applyAlignment="0" applyProtection="0"/>
    <xf numFmtId="0" fontId="91" fillId="41"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30" fillId="0" borderId="6" applyNumberFormat="0" applyProtection="0">
      <alignment horizontal="left" vertical="center" indent="1"/>
    </xf>
    <xf numFmtId="0" fontId="91" fillId="39" borderId="0" applyNumberFormat="0" applyBorder="0" applyAlignment="0" applyProtection="0"/>
    <xf numFmtId="0" fontId="91" fillId="30" borderId="0" applyNumberFormat="0" applyBorder="0" applyAlignment="0" applyProtection="0"/>
    <xf numFmtId="0" fontId="91" fillId="41"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4" fontId="14" fillId="0" borderId="1" applyNumberFormat="0" applyProtection="0">
      <alignment horizontal="right" vertical="center" wrapText="1" shrinkToFit="1"/>
    </xf>
    <xf numFmtId="0" fontId="91" fillId="40"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30" borderId="0" applyNumberFormat="0" applyBorder="0" applyAlignment="0" applyProtection="0"/>
    <xf numFmtId="0" fontId="91" fillId="41"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4" fontId="79" fillId="0" borderId="18" applyNumberFormat="0" applyProtection="0">
      <alignment horizontal="left" vertical="center" wrapText="1" indent="1" shrinkToFit="1"/>
    </xf>
    <xf numFmtId="0" fontId="91" fillId="34"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9" fillId="0" borderId="0"/>
    <xf numFmtId="0" fontId="91" fillId="30" borderId="0" applyNumberFormat="0" applyBorder="0" applyAlignment="0" applyProtection="0"/>
    <xf numFmtId="0" fontId="91" fillId="41" borderId="0" applyNumberFormat="0" applyBorder="0" applyAlignment="0" applyProtection="0"/>
    <xf numFmtId="0" fontId="91" fillId="7"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9"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40" borderId="0" applyNumberFormat="0" applyBorder="0" applyAlignment="0" applyProtection="0"/>
    <xf numFmtId="0" fontId="91" fillId="30"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41" borderId="0" applyNumberFormat="0" applyBorder="0" applyAlignment="0" applyProtection="0"/>
    <xf numFmtId="0" fontId="91" fillId="7" borderId="0" applyNumberFormat="0" applyBorder="0" applyAlignment="0" applyProtection="0"/>
    <xf numFmtId="0" fontId="91" fillId="41"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41"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64" fillId="0" borderId="0"/>
    <xf numFmtId="4" fontId="14" fillId="11" borderId="17" applyNumberFormat="0" applyFill="0" applyProtection="0">
      <alignment horizontal="left" vertical="center"/>
    </xf>
    <xf numFmtId="4" fontId="14" fillId="11" borderId="3" applyNumberFormat="0" applyFill="0" applyProtection="0">
      <alignment horizontal="left" vertical="center"/>
    </xf>
    <xf numFmtId="4" fontId="14" fillId="11" borderId="3" applyNumberFormat="0" applyFill="0" applyProtection="0">
      <alignment horizontal="left" vertical="center"/>
    </xf>
    <xf numFmtId="4" fontId="14" fillId="4" borderId="6" applyNumberFormat="0" applyFill="0" applyProtection="0">
      <alignment vertical="center"/>
    </xf>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4" fontId="79" fillId="11" borderId="0" applyNumberFormat="0" applyProtection="0">
      <alignment horizontal="left" vertical="center" indent="1"/>
    </xf>
    <xf numFmtId="0" fontId="64" fillId="23" borderId="6" applyNumberFormat="0" applyProtection="0">
      <alignment horizontal="left" vertical="center" indent="1"/>
    </xf>
    <xf numFmtId="0" fontId="64" fillId="11" borderId="6" applyNumberFormat="0" applyProtection="0">
      <alignment horizontal="left" vertical="center" indent="1"/>
    </xf>
    <xf numFmtId="0" fontId="64" fillId="24" borderId="6" applyNumberFormat="0" applyProtection="0">
      <alignment horizontal="left" vertical="center" indent="1"/>
    </xf>
    <xf numFmtId="0" fontId="64" fillId="22" borderId="6" applyNumberFormat="0" applyProtection="0">
      <alignment horizontal="left" vertical="center" indent="1"/>
    </xf>
    <xf numFmtId="4" fontId="81" fillId="22" borderId="6" applyNumberFormat="0" applyProtection="0">
      <alignment horizontal="right" vertical="center"/>
    </xf>
    <xf numFmtId="4" fontId="81" fillId="11" borderId="6" applyNumberFormat="0" applyProtection="0">
      <alignment horizontal="left" vertical="center" indent="1"/>
    </xf>
    <xf numFmtId="0" fontId="121" fillId="0" borderId="0"/>
    <xf numFmtId="0" fontId="58" fillId="10" borderId="13" applyNumberFormat="0" applyFont="0" applyAlignment="0" applyProtection="0"/>
    <xf numFmtId="4" fontId="122" fillId="23" borderId="0" applyNumberFormat="0" applyProtection="0">
      <alignment horizontal="left" vertical="center" indent="1"/>
    </xf>
    <xf numFmtId="4" fontId="81" fillId="22" borderId="0" applyNumberFormat="0" applyProtection="0">
      <alignment horizontal="left" vertical="center" indent="1"/>
    </xf>
    <xf numFmtId="4" fontId="81" fillId="11" borderId="0" applyNumberFormat="0" applyProtection="0">
      <alignment horizontal="left" vertical="center" indent="1"/>
    </xf>
    <xf numFmtId="0" fontId="121" fillId="23" borderId="6" applyNumberFormat="0" applyProtection="0">
      <alignment horizontal="left" vertical="center" indent="1"/>
    </xf>
    <xf numFmtId="0" fontId="121" fillId="23" borderId="6" applyNumberFormat="0" applyProtection="0">
      <alignment horizontal="left" vertical="top" indent="1"/>
    </xf>
    <xf numFmtId="0" fontId="121" fillId="11" borderId="6" applyNumberFormat="0" applyProtection="0">
      <alignment horizontal="left" vertical="center" indent="1"/>
    </xf>
    <xf numFmtId="0" fontId="121" fillId="11" borderId="6" applyNumberFormat="0" applyProtection="0">
      <alignment horizontal="left" vertical="top" indent="1"/>
    </xf>
    <xf numFmtId="0" fontId="121" fillId="24" borderId="6" applyNumberFormat="0" applyProtection="0">
      <alignment horizontal="left" vertical="center" indent="1"/>
    </xf>
    <xf numFmtId="0" fontId="121" fillId="24" borderId="6" applyNumberFormat="0" applyProtection="0">
      <alignment horizontal="left" vertical="top" indent="1"/>
    </xf>
    <xf numFmtId="0" fontId="121" fillId="22" borderId="6" applyNumberFormat="0" applyProtection="0">
      <alignment horizontal="left" vertical="center" indent="1"/>
    </xf>
    <xf numFmtId="0" fontId="121" fillId="22" borderId="6" applyNumberFormat="0" applyProtection="0">
      <alignment horizontal="left" vertical="top" indent="1"/>
    </xf>
    <xf numFmtId="0" fontId="121" fillId="25" borderId="3" applyNumberFormat="0">
      <protection locked="0"/>
    </xf>
    <xf numFmtId="4" fontId="81" fillId="47" borderId="6" applyNumberFormat="0" applyProtection="0">
      <alignment horizontal="right" vertical="center"/>
    </xf>
    <xf numFmtId="4" fontId="14" fillId="47" borderId="25" applyNumberFormat="0" applyProtection="0">
      <alignment horizontal="left" wrapText="1" indent="1"/>
    </xf>
    <xf numFmtId="4" fontId="123" fillId="27" borderId="0" applyNumberFormat="0" applyProtection="0">
      <alignment horizontal="left" vertical="center" indent="1"/>
    </xf>
    <xf numFmtId="0" fontId="121" fillId="10" borderId="13" applyNumberFormat="0" applyFont="0" applyAlignment="0" applyProtection="0"/>
    <xf numFmtId="4" fontId="79" fillId="0" borderId="0" applyNumberFormat="0" applyProtection="0">
      <alignment horizontal="left" indent="1"/>
    </xf>
    <xf numFmtId="4" fontId="124" fillId="23" borderId="0" applyNumberFormat="0" applyProtection="0">
      <alignment horizontal="left" vertical="center" indent="1"/>
    </xf>
    <xf numFmtId="4" fontId="125" fillId="22" borderId="0" applyNumberFormat="0" applyProtection="0">
      <alignment horizontal="left" vertical="center" indent="1"/>
    </xf>
    <xf numFmtId="4" fontId="125" fillId="11" borderId="0" applyNumberFormat="0" applyProtection="0">
      <alignment horizontal="left" vertical="center" indent="1"/>
    </xf>
    <xf numFmtId="0" fontId="30" fillId="0" borderId="0" applyNumberFormat="0" applyProtection="0">
      <alignment horizontal="left" vertical="center" indent="1"/>
    </xf>
    <xf numFmtId="0" fontId="30" fillId="0" borderId="0" applyNumberFormat="0" applyProtection="0">
      <alignment horizontal="left" vertical="center" indent="1"/>
    </xf>
    <xf numFmtId="0" fontId="30" fillId="0" borderId="0" applyNumberFormat="0" applyProtection="0">
      <alignment horizontal="left" vertical="center" indent="1"/>
    </xf>
    <xf numFmtId="4" fontId="14" fillId="0" borderId="0" applyNumberFormat="0" applyProtection="0">
      <alignment horizontal="left" wrapText="1" indent="1" shrinkToFit="1"/>
    </xf>
    <xf numFmtId="4" fontId="126" fillId="27" borderId="0" applyNumberFormat="0" applyProtection="0">
      <alignment horizontal="left" vertical="center" indent="1"/>
    </xf>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30" borderId="0" applyNumberFormat="0" applyBorder="0" applyAlignment="0" applyProtection="0"/>
    <xf numFmtId="0" fontId="91" fillId="7"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0" borderId="0" applyNumberFormat="0" applyBorder="0" applyAlignment="0" applyProtection="0"/>
    <xf numFmtId="0" fontId="91" fillId="30"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1" fillId="0" borderId="0"/>
    <xf numFmtId="0" fontId="1" fillId="0" borderId="0"/>
    <xf numFmtId="0" fontId="1" fillId="0" borderId="0"/>
    <xf numFmtId="0" fontId="130" fillId="0" borderId="0"/>
    <xf numFmtId="0" fontId="91" fillId="7"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0"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3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133" fillId="0" borderId="0"/>
    <xf numFmtId="0" fontId="91" fillId="30" borderId="0" applyNumberFormat="0" applyBorder="0" applyAlignment="0" applyProtection="0"/>
    <xf numFmtId="0" fontId="91" fillId="34"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7" borderId="0" applyNumberFormat="0" applyBorder="0" applyAlignment="0" applyProtection="0"/>
    <xf numFmtId="0" fontId="91" fillId="7"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41"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40" borderId="0" applyNumberFormat="0" applyBorder="0" applyAlignment="0" applyProtection="0"/>
    <xf numFmtId="0" fontId="91" fillId="41"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9" borderId="0" applyNumberFormat="0" applyBorder="0" applyAlignment="0" applyProtection="0"/>
    <xf numFmtId="0" fontId="91" fillId="30" borderId="0" applyNumberFormat="0" applyBorder="0" applyAlignment="0" applyProtection="0"/>
    <xf numFmtId="0" fontId="91" fillId="30" borderId="0" applyNumberFormat="0" applyBorder="0" applyAlignment="0" applyProtection="0"/>
    <xf numFmtId="0" fontId="91" fillId="7" borderId="0" applyNumberFormat="0" applyBorder="0" applyAlignment="0" applyProtection="0"/>
    <xf numFmtId="0" fontId="91" fillId="41" borderId="0" applyNumberFormat="0" applyBorder="0" applyAlignment="0" applyProtection="0"/>
    <xf numFmtId="0" fontId="91" fillId="34" borderId="0" applyNumberFormat="0" applyBorder="0" applyAlignment="0" applyProtection="0"/>
    <xf numFmtId="0" fontId="91" fillId="41" borderId="0" applyNumberFormat="0" applyBorder="0" applyAlignment="0" applyProtection="0"/>
    <xf numFmtId="0" fontId="91" fillId="30" borderId="0" applyNumberFormat="0" applyBorder="0" applyAlignment="0" applyProtection="0"/>
    <xf numFmtId="0" fontId="91" fillId="40" borderId="0" applyNumberFormat="0" applyBorder="0" applyAlignment="0" applyProtection="0"/>
    <xf numFmtId="0" fontId="91" fillId="40" borderId="0" applyNumberFormat="0" applyBorder="0" applyAlignment="0" applyProtection="0"/>
    <xf numFmtId="0" fontId="91" fillId="39" borderId="0" applyNumberFormat="0" applyBorder="0" applyAlignment="0" applyProtection="0"/>
    <xf numFmtId="0" fontId="91" fillId="39" borderId="0" applyNumberFormat="0" applyBorder="0" applyAlignment="0" applyProtection="0"/>
    <xf numFmtId="0" fontId="91" fillId="7" borderId="0" applyNumberFormat="0" applyBorder="0" applyAlignment="0" applyProtection="0"/>
    <xf numFmtId="0" fontId="91" fillId="7"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xf numFmtId="0" fontId="91" fillId="34" borderId="0" applyNumberFormat="0" applyBorder="0" applyAlignment="0" applyProtection="0"/>
    <xf numFmtId="0" fontId="91" fillId="30" borderId="0" applyNumberFormat="0" applyBorder="0" applyAlignment="0" applyProtection="0"/>
  </cellStyleXfs>
  <cellXfs count="345">
    <xf numFmtId="0" fontId="0" fillId="0" borderId="0" xfId="0"/>
    <xf numFmtId="0" fontId="6" fillId="0" borderId="0" xfId="0" applyFont="1"/>
    <xf numFmtId="0" fontId="6" fillId="0" borderId="0" xfId="0" applyFont="1" applyAlignment="1">
      <alignment wrapText="1"/>
    </xf>
    <xf numFmtId="166" fontId="6" fillId="0" borderId="0" xfId="0" applyNumberFormat="1" applyFont="1"/>
    <xf numFmtId="164" fontId="6" fillId="0" borderId="0" xfId="0" applyNumberFormat="1" applyFont="1"/>
    <xf numFmtId="0" fontId="9" fillId="0" borderId="0" xfId="0" applyFont="1"/>
    <xf numFmtId="0" fontId="12" fillId="0" borderId="0" xfId="0" applyFont="1"/>
    <xf numFmtId="0" fontId="6" fillId="0" borderId="0" xfId="0" applyFont="1" applyAlignment="1">
      <alignment vertical="center"/>
    </xf>
    <xf numFmtId="0" fontId="15" fillId="0" borderId="0" xfId="0" applyFont="1"/>
    <xf numFmtId="3" fontId="15" fillId="0" borderId="0" xfId="0" applyNumberFormat="1" applyFont="1"/>
    <xf numFmtId="3" fontId="6" fillId="0" borderId="0" xfId="0" applyNumberFormat="1" applyFont="1"/>
    <xf numFmtId="164" fontId="6" fillId="0" borderId="5" xfId="0" applyNumberFormat="1" applyFont="1" applyBorder="1"/>
    <xf numFmtId="167" fontId="15" fillId="0" borderId="5" xfId="3" applyNumberFormat="1" applyFont="1" applyBorder="1"/>
    <xf numFmtId="164" fontId="6" fillId="0" borderId="4" xfId="0" applyNumberFormat="1" applyFont="1" applyBorder="1"/>
    <xf numFmtId="167" fontId="15" fillId="0" borderId="4" xfId="3" applyNumberFormat="1" applyFont="1" applyBorder="1"/>
    <xf numFmtId="166" fontId="15" fillId="0" borderId="0" xfId="0" applyNumberFormat="1" applyFont="1"/>
    <xf numFmtId="3" fontId="42" fillId="0" borderId="5" xfId="1" applyNumberFormat="1" applyFont="1" applyBorder="1" applyAlignment="1">
      <alignment horizontal="right" wrapText="1"/>
    </xf>
    <xf numFmtId="3" fontId="42" fillId="0" borderId="5" xfId="5" applyNumberFormat="1" applyFont="1" applyBorder="1" applyAlignment="1">
      <alignment horizontal="right" wrapText="1"/>
    </xf>
    <xf numFmtId="3" fontId="44" fillId="0" borderId="5" xfId="1" applyNumberFormat="1" applyFont="1" applyBorder="1" applyAlignment="1">
      <alignment horizontal="right" wrapText="1"/>
    </xf>
    <xf numFmtId="3" fontId="29" fillId="0" borderId="5" xfId="9" applyNumberFormat="1" applyFont="1" applyBorder="1" applyAlignment="1">
      <alignment horizontal="right"/>
    </xf>
    <xf numFmtId="3" fontId="31" fillId="0" borderId="5" xfId="1" applyNumberFormat="1" applyFont="1" applyBorder="1" applyAlignment="1">
      <alignment horizontal="justify" wrapText="1"/>
    </xf>
    <xf numFmtId="3" fontId="32" fillId="0" borderId="5" xfId="2" applyNumberFormat="1" applyFont="1" applyBorder="1"/>
    <xf numFmtId="3" fontId="46" fillId="0" borderId="5" xfId="2" applyNumberFormat="1" applyFont="1" applyBorder="1"/>
    <xf numFmtId="3" fontId="31" fillId="0" borderId="5" xfId="1" applyNumberFormat="1" applyFont="1" applyBorder="1" applyAlignment="1">
      <alignment horizontal="left" wrapText="1"/>
    </xf>
    <xf numFmtId="3" fontId="47" fillId="0" borderId="5" xfId="2" applyNumberFormat="1" applyFont="1" applyBorder="1"/>
    <xf numFmtId="3" fontId="31" fillId="0" borderId="5" xfId="5" applyNumberFormat="1" applyFont="1" applyBorder="1" applyAlignment="1">
      <alignment horizontal="justify" wrapText="1"/>
    </xf>
    <xf numFmtId="3" fontId="48" fillId="0" borderId="5" xfId="2" applyNumberFormat="1" applyFont="1" applyBorder="1"/>
    <xf numFmtId="3" fontId="45" fillId="0" borderId="5" xfId="1" applyNumberFormat="1" applyFont="1" applyBorder="1" applyAlignment="1">
      <alignment horizontal="left" wrapText="1"/>
    </xf>
    <xf numFmtId="3" fontId="28" fillId="0" borderId="0" xfId="10" applyNumberFormat="1" applyFont="1" applyAlignment="1">
      <alignment horizontal="right" wrapText="1" indent="1" shrinkToFit="1"/>
    </xf>
    <xf numFmtId="0" fontId="25" fillId="0" borderId="0" xfId="0" applyFont="1" applyAlignment="1">
      <alignment horizontal="center" wrapText="1"/>
    </xf>
    <xf numFmtId="167" fontId="6" fillId="0" borderId="0" xfId="0" applyNumberFormat="1" applyFont="1"/>
    <xf numFmtId="0" fontId="35" fillId="0" borderId="0" xfId="0" applyFont="1"/>
    <xf numFmtId="0" fontId="35" fillId="0" borderId="0" xfId="0" applyFont="1" applyAlignment="1">
      <alignment wrapText="1"/>
    </xf>
    <xf numFmtId="0" fontId="30" fillId="0" borderId="0" xfId="0" applyFont="1" applyAlignment="1">
      <alignment vertical="center"/>
    </xf>
    <xf numFmtId="0" fontId="30" fillId="0" borderId="0" xfId="0" applyFont="1"/>
    <xf numFmtId="0" fontId="10" fillId="0" borderId="0" xfId="0" applyFont="1" applyAlignment="1">
      <alignment horizontal="center"/>
    </xf>
    <xf numFmtId="0" fontId="35" fillId="0" borderId="17" xfId="0" applyFont="1" applyBorder="1" applyAlignment="1">
      <alignment horizontal="center" vertical="center" wrapText="1"/>
    </xf>
    <xf numFmtId="0" fontId="6" fillId="0" borderId="4" xfId="0" applyFont="1" applyBorder="1" applyAlignment="1">
      <alignment wrapText="1"/>
    </xf>
    <xf numFmtId="166" fontId="6" fillId="0" borderId="4" xfId="0" applyNumberFormat="1" applyFont="1" applyBorder="1"/>
    <xf numFmtId="167" fontId="6" fillId="0" borderId="4" xfId="0" applyNumberFormat="1" applyFont="1" applyBorder="1"/>
    <xf numFmtId="0" fontId="6" fillId="0" borderId="5" xfId="0" applyFont="1" applyBorder="1" applyAlignment="1">
      <alignment wrapText="1"/>
    </xf>
    <xf numFmtId="166" fontId="6" fillId="0" borderId="5" xfId="0" applyNumberFormat="1" applyFont="1" applyBorder="1"/>
    <xf numFmtId="167" fontId="6" fillId="0" borderId="5" xfId="0" applyNumberFormat="1" applyFont="1" applyBorder="1"/>
    <xf numFmtId="0" fontId="6" fillId="0" borderId="19" xfId="0" applyFont="1" applyBorder="1" applyAlignment="1">
      <alignment wrapText="1"/>
    </xf>
    <xf numFmtId="166" fontId="6" fillId="0" borderId="19" xfId="0" applyNumberFormat="1" applyFont="1" applyBorder="1"/>
    <xf numFmtId="167" fontId="6" fillId="0" borderId="19" xfId="0" applyNumberFormat="1" applyFont="1" applyBorder="1"/>
    <xf numFmtId="0" fontId="10" fillId="3" borderId="17" xfId="0" applyFont="1" applyFill="1" applyBorder="1" applyAlignment="1">
      <alignment wrapText="1"/>
    </xf>
    <xf numFmtId="166" fontId="13" fillId="3" borderId="17" xfId="0" applyNumberFormat="1" applyFont="1" applyFill="1" applyBorder="1"/>
    <xf numFmtId="167" fontId="10" fillId="3" borderId="17" xfId="0" applyNumberFormat="1" applyFont="1" applyFill="1" applyBorder="1"/>
    <xf numFmtId="166" fontId="10" fillId="3" borderId="17" xfId="0" applyNumberFormat="1" applyFont="1" applyFill="1" applyBorder="1"/>
    <xf numFmtId="164" fontId="10" fillId="3" borderId="17" xfId="0" applyNumberFormat="1" applyFont="1" applyFill="1" applyBorder="1"/>
    <xf numFmtId="0" fontId="35" fillId="0" borderId="17" xfId="702" applyFont="1" applyBorder="1" applyAlignment="1">
      <alignment horizontal="center" vertical="center" wrapText="1"/>
    </xf>
    <xf numFmtId="0" fontId="6" fillId="0" borderId="4" xfId="702" applyFont="1" applyBorder="1" applyAlignment="1">
      <alignment wrapText="1"/>
    </xf>
    <xf numFmtId="0" fontId="103" fillId="0" borderId="5" xfId="702" applyFont="1" applyBorder="1" applyAlignment="1">
      <alignment horizontal="right" wrapText="1"/>
    </xf>
    <xf numFmtId="0" fontId="6" fillId="0" borderId="5" xfId="702" applyFont="1" applyBorder="1" applyAlignment="1">
      <alignment wrapText="1"/>
    </xf>
    <xf numFmtId="0" fontId="4" fillId="3" borderId="17" xfId="702" applyFont="1" applyFill="1" applyBorder="1" applyAlignment="1">
      <alignment wrapText="1"/>
    </xf>
    <xf numFmtId="0" fontId="34" fillId="3" borderId="20" xfId="702" applyFont="1" applyFill="1" applyBorder="1" applyAlignment="1">
      <alignment wrapText="1"/>
    </xf>
    <xf numFmtId="0" fontId="17" fillId="0" borderId="17" xfId="702" applyFont="1" applyBorder="1" applyAlignment="1">
      <alignment horizontal="center" vertical="center" wrapText="1"/>
    </xf>
    <xf numFmtId="0" fontId="15" fillId="0" borderId="4" xfId="702" applyFont="1" applyBorder="1" applyAlignment="1">
      <alignment wrapText="1"/>
    </xf>
    <xf numFmtId="3" fontId="15" fillId="0" borderId="4" xfId="702" applyNumberFormat="1" applyFont="1" applyBorder="1" applyAlignment="1">
      <alignment horizontal="right"/>
    </xf>
    <xf numFmtId="167" fontId="6" fillId="0" borderId="4" xfId="3" applyNumberFormat="1" applyFont="1" applyBorder="1"/>
    <xf numFmtId="3" fontId="6" fillId="0" borderId="4" xfId="702" applyNumberFormat="1" applyFont="1" applyBorder="1"/>
    <xf numFmtId="164" fontId="6" fillId="0" borderId="4" xfId="702" applyNumberFormat="1" applyFont="1" applyBorder="1"/>
    <xf numFmtId="0" fontId="15" fillId="0" borderId="5" xfId="702" applyFont="1" applyBorder="1" applyAlignment="1">
      <alignment wrapText="1"/>
    </xf>
    <xf numFmtId="3" fontId="15" fillId="0" borderId="5" xfId="702" applyNumberFormat="1" applyFont="1" applyBorder="1" applyAlignment="1">
      <alignment horizontal="right"/>
    </xf>
    <xf numFmtId="167" fontId="6" fillId="0" borderId="5" xfId="3" applyNumberFormat="1" applyFont="1" applyBorder="1"/>
    <xf numFmtId="3" fontId="6" fillId="0" borderId="5" xfId="702" applyNumberFormat="1" applyFont="1" applyBorder="1"/>
    <xf numFmtId="164" fontId="6" fillId="0" borderId="5" xfId="702" applyNumberFormat="1" applyFont="1" applyBorder="1"/>
    <xf numFmtId="0" fontId="15" fillId="0" borderId="5" xfId="702" applyFont="1" applyBorder="1" applyAlignment="1">
      <alignment vertical="center" wrapText="1"/>
    </xf>
    <xf numFmtId="0" fontId="15" fillId="0" borderId="5" xfId="702" applyFont="1" applyBorder="1" applyAlignment="1">
      <alignment vertical="top" wrapText="1"/>
    </xf>
    <xf numFmtId="3" fontId="15" fillId="0" borderId="19" xfId="702" applyNumberFormat="1" applyFont="1" applyBorder="1" applyAlignment="1">
      <alignment horizontal="right"/>
    </xf>
    <xf numFmtId="167" fontId="15" fillId="0" borderId="19" xfId="3" applyNumberFormat="1" applyFont="1" applyBorder="1"/>
    <xf numFmtId="167" fontId="6" fillId="0" borderId="19" xfId="3" applyNumberFormat="1" applyFont="1" applyBorder="1"/>
    <xf numFmtId="3" fontId="6" fillId="0" borderId="19" xfId="702" applyNumberFormat="1" applyFont="1" applyBorder="1"/>
    <xf numFmtId="164" fontId="6" fillId="0" borderId="19" xfId="702" applyNumberFormat="1" applyFont="1" applyBorder="1"/>
    <xf numFmtId="0" fontId="7" fillId="3" borderId="17" xfId="702" applyFont="1" applyFill="1" applyBorder="1" applyAlignment="1">
      <alignment wrapText="1"/>
    </xf>
    <xf numFmtId="3" fontId="7" fillId="3" borderId="17" xfId="702" applyNumberFormat="1" applyFont="1" applyFill="1" applyBorder="1"/>
    <xf numFmtId="167" fontId="13" fillId="3" borderId="17" xfId="3" applyNumberFormat="1" applyFont="1" applyFill="1" applyBorder="1"/>
    <xf numFmtId="167" fontId="4" fillId="3" borderId="17" xfId="3" applyNumberFormat="1" applyFont="1" applyFill="1" applyBorder="1"/>
    <xf numFmtId="3" fontId="10" fillId="3" borderId="17" xfId="702" applyNumberFormat="1" applyFont="1" applyFill="1" applyBorder="1"/>
    <xf numFmtId="164" fontId="10" fillId="3" borderId="17" xfId="702" applyNumberFormat="1" applyFont="1" applyFill="1" applyBorder="1"/>
    <xf numFmtId="0" fontId="64" fillId="0" borderId="0" xfId="702"/>
    <xf numFmtId="0" fontId="17" fillId="0" borderId="4" xfId="702" applyFont="1" applyBorder="1" applyAlignment="1">
      <alignment horizontal="center" vertical="center" wrapText="1"/>
    </xf>
    <xf numFmtId="0" fontId="114" fillId="3" borderId="5" xfId="5" applyFont="1" applyFill="1" applyBorder="1" applyAlignment="1">
      <alignment horizontal="left" wrapText="1"/>
    </xf>
    <xf numFmtId="3" fontId="114" fillId="3" borderId="5" xfId="5" applyNumberFormat="1" applyFont="1" applyFill="1" applyBorder="1" applyAlignment="1">
      <alignment horizontal="right" wrapText="1"/>
    </xf>
    <xf numFmtId="3" fontId="63" fillId="3" borderId="5" xfId="5" applyNumberFormat="1" applyFont="1" applyFill="1" applyBorder="1" applyAlignment="1">
      <alignment horizontal="right" wrapText="1"/>
    </xf>
    <xf numFmtId="0" fontId="13" fillId="3" borderId="5" xfId="702" applyFont="1" applyFill="1" applyBorder="1" applyAlignment="1">
      <alignment wrapText="1"/>
    </xf>
    <xf numFmtId="165" fontId="13" fillId="3" borderId="5" xfId="702" applyNumberFormat="1" applyFont="1" applyFill="1" applyBorder="1" applyAlignment="1">
      <alignment horizontal="right" wrapText="1"/>
    </xf>
    <xf numFmtId="0" fontId="28" fillId="3" borderId="4" xfId="10" applyNumberFormat="1" applyFont="1" applyFill="1" applyBorder="1" applyAlignment="1">
      <alignment horizontal="left" wrapText="1" indent="2" shrinkToFit="1"/>
    </xf>
    <xf numFmtId="167" fontId="10" fillId="3" borderId="4" xfId="0" applyNumberFormat="1" applyFont="1" applyFill="1" applyBorder="1" applyAlignment="1">
      <alignment wrapText="1"/>
    </xf>
    <xf numFmtId="0" fontId="116" fillId="0" borderId="5" xfId="10" applyNumberFormat="1" applyFont="1" applyBorder="1" applyAlignment="1">
      <alignment horizontal="left" wrapText="1" indent="3" shrinkToFit="1"/>
    </xf>
    <xf numFmtId="0" fontId="30" fillId="0" borderId="5" xfId="10" applyNumberFormat="1" applyFont="1" applyBorder="1" applyAlignment="1">
      <alignment horizontal="left" wrapText="1" indent="5" shrinkToFit="1"/>
    </xf>
    <xf numFmtId="0" fontId="30" fillId="0" borderId="5" xfId="10" applyNumberFormat="1" applyFont="1" applyBorder="1" applyAlignment="1">
      <alignment horizontal="left" wrapText="1" indent="6" shrinkToFit="1"/>
    </xf>
    <xf numFmtId="0" fontId="30" fillId="0" borderId="5" xfId="10" quotePrefix="1" applyNumberFormat="1" applyFont="1" applyBorder="1" applyAlignment="1">
      <alignment horizontal="left" wrapText="1" indent="6" shrinkToFit="1"/>
    </xf>
    <xf numFmtId="0" fontId="31" fillId="0" borderId="5" xfId="10" applyNumberFormat="1" applyFont="1" applyBorder="1" applyAlignment="1">
      <alignment horizontal="left" wrapText="1" indent="3" shrinkToFit="1"/>
    </xf>
    <xf numFmtId="0" fontId="30" fillId="0" borderId="5" xfId="10" applyNumberFormat="1" applyFont="1" applyBorder="1" applyAlignment="1">
      <alignment horizontal="left" wrapText="1" indent="4" shrinkToFit="1"/>
    </xf>
    <xf numFmtId="3" fontId="117" fillId="0" borderId="5" xfId="10" applyNumberFormat="1" applyFont="1" applyBorder="1" applyAlignment="1">
      <alignment wrapText="1" shrinkToFit="1"/>
    </xf>
    <xf numFmtId="3" fontId="22" fillId="3" borderId="22" xfId="0" applyNumberFormat="1" applyFont="1" applyFill="1" applyBorder="1" applyAlignment="1">
      <alignment horizontal="right" wrapText="1"/>
    </xf>
    <xf numFmtId="3" fontId="22" fillId="0" borderId="23" xfId="0" applyNumberFormat="1" applyFont="1" applyBorder="1" applyAlignment="1">
      <alignment horizontal="right" wrapText="1"/>
    </xf>
    <xf numFmtId="3" fontId="22" fillId="3" borderId="4" xfId="0" applyNumberFormat="1" applyFont="1" applyFill="1" applyBorder="1" applyAlignment="1">
      <alignment horizontal="right"/>
    </xf>
    <xf numFmtId="3" fontId="119" fillId="0" borderId="5" xfId="10" applyNumberFormat="1" applyFont="1" applyBorder="1" applyAlignment="1">
      <alignment wrapText="1" shrinkToFit="1"/>
    </xf>
    <xf numFmtId="3" fontId="20" fillId="0" borderId="5" xfId="10" applyNumberFormat="1" applyFont="1" applyBorder="1" applyAlignment="1">
      <alignment wrapText="1" shrinkToFit="1"/>
    </xf>
    <xf numFmtId="3" fontId="118" fillId="0" borderId="5" xfId="10" applyNumberFormat="1" applyFont="1" applyBorder="1" applyAlignment="1">
      <alignment wrapText="1" shrinkToFit="1"/>
    </xf>
    <xf numFmtId="164" fontId="6" fillId="0" borderId="19" xfId="0" applyNumberFormat="1" applyFont="1" applyBorder="1"/>
    <xf numFmtId="0" fontId="12" fillId="0" borderId="0" xfId="0" applyFont="1" applyAlignment="1">
      <alignment wrapText="1"/>
    </xf>
    <xf numFmtId="167" fontId="12" fillId="0" borderId="0" xfId="0" applyNumberFormat="1" applyFont="1"/>
    <xf numFmtId="166" fontId="6" fillId="0" borderId="4" xfId="702" applyNumberFormat="1" applyFont="1" applyBorder="1"/>
    <xf numFmtId="167" fontId="6" fillId="0" borderId="4" xfId="702" applyNumberFormat="1" applyFont="1" applyBorder="1"/>
    <xf numFmtId="166" fontId="5" fillId="0" borderId="5" xfId="702" applyNumberFormat="1" applyFont="1" applyBorder="1"/>
    <xf numFmtId="167" fontId="6" fillId="0" borderId="5" xfId="702" applyNumberFormat="1" applyFont="1" applyBorder="1"/>
    <xf numFmtId="3" fontId="5" fillId="0" borderId="5" xfId="702" applyNumberFormat="1" applyFont="1" applyBorder="1"/>
    <xf numFmtId="166" fontId="6" fillId="0" borderId="5" xfId="702" applyNumberFormat="1" applyFont="1" applyBorder="1"/>
    <xf numFmtId="166" fontId="12" fillId="0" borderId="5" xfId="702" applyNumberFormat="1" applyFont="1" applyBorder="1"/>
    <xf numFmtId="167" fontId="12" fillId="0" borderId="5" xfId="702" applyNumberFormat="1" applyFont="1" applyBorder="1"/>
    <xf numFmtId="167" fontId="12" fillId="0" borderId="5" xfId="702" applyNumberFormat="1" applyFont="1" applyBorder="1" applyAlignment="1">
      <alignment horizontal="right"/>
    </xf>
    <xf numFmtId="167" fontId="5" fillId="0" borderId="5" xfId="702" applyNumberFormat="1" applyFont="1" applyBorder="1"/>
    <xf numFmtId="166" fontId="7" fillId="3" borderId="17" xfId="702" applyNumberFormat="1" applyFont="1" applyFill="1" applyBorder="1"/>
    <xf numFmtId="167" fontId="4" fillId="3" borderId="17" xfId="702" applyNumberFormat="1" applyFont="1" applyFill="1" applyBorder="1"/>
    <xf numFmtId="0" fontId="8" fillId="0" borderId="0" xfId="0" applyFont="1" applyAlignment="1">
      <alignment horizontal="center" wrapText="1"/>
    </xf>
    <xf numFmtId="167" fontId="10" fillId="3" borderId="19" xfId="702" applyNumberFormat="1" applyFont="1" applyFill="1" applyBorder="1"/>
    <xf numFmtId="166" fontId="6" fillId="0" borderId="0" xfId="702" applyNumberFormat="1" applyFont="1"/>
    <xf numFmtId="164" fontId="6" fillId="0" borderId="0" xfId="702" applyNumberFormat="1" applyFont="1"/>
    <xf numFmtId="0" fontId="6" fillId="0" borderId="0" xfId="702" applyFont="1"/>
    <xf numFmtId="0" fontId="12" fillId="0" borderId="0" xfId="702" applyFont="1" applyAlignment="1">
      <alignment wrapText="1"/>
    </xf>
    <xf numFmtId="0" fontId="12" fillId="0" borderId="0" xfId="702" applyFont="1"/>
    <xf numFmtId="0" fontId="4" fillId="0" borderId="0" xfId="0" applyFont="1"/>
    <xf numFmtId="3" fontId="15" fillId="0" borderId="5" xfId="702" applyNumberFormat="1" applyFont="1" applyBorder="1" applyAlignment="1">
      <alignment horizontal="right" wrapText="1"/>
    </xf>
    <xf numFmtId="0" fontId="15" fillId="0" borderId="19" xfId="702" applyFont="1" applyBorder="1" applyAlignment="1">
      <alignment vertical="top" wrapText="1"/>
    </xf>
    <xf numFmtId="167" fontId="18" fillId="0" borderId="5" xfId="3" applyNumberFormat="1" applyFont="1" applyBorder="1"/>
    <xf numFmtId="167" fontId="38" fillId="0" borderId="5" xfId="3" applyNumberFormat="1" applyFont="1" applyBorder="1"/>
    <xf numFmtId="3" fontId="56" fillId="0" borderId="5" xfId="2" applyNumberFormat="1" applyFont="1" applyBorder="1"/>
    <xf numFmtId="164" fontId="38" fillId="0" borderId="5" xfId="702" applyNumberFormat="1" applyFont="1" applyBorder="1" applyAlignment="1">
      <alignment horizontal="right"/>
    </xf>
    <xf numFmtId="167" fontId="104" fillId="0" borderId="5" xfId="3" applyNumberFormat="1" applyFont="1" applyBorder="1"/>
    <xf numFmtId="167" fontId="11" fillId="0" borderId="5" xfId="3" applyNumberFormat="1" applyFont="1" applyBorder="1"/>
    <xf numFmtId="0" fontId="45" fillId="0" borderId="5" xfId="10" quotePrefix="1" applyNumberFormat="1" applyFont="1" applyBorder="1" applyAlignment="1">
      <alignment horizontal="left" vertical="center" wrapText="1"/>
    </xf>
    <xf numFmtId="3" fontId="45" fillId="0" borderId="5" xfId="2" applyNumberFormat="1" applyFont="1" applyBorder="1"/>
    <xf numFmtId="167" fontId="105" fillId="0" borderId="5" xfId="3" applyNumberFormat="1" applyFont="1" applyBorder="1"/>
    <xf numFmtId="167" fontId="17" fillId="0" borderId="5" xfId="3" applyNumberFormat="1" applyFont="1" applyBorder="1"/>
    <xf numFmtId="167" fontId="49" fillId="0" borderId="5" xfId="3" applyNumberFormat="1" applyFont="1" applyBorder="1"/>
    <xf numFmtId="3" fontId="31" fillId="0" borderId="5" xfId="702" applyNumberFormat="1" applyFont="1" applyBorder="1" applyAlignment="1">
      <alignment horizontal="left" wrapText="1"/>
    </xf>
    <xf numFmtId="167" fontId="106" fillId="0" borderId="5" xfId="3" applyNumberFormat="1" applyFont="1" applyBorder="1"/>
    <xf numFmtId="3" fontId="31" fillId="0" borderId="5" xfId="702" applyNumberFormat="1" applyFont="1" applyBorder="1" applyAlignment="1">
      <alignment horizontal="justify" wrapText="1"/>
    </xf>
    <xf numFmtId="167" fontId="107" fillId="0" borderId="5" xfId="3" applyNumberFormat="1" applyFont="1" applyBorder="1"/>
    <xf numFmtId="0" fontId="43" fillId="0" borderId="5" xfId="10" quotePrefix="1" applyNumberFormat="1" applyFont="1" applyBorder="1" applyAlignment="1">
      <alignment horizontal="left" vertical="center" wrapText="1"/>
    </xf>
    <xf numFmtId="3" fontId="43" fillId="0" borderId="5" xfId="10" quotePrefix="1" applyNumberFormat="1" applyFont="1" applyBorder="1" applyAlignment="1">
      <alignment horizontal="right" wrapText="1"/>
    </xf>
    <xf numFmtId="167" fontId="51" fillId="0" borderId="5" xfId="3" applyNumberFormat="1" applyFont="1" applyBorder="1"/>
    <xf numFmtId="0" fontId="33" fillId="0" borderId="5" xfId="702" applyFont="1" applyBorder="1" applyAlignment="1">
      <alignment wrapText="1"/>
    </xf>
    <xf numFmtId="3" fontId="43" fillId="0" borderId="5" xfId="2" applyNumberFormat="1" applyFont="1" applyBorder="1"/>
    <xf numFmtId="167" fontId="108" fillId="0" borderId="5" xfId="3" applyNumberFormat="1" applyFont="1" applyBorder="1"/>
    <xf numFmtId="167" fontId="41" fillId="0" borderId="5" xfId="3" applyNumberFormat="1" applyFont="1" applyBorder="1"/>
    <xf numFmtId="3" fontId="109" fillId="0" borderId="5" xfId="2" applyNumberFormat="1" applyFont="1" applyBorder="1"/>
    <xf numFmtId="167" fontId="50" fillId="0" borderId="5" xfId="3" applyNumberFormat="1" applyFont="1" applyBorder="1"/>
    <xf numFmtId="167" fontId="110" fillId="0" borderId="5" xfId="3" applyNumberFormat="1" applyFont="1" applyBorder="1"/>
    <xf numFmtId="167" fontId="111" fillId="0" borderId="5" xfId="3" applyNumberFormat="1" applyFont="1" applyBorder="1"/>
    <xf numFmtId="167" fontId="112" fillId="0" borderId="5" xfId="3" applyNumberFormat="1" applyFont="1" applyBorder="1"/>
    <xf numFmtId="3" fontId="31" fillId="0" borderId="5" xfId="702" applyNumberFormat="1" applyFont="1" applyBorder="1" applyAlignment="1">
      <alignment wrapText="1"/>
    </xf>
    <xf numFmtId="167" fontId="113" fillId="0" borderId="5" xfId="3" applyNumberFormat="1" applyFont="1" applyBorder="1"/>
    <xf numFmtId="3" fontId="31" fillId="0" borderId="5" xfId="4" applyNumberFormat="1" applyFont="1" applyBorder="1"/>
    <xf numFmtId="3" fontId="31" fillId="0" borderId="5" xfId="702" applyNumberFormat="1" applyFont="1" applyBorder="1" applyAlignment="1">
      <alignment horizontal="justify"/>
    </xf>
    <xf numFmtId="167" fontId="15" fillId="3" borderId="5" xfId="3" applyNumberFormat="1" applyFont="1" applyFill="1" applyBorder="1"/>
    <xf numFmtId="164" fontId="53" fillId="3" borderId="5" xfId="702" applyNumberFormat="1" applyFont="1" applyFill="1" applyBorder="1"/>
    <xf numFmtId="3" fontId="57" fillId="0" borderId="5" xfId="5" applyNumberFormat="1" applyFont="1" applyBorder="1" applyAlignment="1">
      <alignment horizontal="right" wrapText="1"/>
    </xf>
    <xf numFmtId="3" fontId="51" fillId="0" borderId="5" xfId="702" applyNumberFormat="1" applyFont="1" applyBorder="1" applyAlignment="1">
      <alignment horizontal="right" wrapText="1"/>
    </xf>
    <xf numFmtId="3" fontId="49" fillId="0" borderId="5" xfId="702" applyNumberFormat="1" applyFont="1" applyBorder="1" applyAlignment="1">
      <alignment horizontal="right" wrapText="1"/>
    </xf>
    <xf numFmtId="167" fontId="37" fillId="0" borderId="5" xfId="3" applyNumberFormat="1" applyFont="1" applyBorder="1"/>
    <xf numFmtId="3" fontId="10" fillId="3" borderId="5" xfId="3" applyNumberFormat="1" applyFont="1" applyFill="1" applyBorder="1"/>
    <xf numFmtId="3" fontId="62" fillId="3" borderId="5" xfId="3" applyNumberFormat="1" applyFont="1" applyFill="1" applyBorder="1"/>
    <xf numFmtId="167" fontId="13" fillId="3" borderId="5" xfId="3" applyNumberFormat="1" applyFont="1" applyFill="1" applyBorder="1"/>
    <xf numFmtId="3" fontId="63" fillId="0" borderId="5" xfId="5" applyNumberFormat="1" applyFont="1" applyBorder="1" applyAlignment="1">
      <alignment horizontal="right" wrapText="1"/>
    </xf>
    <xf numFmtId="0" fontId="45" fillId="0" borderId="5" xfId="7" applyFont="1" applyBorder="1" applyAlignment="1">
      <alignment horizontal="left" wrapText="1" shrinkToFit="1"/>
    </xf>
    <xf numFmtId="167" fontId="55" fillId="0" borderId="5" xfId="3" applyNumberFormat="1" applyFont="1" applyBorder="1"/>
    <xf numFmtId="3" fontId="57" fillId="0" borderId="5" xfId="2" applyNumberFormat="1" applyFont="1" applyBorder="1"/>
    <xf numFmtId="3" fontId="44" fillId="0" borderId="5" xfId="2" applyNumberFormat="1" applyFont="1" applyBorder="1"/>
    <xf numFmtId="3" fontId="63" fillId="0" borderId="5" xfId="2" applyNumberFormat="1" applyFont="1" applyBorder="1"/>
    <xf numFmtId="167" fontId="115" fillId="0" borderId="5" xfId="3" applyNumberFormat="1" applyFont="1" applyBorder="1"/>
    <xf numFmtId="0" fontId="6" fillId="0" borderId="0" xfId="702" applyFont="1" applyAlignment="1">
      <alignment wrapText="1"/>
    </xf>
    <xf numFmtId="165" fontId="10" fillId="0" borderId="0" xfId="3" applyNumberFormat="1" applyFont="1"/>
    <xf numFmtId="167" fontId="10" fillId="0" borderId="0" xfId="3" applyNumberFormat="1" applyFont="1"/>
    <xf numFmtId="3" fontId="53" fillId="0" borderId="0" xfId="702" applyNumberFormat="1" applyFont="1"/>
    <xf numFmtId="164" fontId="53" fillId="0" borderId="0" xfId="702" applyNumberFormat="1" applyFont="1"/>
    <xf numFmtId="3" fontId="10" fillId="0" borderId="0" xfId="3" applyNumberFormat="1" applyFont="1"/>
    <xf numFmtId="167" fontId="59" fillId="0" borderId="0" xfId="3" applyNumberFormat="1" applyFont="1"/>
    <xf numFmtId="166" fontId="15" fillId="0" borderId="0" xfId="0" applyNumberFormat="1" applyFont="1" applyAlignment="1">
      <alignment horizontal="centerContinuous"/>
    </xf>
    <xf numFmtId="167" fontId="10" fillId="0" borderId="5" xfId="0" applyNumberFormat="1" applyFont="1" applyBorder="1" applyAlignment="1">
      <alignment wrapText="1"/>
    </xf>
    <xf numFmtId="0" fontId="14" fillId="0" borderId="5" xfId="10" applyNumberFormat="1" applyBorder="1" applyAlignment="1">
      <alignment horizontal="left" wrapText="1" indent="4" shrinkToFit="1"/>
    </xf>
    <xf numFmtId="167" fontId="19" fillId="0" borderId="5" xfId="0" applyNumberFormat="1" applyFont="1" applyBorder="1" applyAlignment="1">
      <alignment wrapText="1"/>
    </xf>
    <xf numFmtId="0" fontId="14" fillId="0" borderId="5" xfId="10" applyNumberFormat="1" applyBorder="1" applyAlignment="1">
      <alignment horizontal="left" wrapText="1" indent="5" shrinkToFit="1"/>
    </xf>
    <xf numFmtId="167" fontId="34" fillId="0" borderId="5" xfId="0" applyNumberFormat="1" applyFont="1" applyBorder="1" applyAlignment="1">
      <alignment wrapText="1"/>
    </xf>
    <xf numFmtId="0" fontId="14" fillId="0" borderId="5" xfId="10" applyNumberFormat="1" applyBorder="1" applyAlignment="1">
      <alignment horizontal="left" wrapText="1" indent="6" shrinkToFit="1"/>
    </xf>
    <xf numFmtId="3" fontId="21" fillId="0" borderId="0" xfId="0" applyNumberFormat="1" applyFont="1"/>
    <xf numFmtId="0" fontId="36" fillId="0" borderId="0" xfId="0" applyFont="1" applyAlignment="1">
      <alignment horizontal="center" wrapText="1"/>
    </xf>
    <xf numFmtId="168" fontId="6" fillId="0" borderId="0" xfId="0" applyNumberFormat="1" applyFont="1" applyAlignment="1">
      <alignment horizontal="centerContinuous"/>
    </xf>
    <xf numFmtId="3" fontId="20" fillId="0" borderId="23" xfId="0" applyNumberFormat="1" applyFont="1" applyBorder="1" applyAlignment="1">
      <alignment horizontal="right" wrapText="1"/>
    </xf>
    <xf numFmtId="3" fontId="117" fillId="0" borderId="5" xfId="10" applyNumberFormat="1" applyFont="1" applyBorder="1" applyAlignment="1">
      <alignment horizontal="right" wrapText="1" shrinkToFit="1"/>
    </xf>
    <xf numFmtId="3" fontId="117" fillId="0" borderId="5" xfId="10" applyNumberFormat="1" applyFont="1" applyBorder="1" applyAlignment="1">
      <alignment horizontal="right" shrinkToFit="1"/>
    </xf>
    <xf numFmtId="167" fontId="39" fillId="0" borderId="5" xfId="0" applyNumberFormat="1" applyFont="1" applyBorder="1" applyAlignment="1">
      <alignment wrapText="1"/>
    </xf>
    <xf numFmtId="3" fontId="14" fillId="0" borderId="0" xfId="10" applyNumberFormat="1" applyAlignment="1">
      <alignment horizontal="right" wrapText="1" indent="1" shrinkToFit="1"/>
    </xf>
    <xf numFmtId="2" fontId="23" fillId="0" borderId="0" xfId="0" applyNumberFormat="1" applyFont="1" applyAlignment="1">
      <alignment horizontal="centerContinuous"/>
    </xf>
    <xf numFmtId="0" fontId="23" fillId="0" borderId="0" xfId="0" applyFont="1" applyAlignment="1">
      <alignment horizontal="centerContinuous"/>
    </xf>
    <xf numFmtId="167" fontId="13" fillId="3" borderId="4" xfId="0" applyNumberFormat="1" applyFont="1" applyFill="1" applyBorder="1"/>
    <xf numFmtId="0" fontId="14" fillId="0" borderId="5" xfId="10" applyNumberFormat="1" applyBorder="1" applyAlignment="1">
      <alignment horizontal="left" wrapText="1" indent="3" shrinkToFit="1"/>
    </xf>
    <xf numFmtId="3" fontId="22" fillId="0" borderId="5" xfId="0" applyNumberFormat="1" applyFont="1" applyBorder="1" applyAlignment="1">
      <alignment horizontal="right"/>
    </xf>
    <xf numFmtId="167" fontId="13" fillId="0" borderId="5" xfId="0" applyNumberFormat="1" applyFont="1" applyBorder="1"/>
    <xf numFmtId="3" fontId="20" fillId="0" borderId="5" xfId="0" applyNumberFormat="1" applyFont="1" applyBorder="1" applyAlignment="1">
      <alignment horizontal="right"/>
    </xf>
    <xf numFmtId="167" fontId="101" fillId="0" borderId="5" xfId="0" applyNumberFormat="1" applyFont="1" applyBorder="1"/>
    <xf numFmtId="167" fontId="19" fillId="0" borderId="5" xfId="0" applyNumberFormat="1" applyFont="1" applyBorder="1"/>
    <xf numFmtId="167" fontId="101" fillId="0" borderId="19" xfId="0" applyNumberFormat="1" applyFont="1" applyBorder="1"/>
    <xf numFmtId="3" fontId="31" fillId="0" borderId="5" xfId="2" applyNumberFormat="1" applyFont="1" applyBorder="1"/>
    <xf numFmtId="0" fontId="15" fillId="0" borderId="0" xfId="702" applyFont="1"/>
    <xf numFmtId="0" fontId="35" fillId="0" borderId="0" xfId="702" applyFont="1"/>
    <xf numFmtId="0" fontId="25" fillId="0" borderId="0" xfId="702" applyFont="1" applyAlignment="1">
      <alignment horizontal="center" wrapText="1"/>
    </xf>
    <xf numFmtId="0" fontId="60" fillId="0" borderId="0" xfId="702" applyFont="1" applyAlignment="1">
      <alignment horizontal="center" wrapText="1"/>
    </xf>
    <xf numFmtId="0" fontId="35" fillId="0" borderId="3" xfId="702" applyFont="1" applyBorder="1" applyAlignment="1">
      <alignment horizontal="center" vertical="center" wrapText="1"/>
    </xf>
    <xf numFmtId="0" fontId="18" fillId="0" borderId="0" xfId="702" applyFont="1"/>
    <xf numFmtId="0" fontId="43" fillId="0" borderId="21" xfId="704" quotePrefix="1" applyNumberFormat="1" applyFont="1" applyFill="1" applyBorder="1" applyAlignment="1">
      <alignment horizontal="left" vertical="center" wrapText="1"/>
    </xf>
    <xf numFmtId="0" fontId="51" fillId="0" borderId="0" xfId="702" applyFont="1"/>
    <xf numFmtId="0" fontId="41" fillId="0" borderId="0" xfId="702" applyFont="1"/>
    <xf numFmtId="0" fontId="109" fillId="0" borderId="21" xfId="704" quotePrefix="1" applyNumberFormat="1" applyFont="1" applyFill="1" applyBorder="1" applyAlignment="1">
      <alignment horizontal="left" vertical="center" wrapText="1"/>
    </xf>
    <xf numFmtId="0" fontId="50" fillId="0" borderId="0" xfId="702" applyFont="1"/>
    <xf numFmtId="0" fontId="17" fillId="0" borderId="0" xfId="702" applyFont="1"/>
    <xf numFmtId="0" fontId="45" fillId="0" borderId="21" xfId="704" quotePrefix="1" applyNumberFormat="1" applyFont="1" applyFill="1" applyBorder="1" applyAlignment="1">
      <alignment horizontal="left" vertical="center" wrapText="1"/>
    </xf>
    <xf numFmtId="0" fontId="28" fillId="0" borderId="21" xfId="704" quotePrefix="1" applyNumberFormat="1" applyFont="1" applyFill="1" applyBorder="1" applyAlignment="1">
      <alignment horizontal="left" vertical="center" wrapText="1"/>
    </xf>
    <xf numFmtId="0" fontId="42" fillId="0" borderId="21" xfId="704" quotePrefix="1" applyNumberFormat="1" applyFont="1" applyFill="1" applyBorder="1" applyAlignment="1">
      <alignment horizontal="right" vertical="center" wrapText="1"/>
    </xf>
    <xf numFmtId="0" fontId="37" fillId="0" borderId="0" xfId="702" applyFont="1"/>
    <xf numFmtId="0" fontId="49" fillId="0" borderId="0" xfId="702" applyFont="1"/>
    <xf numFmtId="0" fontId="109" fillId="0" borderId="21" xfId="704" quotePrefix="1" applyNumberFormat="1" applyFont="1" applyFill="1" applyBorder="1" applyAlignment="1">
      <alignment horizontal="right" vertical="center" wrapText="1"/>
    </xf>
    <xf numFmtId="165" fontId="106" fillId="0" borderId="0" xfId="702" applyNumberFormat="1" applyFont="1" applyAlignment="1">
      <alignment horizontal="left" wrapText="1"/>
    </xf>
    <xf numFmtId="0" fontId="8" fillId="0" borderId="0" xfId="702" applyFont="1" applyAlignment="1">
      <alignment horizontal="center" wrapText="1"/>
    </xf>
    <xf numFmtId="3" fontId="52" fillId="0" borderId="0" xfId="702" applyNumberFormat="1" applyFont="1" applyAlignment="1">
      <alignment horizontal="center"/>
    </xf>
    <xf numFmtId="0" fontId="6" fillId="0" borderId="0" xfId="702" applyFont="1" applyAlignment="1">
      <alignment horizontal="center"/>
    </xf>
    <xf numFmtId="3" fontId="35" fillId="0" borderId="0" xfId="702" applyNumberFormat="1" applyFont="1"/>
    <xf numFmtId="164" fontId="52" fillId="0" borderId="0" xfId="702" applyNumberFormat="1" applyFont="1"/>
    <xf numFmtId="0" fontId="35" fillId="0" borderId="0" xfId="702" applyFont="1" applyAlignment="1">
      <alignment horizontal="center"/>
    </xf>
    <xf numFmtId="0" fontId="17" fillId="0" borderId="3" xfId="702" applyFont="1" applyBorder="1" applyAlignment="1">
      <alignment horizontal="center" vertical="center" wrapText="1"/>
    </xf>
    <xf numFmtId="3" fontId="10" fillId="3" borderId="3" xfId="3" applyNumberFormat="1" applyFont="1" applyFill="1" applyBorder="1"/>
    <xf numFmtId="167" fontId="10" fillId="3" borderId="3" xfId="702" applyNumberFormat="1" applyFont="1" applyFill="1" applyBorder="1"/>
    <xf numFmtId="166" fontId="10" fillId="3" borderId="3" xfId="702" applyNumberFormat="1" applyFont="1" applyFill="1" applyBorder="1" applyAlignment="1">
      <alignment wrapText="1"/>
    </xf>
    <xf numFmtId="164" fontId="10" fillId="3" borderId="3" xfId="702" applyNumberFormat="1" applyFont="1" applyFill="1" applyBorder="1" applyAlignment="1">
      <alignment wrapText="1"/>
    </xf>
    <xf numFmtId="0" fontId="15" fillId="0" borderId="0" xfId="702" applyFont="1" applyAlignment="1">
      <alignment wrapText="1"/>
    </xf>
    <xf numFmtId="3" fontId="54" fillId="0" borderId="0" xfId="702" applyNumberFormat="1" applyFont="1"/>
    <xf numFmtId="0" fontId="52" fillId="0" borderId="0" xfId="702" applyFont="1"/>
    <xf numFmtId="0" fontId="44" fillId="0" borderId="21" xfId="704" quotePrefix="1" applyNumberFormat="1" applyFont="1" applyFill="1" applyBorder="1" applyAlignment="1">
      <alignment horizontal="right" vertical="center" wrapText="1"/>
    </xf>
    <xf numFmtId="3" fontId="28" fillId="0" borderId="0" xfId="260" applyNumberFormat="1" applyFont="1">
      <alignment horizontal="right" wrapText="1"/>
    </xf>
    <xf numFmtId="166" fontId="15" fillId="0" borderId="0" xfId="702" applyNumberFormat="1" applyFont="1"/>
    <xf numFmtId="3" fontId="6" fillId="0" borderId="0" xfId="702" applyNumberFormat="1" applyFont="1"/>
    <xf numFmtId="168" fontId="6" fillId="0" borderId="0" xfId="702" applyNumberFormat="1" applyFont="1" applyAlignment="1">
      <alignment horizontal="left" indent="1"/>
    </xf>
    <xf numFmtId="166" fontId="15" fillId="0" borderId="0" xfId="702" applyNumberFormat="1" applyFont="1" applyAlignment="1">
      <alignment horizontal="centerContinuous"/>
    </xf>
    <xf numFmtId="166" fontId="6" fillId="0" borderId="0" xfId="702" applyNumberFormat="1" applyFont="1" applyAlignment="1">
      <alignment horizontal="centerContinuous"/>
    </xf>
    <xf numFmtId="0" fontId="35" fillId="0" borderId="17" xfId="702" applyFont="1" applyBorder="1" applyAlignment="1">
      <alignment horizontal="center" wrapText="1"/>
    </xf>
    <xf numFmtId="3" fontId="22" fillId="3" borderId="4" xfId="702" applyNumberFormat="1" applyFont="1" applyFill="1" applyBorder="1" applyAlignment="1">
      <alignment horizontal="right" wrapText="1"/>
    </xf>
    <xf numFmtId="167" fontId="10" fillId="3" borderId="4" xfId="702" applyNumberFormat="1" applyFont="1" applyFill="1" applyBorder="1" applyAlignment="1">
      <alignment wrapText="1"/>
    </xf>
    <xf numFmtId="3" fontId="22" fillId="0" borderId="5" xfId="702" applyNumberFormat="1" applyFont="1" applyBorder="1" applyAlignment="1">
      <alignment horizontal="right" wrapText="1"/>
    </xf>
    <xf numFmtId="167" fontId="10" fillId="0" borderId="5" xfId="702" applyNumberFormat="1" applyFont="1" applyBorder="1" applyAlignment="1">
      <alignment wrapText="1"/>
    </xf>
    <xf numFmtId="3" fontId="20" fillId="0" borderId="5" xfId="702" applyNumberFormat="1" applyFont="1" applyBorder="1" applyAlignment="1">
      <alignment horizontal="right" wrapText="1"/>
    </xf>
    <xf numFmtId="167" fontId="19" fillId="0" borderId="5" xfId="702" applyNumberFormat="1" applyFont="1" applyBorder="1" applyAlignment="1">
      <alignment wrapText="1"/>
    </xf>
    <xf numFmtId="167" fontId="34" fillId="0" borderId="5" xfId="702" applyNumberFormat="1" applyFont="1" applyBorder="1" applyAlignment="1">
      <alignment wrapText="1"/>
    </xf>
    <xf numFmtId="0" fontId="30" fillId="0" borderId="0" xfId="702" applyFont="1" applyAlignment="1">
      <alignment vertical="top" wrapText="1"/>
    </xf>
    <xf numFmtId="3" fontId="20" fillId="0" borderId="0" xfId="702" applyNumberFormat="1" applyFont="1" applyAlignment="1">
      <alignment horizontal="right" wrapText="1"/>
    </xf>
    <xf numFmtId="167" fontId="19" fillId="0" borderId="0" xfId="702" applyNumberFormat="1" applyFont="1" applyAlignment="1">
      <alignment wrapText="1"/>
    </xf>
    <xf numFmtId="167" fontId="21" fillId="0" borderId="0" xfId="702" applyNumberFormat="1" applyFont="1" applyAlignment="1">
      <alignment wrapText="1"/>
    </xf>
    <xf numFmtId="3" fontId="21" fillId="0" borderId="0" xfId="702" applyNumberFormat="1" applyFont="1"/>
    <xf numFmtId="164" fontId="19" fillId="0" borderId="0" xfId="702" applyNumberFormat="1" applyFont="1"/>
    <xf numFmtId="0" fontId="24" fillId="0" borderId="0" xfId="0" applyFont="1"/>
    <xf numFmtId="3" fontId="120" fillId="0" borderId="0" xfId="0" applyNumberFormat="1" applyFont="1" applyAlignment="1">
      <alignment wrapText="1"/>
    </xf>
    <xf numFmtId="3" fontId="41" fillId="0" borderId="0" xfId="702" applyNumberFormat="1" applyFont="1"/>
    <xf numFmtId="0" fontId="102" fillId="0" borderId="5" xfId="702" applyFont="1" applyBorder="1" applyAlignment="1">
      <alignment horizontal="right" wrapText="1"/>
    </xf>
    <xf numFmtId="3" fontId="42" fillId="0" borderId="5" xfId="2" applyNumberFormat="1" applyFont="1" applyBorder="1"/>
    <xf numFmtId="3" fontId="106" fillId="0" borderId="0" xfId="702" applyNumberFormat="1" applyFont="1" applyAlignment="1">
      <alignment horizontal="center" wrapText="1"/>
    </xf>
    <xf numFmtId="0" fontId="25" fillId="0" borderId="2" xfId="702" applyFont="1" applyBorder="1" applyAlignment="1">
      <alignment horizontal="center" wrapText="1"/>
    </xf>
    <xf numFmtId="0" fontId="10" fillId="0" borderId="0" xfId="702" applyFont="1" applyAlignment="1">
      <alignment horizontal="center"/>
    </xf>
    <xf numFmtId="0" fontId="13" fillId="0" borderId="0" xfId="702" applyFont="1"/>
    <xf numFmtId="0" fontId="13" fillId="0" borderId="0" xfId="702" applyFont="1" applyAlignment="1">
      <alignment horizontal="right"/>
    </xf>
    <xf numFmtId="0" fontId="25" fillId="0" borderId="2" xfId="702" applyFont="1" applyBorder="1" applyAlignment="1">
      <alignment horizontal="right" wrapText="1"/>
    </xf>
    <xf numFmtId="0" fontId="35" fillId="0" borderId="3" xfId="702" applyFont="1" applyBorder="1" applyAlignment="1">
      <alignment horizontal="right" vertical="center" wrapText="1"/>
    </xf>
    <xf numFmtId="167" fontId="38" fillId="0" borderId="5" xfId="3" applyNumberFormat="1" applyFont="1" applyBorder="1" applyAlignment="1">
      <alignment horizontal="right"/>
    </xf>
    <xf numFmtId="164" fontId="62" fillId="3" borderId="5" xfId="702" applyNumberFormat="1" applyFont="1" applyFill="1" applyBorder="1" applyAlignment="1">
      <alignment horizontal="right"/>
    </xf>
    <xf numFmtId="3" fontId="106" fillId="0" borderId="0" xfId="702" applyNumberFormat="1" applyFont="1" applyAlignment="1">
      <alignment horizontal="right" wrapText="1"/>
    </xf>
    <xf numFmtId="0" fontId="52" fillId="0" borderId="0" xfId="702" applyFont="1" applyAlignment="1">
      <alignment horizontal="right"/>
    </xf>
    <xf numFmtId="167" fontId="10" fillId="3" borderId="3" xfId="3" applyNumberFormat="1" applyFont="1" applyFill="1" applyBorder="1" applyAlignment="1">
      <alignment horizontal="right" wrapText="1"/>
    </xf>
    <xf numFmtId="167" fontId="52" fillId="0" borderId="0" xfId="3" applyNumberFormat="1" applyFont="1" applyAlignment="1">
      <alignment horizontal="right"/>
    </xf>
    <xf numFmtId="164" fontId="53" fillId="3" borderId="5" xfId="702" applyNumberFormat="1" applyFont="1" applyFill="1" applyBorder="1" applyAlignment="1">
      <alignment horizontal="right"/>
    </xf>
    <xf numFmtId="167" fontId="53" fillId="0" borderId="0" xfId="3" applyNumberFormat="1" applyFont="1" applyAlignment="1">
      <alignment horizontal="right"/>
    </xf>
    <xf numFmtId="0" fontId="35" fillId="0" borderId="0" xfId="702" applyFont="1" applyAlignment="1">
      <alignment horizontal="right"/>
    </xf>
    <xf numFmtId="0" fontId="60" fillId="0" borderId="0" xfId="702" applyFont="1" applyAlignment="1">
      <alignment horizontal="right" wrapText="1"/>
    </xf>
    <xf numFmtId="167" fontId="10" fillId="3" borderId="19" xfId="702" applyNumberFormat="1" applyFont="1" applyFill="1" applyBorder="1" applyAlignment="1">
      <alignment horizontal="right"/>
    </xf>
    <xf numFmtId="167" fontId="59" fillId="0" borderId="0" xfId="3" applyNumberFormat="1" applyFont="1" applyAlignment="1">
      <alignment horizontal="right"/>
    </xf>
    <xf numFmtId="0" fontId="14" fillId="0" borderId="5" xfId="10" applyNumberFormat="1" applyBorder="1" applyAlignment="1">
      <alignment horizontal="left" wrapText="1" indent="5"/>
    </xf>
    <xf numFmtId="0" fontId="14" fillId="0" borderId="5" xfId="10" applyNumberFormat="1" applyBorder="1" applyAlignment="1">
      <alignment horizontal="left" wrapText="1" indent="6"/>
    </xf>
    <xf numFmtId="0" fontId="35" fillId="0" borderId="3" xfId="0" applyFont="1" applyBorder="1" applyAlignment="1">
      <alignment horizontal="center" vertical="center" wrapText="1"/>
    </xf>
    <xf numFmtId="167" fontId="10" fillId="3" borderId="3" xfId="3" applyNumberFormat="1" applyFont="1" applyFill="1" applyBorder="1" applyAlignment="1">
      <alignment wrapText="1"/>
    </xf>
    <xf numFmtId="0" fontId="103" fillId="0" borderId="19" xfId="702" applyFont="1" applyBorder="1" applyAlignment="1">
      <alignment horizontal="right" wrapText="1"/>
    </xf>
    <xf numFmtId="166" fontId="6" fillId="0" borderId="19" xfId="702" applyNumberFormat="1" applyFont="1" applyBorder="1"/>
    <xf numFmtId="167" fontId="6" fillId="0" borderId="19" xfId="702" applyNumberFormat="1" applyFont="1" applyBorder="1"/>
    <xf numFmtId="0" fontId="10" fillId="3" borderId="26" xfId="702" applyFont="1" applyFill="1" applyBorder="1" applyAlignment="1">
      <alignment wrapText="1"/>
    </xf>
    <xf numFmtId="3" fontId="51" fillId="0" borderId="19" xfId="702" applyNumberFormat="1" applyFont="1" applyBorder="1" applyAlignment="1">
      <alignment horizontal="right" wrapText="1"/>
    </xf>
    <xf numFmtId="167" fontId="38" fillId="0" borderId="19" xfId="3" applyNumberFormat="1" applyFont="1" applyBorder="1" applyAlignment="1">
      <alignment horizontal="right"/>
    </xf>
    <xf numFmtId="3" fontId="57" fillId="0" borderId="19" xfId="5" applyNumberFormat="1" applyFont="1" applyBorder="1" applyAlignment="1">
      <alignment horizontal="right" wrapText="1"/>
    </xf>
    <xf numFmtId="164" fontId="38" fillId="0" borderId="19" xfId="702" applyNumberFormat="1" applyFont="1" applyBorder="1" applyAlignment="1">
      <alignment horizontal="right"/>
    </xf>
    <xf numFmtId="167" fontId="38" fillId="0" borderId="19" xfId="3" applyNumberFormat="1" applyFont="1" applyBorder="1"/>
    <xf numFmtId="3" fontId="111" fillId="0" borderId="0" xfId="0" applyNumberFormat="1" applyFont="1"/>
    <xf numFmtId="1" fontId="6" fillId="0" borderId="0" xfId="0" applyNumberFormat="1" applyFont="1"/>
    <xf numFmtId="0" fontId="35" fillId="0" borderId="3" xfId="0" applyFont="1" applyBorder="1" applyAlignment="1">
      <alignment horizontal="center" wrapText="1"/>
    </xf>
    <xf numFmtId="0" fontId="14" fillId="0" borderId="19" xfId="10" applyNumberFormat="1" applyBorder="1" applyAlignment="1">
      <alignment horizontal="left" wrapText="1" indent="4" shrinkToFit="1"/>
    </xf>
    <xf numFmtId="3" fontId="119" fillId="0" borderId="19" xfId="10" applyNumberFormat="1" applyFont="1" applyBorder="1" applyAlignment="1">
      <alignment wrapText="1" shrinkToFit="1"/>
    </xf>
    <xf numFmtId="3" fontId="20" fillId="0" borderId="0" xfId="9" applyNumberFormat="1" applyFont="1">
      <alignment horizontal="right" vertical="center" wrapText="1" shrinkToFit="1"/>
    </xf>
    <xf numFmtId="3" fontId="14" fillId="0" borderId="0" xfId="10" applyNumberFormat="1" applyAlignment="1">
      <alignment wrapText="1" shrinkToFit="1"/>
    </xf>
    <xf numFmtId="3" fontId="14" fillId="0" borderId="0" xfId="10" applyNumberFormat="1" applyAlignment="1">
      <alignment horizontal="right" wrapText="1" shrinkToFit="1"/>
    </xf>
    <xf numFmtId="0" fontId="14" fillId="0" borderId="19" xfId="10" applyNumberFormat="1" applyBorder="1" applyAlignment="1">
      <alignment horizontal="left" wrapText="1" indent="6" shrinkToFit="1"/>
    </xf>
    <xf numFmtId="3" fontId="117" fillId="0" borderId="19" xfId="10" applyNumberFormat="1" applyFont="1" applyBorder="1" applyAlignment="1">
      <alignment wrapText="1" shrinkToFit="1"/>
    </xf>
    <xf numFmtId="167" fontId="19" fillId="0" borderId="19" xfId="0" applyNumberFormat="1" applyFont="1" applyBorder="1" applyAlignment="1">
      <alignment wrapText="1"/>
    </xf>
    <xf numFmtId="167" fontId="34" fillId="0" borderId="19" xfId="0" applyNumberFormat="1" applyFont="1" applyBorder="1" applyAlignment="1">
      <alignment wrapText="1"/>
    </xf>
    <xf numFmtId="0" fontId="41" fillId="0" borderId="0" xfId="0" applyFont="1"/>
    <xf numFmtId="0" fontId="112" fillId="0" borderId="0" xfId="0" applyFont="1"/>
    <xf numFmtId="0" fontId="112" fillId="0" borderId="0" xfId="702" applyFont="1"/>
    <xf numFmtId="0" fontId="106" fillId="0" borderId="0" xfId="702" applyFont="1" applyAlignment="1">
      <alignment horizontal="right"/>
    </xf>
    <xf numFmtId="0" fontId="108" fillId="0" borderId="0" xfId="702" applyFont="1"/>
    <xf numFmtId="0" fontId="34" fillId="0" borderId="0" xfId="0" applyFont="1"/>
    <xf numFmtId="0" fontId="34" fillId="0" borderId="0" xfId="702" applyFont="1"/>
    <xf numFmtId="0" fontId="45" fillId="0" borderId="21" xfId="210" quotePrefix="1" applyNumberFormat="1" applyFont="1" applyFill="1" applyBorder="1" applyAlignment="1">
      <alignment horizontal="right" vertical="center" wrapText="1"/>
    </xf>
    <xf numFmtId="0" fontId="25" fillId="0" borderId="0" xfId="702" applyFont="1" applyAlignment="1">
      <alignment wrapText="1"/>
    </xf>
    <xf numFmtId="0" fontId="43" fillId="0" borderId="21" xfId="210" quotePrefix="1" applyNumberFormat="1" applyFont="1" applyFill="1" applyBorder="1" applyAlignment="1">
      <alignment horizontal="left" vertical="center" wrapText="1"/>
    </xf>
    <xf numFmtId="0" fontId="109" fillId="0" borderId="21" xfId="210" quotePrefix="1" applyNumberFormat="1" applyFont="1" applyFill="1" applyBorder="1" applyAlignment="1">
      <alignment horizontal="left" vertical="center" wrapText="1"/>
    </xf>
    <xf numFmtId="0" fontId="45" fillId="0" borderId="3" xfId="7" applyFont="1" applyBorder="1" applyAlignment="1">
      <alignment horizontal="left" wrapText="1" shrinkToFit="1"/>
    </xf>
    <xf numFmtId="164" fontId="15" fillId="0" borderId="0" xfId="702" applyNumberFormat="1" applyFont="1"/>
    <xf numFmtId="0" fontId="45" fillId="0" borderId="27" xfId="210" quotePrefix="1" applyNumberFormat="1" applyFont="1" applyFill="1" applyBorder="1" applyAlignment="1">
      <alignment horizontal="right" vertical="center" wrapText="1"/>
    </xf>
    <xf numFmtId="3" fontId="134" fillId="0" borderId="0" xfId="260" applyNumberFormat="1" applyFont="1">
      <alignment horizontal="right" wrapText="1"/>
    </xf>
    <xf numFmtId="3" fontId="28" fillId="0" borderId="0" xfId="8" applyNumberFormat="1" applyFont="1" applyBorder="1">
      <alignment horizontal="right" vertical="center"/>
    </xf>
    <xf numFmtId="3" fontId="45" fillId="0" borderId="3" xfId="7" applyNumberFormat="1" applyFont="1" applyBorder="1" applyAlignment="1">
      <alignment horizontal="right" wrapText="1" shrinkToFit="1"/>
    </xf>
    <xf numFmtId="166" fontId="34" fillId="0" borderId="19" xfId="0" applyNumberFormat="1" applyFont="1" applyBorder="1"/>
    <xf numFmtId="166" fontId="34" fillId="0" borderId="5" xfId="0" applyNumberFormat="1" applyFont="1" applyBorder="1"/>
    <xf numFmtId="166" fontId="34" fillId="0" borderId="4" xfId="0" applyNumberFormat="1" applyFont="1" applyBorder="1"/>
    <xf numFmtId="3" fontId="41" fillId="0" borderId="0" xfId="0" applyNumberFormat="1" applyFont="1"/>
    <xf numFmtId="167" fontId="134" fillId="0" borderId="0" xfId="260" applyNumberFormat="1" applyFont="1">
      <alignment horizontal="right" wrapText="1"/>
    </xf>
    <xf numFmtId="166" fontId="41" fillId="0" borderId="0" xfId="0" applyNumberFormat="1" applyFont="1"/>
    <xf numFmtId="0" fontId="26" fillId="0" borderId="0" xfId="0" applyFont="1" applyAlignment="1">
      <alignment horizontal="center" wrapText="1"/>
    </xf>
    <xf numFmtId="0" fontId="100" fillId="0" borderId="0" xfId="0" applyFont="1" applyAlignment="1">
      <alignment horizontal="center" wrapText="1"/>
    </xf>
    <xf numFmtId="0" fontId="131" fillId="0" borderId="24" xfId="0" applyFont="1" applyBorder="1" applyAlignment="1">
      <alignment horizontal="left" vertical="center" wrapText="1"/>
    </xf>
    <xf numFmtId="0" fontId="38" fillId="0" borderId="24" xfId="0" applyFont="1" applyBorder="1" applyAlignment="1">
      <alignment horizontal="left" vertical="center" wrapText="1"/>
    </xf>
    <xf numFmtId="0" fontId="11" fillId="0" borderId="0" xfId="702" applyFont="1" applyAlignment="1">
      <alignment horizontal="left" wrapText="1"/>
    </xf>
    <xf numFmtId="0" fontId="24" fillId="0" borderId="0" xfId="0" applyFont="1" applyAlignment="1">
      <alignment horizontal="center" wrapText="1"/>
    </xf>
    <xf numFmtId="0" fontId="25" fillId="0" borderId="0" xfId="0" applyFont="1" applyAlignment="1">
      <alignment horizontal="center" wrapText="1"/>
    </xf>
    <xf numFmtId="0" fontId="10" fillId="0" borderId="0" xfId="0" applyFont="1" applyAlignment="1">
      <alignment horizontal="center"/>
    </xf>
    <xf numFmtId="0" fontId="25" fillId="0" borderId="0" xfId="702" applyFont="1" applyAlignment="1">
      <alignment horizontal="center" wrapText="1"/>
    </xf>
    <xf numFmtId="0" fontId="10" fillId="0" borderId="0" xfId="702" applyFont="1" applyAlignment="1">
      <alignment horizontal="center"/>
    </xf>
    <xf numFmtId="0" fontId="24" fillId="0" borderId="0" xfId="0" applyFont="1" applyAlignment="1">
      <alignment horizontal="center"/>
    </xf>
  </cellXfs>
  <cellStyles count="962">
    <cellStyle name="20% - Accent1 2" xfId="74" xr:uid="{00000000-0005-0000-0000-000000000000}"/>
    <cellStyle name="20% - Accent2 2" xfId="75" xr:uid="{00000000-0005-0000-0000-000001000000}"/>
    <cellStyle name="20% - Accent3 2" xfId="76" xr:uid="{00000000-0005-0000-0000-000002000000}"/>
    <cellStyle name="20% - Accent4 2" xfId="77" xr:uid="{00000000-0005-0000-0000-000003000000}"/>
    <cellStyle name="20% - Accent5 2" xfId="78" xr:uid="{00000000-0005-0000-0000-000004000000}"/>
    <cellStyle name="20% - Accent6 2" xfId="79" xr:uid="{00000000-0005-0000-0000-000005000000}"/>
    <cellStyle name="40% - Accent1 2" xfId="80" xr:uid="{00000000-0005-0000-0000-000006000000}"/>
    <cellStyle name="40% - Accent2 2" xfId="81" xr:uid="{00000000-0005-0000-0000-000007000000}"/>
    <cellStyle name="40% - Accent3 2" xfId="82" xr:uid="{00000000-0005-0000-0000-000008000000}"/>
    <cellStyle name="40% - Accent4 2" xfId="83" xr:uid="{00000000-0005-0000-0000-000009000000}"/>
    <cellStyle name="40% - Accent5 2" xfId="84" xr:uid="{00000000-0005-0000-0000-00000A000000}"/>
    <cellStyle name="40% - Accent6 2" xfId="85" xr:uid="{00000000-0005-0000-0000-00000B000000}"/>
    <cellStyle name="60% - Accent1 2" xfId="86" xr:uid="{00000000-0005-0000-0000-00000C000000}"/>
    <cellStyle name="60% - Accent2 2" xfId="87" xr:uid="{00000000-0005-0000-0000-00000D000000}"/>
    <cellStyle name="60% - Accent3 2" xfId="88" xr:uid="{00000000-0005-0000-0000-00000E000000}"/>
    <cellStyle name="60% - Accent4 2" xfId="89" xr:uid="{00000000-0005-0000-0000-00000F000000}"/>
    <cellStyle name="60% - Accent5 2" xfId="90" xr:uid="{00000000-0005-0000-0000-000010000000}"/>
    <cellStyle name="60% - Accent6 2" xfId="91" xr:uid="{00000000-0005-0000-0000-000011000000}"/>
    <cellStyle name="Accent1 - 20%" xfId="93" xr:uid="{00000000-0005-0000-0000-000012000000}"/>
    <cellStyle name="Accent1 - 40%" xfId="94" xr:uid="{00000000-0005-0000-0000-000013000000}"/>
    <cellStyle name="Accent1 - 60%" xfId="95" xr:uid="{00000000-0005-0000-0000-000014000000}"/>
    <cellStyle name="Accent1 10" xfId="367" xr:uid="{00000000-0005-0000-0000-000015000000}"/>
    <cellStyle name="Accent1 100" xfId="895" xr:uid="{00000000-0005-0000-0000-000016000000}"/>
    <cellStyle name="Accent1 101" xfId="906" xr:uid="{00000000-0005-0000-0000-000017000000}"/>
    <cellStyle name="Accent1 102" xfId="908" xr:uid="{B7C46804-7186-4D8C-B566-CCD1AB0728D2}"/>
    <cellStyle name="Accent1 103" xfId="941" xr:uid="{F653FC65-F363-4596-BC77-EB33E6B00EBE}"/>
    <cellStyle name="Accent1 104" xfId="943" xr:uid="{9A22CB19-6DFD-4956-A292-124D34E2D364}"/>
    <cellStyle name="Accent1 105" xfId="944" xr:uid="{A617FC3F-E43A-4618-8D7A-AB12559F22B4}"/>
    <cellStyle name="Accent1 106" xfId="949" xr:uid="{86F701BD-8BBA-4FF2-B02A-0BDDFEF023E3}"/>
    <cellStyle name="Accent1 107" xfId="935" xr:uid="{96CEC0ED-AB9C-4D59-9822-E9A897314DD0}"/>
    <cellStyle name="Accent1 108" xfId="957" xr:uid="{65EC69AA-2346-456F-B3AE-586F9B19791D}"/>
    <cellStyle name="Accent1 109" xfId="959" xr:uid="{874F226A-96B8-4D83-8732-295E556AEF3A}"/>
    <cellStyle name="Accent1 11" xfId="372" xr:uid="{00000000-0005-0000-0000-000018000000}"/>
    <cellStyle name="Accent1 110" xfId="961" xr:uid="{CBE9FF30-D858-48FC-88A6-61750C0A36C9}"/>
    <cellStyle name="Accent1 12" xfId="366" xr:uid="{00000000-0005-0000-0000-000019000000}"/>
    <cellStyle name="Accent1 13" xfId="382" xr:uid="{00000000-0005-0000-0000-00001A000000}"/>
    <cellStyle name="Accent1 14" xfId="393" xr:uid="{00000000-0005-0000-0000-00001B000000}"/>
    <cellStyle name="Accent1 15" xfId="398" xr:uid="{00000000-0005-0000-0000-00001C000000}"/>
    <cellStyle name="Accent1 16" xfId="404" xr:uid="{00000000-0005-0000-0000-00001D000000}"/>
    <cellStyle name="Accent1 17" xfId="409" xr:uid="{00000000-0005-0000-0000-00001E000000}"/>
    <cellStyle name="Accent1 18" xfId="414" xr:uid="{00000000-0005-0000-0000-00001F000000}"/>
    <cellStyle name="Accent1 19" xfId="417" xr:uid="{00000000-0005-0000-0000-000020000000}"/>
    <cellStyle name="Accent1 2" xfId="92" xr:uid="{00000000-0005-0000-0000-000021000000}"/>
    <cellStyle name="Accent1 20" xfId="424" xr:uid="{00000000-0005-0000-0000-000022000000}"/>
    <cellStyle name="Accent1 21" xfId="429" xr:uid="{00000000-0005-0000-0000-000023000000}"/>
    <cellStyle name="Accent1 22" xfId="434" xr:uid="{00000000-0005-0000-0000-000024000000}"/>
    <cellStyle name="Accent1 23" xfId="439" xr:uid="{00000000-0005-0000-0000-000025000000}"/>
    <cellStyle name="Accent1 24" xfId="444" xr:uid="{00000000-0005-0000-0000-000026000000}"/>
    <cellStyle name="Accent1 25" xfId="449" xr:uid="{00000000-0005-0000-0000-000027000000}"/>
    <cellStyle name="Accent1 26" xfId="454" xr:uid="{00000000-0005-0000-0000-000028000000}"/>
    <cellStyle name="Accent1 27" xfId="459" xr:uid="{00000000-0005-0000-0000-000029000000}"/>
    <cellStyle name="Accent1 28" xfId="464" xr:uid="{00000000-0005-0000-0000-00002A000000}"/>
    <cellStyle name="Accent1 29" xfId="469" xr:uid="{00000000-0005-0000-0000-00002B000000}"/>
    <cellStyle name="Accent1 3" xfId="249" xr:uid="{00000000-0005-0000-0000-00002C000000}"/>
    <cellStyle name="Accent1 30" xfId="473" xr:uid="{00000000-0005-0000-0000-00002D000000}"/>
    <cellStyle name="Accent1 31" xfId="478" xr:uid="{00000000-0005-0000-0000-00002E000000}"/>
    <cellStyle name="Accent1 32" xfId="482" xr:uid="{00000000-0005-0000-0000-00002F000000}"/>
    <cellStyle name="Accent1 33" xfId="486" xr:uid="{00000000-0005-0000-0000-000030000000}"/>
    <cellStyle name="Accent1 34" xfId="491" xr:uid="{00000000-0005-0000-0000-000031000000}"/>
    <cellStyle name="Accent1 35" xfId="495" xr:uid="{00000000-0005-0000-0000-000032000000}"/>
    <cellStyle name="Accent1 36" xfId="499" xr:uid="{00000000-0005-0000-0000-000033000000}"/>
    <cellStyle name="Accent1 37" xfId="503" xr:uid="{00000000-0005-0000-0000-000034000000}"/>
    <cellStyle name="Accent1 38" xfId="506" xr:uid="{00000000-0005-0000-0000-000035000000}"/>
    <cellStyle name="Accent1 39" xfId="510" xr:uid="{00000000-0005-0000-0000-000036000000}"/>
    <cellStyle name="Accent1 4" xfId="262" xr:uid="{00000000-0005-0000-0000-000037000000}"/>
    <cellStyle name="Accent1 40" xfId="514" xr:uid="{00000000-0005-0000-0000-000038000000}"/>
    <cellStyle name="Accent1 41" xfId="517" xr:uid="{00000000-0005-0000-0000-000039000000}"/>
    <cellStyle name="Accent1 42" xfId="520" xr:uid="{00000000-0005-0000-0000-00003A000000}"/>
    <cellStyle name="Accent1 43" xfId="522" xr:uid="{00000000-0005-0000-0000-00003B000000}"/>
    <cellStyle name="Accent1 44" xfId="524" xr:uid="{00000000-0005-0000-0000-00003C000000}"/>
    <cellStyle name="Accent1 45" xfId="526" xr:uid="{00000000-0005-0000-0000-00003D000000}"/>
    <cellStyle name="Accent1 46" xfId="528" xr:uid="{00000000-0005-0000-0000-00003E000000}"/>
    <cellStyle name="Accent1 47" xfId="591" xr:uid="{00000000-0005-0000-0000-00003F000000}"/>
    <cellStyle name="Accent1 48" xfId="597" xr:uid="{00000000-0005-0000-0000-000040000000}"/>
    <cellStyle name="Accent1 49" xfId="602" xr:uid="{00000000-0005-0000-0000-000041000000}"/>
    <cellStyle name="Accent1 5" xfId="332" xr:uid="{00000000-0005-0000-0000-000042000000}"/>
    <cellStyle name="Accent1 50" xfId="605" xr:uid="{00000000-0005-0000-0000-000043000000}"/>
    <cellStyle name="Accent1 51" xfId="612" xr:uid="{00000000-0005-0000-0000-000044000000}"/>
    <cellStyle name="Accent1 52" xfId="617" xr:uid="{00000000-0005-0000-0000-000045000000}"/>
    <cellStyle name="Accent1 53" xfId="622" xr:uid="{00000000-0005-0000-0000-000046000000}"/>
    <cellStyle name="Accent1 54" xfId="626" xr:uid="{00000000-0005-0000-0000-000047000000}"/>
    <cellStyle name="Accent1 55" xfId="631" xr:uid="{00000000-0005-0000-0000-000048000000}"/>
    <cellStyle name="Accent1 56" xfId="636" xr:uid="{00000000-0005-0000-0000-000049000000}"/>
    <cellStyle name="Accent1 57" xfId="641" xr:uid="{00000000-0005-0000-0000-00004A000000}"/>
    <cellStyle name="Accent1 58" xfId="646" xr:uid="{00000000-0005-0000-0000-00004B000000}"/>
    <cellStyle name="Accent1 59" xfId="651" xr:uid="{00000000-0005-0000-0000-00004C000000}"/>
    <cellStyle name="Accent1 6" xfId="346" xr:uid="{00000000-0005-0000-0000-00004D000000}"/>
    <cellStyle name="Accent1 60" xfId="654" xr:uid="{00000000-0005-0000-0000-00004E000000}"/>
    <cellStyle name="Accent1 61" xfId="659" xr:uid="{00000000-0005-0000-0000-00004F000000}"/>
    <cellStyle name="Accent1 62" xfId="662" xr:uid="{00000000-0005-0000-0000-000050000000}"/>
    <cellStyle name="Accent1 63" xfId="665" xr:uid="{00000000-0005-0000-0000-000051000000}"/>
    <cellStyle name="Accent1 64" xfId="671" xr:uid="{00000000-0005-0000-0000-000052000000}"/>
    <cellStyle name="Accent1 65" xfId="675" xr:uid="{00000000-0005-0000-0000-000053000000}"/>
    <cellStyle name="Accent1 66" xfId="679" xr:uid="{00000000-0005-0000-0000-000054000000}"/>
    <cellStyle name="Accent1 67" xfId="674" xr:uid="{00000000-0005-0000-0000-000055000000}"/>
    <cellStyle name="Accent1 68" xfId="687" xr:uid="{00000000-0005-0000-0000-000056000000}"/>
    <cellStyle name="Accent1 69" xfId="690" xr:uid="{00000000-0005-0000-0000-000057000000}"/>
    <cellStyle name="Accent1 7" xfId="351" xr:uid="{00000000-0005-0000-0000-000058000000}"/>
    <cellStyle name="Accent1 70" xfId="693" xr:uid="{00000000-0005-0000-0000-000059000000}"/>
    <cellStyle name="Accent1 71" xfId="695" xr:uid="{00000000-0005-0000-0000-00005A000000}"/>
    <cellStyle name="Accent1 72" xfId="697" xr:uid="{00000000-0005-0000-0000-00005B000000}"/>
    <cellStyle name="Accent1 73" xfId="699" xr:uid="{00000000-0005-0000-0000-00005C000000}"/>
    <cellStyle name="Accent1 74" xfId="701" xr:uid="{00000000-0005-0000-0000-00005D000000}"/>
    <cellStyle name="Accent1 75" xfId="707" xr:uid="{00000000-0005-0000-0000-00005E000000}"/>
    <cellStyle name="Accent1 76" xfId="747" xr:uid="{00000000-0005-0000-0000-00005F000000}"/>
    <cellStyle name="Accent1 77" xfId="753" xr:uid="{00000000-0005-0000-0000-000060000000}"/>
    <cellStyle name="Accent1 78" xfId="784" xr:uid="{00000000-0005-0000-0000-000061000000}"/>
    <cellStyle name="Accent1 79" xfId="786" xr:uid="{00000000-0005-0000-0000-000062000000}"/>
    <cellStyle name="Accent1 8" xfId="357" xr:uid="{00000000-0005-0000-0000-000063000000}"/>
    <cellStyle name="Accent1 80" xfId="788" xr:uid="{00000000-0005-0000-0000-000064000000}"/>
    <cellStyle name="Accent1 81" xfId="791" xr:uid="{00000000-0005-0000-0000-000065000000}"/>
    <cellStyle name="Accent1 82" xfId="793" xr:uid="{00000000-0005-0000-0000-000066000000}"/>
    <cellStyle name="Accent1 83" xfId="794" xr:uid="{00000000-0005-0000-0000-000067000000}"/>
    <cellStyle name="Accent1 84" xfId="795" xr:uid="{00000000-0005-0000-0000-000068000000}"/>
    <cellStyle name="Accent1 85" xfId="822" xr:uid="{00000000-0005-0000-0000-000069000000}"/>
    <cellStyle name="Accent1 86" xfId="824" xr:uid="{00000000-0005-0000-0000-00006A000000}"/>
    <cellStyle name="Accent1 87" xfId="826" xr:uid="{00000000-0005-0000-0000-00006B000000}"/>
    <cellStyle name="Accent1 88" xfId="828" xr:uid="{00000000-0005-0000-0000-00006C000000}"/>
    <cellStyle name="Accent1 89" xfId="830" xr:uid="{00000000-0005-0000-0000-00006D000000}"/>
    <cellStyle name="Accent1 9" xfId="362" xr:uid="{00000000-0005-0000-0000-00006E000000}"/>
    <cellStyle name="Accent1 90" xfId="840" xr:uid="{00000000-0005-0000-0000-00006F000000}"/>
    <cellStyle name="Accent1 91" xfId="841" xr:uid="{00000000-0005-0000-0000-000070000000}"/>
    <cellStyle name="Accent1 92" xfId="874" xr:uid="{00000000-0005-0000-0000-000071000000}"/>
    <cellStyle name="Accent1 93" xfId="876" xr:uid="{00000000-0005-0000-0000-000072000000}"/>
    <cellStyle name="Accent1 94" xfId="878" xr:uid="{00000000-0005-0000-0000-000073000000}"/>
    <cellStyle name="Accent1 95" xfId="849" xr:uid="{00000000-0005-0000-0000-000074000000}"/>
    <cellStyle name="Accent1 96" xfId="888" xr:uid="{00000000-0005-0000-0000-000075000000}"/>
    <cellStyle name="Accent1 97" xfId="890" xr:uid="{00000000-0005-0000-0000-000076000000}"/>
    <cellStyle name="Accent1 98" xfId="892" xr:uid="{00000000-0005-0000-0000-000077000000}"/>
    <cellStyle name="Accent1 99" xfId="894" xr:uid="{00000000-0005-0000-0000-000078000000}"/>
    <cellStyle name="Accent2 - 20%" xfId="97" xr:uid="{00000000-0005-0000-0000-000079000000}"/>
    <cellStyle name="Accent2 - 40%" xfId="98" xr:uid="{00000000-0005-0000-0000-00007A000000}"/>
    <cellStyle name="Accent2 - 60%" xfId="99" xr:uid="{00000000-0005-0000-0000-00007B000000}"/>
    <cellStyle name="Accent2 10" xfId="364" xr:uid="{00000000-0005-0000-0000-00007C000000}"/>
    <cellStyle name="Accent2 100" xfId="896" xr:uid="{00000000-0005-0000-0000-00007D000000}"/>
    <cellStyle name="Accent2 101" xfId="905" xr:uid="{00000000-0005-0000-0000-00007E000000}"/>
    <cellStyle name="Accent2 102" xfId="910" xr:uid="{40CFA744-31A1-4C73-ABD5-282C7A35C9E5}"/>
    <cellStyle name="Accent2 103" xfId="940" xr:uid="{5F86266A-2F45-4952-9093-50CB8F8EFC54}"/>
    <cellStyle name="Accent2 104" xfId="909" xr:uid="{97E03316-6B54-48FB-BC48-83C2DC72A066}"/>
    <cellStyle name="Accent2 105" xfId="939" xr:uid="{8ED0CBC4-EBC6-4EAC-847A-63DDF8FF4724}"/>
    <cellStyle name="Accent2 106" xfId="947" xr:uid="{C4E0943D-98A6-40CC-AC6F-D90FD9F3DB4F}"/>
    <cellStyle name="Accent2 107" xfId="930" xr:uid="{7E5845AE-FDC9-4406-971E-E49194D2F80B}"/>
    <cellStyle name="Accent2 108" xfId="956" xr:uid="{108EA64A-C795-4669-82B9-34215EB2C456}"/>
    <cellStyle name="Accent2 109" xfId="958" xr:uid="{CC1B110C-C3F2-41C5-8CA4-35893B184A21}"/>
    <cellStyle name="Accent2 11" xfId="368" xr:uid="{00000000-0005-0000-0000-00007F000000}"/>
    <cellStyle name="Accent2 110" xfId="960" xr:uid="{BFD6EE31-0603-47A7-8424-18EBC23AB02B}"/>
    <cellStyle name="Accent2 12" xfId="355" xr:uid="{00000000-0005-0000-0000-000080000000}"/>
    <cellStyle name="Accent2 13" xfId="378" xr:uid="{00000000-0005-0000-0000-000081000000}"/>
    <cellStyle name="Accent2 14" xfId="389" xr:uid="{00000000-0005-0000-0000-000082000000}"/>
    <cellStyle name="Accent2 15" xfId="394" xr:uid="{00000000-0005-0000-0000-000083000000}"/>
    <cellStyle name="Accent2 16" xfId="400" xr:uid="{00000000-0005-0000-0000-000084000000}"/>
    <cellStyle name="Accent2 17" xfId="405" xr:uid="{00000000-0005-0000-0000-000085000000}"/>
    <cellStyle name="Accent2 18" xfId="410" xr:uid="{00000000-0005-0000-0000-000086000000}"/>
    <cellStyle name="Accent2 19" xfId="407" xr:uid="{00000000-0005-0000-0000-000087000000}"/>
    <cellStyle name="Accent2 2" xfId="96" xr:uid="{00000000-0005-0000-0000-000088000000}"/>
    <cellStyle name="Accent2 20" xfId="420" xr:uid="{00000000-0005-0000-0000-000089000000}"/>
    <cellStyle name="Accent2 21" xfId="425" xr:uid="{00000000-0005-0000-0000-00008A000000}"/>
    <cellStyle name="Accent2 22" xfId="430" xr:uid="{00000000-0005-0000-0000-00008B000000}"/>
    <cellStyle name="Accent2 23" xfId="435" xr:uid="{00000000-0005-0000-0000-00008C000000}"/>
    <cellStyle name="Accent2 24" xfId="440" xr:uid="{00000000-0005-0000-0000-00008D000000}"/>
    <cellStyle name="Accent2 25" xfId="445" xr:uid="{00000000-0005-0000-0000-00008E000000}"/>
    <cellStyle name="Accent2 26" xfId="450" xr:uid="{00000000-0005-0000-0000-00008F000000}"/>
    <cellStyle name="Accent2 27" xfId="455" xr:uid="{00000000-0005-0000-0000-000090000000}"/>
    <cellStyle name="Accent2 28" xfId="460" xr:uid="{00000000-0005-0000-0000-000091000000}"/>
    <cellStyle name="Accent2 29" xfId="465" xr:uid="{00000000-0005-0000-0000-000092000000}"/>
    <cellStyle name="Accent2 3" xfId="250" xr:uid="{00000000-0005-0000-0000-000093000000}"/>
    <cellStyle name="Accent2 30" xfId="470" xr:uid="{00000000-0005-0000-0000-000094000000}"/>
    <cellStyle name="Accent2 31" xfId="474" xr:uid="{00000000-0005-0000-0000-000095000000}"/>
    <cellStyle name="Accent2 32" xfId="479" xr:uid="{00000000-0005-0000-0000-000096000000}"/>
    <cellStyle name="Accent2 33" xfId="483" xr:uid="{00000000-0005-0000-0000-000097000000}"/>
    <cellStyle name="Accent2 34" xfId="487" xr:uid="{00000000-0005-0000-0000-000098000000}"/>
    <cellStyle name="Accent2 35" xfId="492" xr:uid="{00000000-0005-0000-0000-000099000000}"/>
    <cellStyle name="Accent2 36" xfId="496" xr:uid="{00000000-0005-0000-0000-00009A000000}"/>
    <cellStyle name="Accent2 37" xfId="500" xr:uid="{00000000-0005-0000-0000-00009B000000}"/>
    <cellStyle name="Accent2 38" xfId="504" xr:uid="{00000000-0005-0000-0000-00009C000000}"/>
    <cellStyle name="Accent2 39" xfId="507" xr:uid="{00000000-0005-0000-0000-00009D000000}"/>
    <cellStyle name="Accent2 4" xfId="266" xr:uid="{00000000-0005-0000-0000-00009E000000}"/>
    <cellStyle name="Accent2 40" xfId="512" xr:uid="{00000000-0005-0000-0000-00009F000000}"/>
    <cellStyle name="Accent2 41" xfId="515" xr:uid="{00000000-0005-0000-0000-0000A0000000}"/>
    <cellStyle name="Accent2 42" xfId="518" xr:uid="{00000000-0005-0000-0000-0000A1000000}"/>
    <cellStyle name="Accent2 43" xfId="521" xr:uid="{00000000-0005-0000-0000-0000A2000000}"/>
    <cellStyle name="Accent2 44" xfId="523" xr:uid="{00000000-0005-0000-0000-0000A3000000}"/>
    <cellStyle name="Accent2 45" xfId="525" xr:uid="{00000000-0005-0000-0000-0000A4000000}"/>
    <cellStyle name="Accent2 46" xfId="532" xr:uid="{00000000-0005-0000-0000-0000A5000000}"/>
    <cellStyle name="Accent2 47" xfId="587" xr:uid="{00000000-0005-0000-0000-0000A6000000}"/>
    <cellStyle name="Accent2 48" xfId="593" xr:uid="{00000000-0005-0000-0000-0000A7000000}"/>
    <cellStyle name="Accent2 49" xfId="598" xr:uid="{00000000-0005-0000-0000-0000A8000000}"/>
    <cellStyle name="Accent2 5" xfId="327" xr:uid="{00000000-0005-0000-0000-0000A9000000}"/>
    <cellStyle name="Accent2 50" xfId="595" xr:uid="{00000000-0005-0000-0000-0000AA000000}"/>
    <cellStyle name="Accent2 51" xfId="608" xr:uid="{00000000-0005-0000-0000-0000AB000000}"/>
    <cellStyle name="Accent2 52" xfId="613" xr:uid="{00000000-0005-0000-0000-0000AC000000}"/>
    <cellStyle name="Accent2 53" xfId="618" xr:uid="{00000000-0005-0000-0000-0000AD000000}"/>
    <cellStyle name="Accent2 54" xfId="616" xr:uid="{00000000-0005-0000-0000-0000AE000000}"/>
    <cellStyle name="Accent2 55" xfId="628" xr:uid="{00000000-0005-0000-0000-0000AF000000}"/>
    <cellStyle name="Accent2 56" xfId="632" xr:uid="{00000000-0005-0000-0000-0000B0000000}"/>
    <cellStyle name="Accent2 57" xfId="637" xr:uid="{00000000-0005-0000-0000-0000B1000000}"/>
    <cellStyle name="Accent2 58" xfId="642" xr:uid="{00000000-0005-0000-0000-0000B2000000}"/>
    <cellStyle name="Accent2 59" xfId="647" xr:uid="{00000000-0005-0000-0000-0000B3000000}"/>
    <cellStyle name="Accent2 6" xfId="342" xr:uid="{00000000-0005-0000-0000-0000B4000000}"/>
    <cellStyle name="Accent2 60" xfId="645" xr:uid="{00000000-0005-0000-0000-0000B5000000}"/>
    <cellStyle name="Accent2 61" xfId="655" xr:uid="{00000000-0005-0000-0000-0000B6000000}"/>
    <cellStyle name="Accent2 62" xfId="660" xr:uid="{00000000-0005-0000-0000-0000B7000000}"/>
    <cellStyle name="Accent2 63" xfId="658" xr:uid="{00000000-0005-0000-0000-0000B8000000}"/>
    <cellStyle name="Accent2 64" xfId="667" xr:uid="{00000000-0005-0000-0000-0000B9000000}"/>
    <cellStyle name="Accent2 65" xfId="672" xr:uid="{00000000-0005-0000-0000-0000BA000000}"/>
    <cellStyle name="Accent2 66" xfId="676" xr:uid="{00000000-0005-0000-0000-0000BB000000}"/>
    <cellStyle name="Accent2 67" xfId="663" xr:uid="{00000000-0005-0000-0000-0000BC000000}"/>
    <cellStyle name="Accent2 68" xfId="684" xr:uid="{00000000-0005-0000-0000-0000BD000000}"/>
    <cellStyle name="Accent2 69" xfId="688" xr:uid="{00000000-0005-0000-0000-0000BE000000}"/>
    <cellStyle name="Accent2 7" xfId="347" xr:uid="{00000000-0005-0000-0000-0000BF000000}"/>
    <cellStyle name="Accent2 70" xfId="691" xr:uid="{00000000-0005-0000-0000-0000C0000000}"/>
    <cellStyle name="Accent2 71" xfId="694" xr:uid="{00000000-0005-0000-0000-0000C1000000}"/>
    <cellStyle name="Accent2 72" xfId="696" xr:uid="{00000000-0005-0000-0000-0000C2000000}"/>
    <cellStyle name="Accent2 73" xfId="698" xr:uid="{00000000-0005-0000-0000-0000C3000000}"/>
    <cellStyle name="Accent2 74" xfId="700" xr:uid="{00000000-0005-0000-0000-0000C4000000}"/>
    <cellStyle name="Accent2 75" xfId="708" xr:uid="{00000000-0005-0000-0000-0000C5000000}"/>
    <cellStyle name="Accent2 76" xfId="748" xr:uid="{00000000-0005-0000-0000-0000C6000000}"/>
    <cellStyle name="Accent2 77" xfId="756" xr:uid="{00000000-0005-0000-0000-0000C7000000}"/>
    <cellStyle name="Accent2 78" xfId="782" xr:uid="{00000000-0005-0000-0000-0000C8000000}"/>
    <cellStyle name="Accent2 79" xfId="785" xr:uid="{00000000-0005-0000-0000-0000C9000000}"/>
    <cellStyle name="Accent2 8" xfId="353" xr:uid="{00000000-0005-0000-0000-0000CA000000}"/>
    <cellStyle name="Accent2 80" xfId="787" xr:uid="{00000000-0005-0000-0000-0000CB000000}"/>
    <cellStyle name="Accent2 81" xfId="789" xr:uid="{00000000-0005-0000-0000-0000CC000000}"/>
    <cellStyle name="Accent2 82" xfId="792" xr:uid="{00000000-0005-0000-0000-0000CD000000}"/>
    <cellStyle name="Accent2 83" xfId="790" xr:uid="{00000000-0005-0000-0000-0000CE000000}"/>
    <cellStyle name="Accent2 84" xfId="797" xr:uid="{00000000-0005-0000-0000-0000CF000000}"/>
    <cellStyle name="Accent2 85" xfId="820" xr:uid="{00000000-0005-0000-0000-0000D0000000}"/>
    <cellStyle name="Accent2 86" xfId="823" xr:uid="{00000000-0005-0000-0000-0000D1000000}"/>
    <cellStyle name="Accent2 87" xfId="825" xr:uid="{00000000-0005-0000-0000-0000D2000000}"/>
    <cellStyle name="Accent2 88" xfId="827" xr:uid="{00000000-0005-0000-0000-0000D3000000}"/>
    <cellStyle name="Accent2 89" xfId="829" xr:uid="{00000000-0005-0000-0000-0000D4000000}"/>
    <cellStyle name="Accent2 9" xfId="358" xr:uid="{00000000-0005-0000-0000-0000D5000000}"/>
    <cellStyle name="Accent2 90" xfId="839" xr:uid="{00000000-0005-0000-0000-0000D6000000}"/>
    <cellStyle name="Accent2 91" xfId="843" xr:uid="{00000000-0005-0000-0000-0000D7000000}"/>
    <cellStyle name="Accent2 92" xfId="873" xr:uid="{00000000-0005-0000-0000-0000D8000000}"/>
    <cellStyle name="Accent2 93" xfId="875" xr:uid="{00000000-0005-0000-0000-0000D9000000}"/>
    <cellStyle name="Accent2 94" xfId="877" xr:uid="{00000000-0005-0000-0000-0000DA000000}"/>
    <cellStyle name="Accent2 95" xfId="853" xr:uid="{00000000-0005-0000-0000-0000DB000000}"/>
    <cellStyle name="Accent2 96" xfId="887" xr:uid="{00000000-0005-0000-0000-0000DC000000}"/>
    <cellStyle name="Accent2 97" xfId="889" xr:uid="{00000000-0005-0000-0000-0000DD000000}"/>
    <cellStyle name="Accent2 98" xfId="891" xr:uid="{00000000-0005-0000-0000-0000DE000000}"/>
    <cellStyle name="Accent2 99" xfId="893" xr:uid="{00000000-0005-0000-0000-0000DF000000}"/>
    <cellStyle name="Accent3 - 20%" xfId="101" xr:uid="{00000000-0005-0000-0000-0000E0000000}"/>
    <cellStyle name="Accent3 - 40%" xfId="102" xr:uid="{00000000-0005-0000-0000-0000E1000000}"/>
    <cellStyle name="Accent3 - 60%" xfId="103" xr:uid="{00000000-0005-0000-0000-0000E2000000}"/>
    <cellStyle name="Accent3 10" xfId="345" xr:uid="{00000000-0005-0000-0000-0000E3000000}"/>
    <cellStyle name="Accent3 100" xfId="897" xr:uid="{00000000-0005-0000-0000-0000E4000000}"/>
    <cellStyle name="Accent3 101" xfId="904" xr:uid="{00000000-0005-0000-0000-0000E5000000}"/>
    <cellStyle name="Accent3 102" xfId="913" xr:uid="{2245E0BB-A75C-4C5B-866C-58FAA9972513}"/>
    <cellStyle name="Accent3 103" xfId="938" xr:uid="{C853AD66-519F-48AB-9A45-A3F7DE65CAA4}"/>
    <cellStyle name="Accent3 104" xfId="912" xr:uid="{B7D82281-1F90-4262-BCCE-2886F2BBFFFF}"/>
    <cellStyle name="Accent3 105" xfId="937" xr:uid="{896B1D77-DC8C-4D45-B061-D94FADDEA530}"/>
    <cellStyle name="Accent3 106" xfId="945" xr:uid="{49CC6CC8-3445-4F44-8DDD-704163DBB2CB}"/>
    <cellStyle name="Accent3 107" xfId="927" xr:uid="{AAAB0566-6B66-496E-9432-C844E644A459}"/>
    <cellStyle name="Accent3 108" xfId="954" xr:uid="{DAD013DA-C976-4863-BE7A-FFB5AC39296D}"/>
    <cellStyle name="Accent3 109" xfId="929" xr:uid="{1CA5512C-C807-49F1-9466-B04BE3F6A89A}"/>
    <cellStyle name="Accent3 11" xfId="350" xr:uid="{00000000-0005-0000-0000-0000E6000000}"/>
    <cellStyle name="Accent3 110" xfId="955" xr:uid="{1579D040-8A6B-466C-84F7-D752F15F9781}"/>
    <cellStyle name="Accent3 12" xfId="340" xr:uid="{00000000-0005-0000-0000-0000E7000000}"/>
    <cellStyle name="Accent3 13" xfId="373" xr:uid="{00000000-0005-0000-0000-0000E8000000}"/>
    <cellStyle name="Accent3 14" xfId="385" xr:uid="{00000000-0005-0000-0000-0000E9000000}"/>
    <cellStyle name="Accent3 15" xfId="377" xr:uid="{00000000-0005-0000-0000-0000EA000000}"/>
    <cellStyle name="Accent3 16" xfId="388" xr:uid="{00000000-0005-0000-0000-0000EB000000}"/>
    <cellStyle name="Accent3 17" xfId="381" xr:uid="{00000000-0005-0000-0000-0000EC000000}"/>
    <cellStyle name="Accent3 18" xfId="392" xr:uid="{00000000-0005-0000-0000-0000ED000000}"/>
    <cellStyle name="Accent3 19" xfId="395" xr:uid="{00000000-0005-0000-0000-0000EE000000}"/>
    <cellStyle name="Accent3 2" xfId="100" xr:uid="{00000000-0005-0000-0000-0000EF000000}"/>
    <cellStyle name="Accent3 20" xfId="412" xr:uid="{00000000-0005-0000-0000-0000F0000000}"/>
    <cellStyle name="Accent3 21" xfId="406" xr:uid="{00000000-0005-0000-0000-0000F1000000}"/>
    <cellStyle name="Accent3 22" xfId="419" xr:uid="{00000000-0005-0000-0000-0000F2000000}"/>
    <cellStyle name="Accent3 23" xfId="416" xr:uid="{00000000-0005-0000-0000-0000F3000000}"/>
    <cellStyle name="Accent3 24" xfId="423" xr:uid="{00000000-0005-0000-0000-0000F4000000}"/>
    <cellStyle name="Accent3 25" xfId="428" xr:uid="{00000000-0005-0000-0000-0000F5000000}"/>
    <cellStyle name="Accent3 26" xfId="433" xr:uid="{00000000-0005-0000-0000-0000F6000000}"/>
    <cellStyle name="Accent3 27" xfId="438" xr:uid="{00000000-0005-0000-0000-0000F7000000}"/>
    <cellStyle name="Accent3 28" xfId="443" xr:uid="{00000000-0005-0000-0000-0000F8000000}"/>
    <cellStyle name="Accent3 29" xfId="448" xr:uid="{00000000-0005-0000-0000-0000F9000000}"/>
    <cellStyle name="Accent3 3" xfId="251" xr:uid="{00000000-0005-0000-0000-0000FA000000}"/>
    <cellStyle name="Accent3 30" xfId="453" xr:uid="{00000000-0005-0000-0000-0000FB000000}"/>
    <cellStyle name="Accent3 31" xfId="458" xr:uid="{00000000-0005-0000-0000-0000FC000000}"/>
    <cellStyle name="Accent3 32" xfId="463" xr:uid="{00000000-0005-0000-0000-0000FD000000}"/>
    <cellStyle name="Accent3 33" xfId="468" xr:uid="{00000000-0005-0000-0000-0000FE000000}"/>
    <cellStyle name="Accent3 34" xfId="472" xr:uid="{00000000-0005-0000-0000-0000FF000000}"/>
    <cellStyle name="Accent3 35" xfId="477" xr:uid="{00000000-0005-0000-0000-000000010000}"/>
    <cellStyle name="Accent3 36" xfId="481" xr:uid="{00000000-0005-0000-0000-000001010000}"/>
    <cellStyle name="Accent3 37" xfId="485" xr:uid="{00000000-0005-0000-0000-000002010000}"/>
    <cellStyle name="Accent3 38" xfId="490" xr:uid="{00000000-0005-0000-0000-000003010000}"/>
    <cellStyle name="Accent3 39" xfId="494" xr:uid="{00000000-0005-0000-0000-000004010000}"/>
    <cellStyle name="Accent3 4" xfId="270" xr:uid="{00000000-0005-0000-0000-000005010000}"/>
    <cellStyle name="Accent3 40" xfId="498" xr:uid="{00000000-0005-0000-0000-000006010000}"/>
    <cellStyle name="Accent3 41" xfId="502" xr:uid="{00000000-0005-0000-0000-000007010000}"/>
    <cellStyle name="Accent3 42" xfId="505" xr:uid="{00000000-0005-0000-0000-000008010000}"/>
    <cellStyle name="Accent3 43" xfId="509" xr:uid="{00000000-0005-0000-0000-000009010000}"/>
    <cellStyle name="Accent3 44" xfId="519" xr:uid="{00000000-0005-0000-0000-00000A010000}"/>
    <cellStyle name="Accent3 45" xfId="516" xr:uid="{00000000-0005-0000-0000-00000B010000}"/>
    <cellStyle name="Accent3 46" xfId="536" xr:uid="{00000000-0005-0000-0000-00000C010000}"/>
    <cellStyle name="Accent3 47" xfId="584" xr:uid="{00000000-0005-0000-0000-00000D010000}"/>
    <cellStyle name="Accent3 48" xfId="531" xr:uid="{00000000-0005-0000-0000-00000E010000}"/>
    <cellStyle name="Accent3 49" xfId="586" xr:uid="{00000000-0005-0000-0000-00000F010000}"/>
    <cellStyle name="Accent3 5" xfId="323" xr:uid="{00000000-0005-0000-0000-000010010000}"/>
    <cellStyle name="Accent3 50" xfId="530" xr:uid="{00000000-0005-0000-0000-000011010000}"/>
    <cellStyle name="Accent3 51" xfId="600" xr:uid="{00000000-0005-0000-0000-000012010000}"/>
    <cellStyle name="Accent3 52" xfId="594" xr:uid="{00000000-0005-0000-0000-000013010000}"/>
    <cellStyle name="Accent3 53" xfId="607" xr:uid="{00000000-0005-0000-0000-000014010000}"/>
    <cellStyle name="Accent3 54" xfId="603" xr:uid="{00000000-0005-0000-0000-000015010000}"/>
    <cellStyle name="Accent3 55" xfId="619" xr:uid="{00000000-0005-0000-0000-000016010000}"/>
    <cellStyle name="Accent3 56" xfId="615" xr:uid="{00000000-0005-0000-0000-000017010000}"/>
    <cellStyle name="Accent3 57" xfId="627" xr:uid="{00000000-0005-0000-0000-000018010000}"/>
    <cellStyle name="Accent3 58" xfId="625" xr:uid="{00000000-0005-0000-0000-000019010000}"/>
    <cellStyle name="Accent3 59" xfId="630" xr:uid="{00000000-0005-0000-0000-00001A010000}"/>
    <cellStyle name="Accent3 6" xfId="338" xr:uid="{00000000-0005-0000-0000-00001B010000}"/>
    <cellStyle name="Accent3 60" xfId="634" xr:uid="{00000000-0005-0000-0000-00001C010000}"/>
    <cellStyle name="Accent3 61" xfId="648" xr:uid="{00000000-0005-0000-0000-00001D010000}"/>
    <cellStyle name="Accent3 62" xfId="644" xr:uid="{00000000-0005-0000-0000-00001E010000}"/>
    <cellStyle name="Accent3 63" xfId="650" xr:uid="{00000000-0005-0000-0000-00001F010000}"/>
    <cellStyle name="Accent3 64" xfId="661" xr:uid="{00000000-0005-0000-0000-000020010000}"/>
    <cellStyle name="Accent3 65" xfId="657" xr:uid="{00000000-0005-0000-0000-000021010000}"/>
    <cellStyle name="Accent3 66" xfId="666" xr:uid="{00000000-0005-0000-0000-000022010000}"/>
    <cellStyle name="Accent3 67" xfId="639" xr:uid="{00000000-0005-0000-0000-000023010000}"/>
    <cellStyle name="Accent3 68" xfId="681" xr:uid="{00000000-0005-0000-0000-000024010000}"/>
    <cellStyle name="Accent3 69" xfId="656" xr:uid="{00000000-0005-0000-0000-000025010000}"/>
    <cellStyle name="Accent3 7" xfId="326" xr:uid="{00000000-0005-0000-0000-000026010000}"/>
    <cellStyle name="Accent3 70" xfId="683" xr:uid="{00000000-0005-0000-0000-000027010000}"/>
    <cellStyle name="Accent3 71" xfId="673" xr:uid="{00000000-0005-0000-0000-000028010000}"/>
    <cellStyle name="Accent3 72" xfId="686" xr:uid="{00000000-0005-0000-0000-000029010000}"/>
    <cellStyle name="Accent3 73" xfId="689" xr:uid="{00000000-0005-0000-0000-00002A010000}"/>
    <cellStyle name="Accent3 74" xfId="692" xr:uid="{00000000-0005-0000-0000-00002B010000}"/>
    <cellStyle name="Accent3 75" xfId="709" xr:uid="{00000000-0005-0000-0000-00002C010000}"/>
    <cellStyle name="Accent3 76" xfId="749" xr:uid="{00000000-0005-0000-0000-00002D010000}"/>
    <cellStyle name="Accent3 77" xfId="759" xr:uid="{00000000-0005-0000-0000-00002E010000}"/>
    <cellStyle name="Accent3 78" xfId="779" xr:uid="{00000000-0005-0000-0000-00002F010000}"/>
    <cellStyle name="Accent3 79" xfId="757" xr:uid="{00000000-0005-0000-0000-000030010000}"/>
    <cellStyle name="Accent3 8" xfId="341" xr:uid="{00000000-0005-0000-0000-000031010000}"/>
    <cellStyle name="Accent3 80" xfId="781" xr:uid="{00000000-0005-0000-0000-000032010000}"/>
    <cellStyle name="Accent3 81" xfId="754" xr:uid="{00000000-0005-0000-0000-000033010000}"/>
    <cellStyle name="Accent3 82" xfId="783" xr:uid="{00000000-0005-0000-0000-000034010000}"/>
    <cellStyle name="Accent3 83" xfId="755" xr:uid="{00000000-0005-0000-0000-000035010000}"/>
    <cellStyle name="Accent3 84" xfId="800" xr:uid="{00000000-0005-0000-0000-000036010000}"/>
    <cellStyle name="Accent3 85" xfId="817" xr:uid="{00000000-0005-0000-0000-000037010000}"/>
    <cellStyle name="Accent3 86" xfId="798" xr:uid="{00000000-0005-0000-0000-000038010000}"/>
    <cellStyle name="Accent3 87" xfId="819" xr:uid="{00000000-0005-0000-0000-000039010000}"/>
    <cellStyle name="Accent3 88" xfId="796" xr:uid="{00000000-0005-0000-0000-00003A010000}"/>
    <cellStyle name="Accent3 89" xfId="821" xr:uid="{00000000-0005-0000-0000-00003B010000}"/>
    <cellStyle name="Accent3 9" xfId="331" xr:uid="{00000000-0005-0000-0000-00003C010000}"/>
    <cellStyle name="Accent3 90" xfId="835" xr:uid="{00000000-0005-0000-0000-00003D010000}"/>
    <cellStyle name="Accent3 91" xfId="844" xr:uid="{00000000-0005-0000-0000-00003E010000}"/>
    <cellStyle name="Accent3 92" xfId="871" xr:uid="{00000000-0005-0000-0000-00003F010000}"/>
    <cellStyle name="Accent3 93" xfId="842" xr:uid="{00000000-0005-0000-0000-000040010000}"/>
    <cellStyle name="Accent3 94" xfId="872" xr:uid="{00000000-0005-0000-0000-000041010000}"/>
    <cellStyle name="Accent3 95" xfId="856" xr:uid="{00000000-0005-0000-0000-000042010000}"/>
    <cellStyle name="Accent3 96" xfId="885" xr:uid="{00000000-0005-0000-0000-000043010000}"/>
    <cellStyle name="Accent3 97" xfId="854" xr:uid="{00000000-0005-0000-0000-000044010000}"/>
    <cellStyle name="Accent3 98" xfId="886" xr:uid="{00000000-0005-0000-0000-000045010000}"/>
    <cellStyle name="Accent3 99" xfId="852" xr:uid="{00000000-0005-0000-0000-000046010000}"/>
    <cellStyle name="Accent4 - 20%" xfId="105" xr:uid="{00000000-0005-0000-0000-000047010000}"/>
    <cellStyle name="Accent4 - 40%" xfId="106" xr:uid="{00000000-0005-0000-0000-000048010000}"/>
    <cellStyle name="Accent4 - 60%" xfId="107" xr:uid="{00000000-0005-0000-0000-000049010000}"/>
    <cellStyle name="Accent4 10" xfId="339" xr:uid="{00000000-0005-0000-0000-00004A010000}"/>
    <cellStyle name="Accent4 100" xfId="898" xr:uid="{00000000-0005-0000-0000-00004B010000}"/>
    <cellStyle name="Accent4 101" xfId="903" xr:uid="{00000000-0005-0000-0000-00004C010000}"/>
    <cellStyle name="Accent4 102" xfId="915" xr:uid="{B2570AF3-63D0-42B6-AA56-74CF625BB42F}"/>
    <cellStyle name="Accent4 103" xfId="936" xr:uid="{A06915B5-AC22-4538-AEBD-B50F7C03B925}"/>
    <cellStyle name="Accent4 104" xfId="914" xr:uid="{FB3ABBD1-B901-4176-AA8A-146A1EFDD5C2}"/>
    <cellStyle name="Accent4 105" xfId="934" xr:uid="{E13699EC-4BDC-4709-A144-157EC8DB800D}"/>
    <cellStyle name="Accent4 106" xfId="942" xr:uid="{2B6807FB-8FFC-427A-B977-DEEBE2CDCC52}"/>
    <cellStyle name="Accent4 107" xfId="925" xr:uid="{EA9049D8-24BE-4633-B6F6-5AD68F5BCBD0}"/>
    <cellStyle name="Accent4 108" xfId="952" xr:uid="{C0B8BC31-3B81-49D0-A71B-66493154DEEC}"/>
    <cellStyle name="Accent4 109" xfId="926" xr:uid="{55331D9D-EDDD-4A62-ADD5-9630A600BEE0}"/>
    <cellStyle name="Accent4 11" xfId="328" xr:uid="{00000000-0005-0000-0000-00004D010000}"/>
    <cellStyle name="Accent4 110" xfId="953" xr:uid="{FA9BCDF2-F5E5-420D-B519-ED7D37C73BE9}"/>
    <cellStyle name="Accent4 12" xfId="267" xr:uid="{00000000-0005-0000-0000-00004E010000}"/>
    <cellStyle name="Accent4 13" xfId="361" xr:uid="{00000000-0005-0000-0000-00004F010000}"/>
    <cellStyle name="Accent4 14" xfId="356" xr:uid="{00000000-0005-0000-0000-000050010000}"/>
    <cellStyle name="Accent4 15" xfId="370" xr:uid="{00000000-0005-0000-0000-000051010000}"/>
    <cellStyle name="Accent4 16" xfId="365" xr:uid="{00000000-0005-0000-0000-000052010000}"/>
    <cellStyle name="Accent4 17" xfId="374" xr:uid="{00000000-0005-0000-0000-000053010000}"/>
    <cellStyle name="Accent4 18" xfId="386" xr:uid="{00000000-0005-0000-0000-000054010000}"/>
    <cellStyle name="Accent4 19" xfId="371" xr:uid="{00000000-0005-0000-0000-000055010000}"/>
    <cellStyle name="Accent4 2" xfId="104" xr:uid="{00000000-0005-0000-0000-000056010000}"/>
    <cellStyle name="Accent4 20" xfId="401" xr:uid="{00000000-0005-0000-0000-000057010000}"/>
    <cellStyle name="Accent4 21" xfId="379" xr:uid="{00000000-0005-0000-0000-000058010000}"/>
    <cellStyle name="Accent4 22" xfId="403" xr:uid="{00000000-0005-0000-0000-000059010000}"/>
    <cellStyle name="Accent4 23" xfId="396" xr:uid="{00000000-0005-0000-0000-00005A010000}"/>
    <cellStyle name="Accent4 24" xfId="413" xr:uid="{00000000-0005-0000-0000-00005B010000}"/>
    <cellStyle name="Accent4 25" xfId="408" xr:uid="{00000000-0005-0000-0000-00005C010000}"/>
    <cellStyle name="Accent4 26" xfId="421" xr:uid="{00000000-0005-0000-0000-00005D010000}"/>
    <cellStyle name="Accent4 27" xfId="426" xr:uid="{00000000-0005-0000-0000-00005E010000}"/>
    <cellStyle name="Accent4 28" xfId="431" xr:uid="{00000000-0005-0000-0000-00005F010000}"/>
    <cellStyle name="Accent4 29" xfId="436" xr:uid="{00000000-0005-0000-0000-000060010000}"/>
    <cellStyle name="Accent4 3" xfId="252" xr:uid="{00000000-0005-0000-0000-000061010000}"/>
    <cellStyle name="Accent4 30" xfId="441" xr:uid="{00000000-0005-0000-0000-000062010000}"/>
    <cellStyle name="Accent4 31" xfId="446" xr:uid="{00000000-0005-0000-0000-000063010000}"/>
    <cellStyle name="Accent4 32" xfId="451" xr:uid="{00000000-0005-0000-0000-000064010000}"/>
    <cellStyle name="Accent4 33" xfId="456" xr:uid="{00000000-0005-0000-0000-000065010000}"/>
    <cellStyle name="Accent4 34" xfId="461" xr:uid="{00000000-0005-0000-0000-000066010000}"/>
    <cellStyle name="Accent4 35" xfId="466" xr:uid="{00000000-0005-0000-0000-000067010000}"/>
    <cellStyle name="Accent4 36" xfId="471" xr:uid="{00000000-0005-0000-0000-000068010000}"/>
    <cellStyle name="Accent4 37" xfId="475" xr:uid="{00000000-0005-0000-0000-000069010000}"/>
    <cellStyle name="Accent4 38" xfId="480" xr:uid="{00000000-0005-0000-0000-00006A010000}"/>
    <cellStyle name="Accent4 39" xfId="484" xr:uid="{00000000-0005-0000-0000-00006B010000}"/>
    <cellStyle name="Accent4 4" xfId="274" xr:uid="{00000000-0005-0000-0000-00006C010000}"/>
    <cellStyle name="Accent4 40" xfId="488" xr:uid="{00000000-0005-0000-0000-00006D010000}"/>
    <cellStyle name="Accent4 41" xfId="493" xr:uid="{00000000-0005-0000-0000-00006E010000}"/>
    <cellStyle name="Accent4 42" xfId="497" xr:uid="{00000000-0005-0000-0000-00006F010000}"/>
    <cellStyle name="Accent4 43" xfId="501" xr:uid="{00000000-0005-0000-0000-000070010000}"/>
    <cellStyle name="Accent4 44" xfId="513" xr:uid="{00000000-0005-0000-0000-000071010000}"/>
    <cellStyle name="Accent4 45" xfId="508" xr:uid="{00000000-0005-0000-0000-000072010000}"/>
    <cellStyle name="Accent4 46" xfId="540" xr:uid="{00000000-0005-0000-0000-000073010000}"/>
    <cellStyle name="Accent4 47" xfId="580" xr:uid="{00000000-0005-0000-0000-000074010000}"/>
    <cellStyle name="Accent4 48" xfId="537" xr:uid="{00000000-0005-0000-0000-000075010000}"/>
    <cellStyle name="Accent4 49" xfId="582" xr:uid="{00000000-0005-0000-0000-000076010000}"/>
    <cellStyle name="Accent4 5" xfId="317" xr:uid="{00000000-0005-0000-0000-000077010000}"/>
    <cellStyle name="Accent4 50" xfId="538" xr:uid="{00000000-0005-0000-0000-000078010000}"/>
    <cellStyle name="Accent4 51" xfId="588" xr:uid="{00000000-0005-0000-0000-000079010000}"/>
    <cellStyle name="Accent4 52" xfId="534" xr:uid="{00000000-0005-0000-0000-00007A010000}"/>
    <cellStyle name="Accent4 53" xfId="590" xr:uid="{00000000-0005-0000-0000-00007B010000}"/>
    <cellStyle name="Accent4 54" xfId="533" xr:uid="{00000000-0005-0000-0000-00007C010000}"/>
    <cellStyle name="Accent4 55" xfId="606" xr:uid="{00000000-0005-0000-0000-00007D010000}"/>
    <cellStyle name="Accent4 56" xfId="592" xr:uid="{00000000-0005-0000-0000-00007E010000}"/>
    <cellStyle name="Accent4 57" xfId="610" xr:uid="{00000000-0005-0000-0000-00007F010000}"/>
    <cellStyle name="Accent4 58" xfId="604" xr:uid="{00000000-0005-0000-0000-000080010000}"/>
    <cellStyle name="Accent4 59" xfId="620" xr:uid="{00000000-0005-0000-0000-000081010000}"/>
    <cellStyle name="Accent4 6" xfId="335" xr:uid="{00000000-0005-0000-0000-000082010000}"/>
    <cellStyle name="Accent4 60" xfId="614" xr:uid="{00000000-0005-0000-0000-000083010000}"/>
    <cellStyle name="Accent4 61" xfId="629" xr:uid="{00000000-0005-0000-0000-000084010000}"/>
    <cellStyle name="Accent4 62" xfId="624" xr:uid="{00000000-0005-0000-0000-000085010000}"/>
    <cellStyle name="Accent4 63" xfId="638" xr:uid="{00000000-0005-0000-0000-000086010000}"/>
    <cellStyle name="Accent4 64" xfId="643" xr:uid="{00000000-0005-0000-0000-000087010000}"/>
    <cellStyle name="Accent4 65" xfId="640" xr:uid="{00000000-0005-0000-0000-000088010000}"/>
    <cellStyle name="Accent4 66" xfId="653" xr:uid="{00000000-0005-0000-0000-000089010000}"/>
    <cellStyle name="Accent4 67" xfId="579" xr:uid="{00000000-0005-0000-0000-00008A010000}"/>
    <cellStyle name="Accent4 68" xfId="678" xr:uid="{00000000-0005-0000-0000-00008B010000}"/>
    <cellStyle name="Accent4 69" xfId="621" xr:uid="{00000000-0005-0000-0000-00008C010000}"/>
    <cellStyle name="Accent4 7" xfId="321" xr:uid="{00000000-0005-0000-0000-00008D010000}"/>
    <cellStyle name="Accent4 70" xfId="680" xr:uid="{00000000-0005-0000-0000-00008E010000}"/>
    <cellStyle name="Accent4 71" xfId="649" xr:uid="{00000000-0005-0000-0000-00008F010000}"/>
    <cellStyle name="Accent4 72" xfId="682" xr:uid="{00000000-0005-0000-0000-000090010000}"/>
    <cellStyle name="Accent4 73" xfId="664" xr:uid="{00000000-0005-0000-0000-000091010000}"/>
    <cellStyle name="Accent4 74" xfId="685" xr:uid="{00000000-0005-0000-0000-000092010000}"/>
    <cellStyle name="Accent4 75" xfId="710" xr:uid="{00000000-0005-0000-0000-000093010000}"/>
    <cellStyle name="Accent4 76" xfId="750" xr:uid="{00000000-0005-0000-0000-000094010000}"/>
    <cellStyle name="Accent4 77" xfId="762" xr:uid="{00000000-0005-0000-0000-000095010000}"/>
    <cellStyle name="Accent4 78" xfId="777" xr:uid="{00000000-0005-0000-0000-000096010000}"/>
    <cellStyle name="Accent4 79" xfId="760" xr:uid="{00000000-0005-0000-0000-000097010000}"/>
    <cellStyle name="Accent4 8" xfId="336" xr:uid="{00000000-0005-0000-0000-000098010000}"/>
    <cellStyle name="Accent4 80" xfId="778" xr:uid="{00000000-0005-0000-0000-000099010000}"/>
    <cellStyle name="Accent4 81" xfId="758" xr:uid="{00000000-0005-0000-0000-00009A010000}"/>
    <cellStyle name="Accent4 82" xfId="780" xr:uid="{00000000-0005-0000-0000-00009B010000}"/>
    <cellStyle name="Accent4 83" xfId="761" xr:uid="{00000000-0005-0000-0000-00009C010000}"/>
    <cellStyle name="Accent4 84" xfId="802" xr:uid="{00000000-0005-0000-0000-00009D010000}"/>
    <cellStyle name="Accent4 85" xfId="815" xr:uid="{00000000-0005-0000-0000-00009E010000}"/>
    <cellStyle name="Accent4 86" xfId="801" xr:uid="{00000000-0005-0000-0000-00009F010000}"/>
    <cellStyle name="Accent4 87" xfId="816" xr:uid="{00000000-0005-0000-0000-0000A0010000}"/>
    <cellStyle name="Accent4 88" xfId="799" xr:uid="{00000000-0005-0000-0000-0000A1010000}"/>
    <cellStyle name="Accent4 89" xfId="818" xr:uid="{00000000-0005-0000-0000-0000A2010000}"/>
    <cellStyle name="Accent4 9" xfId="324" xr:uid="{00000000-0005-0000-0000-0000A3010000}"/>
    <cellStyle name="Accent4 90" xfId="836" xr:uid="{00000000-0005-0000-0000-0000A4010000}"/>
    <cellStyle name="Accent4 91" xfId="846" xr:uid="{00000000-0005-0000-0000-0000A5010000}"/>
    <cellStyle name="Accent4 92" xfId="869" xr:uid="{00000000-0005-0000-0000-0000A6010000}"/>
    <cellStyle name="Accent4 93" xfId="845" xr:uid="{00000000-0005-0000-0000-0000A7010000}"/>
    <cellStyle name="Accent4 94" xfId="870" xr:uid="{00000000-0005-0000-0000-0000A8010000}"/>
    <cellStyle name="Accent4 95" xfId="858" xr:uid="{00000000-0005-0000-0000-0000A9010000}"/>
    <cellStyle name="Accent4 96" xfId="883" xr:uid="{00000000-0005-0000-0000-0000AA010000}"/>
    <cellStyle name="Accent4 97" xfId="857" xr:uid="{00000000-0005-0000-0000-0000AB010000}"/>
    <cellStyle name="Accent4 98" xfId="884" xr:uid="{00000000-0005-0000-0000-0000AC010000}"/>
    <cellStyle name="Accent4 99" xfId="855" xr:uid="{00000000-0005-0000-0000-0000AD010000}"/>
    <cellStyle name="Accent5 - 20%" xfId="109" xr:uid="{00000000-0005-0000-0000-0000AE010000}"/>
    <cellStyle name="Accent5 - 40%" xfId="110" xr:uid="{00000000-0005-0000-0000-0000AF010000}"/>
    <cellStyle name="Accent5 - 60%" xfId="111" xr:uid="{00000000-0005-0000-0000-0000B0010000}"/>
    <cellStyle name="Accent5 10" xfId="263" xr:uid="{00000000-0005-0000-0000-0000B1010000}"/>
    <cellStyle name="Accent5 100" xfId="899" xr:uid="{00000000-0005-0000-0000-0000B2010000}"/>
    <cellStyle name="Accent5 101" xfId="902" xr:uid="{00000000-0005-0000-0000-0000B3010000}"/>
    <cellStyle name="Accent5 102" xfId="917" xr:uid="{EED5683E-3AF5-4695-9BDC-2F20848754E9}"/>
    <cellStyle name="Accent5 103" xfId="933" xr:uid="{0EB18730-25B2-4F5A-8A94-CD4F74321FBC}"/>
    <cellStyle name="Accent5 104" xfId="918" xr:uid="{9000B0FA-5D8F-44A0-A1FA-E29952C77C27}"/>
    <cellStyle name="Accent5 105" xfId="931" xr:uid="{2FE1782F-CA81-4E24-A9CB-495645C7E703}"/>
    <cellStyle name="Accent5 106" xfId="911" xr:uid="{72F42381-1767-449F-BB87-53242E0600BE}"/>
    <cellStyle name="Accent5 107" xfId="923" xr:uid="{A8439717-0382-4644-99AA-F557118EADC1}"/>
    <cellStyle name="Accent5 108" xfId="950" xr:uid="{01660871-E27B-436D-9A37-2A1644279FD6}"/>
    <cellStyle name="Accent5 109" xfId="924" xr:uid="{B7B2DB6A-3F3D-4048-AF7E-144580EC8527}"/>
    <cellStyle name="Accent5 11" xfId="315" xr:uid="{00000000-0005-0000-0000-0000B4010000}"/>
    <cellStyle name="Accent5 110" xfId="951" xr:uid="{654FB302-5777-4BC8-841A-27AC1AE4AD2D}"/>
    <cellStyle name="Accent5 12" xfId="276" xr:uid="{00000000-0005-0000-0000-0000B5010000}"/>
    <cellStyle name="Accent5 13" xfId="319" xr:uid="{00000000-0005-0000-0000-0000B6010000}"/>
    <cellStyle name="Accent5 14" xfId="337" xr:uid="{00000000-0005-0000-0000-0000B7010000}"/>
    <cellStyle name="Accent5 15" xfId="325" xr:uid="{00000000-0005-0000-0000-0000B8010000}"/>
    <cellStyle name="Accent5 16" xfId="343" xr:uid="{00000000-0005-0000-0000-0000B9010000}"/>
    <cellStyle name="Accent5 17" xfId="348" xr:uid="{00000000-0005-0000-0000-0000BA010000}"/>
    <cellStyle name="Accent5 18" xfId="344" xr:uid="{00000000-0005-0000-0000-0000BB010000}"/>
    <cellStyle name="Accent5 19" xfId="309" xr:uid="{00000000-0005-0000-0000-0000BC010000}"/>
    <cellStyle name="Accent5 2" xfId="108" xr:uid="{00000000-0005-0000-0000-0000BD010000}"/>
    <cellStyle name="Accent5 20" xfId="384" xr:uid="{00000000-0005-0000-0000-0000BE010000}"/>
    <cellStyle name="Accent5 21" xfId="310" xr:uid="{00000000-0005-0000-0000-0000BF010000}"/>
    <cellStyle name="Accent5 22" xfId="387" xr:uid="{00000000-0005-0000-0000-0000C0010000}"/>
    <cellStyle name="Accent5 23" xfId="359" xr:uid="{00000000-0005-0000-0000-0000C1010000}"/>
    <cellStyle name="Accent5 24" xfId="390" xr:uid="{00000000-0005-0000-0000-0000C2010000}"/>
    <cellStyle name="Accent5 25" xfId="369" xr:uid="{00000000-0005-0000-0000-0000C3010000}"/>
    <cellStyle name="Accent5 26" xfId="391" xr:uid="{00000000-0005-0000-0000-0000C4010000}"/>
    <cellStyle name="Accent5 27" xfId="376" xr:uid="{00000000-0005-0000-0000-0000C5010000}"/>
    <cellStyle name="Accent5 28" xfId="402" xr:uid="{00000000-0005-0000-0000-0000C6010000}"/>
    <cellStyle name="Accent5 29" xfId="380" xr:uid="{00000000-0005-0000-0000-0000C7010000}"/>
    <cellStyle name="Accent5 3" xfId="253" xr:uid="{00000000-0005-0000-0000-0000C8010000}"/>
    <cellStyle name="Accent5 30" xfId="411" xr:uid="{00000000-0005-0000-0000-0000C9010000}"/>
    <cellStyle name="Accent5 31" xfId="397" xr:uid="{00000000-0005-0000-0000-0000CA010000}"/>
    <cellStyle name="Accent5 32" xfId="418" xr:uid="{00000000-0005-0000-0000-0000CB010000}"/>
    <cellStyle name="Accent5 33" xfId="415" xr:uid="{00000000-0005-0000-0000-0000CC010000}"/>
    <cellStyle name="Accent5 34" xfId="422" xr:uid="{00000000-0005-0000-0000-0000CD010000}"/>
    <cellStyle name="Accent5 35" xfId="427" xr:uid="{00000000-0005-0000-0000-0000CE010000}"/>
    <cellStyle name="Accent5 36" xfId="432" xr:uid="{00000000-0005-0000-0000-0000CF010000}"/>
    <cellStyle name="Accent5 37" xfId="437" xr:uid="{00000000-0005-0000-0000-0000D0010000}"/>
    <cellStyle name="Accent5 38" xfId="442" xr:uid="{00000000-0005-0000-0000-0000D1010000}"/>
    <cellStyle name="Accent5 39" xfId="447" xr:uid="{00000000-0005-0000-0000-0000D2010000}"/>
    <cellStyle name="Accent5 4" xfId="278" xr:uid="{00000000-0005-0000-0000-0000D3010000}"/>
    <cellStyle name="Accent5 40" xfId="452" xr:uid="{00000000-0005-0000-0000-0000D4010000}"/>
    <cellStyle name="Accent5 41" xfId="457" xr:uid="{00000000-0005-0000-0000-0000D5010000}"/>
    <cellStyle name="Accent5 42" xfId="462" xr:uid="{00000000-0005-0000-0000-0000D6010000}"/>
    <cellStyle name="Accent5 43" xfId="467" xr:uid="{00000000-0005-0000-0000-0000D7010000}"/>
    <cellStyle name="Accent5 44" xfId="489" xr:uid="{00000000-0005-0000-0000-0000D8010000}"/>
    <cellStyle name="Accent5 45" xfId="476" xr:uid="{00000000-0005-0000-0000-0000D9010000}"/>
    <cellStyle name="Accent5 46" xfId="544" xr:uid="{00000000-0005-0000-0000-0000DA010000}"/>
    <cellStyle name="Accent5 47" xfId="576" xr:uid="{00000000-0005-0000-0000-0000DB010000}"/>
    <cellStyle name="Accent5 48" xfId="542" xr:uid="{00000000-0005-0000-0000-0000DC010000}"/>
    <cellStyle name="Accent5 49" xfId="577" xr:uid="{00000000-0005-0000-0000-0000DD010000}"/>
    <cellStyle name="Accent5 5" xfId="311" xr:uid="{00000000-0005-0000-0000-0000DE010000}"/>
    <cellStyle name="Accent5 50" xfId="545" xr:uid="{00000000-0005-0000-0000-0000DF010000}"/>
    <cellStyle name="Accent5 51" xfId="581" xr:uid="{00000000-0005-0000-0000-0000E0010000}"/>
    <cellStyle name="Accent5 52" xfId="543" xr:uid="{00000000-0005-0000-0000-0000E1010000}"/>
    <cellStyle name="Accent5 53" xfId="583" xr:uid="{00000000-0005-0000-0000-0000E2010000}"/>
    <cellStyle name="Accent5 54" xfId="546" xr:uid="{00000000-0005-0000-0000-0000E3010000}"/>
    <cellStyle name="Accent5 55" xfId="585" xr:uid="{00000000-0005-0000-0000-0000E4010000}"/>
    <cellStyle name="Accent5 56" xfId="541" xr:uid="{00000000-0005-0000-0000-0000E5010000}"/>
    <cellStyle name="Accent5 57" xfId="589" xr:uid="{00000000-0005-0000-0000-0000E6010000}"/>
    <cellStyle name="Accent5 58" xfId="539" xr:uid="{00000000-0005-0000-0000-0000E7010000}"/>
    <cellStyle name="Accent5 59" xfId="599" xr:uid="{00000000-0005-0000-0000-0000E8010000}"/>
    <cellStyle name="Accent5 6" xfId="265" xr:uid="{00000000-0005-0000-0000-0000E9010000}"/>
    <cellStyle name="Accent5 60" xfId="549" xr:uid="{00000000-0005-0000-0000-0000EA010000}"/>
    <cellStyle name="Accent5 61" xfId="609" xr:uid="{00000000-0005-0000-0000-0000EB010000}"/>
    <cellStyle name="Accent5 62" xfId="535" xr:uid="{00000000-0005-0000-0000-0000EC010000}"/>
    <cellStyle name="Accent5 63" xfId="601" xr:uid="{00000000-0005-0000-0000-0000ED010000}"/>
    <cellStyle name="Accent5 64" xfId="596" xr:uid="{00000000-0005-0000-0000-0000EE010000}"/>
    <cellStyle name="Accent5 65" xfId="611" xr:uid="{00000000-0005-0000-0000-0000EF010000}"/>
    <cellStyle name="Accent5 66" xfId="623" xr:uid="{00000000-0005-0000-0000-0000F0010000}"/>
    <cellStyle name="Accent5 67" xfId="563" xr:uid="{00000000-0005-0000-0000-0000F1010000}"/>
    <cellStyle name="Accent5 68" xfId="668" xr:uid="{00000000-0005-0000-0000-0000F2010000}"/>
    <cellStyle name="Accent5 69" xfId="564" xr:uid="{00000000-0005-0000-0000-0000F3010000}"/>
    <cellStyle name="Accent5 7" xfId="312" xr:uid="{00000000-0005-0000-0000-0000F4010000}"/>
    <cellStyle name="Accent5 70" xfId="669" xr:uid="{00000000-0005-0000-0000-0000F5010000}"/>
    <cellStyle name="Accent5 71" xfId="565" xr:uid="{00000000-0005-0000-0000-0000F6010000}"/>
    <cellStyle name="Accent5 72" xfId="670" xr:uid="{00000000-0005-0000-0000-0000F7010000}"/>
    <cellStyle name="Accent5 73" xfId="568" xr:uid="{00000000-0005-0000-0000-0000F8010000}"/>
    <cellStyle name="Accent5 74" xfId="677" xr:uid="{00000000-0005-0000-0000-0000F9010000}"/>
    <cellStyle name="Accent5 75" xfId="711" xr:uid="{00000000-0005-0000-0000-0000FA010000}"/>
    <cellStyle name="Accent5 76" xfId="751" xr:uid="{00000000-0005-0000-0000-0000FB010000}"/>
    <cellStyle name="Accent5 77" xfId="765" xr:uid="{00000000-0005-0000-0000-0000FC010000}"/>
    <cellStyle name="Accent5 78" xfId="774" xr:uid="{00000000-0005-0000-0000-0000FD010000}"/>
    <cellStyle name="Accent5 79" xfId="764" xr:uid="{00000000-0005-0000-0000-0000FE010000}"/>
    <cellStyle name="Accent5 8" xfId="264" xr:uid="{00000000-0005-0000-0000-0000FF010000}"/>
    <cellStyle name="Accent5 80" xfId="775" xr:uid="{00000000-0005-0000-0000-000000020000}"/>
    <cellStyle name="Accent5 81" xfId="763" xr:uid="{00000000-0005-0000-0000-000001020000}"/>
    <cellStyle name="Accent5 82" xfId="776" xr:uid="{00000000-0005-0000-0000-000002020000}"/>
    <cellStyle name="Accent5 83" xfId="766" xr:uid="{00000000-0005-0000-0000-000003020000}"/>
    <cellStyle name="Accent5 84" xfId="805" xr:uid="{00000000-0005-0000-0000-000004020000}"/>
    <cellStyle name="Accent5 85" xfId="812" xr:uid="{00000000-0005-0000-0000-000005020000}"/>
    <cellStyle name="Accent5 86" xfId="804" xr:uid="{00000000-0005-0000-0000-000006020000}"/>
    <cellStyle name="Accent5 87" xfId="813" xr:uid="{00000000-0005-0000-0000-000007020000}"/>
    <cellStyle name="Accent5 88" xfId="803" xr:uid="{00000000-0005-0000-0000-000008020000}"/>
    <cellStyle name="Accent5 89" xfId="814" xr:uid="{00000000-0005-0000-0000-000009020000}"/>
    <cellStyle name="Accent5 9" xfId="313" xr:uid="{00000000-0005-0000-0000-00000A020000}"/>
    <cellStyle name="Accent5 90" xfId="837" xr:uid="{00000000-0005-0000-0000-00000B020000}"/>
    <cellStyle name="Accent5 91" xfId="848" xr:uid="{00000000-0005-0000-0000-00000C020000}"/>
    <cellStyle name="Accent5 92" xfId="867" xr:uid="{00000000-0005-0000-0000-00000D020000}"/>
    <cellStyle name="Accent5 93" xfId="847" xr:uid="{00000000-0005-0000-0000-00000E020000}"/>
    <cellStyle name="Accent5 94" xfId="868" xr:uid="{00000000-0005-0000-0000-00000F020000}"/>
    <cellStyle name="Accent5 95" xfId="861" xr:uid="{00000000-0005-0000-0000-000010020000}"/>
    <cellStyle name="Accent5 96" xfId="881" xr:uid="{00000000-0005-0000-0000-000011020000}"/>
    <cellStyle name="Accent5 97" xfId="860" xr:uid="{00000000-0005-0000-0000-000012020000}"/>
    <cellStyle name="Accent5 98" xfId="882" xr:uid="{00000000-0005-0000-0000-000013020000}"/>
    <cellStyle name="Accent5 99" xfId="859" xr:uid="{00000000-0005-0000-0000-000014020000}"/>
    <cellStyle name="Accent6 - 20%" xfId="113" xr:uid="{00000000-0005-0000-0000-000015020000}"/>
    <cellStyle name="Accent6 - 40%" xfId="114" xr:uid="{00000000-0005-0000-0000-000016020000}"/>
    <cellStyle name="Accent6 - 60%" xfId="115" xr:uid="{00000000-0005-0000-0000-000017020000}"/>
    <cellStyle name="Accent6 10" xfId="273" xr:uid="{00000000-0005-0000-0000-000018020000}"/>
    <cellStyle name="Accent6 100" xfId="900" xr:uid="{00000000-0005-0000-0000-000019020000}"/>
    <cellStyle name="Accent6 101" xfId="901" xr:uid="{00000000-0005-0000-0000-00001A020000}"/>
    <cellStyle name="Accent6 102" xfId="919" xr:uid="{C9EF13EC-B1AF-4FF0-8536-49072046CEB3}"/>
    <cellStyle name="Accent6 103" xfId="932" xr:uid="{3E2A5636-76D7-40B9-980D-D1A23FE9BD98}"/>
    <cellStyle name="Accent6 104" xfId="920" xr:uid="{6FA06E3A-81F0-4C06-B728-75AE94555B39}"/>
    <cellStyle name="Accent6 105" xfId="928" xr:uid="{18A79170-6CD0-499C-BBE0-69A94E95BB6B}"/>
    <cellStyle name="Accent6 106" xfId="916" xr:uid="{023A976A-112F-47FC-8713-85BDC5CAE372}"/>
    <cellStyle name="Accent6 107" xfId="922" xr:uid="{23494622-F634-42F3-BF1E-5A74DCA6A079}"/>
    <cellStyle name="Accent6 108" xfId="948" xr:uid="{1CF73973-D73F-40E7-993B-5FF8D697B85B}"/>
    <cellStyle name="Accent6 109" xfId="921" xr:uid="{F9572977-C05C-4C17-9A8B-FFEFEA884638}"/>
    <cellStyle name="Accent6 11" xfId="305" xr:uid="{00000000-0005-0000-0000-00001B020000}"/>
    <cellStyle name="Accent6 110" xfId="946" xr:uid="{9541D105-5853-4D42-BEB2-F1B5ECAF048C}"/>
    <cellStyle name="Accent6 12" xfId="281" xr:uid="{00000000-0005-0000-0000-00001C020000}"/>
    <cellStyle name="Accent6 13" xfId="304" xr:uid="{00000000-0005-0000-0000-00001D020000}"/>
    <cellStyle name="Accent6 14" xfId="269" xr:uid="{00000000-0005-0000-0000-00001E020000}"/>
    <cellStyle name="Accent6 15" xfId="303" xr:uid="{00000000-0005-0000-0000-00001F020000}"/>
    <cellStyle name="Accent6 16" xfId="275" xr:uid="{00000000-0005-0000-0000-000020020000}"/>
    <cellStyle name="Accent6 17" xfId="302" xr:uid="{00000000-0005-0000-0000-000021020000}"/>
    <cellStyle name="Accent6 18" xfId="277" xr:uid="{00000000-0005-0000-0000-000022020000}"/>
    <cellStyle name="Accent6 19" xfId="299" xr:uid="{00000000-0005-0000-0000-000023020000}"/>
    <cellStyle name="Accent6 2" xfId="112" xr:uid="{00000000-0005-0000-0000-000024020000}"/>
    <cellStyle name="Accent6 20" xfId="334" xr:uid="{00000000-0005-0000-0000-000025020000}"/>
    <cellStyle name="Accent6 21" xfId="298" xr:uid="{00000000-0005-0000-0000-000026020000}"/>
    <cellStyle name="Accent6 22" xfId="268" xr:uid="{00000000-0005-0000-0000-000027020000}"/>
    <cellStyle name="Accent6 23" xfId="297" xr:uid="{00000000-0005-0000-0000-000028020000}"/>
    <cellStyle name="Accent6 24" xfId="279" xr:uid="{00000000-0005-0000-0000-000029020000}"/>
    <cellStyle name="Accent6 25" xfId="296" xr:uid="{00000000-0005-0000-0000-00002A020000}"/>
    <cellStyle name="Accent6 26" xfId="280" xr:uid="{00000000-0005-0000-0000-00002B020000}"/>
    <cellStyle name="Accent6 27" xfId="295" xr:uid="{00000000-0005-0000-0000-00002C020000}"/>
    <cellStyle name="Accent6 28" xfId="283" xr:uid="{00000000-0005-0000-0000-00002D020000}"/>
    <cellStyle name="Accent6 29" xfId="294" xr:uid="{00000000-0005-0000-0000-00002E020000}"/>
    <cellStyle name="Accent6 3" xfId="254" xr:uid="{00000000-0005-0000-0000-00002F020000}"/>
    <cellStyle name="Accent6 30" xfId="284" xr:uid="{00000000-0005-0000-0000-000030020000}"/>
    <cellStyle name="Accent6 31" xfId="293" xr:uid="{00000000-0005-0000-0000-000031020000}"/>
    <cellStyle name="Accent6 32" xfId="285" xr:uid="{00000000-0005-0000-0000-000032020000}"/>
    <cellStyle name="Accent6 33" xfId="292" xr:uid="{00000000-0005-0000-0000-000033020000}"/>
    <cellStyle name="Accent6 34" xfId="286" xr:uid="{00000000-0005-0000-0000-000034020000}"/>
    <cellStyle name="Accent6 35" xfId="291" xr:uid="{00000000-0005-0000-0000-000035020000}"/>
    <cellStyle name="Accent6 36" xfId="287" xr:uid="{00000000-0005-0000-0000-000036020000}"/>
    <cellStyle name="Accent6 37" xfId="333" xr:uid="{00000000-0005-0000-0000-000037020000}"/>
    <cellStyle name="Accent6 38" xfId="288" xr:uid="{00000000-0005-0000-0000-000038020000}"/>
    <cellStyle name="Accent6 39" xfId="352" xr:uid="{00000000-0005-0000-0000-000039020000}"/>
    <cellStyle name="Accent6 4" xfId="282" xr:uid="{00000000-0005-0000-0000-00003A020000}"/>
    <cellStyle name="Accent6 40" xfId="289" xr:uid="{00000000-0005-0000-0000-00003B020000}"/>
    <cellStyle name="Accent6 41" xfId="363" xr:uid="{00000000-0005-0000-0000-00003C020000}"/>
    <cellStyle name="Accent6 42" xfId="290" xr:uid="{00000000-0005-0000-0000-00003D020000}"/>
    <cellStyle name="Accent6 43" xfId="383" xr:uid="{00000000-0005-0000-0000-00003E020000}"/>
    <cellStyle name="Accent6 44" xfId="354" xr:uid="{00000000-0005-0000-0000-00003F020000}"/>
    <cellStyle name="Accent6 45" xfId="399" xr:uid="{00000000-0005-0000-0000-000040020000}"/>
    <cellStyle name="Accent6 46" xfId="548" xr:uid="{00000000-0005-0000-0000-000041020000}"/>
    <cellStyle name="Accent6 47" xfId="572" xr:uid="{00000000-0005-0000-0000-000042020000}"/>
    <cellStyle name="Accent6 48" xfId="547" xr:uid="{00000000-0005-0000-0000-000043020000}"/>
    <cellStyle name="Accent6 49" xfId="571" xr:uid="{00000000-0005-0000-0000-000044020000}"/>
    <cellStyle name="Accent6 5" xfId="308" xr:uid="{00000000-0005-0000-0000-000045020000}"/>
    <cellStyle name="Accent6 50" xfId="550" xr:uid="{00000000-0005-0000-0000-000046020000}"/>
    <cellStyle name="Accent6 51" xfId="574" xr:uid="{00000000-0005-0000-0000-000047020000}"/>
    <cellStyle name="Accent6 52" xfId="551" xr:uid="{00000000-0005-0000-0000-000048020000}"/>
    <cellStyle name="Accent6 53" xfId="573" xr:uid="{00000000-0005-0000-0000-000049020000}"/>
    <cellStyle name="Accent6 54" xfId="552" xr:uid="{00000000-0005-0000-0000-00004A020000}"/>
    <cellStyle name="Accent6 55" xfId="575" xr:uid="{00000000-0005-0000-0000-00004B020000}"/>
    <cellStyle name="Accent6 56" xfId="553" xr:uid="{00000000-0005-0000-0000-00004C020000}"/>
    <cellStyle name="Accent6 57" xfId="570" xr:uid="{00000000-0005-0000-0000-00004D020000}"/>
    <cellStyle name="Accent6 58" xfId="554" xr:uid="{00000000-0005-0000-0000-00004E020000}"/>
    <cellStyle name="Accent6 59" xfId="569" xr:uid="{00000000-0005-0000-0000-00004F020000}"/>
    <cellStyle name="Accent6 6" xfId="271" xr:uid="{00000000-0005-0000-0000-000050020000}"/>
    <cellStyle name="Accent6 60" xfId="556" xr:uid="{00000000-0005-0000-0000-000051020000}"/>
    <cellStyle name="Accent6 61" xfId="578" xr:uid="{00000000-0005-0000-0000-000052020000}"/>
    <cellStyle name="Accent6 62" xfId="557" xr:uid="{00000000-0005-0000-0000-000053020000}"/>
    <cellStyle name="Accent6 63" xfId="567" xr:uid="{00000000-0005-0000-0000-000054020000}"/>
    <cellStyle name="Accent6 64" xfId="555" xr:uid="{00000000-0005-0000-0000-000055020000}"/>
    <cellStyle name="Accent6 65" xfId="566" xr:uid="{00000000-0005-0000-0000-000056020000}"/>
    <cellStyle name="Accent6 66" xfId="558" xr:uid="{00000000-0005-0000-0000-000057020000}"/>
    <cellStyle name="Accent6 67" xfId="562" xr:uid="{00000000-0005-0000-0000-000058020000}"/>
    <cellStyle name="Accent6 68" xfId="652" xr:uid="{00000000-0005-0000-0000-000059020000}"/>
    <cellStyle name="Accent6 69" xfId="561" xr:uid="{00000000-0005-0000-0000-00005A020000}"/>
    <cellStyle name="Accent6 7" xfId="307" xr:uid="{00000000-0005-0000-0000-00005B020000}"/>
    <cellStyle name="Accent6 70" xfId="635" xr:uid="{00000000-0005-0000-0000-00005C020000}"/>
    <cellStyle name="Accent6 71" xfId="560" xr:uid="{00000000-0005-0000-0000-00005D020000}"/>
    <cellStyle name="Accent6 72" xfId="633" xr:uid="{00000000-0005-0000-0000-00005E020000}"/>
    <cellStyle name="Accent6 73" xfId="559" xr:uid="{00000000-0005-0000-0000-00005F020000}"/>
    <cellStyle name="Accent6 74" xfId="529" xr:uid="{00000000-0005-0000-0000-000060020000}"/>
    <cellStyle name="Accent6 75" xfId="712" xr:uid="{00000000-0005-0000-0000-000061020000}"/>
    <cellStyle name="Accent6 76" xfId="752" xr:uid="{00000000-0005-0000-0000-000062020000}"/>
    <cellStyle name="Accent6 77" xfId="767" xr:uid="{00000000-0005-0000-0000-000063020000}"/>
    <cellStyle name="Accent6 78" xfId="773" xr:uid="{00000000-0005-0000-0000-000064020000}"/>
    <cellStyle name="Accent6 79" xfId="768" xr:uid="{00000000-0005-0000-0000-000065020000}"/>
    <cellStyle name="Accent6 8" xfId="272" xr:uid="{00000000-0005-0000-0000-000066020000}"/>
    <cellStyle name="Accent6 80" xfId="772" xr:uid="{00000000-0005-0000-0000-000067020000}"/>
    <cellStyle name="Accent6 81" xfId="769" xr:uid="{00000000-0005-0000-0000-000068020000}"/>
    <cellStyle name="Accent6 82" xfId="771" xr:uid="{00000000-0005-0000-0000-000069020000}"/>
    <cellStyle name="Accent6 83" xfId="770" xr:uid="{00000000-0005-0000-0000-00006A020000}"/>
    <cellStyle name="Accent6 84" xfId="806" xr:uid="{00000000-0005-0000-0000-00006B020000}"/>
    <cellStyle name="Accent6 85" xfId="811" xr:uid="{00000000-0005-0000-0000-00006C020000}"/>
    <cellStyle name="Accent6 86" xfId="807" xr:uid="{00000000-0005-0000-0000-00006D020000}"/>
    <cellStyle name="Accent6 87" xfId="810" xr:uid="{00000000-0005-0000-0000-00006E020000}"/>
    <cellStyle name="Accent6 88" xfId="808" xr:uid="{00000000-0005-0000-0000-00006F020000}"/>
    <cellStyle name="Accent6 89" xfId="809" xr:uid="{00000000-0005-0000-0000-000070020000}"/>
    <cellStyle name="Accent6 9" xfId="306" xr:uid="{00000000-0005-0000-0000-000071020000}"/>
    <cellStyle name="Accent6 90" xfId="838" xr:uid="{00000000-0005-0000-0000-000072020000}"/>
    <cellStyle name="Accent6 91" xfId="851" xr:uid="{00000000-0005-0000-0000-000073020000}"/>
    <cellStyle name="Accent6 92" xfId="866" xr:uid="{00000000-0005-0000-0000-000074020000}"/>
    <cellStyle name="Accent6 93" xfId="850" xr:uid="{00000000-0005-0000-0000-000075020000}"/>
    <cellStyle name="Accent6 94" xfId="865" xr:uid="{00000000-0005-0000-0000-000076020000}"/>
    <cellStyle name="Accent6 95" xfId="862" xr:uid="{00000000-0005-0000-0000-000077020000}"/>
    <cellStyle name="Accent6 96" xfId="880" xr:uid="{00000000-0005-0000-0000-000078020000}"/>
    <cellStyle name="Accent6 97" xfId="863" xr:uid="{00000000-0005-0000-0000-000079020000}"/>
    <cellStyle name="Accent6 98" xfId="879" xr:uid="{00000000-0005-0000-0000-00007A020000}"/>
    <cellStyle name="Accent6 99" xfId="864" xr:uid="{00000000-0005-0000-0000-00007B020000}"/>
    <cellStyle name="Bad 2" xfId="24" xr:uid="{00000000-0005-0000-0000-00007C020000}"/>
    <cellStyle name="Calculation 2" xfId="179" xr:uid="{00000000-0005-0000-0000-00007D020000}"/>
    <cellStyle name="Calculation 3" xfId="28" xr:uid="{00000000-0005-0000-0000-00007E020000}"/>
    <cellStyle name="Check Cell 2" xfId="30" xr:uid="{00000000-0005-0000-0000-00007F020000}"/>
    <cellStyle name="Emphasis 1" xfId="116" xr:uid="{00000000-0005-0000-0000-000080020000}"/>
    <cellStyle name="Emphasis 2" xfId="117" xr:uid="{00000000-0005-0000-0000-000081020000}"/>
    <cellStyle name="Emphasis 3" xfId="118" xr:uid="{00000000-0005-0000-0000-000082020000}"/>
    <cellStyle name="exo" xfId="119" xr:uid="{00000000-0005-0000-0000-000083020000}"/>
    <cellStyle name="Explanatory Text 2" xfId="120" xr:uid="{00000000-0005-0000-0000-000084020000}"/>
    <cellStyle name="Explanatory Text 3" xfId="33" xr:uid="{00000000-0005-0000-0000-000085020000}"/>
    <cellStyle name="Good 2" xfId="23" xr:uid="{00000000-0005-0000-0000-000086020000}"/>
    <cellStyle name="Heading 1 2" xfId="19" xr:uid="{00000000-0005-0000-0000-000087020000}"/>
    <cellStyle name="Heading 2 2" xfId="20" xr:uid="{00000000-0005-0000-0000-000088020000}"/>
    <cellStyle name="Heading 3 2" xfId="21" xr:uid="{00000000-0005-0000-0000-000089020000}"/>
    <cellStyle name="Heading 4 2" xfId="22" xr:uid="{00000000-0005-0000-0000-00008A020000}"/>
    <cellStyle name="Input 2" xfId="177" xr:uid="{00000000-0005-0000-0000-00008B020000}"/>
    <cellStyle name="Input 3" xfId="26" xr:uid="{00000000-0005-0000-0000-00008C020000}"/>
    <cellStyle name="Koefic." xfId="121" xr:uid="{00000000-0005-0000-0000-00008D020000}"/>
    <cellStyle name="Linked Cell 2" xfId="29" xr:uid="{00000000-0005-0000-0000-00008E020000}"/>
    <cellStyle name="Neutral 2" xfId="25" xr:uid="{00000000-0005-0000-0000-00008F020000}"/>
    <cellStyle name="Normal" xfId="0" builtinId="0"/>
    <cellStyle name="Normal 10" xfId="261" xr:uid="{00000000-0005-0000-0000-000091020000}"/>
    <cellStyle name="Normal 10 2" xfId="702" xr:uid="{00000000-0005-0000-0000-000092020000}"/>
    <cellStyle name="Normal 11" xfId="527" xr:uid="{00000000-0005-0000-0000-000093020000}"/>
    <cellStyle name="Normal 12" xfId="720" xr:uid="{00000000-0005-0000-0000-000094020000}"/>
    <cellStyle name="Normal 13" xfId="834" xr:uid="{00000000-0005-0000-0000-000095020000}"/>
    <cellStyle name="Normal 14" xfId="907" xr:uid="{0444CD8F-966F-4176-8026-B4F6428BA354}"/>
    <cellStyle name="Normal 2" xfId="16" xr:uid="{00000000-0005-0000-0000-000096020000}"/>
    <cellStyle name="Normal 2 2" xfId="1" xr:uid="{00000000-0005-0000-0000-000097020000}"/>
    <cellStyle name="Normal 2 3" xfId="122" xr:uid="{00000000-0005-0000-0000-000098020000}"/>
    <cellStyle name="Normal 2 4" xfId="213" xr:uid="{00000000-0005-0000-0000-000099020000}"/>
    <cellStyle name="Normal 3" xfId="2" xr:uid="{00000000-0005-0000-0000-00009A020000}"/>
    <cellStyle name="Normal 3 2" xfId="214" xr:uid="{00000000-0005-0000-0000-00009B020000}"/>
    <cellStyle name="Normal 4" xfId="14" xr:uid="{00000000-0005-0000-0000-00009C020000}"/>
    <cellStyle name="Normal 4 2" xfId="215" xr:uid="{00000000-0005-0000-0000-00009D020000}"/>
    <cellStyle name="Normal 4 3" xfId="123" xr:uid="{00000000-0005-0000-0000-00009E020000}"/>
    <cellStyle name="Normal 5" xfId="124" xr:uid="{00000000-0005-0000-0000-00009F020000}"/>
    <cellStyle name="Normal 5 2" xfId="216" xr:uid="{00000000-0005-0000-0000-0000A0020000}"/>
    <cellStyle name="Normal 6" xfId="125" xr:uid="{00000000-0005-0000-0000-0000A1020000}"/>
    <cellStyle name="Normal 6 2" xfId="217" xr:uid="{00000000-0005-0000-0000-0000A2020000}"/>
    <cellStyle name="Normal 7" xfId="175" xr:uid="{00000000-0005-0000-0000-0000A3020000}"/>
    <cellStyle name="Normal 7 2" xfId="832" xr:uid="{00000000-0005-0000-0000-0000A4020000}"/>
    <cellStyle name="Normal 8" xfId="176" xr:uid="{00000000-0005-0000-0000-0000A5020000}"/>
    <cellStyle name="Normal 9" xfId="17" xr:uid="{00000000-0005-0000-0000-0000A6020000}"/>
    <cellStyle name="Normal_grafiks" xfId="3" xr:uid="{00000000-0005-0000-0000-0000A7020000}"/>
    <cellStyle name="Normal_Sheet1" xfId="4" xr:uid="{00000000-0005-0000-0000-0000A8020000}"/>
    <cellStyle name="Note 2" xfId="126" xr:uid="{00000000-0005-0000-0000-0000A9020000}"/>
    <cellStyle name="Note 2 2" xfId="218" xr:uid="{00000000-0005-0000-0000-0000AA020000}"/>
    <cellStyle name="Note 2 3" xfId="737" xr:uid="{00000000-0005-0000-0000-0000AB020000}"/>
    <cellStyle name="Note 3" xfId="180" xr:uid="{00000000-0005-0000-0000-0000AC020000}"/>
    <cellStyle name="Note 4" xfId="32" xr:uid="{00000000-0005-0000-0000-0000AD020000}"/>
    <cellStyle name="Note 5" xfId="721" xr:uid="{00000000-0005-0000-0000-0000AE020000}"/>
    <cellStyle name="Output 2" xfId="178" xr:uid="{00000000-0005-0000-0000-0000AF020000}"/>
    <cellStyle name="Output 3" xfId="27" xr:uid="{00000000-0005-0000-0000-0000B0020000}"/>
    <cellStyle name="Parastais 13" xfId="127" xr:uid="{00000000-0005-0000-0000-0000B1020000}"/>
    <cellStyle name="Parastais 13 2" xfId="219" xr:uid="{00000000-0005-0000-0000-0000B2020000}"/>
    <cellStyle name="Parastais 2" xfId="128" xr:uid="{00000000-0005-0000-0000-0000B3020000}"/>
    <cellStyle name="Parastais 2 2" xfId="5" xr:uid="{00000000-0005-0000-0000-0000B4020000}"/>
    <cellStyle name="Parastais 2 3" xfId="129" xr:uid="{00000000-0005-0000-0000-0000B5020000}"/>
    <cellStyle name="Parastais 2 3 2" xfId="221" xr:uid="{00000000-0005-0000-0000-0000B6020000}"/>
    <cellStyle name="Parastais 2 4" xfId="220" xr:uid="{00000000-0005-0000-0000-0000B7020000}"/>
    <cellStyle name="Parastais 2_FMRik_260209_marts_sad1II.variants" xfId="130" xr:uid="{00000000-0005-0000-0000-0000B8020000}"/>
    <cellStyle name="Parastais 3" xfId="131" xr:uid="{00000000-0005-0000-0000-0000B9020000}"/>
    <cellStyle name="Parastais 3 2" xfId="222" xr:uid="{00000000-0005-0000-0000-0000BA020000}"/>
    <cellStyle name="Parastais 4" xfId="132" xr:uid="{00000000-0005-0000-0000-0000BB020000}"/>
    <cellStyle name="Parastais 4 2" xfId="223" xr:uid="{00000000-0005-0000-0000-0000BC020000}"/>
    <cellStyle name="Parastais 4 2 2" xfId="833" xr:uid="{00000000-0005-0000-0000-0000BD020000}"/>
    <cellStyle name="Parastais 4 3" xfId="831" xr:uid="{00000000-0005-0000-0000-0000BE020000}"/>
    <cellStyle name="Parastais 5" xfId="133" xr:uid="{00000000-0005-0000-0000-0000BF020000}"/>
    <cellStyle name="Parastais 5 2" xfId="224" xr:uid="{00000000-0005-0000-0000-0000C0020000}"/>
    <cellStyle name="Parastais 6" xfId="134" xr:uid="{00000000-0005-0000-0000-0000C1020000}"/>
    <cellStyle name="Parastais 6 2" xfId="225" xr:uid="{00000000-0005-0000-0000-0000C2020000}"/>
    <cellStyle name="Parastais_FMLikp01_p05_221205_pap_afp_makp" xfId="6" xr:uid="{00000000-0005-0000-0000-0000C3020000}"/>
    <cellStyle name="Parasts 3" xfId="135" xr:uid="{00000000-0005-0000-0000-0000C4020000}"/>
    <cellStyle name="Parasts 4" xfId="136" xr:uid="{00000000-0005-0000-0000-0000C5020000}"/>
    <cellStyle name="Percent 2" xfId="137" xr:uid="{00000000-0005-0000-0000-0000C6020000}"/>
    <cellStyle name="Percent 2 2" xfId="226" xr:uid="{00000000-0005-0000-0000-0000C7020000}"/>
    <cellStyle name="Pie??m." xfId="138" xr:uid="{00000000-0005-0000-0000-0000C8020000}"/>
    <cellStyle name="SAPBEXaggData" xfId="15" xr:uid="{00000000-0005-0000-0000-0000C9020000}"/>
    <cellStyle name="SAPBEXaggData 2" xfId="140" xr:uid="{00000000-0005-0000-0000-0000CA020000}"/>
    <cellStyle name="SAPBEXaggData 2 2" xfId="228" xr:uid="{00000000-0005-0000-0000-0000CB020000}"/>
    <cellStyle name="SAPBEXaggData 3" xfId="139" xr:uid="{00000000-0005-0000-0000-0000CC020000}"/>
    <cellStyle name="SAPBEXaggData 3 2" xfId="227" xr:uid="{00000000-0005-0000-0000-0000CD020000}"/>
    <cellStyle name="SAPBEXaggData 4" xfId="182" xr:uid="{00000000-0005-0000-0000-0000CE020000}"/>
    <cellStyle name="SAPBEXaggData 5" xfId="706" xr:uid="{00000000-0005-0000-0000-0000CF020000}"/>
    <cellStyle name="SAPBEXaggDataEmph" xfId="35" xr:uid="{00000000-0005-0000-0000-0000D0020000}"/>
    <cellStyle name="SAPBEXaggDataEmph 2" xfId="183" xr:uid="{00000000-0005-0000-0000-0000D1020000}"/>
    <cellStyle name="SAPBEXaggItem" xfId="36" xr:uid="{00000000-0005-0000-0000-0000D2020000}"/>
    <cellStyle name="SAPBEXaggItem 2" xfId="142" xr:uid="{00000000-0005-0000-0000-0000D3020000}"/>
    <cellStyle name="SAPBEXaggItem 2 2" xfId="230" xr:uid="{00000000-0005-0000-0000-0000D4020000}"/>
    <cellStyle name="SAPBEXaggItem 3" xfId="141" xr:uid="{00000000-0005-0000-0000-0000D5020000}"/>
    <cellStyle name="SAPBEXaggItem 3 2" xfId="229" xr:uid="{00000000-0005-0000-0000-0000D6020000}"/>
    <cellStyle name="SAPBEXaggItem 4" xfId="184" xr:uid="{00000000-0005-0000-0000-0000D7020000}"/>
    <cellStyle name="SAPBEXaggItemX" xfId="37" xr:uid="{00000000-0005-0000-0000-0000D8020000}"/>
    <cellStyle name="SAPBEXaggItemX 2" xfId="185" xr:uid="{00000000-0005-0000-0000-0000D9020000}"/>
    <cellStyle name="SAPBEXchaText" xfId="38" xr:uid="{00000000-0005-0000-0000-0000DA020000}"/>
    <cellStyle name="SAPBEXchaText 2" xfId="144" xr:uid="{00000000-0005-0000-0000-0000DB020000}"/>
    <cellStyle name="SAPBEXchaText 2 2" xfId="738" xr:uid="{00000000-0005-0000-0000-0000DC020000}"/>
    <cellStyle name="SAPBEXchaText 3" xfId="143" xr:uid="{00000000-0005-0000-0000-0000DD020000}"/>
    <cellStyle name="SAPBEXchaText 4" xfId="255" xr:uid="{00000000-0005-0000-0000-0000DE020000}"/>
    <cellStyle name="SAPBEXchaText 5" xfId="300" xr:uid="{00000000-0005-0000-0000-0000DF020000}"/>
    <cellStyle name="SAPBEXchaText 6" xfId="511" xr:uid="{00000000-0005-0000-0000-0000E0020000}"/>
    <cellStyle name="SAPBEXchaText 7" xfId="713" xr:uid="{00000000-0005-0000-0000-0000E1020000}"/>
    <cellStyle name="SAPBEXexcBad7" xfId="39" xr:uid="{00000000-0005-0000-0000-0000E2020000}"/>
    <cellStyle name="SAPBEXexcBad7 2" xfId="186" xr:uid="{00000000-0005-0000-0000-0000E3020000}"/>
    <cellStyle name="SAPBEXexcBad8" xfId="40" xr:uid="{00000000-0005-0000-0000-0000E4020000}"/>
    <cellStyle name="SAPBEXexcBad8 2" xfId="187" xr:uid="{00000000-0005-0000-0000-0000E5020000}"/>
    <cellStyle name="SAPBEXexcBad9" xfId="41" xr:uid="{00000000-0005-0000-0000-0000E6020000}"/>
    <cellStyle name="SAPBEXexcBad9 2" xfId="188" xr:uid="{00000000-0005-0000-0000-0000E7020000}"/>
    <cellStyle name="SAPBEXexcCritical4" xfId="42" xr:uid="{00000000-0005-0000-0000-0000E8020000}"/>
    <cellStyle name="SAPBEXexcCritical4 2" xfId="189" xr:uid="{00000000-0005-0000-0000-0000E9020000}"/>
    <cellStyle name="SAPBEXexcCritical5" xfId="43" xr:uid="{00000000-0005-0000-0000-0000EA020000}"/>
    <cellStyle name="SAPBEXexcCritical5 2" xfId="190" xr:uid="{00000000-0005-0000-0000-0000EB020000}"/>
    <cellStyle name="SAPBEXexcCritical6" xfId="44" xr:uid="{00000000-0005-0000-0000-0000EC020000}"/>
    <cellStyle name="SAPBEXexcCritical6 2" xfId="191" xr:uid="{00000000-0005-0000-0000-0000ED020000}"/>
    <cellStyle name="SAPBEXexcGood1" xfId="45" xr:uid="{00000000-0005-0000-0000-0000EE020000}"/>
    <cellStyle name="SAPBEXexcGood1 2" xfId="192" xr:uid="{00000000-0005-0000-0000-0000EF020000}"/>
    <cellStyle name="SAPBEXexcGood2" xfId="46" xr:uid="{00000000-0005-0000-0000-0000F0020000}"/>
    <cellStyle name="SAPBEXexcGood2 2" xfId="193" xr:uid="{00000000-0005-0000-0000-0000F1020000}"/>
    <cellStyle name="SAPBEXexcGood3" xfId="47" xr:uid="{00000000-0005-0000-0000-0000F2020000}"/>
    <cellStyle name="SAPBEXexcGood3 2" xfId="194" xr:uid="{00000000-0005-0000-0000-0000F3020000}"/>
    <cellStyle name="SAPBEXfilterDrill" xfId="48" xr:uid="{00000000-0005-0000-0000-0000F4020000}"/>
    <cellStyle name="SAPBEXfilterItem" xfId="49" xr:uid="{00000000-0005-0000-0000-0000F5020000}"/>
    <cellStyle name="SAPBEXfilterText" xfId="50" xr:uid="{00000000-0005-0000-0000-0000F6020000}"/>
    <cellStyle name="SAPBEXfilterText 2" xfId="145" xr:uid="{00000000-0005-0000-0000-0000F7020000}"/>
    <cellStyle name="SAPBEXfilterText 2 2" xfId="231" xr:uid="{00000000-0005-0000-0000-0000F8020000}"/>
    <cellStyle name="SAPBEXfilterText 2 3" xfId="739" xr:uid="{00000000-0005-0000-0000-0000F9020000}"/>
    <cellStyle name="SAPBEXfilterText 3" xfId="722" xr:uid="{00000000-0005-0000-0000-0000FA020000}"/>
    <cellStyle name="SAPBEXformats" xfId="51" xr:uid="{00000000-0005-0000-0000-0000FB020000}"/>
    <cellStyle name="SAPBEXformats 2" xfId="147" xr:uid="{00000000-0005-0000-0000-0000FC020000}"/>
    <cellStyle name="SAPBEXformats 2 2" xfId="233" xr:uid="{00000000-0005-0000-0000-0000FD020000}"/>
    <cellStyle name="SAPBEXformats 3" xfId="146" xr:uid="{00000000-0005-0000-0000-0000FE020000}"/>
    <cellStyle name="SAPBEXformats 3 2" xfId="232" xr:uid="{00000000-0005-0000-0000-0000FF020000}"/>
    <cellStyle name="SAPBEXformats 4" xfId="195" xr:uid="{00000000-0005-0000-0000-000000030000}"/>
    <cellStyle name="SAPBEXheaderItem" xfId="52" xr:uid="{00000000-0005-0000-0000-000001030000}"/>
    <cellStyle name="SAPBEXheaderItem 2" xfId="148" xr:uid="{00000000-0005-0000-0000-000002030000}"/>
    <cellStyle name="SAPBEXheaderItem 2 2" xfId="234" xr:uid="{00000000-0005-0000-0000-000003030000}"/>
    <cellStyle name="SAPBEXheaderItem 2 3" xfId="740" xr:uid="{00000000-0005-0000-0000-000004030000}"/>
    <cellStyle name="SAPBEXheaderItem 3" xfId="723" xr:uid="{00000000-0005-0000-0000-000005030000}"/>
    <cellStyle name="SAPBEXheaderText" xfId="53" xr:uid="{00000000-0005-0000-0000-000006030000}"/>
    <cellStyle name="SAPBEXheaderText 2" xfId="149" xr:uid="{00000000-0005-0000-0000-000007030000}"/>
    <cellStyle name="SAPBEXheaderText 2 2" xfId="235" xr:uid="{00000000-0005-0000-0000-000008030000}"/>
    <cellStyle name="SAPBEXheaderText 2 3" xfId="741" xr:uid="{00000000-0005-0000-0000-000009030000}"/>
    <cellStyle name="SAPBEXheaderText 3" xfId="724" xr:uid="{00000000-0005-0000-0000-00000A030000}"/>
    <cellStyle name="SAPBEXHLevel0" xfId="7" xr:uid="{00000000-0005-0000-0000-00000B030000}"/>
    <cellStyle name="SAPBEXHLevel0 10" xfId="725" xr:uid="{00000000-0005-0000-0000-00000C030000}"/>
    <cellStyle name="SAPBEXHLevel0 2" xfId="151" xr:uid="{00000000-0005-0000-0000-00000D030000}"/>
    <cellStyle name="SAPBEXHLevel0 3" xfId="150" xr:uid="{00000000-0005-0000-0000-00000E030000}"/>
    <cellStyle name="SAPBEXHLevel0 3 2" xfId="236" xr:uid="{00000000-0005-0000-0000-00000F030000}"/>
    <cellStyle name="SAPBEXHLevel0 4" xfId="196" xr:uid="{00000000-0005-0000-0000-000010030000}"/>
    <cellStyle name="SAPBEXHLevel0 5" xfId="54" xr:uid="{00000000-0005-0000-0000-000011030000}"/>
    <cellStyle name="SAPBEXHLevel0 6" xfId="256" xr:uid="{00000000-0005-0000-0000-000012030000}"/>
    <cellStyle name="SAPBEXHLevel0 7" xfId="314" xr:uid="{00000000-0005-0000-0000-000013030000}"/>
    <cellStyle name="SAPBEXHLevel0 8" xfId="322" xr:uid="{00000000-0005-0000-0000-000014030000}"/>
    <cellStyle name="SAPBEXHLevel0 9" xfId="714" xr:uid="{00000000-0005-0000-0000-000015030000}"/>
    <cellStyle name="SAPBEXHLevel0X" xfId="55" xr:uid="{00000000-0005-0000-0000-000016030000}"/>
    <cellStyle name="SAPBEXHLevel0X 2" xfId="152" xr:uid="{00000000-0005-0000-0000-000017030000}"/>
    <cellStyle name="SAPBEXHLevel0X 2 2" xfId="237" xr:uid="{00000000-0005-0000-0000-000018030000}"/>
    <cellStyle name="SAPBEXHLevel0X 3" xfId="197" xr:uid="{00000000-0005-0000-0000-000019030000}"/>
    <cellStyle name="SAPBEXHLevel0X 4" xfId="726" xr:uid="{00000000-0005-0000-0000-00001A030000}"/>
    <cellStyle name="SAPBEXHLevel1" xfId="56" xr:uid="{00000000-0005-0000-0000-00001B030000}"/>
    <cellStyle name="SAPBEXHLevel1 10" xfId="727" xr:uid="{00000000-0005-0000-0000-00001C030000}"/>
    <cellStyle name="SAPBEXHLevel1 2" xfId="154" xr:uid="{00000000-0005-0000-0000-00001D030000}"/>
    <cellStyle name="SAPBEXHLevel1 2 2" xfId="742" xr:uid="{00000000-0005-0000-0000-00001E030000}"/>
    <cellStyle name="SAPBEXHLevel1 3" xfId="153" xr:uid="{00000000-0005-0000-0000-00001F030000}"/>
    <cellStyle name="SAPBEXHLevel1 3 2" xfId="238" xr:uid="{00000000-0005-0000-0000-000020030000}"/>
    <cellStyle name="SAPBEXHLevel1 4" xfId="198" xr:uid="{00000000-0005-0000-0000-000021030000}"/>
    <cellStyle name="SAPBEXHLevel1 5" xfId="257" xr:uid="{00000000-0005-0000-0000-000022030000}"/>
    <cellStyle name="SAPBEXHLevel1 6" xfId="316" xr:uid="{00000000-0005-0000-0000-000023030000}"/>
    <cellStyle name="SAPBEXHLevel1 7" xfId="330" xr:uid="{00000000-0005-0000-0000-000024030000}"/>
    <cellStyle name="SAPBEXHLevel1 8" xfId="301" xr:uid="{00000000-0005-0000-0000-000025030000}"/>
    <cellStyle name="SAPBEXHLevel1 9" xfId="715" xr:uid="{00000000-0005-0000-0000-000026030000}"/>
    <cellStyle name="SAPBEXHLevel1X" xfId="57" xr:uid="{00000000-0005-0000-0000-000027030000}"/>
    <cellStyle name="SAPBEXHLevel1X 2" xfId="155" xr:uid="{00000000-0005-0000-0000-000028030000}"/>
    <cellStyle name="SAPBEXHLevel1X 2 2" xfId="239" xr:uid="{00000000-0005-0000-0000-000029030000}"/>
    <cellStyle name="SAPBEXHLevel1X 3" xfId="199" xr:uid="{00000000-0005-0000-0000-00002A030000}"/>
    <cellStyle name="SAPBEXHLevel1X 4" xfId="728" xr:uid="{00000000-0005-0000-0000-00002B030000}"/>
    <cellStyle name="SAPBEXHLevel2" xfId="58" xr:uid="{00000000-0005-0000-0000-00002C030000}"/>
    <cellStyle name="SAPBEXHLevel2 2" xfId="157" xr:uid="{00000000-0005-0000-0000-00002D030000}"/>
    <cellStyle name="SAPBEXHLevel2 2 2" xfId="743" xr:uid="{00000000-0005-0000-0000-00002E030000}"/>
    <cellStyle name="SAPBEXHLevel2 3" xfId="156" xr:uid="{00000000-0005-0000-0000-00002F030000}"/>
    <cellStyle name="SAPBEXHLevel2 3 2" xfId="240" xr:uid="{00000000-0005-0000-0000-000030030000}"/>
    <cellStyle name="SAPBEXHLevel2 4" xfId="200" xr:uid="{00000000-0005-0000-0000-000031030000}"/>
    <cellStyle name="SAPBEXHLevel2 5" xfId="258" xr:uid="{00000000-0005-0000-0000-000032030000}"/>
    <cellStyle name="SAPBEXHLevel2 6" xfId="318" xr:uid="{00000000-0005-0000-0000-000033030000}"/>
    <cellStyle name="SAPBEXHLevel2 7" xfId="349" xr:uid="{00000000-0005-0000-0000-000034030000}"/>
    <cellStyle name="SAPBEXHLevel2 8" xfId="716" xr:uid="{00000000-0005-0000-0000-000035030000}"/>
    <cellStyle name="SAPBEXHLevel2 9" xfId="729" xr:uid="{00000000-0005-0000-0000-000036030000}"/>
    <cellStyle name="SAPBEXHLevel2X" xfId="59" xr:uid="{00000000-0005-0000-0000-000037030000}"/>
    <cellStyle name="SAPBEXHLevel2X 2" xfId="158" xr:uid="{00000000-0005-0000-0000-000038030000}"/>
    <cellStyle name="SAPBEXHLevel2X 2 2" xfId="241" xr:uid="{00000000-0005-0000-0000-000039030000}"/>
    <cellStyle name="SAPBEXHLevel2X 3" xfId="201" xr:uid="{00000000-0005-0000-0000-00003A030000}"/>
    <cellStyle name="SAPBEXHLevel2X 4" xfId="730" xr:uid="{00000000-0005-0000-0000-00003B030000}"/>
    <cellStyle name="SAPBEXHLevel3" xfId="12" xr:uid="{00000000-0005-0000-0000-00003C030000}"/>
    <cellStyle name="SAPBEXHLevel3 10" xfId="731" xr:uid="{00000000-0005-0000-0000-00003D030000}"/>
    <cellStyle name="SAPBEXHLevel3 2" xfId="160" xr:uid="{00000000-0005-0000-0000-00003E030000}"/>
    <cellStyle name="SAPBEXHLevel3 2 2" xfId="243" xr:uid="{00000000-0005-0000-0000-00003F030000}"/>
    <cellStyle name="SAPBEXHLevel3 2 3" xfId="744" xr:uid="{00000000-0005-0000-0000-000040030000}"/>
    <cellStyle name="SAPBEXHLevel3 3" xfId="159" xr:uid="{00000000-0005-0000-0000-000041030000}"/>
    <cellStyle name="SAPBEXHLevel3 3 2" xfId="242" xr:uid="{00000000-0005-0000-0000-000042030000}"/>
    <cellStyle name="SAPBEXHLevel3 4" xfId="202" xr:uid="{00000000-0005-0000-0000-000043030000}"/>
    <cellStyle name="SAPBEXHLevel3 5" xfId="60" xr:uid="{00000000-0005-0000-0000-000044030000}"/>
    <cellStyle name="SAPBEXHLevel3 6" xfId="259" xr:uid="{00000000-0005-0000-0000-000045030000}"/>
    <cellStyle name="SAPBEXHLevel3 7" xfId="320" xr:uid="{00000000-0005-0000-0000-000046030000}"/>
    <cellStyle name="SAPBEXHLevel3 8" xfId="360" xr:uid="{00000000-0005-0000-0000-000047030000}"/>
    <cellStyle name="SAPBEXHLevel3 9" xfId="717" xr:uid="{00000000-0005-0000-0000-000048030000}"/>
    <cellStyle name="SAPBEXHLevel3X" xfId="61" xr:uid="{00000000-0005-0000-0000-000049030000}"/>
    <cellStyle name="SAPBEXHLevel3X 2" xfId="161" xr:uid="{00000000-0005-0000-0000-00004A030000}"/>
    <cellStyle name="SAPBEXHLevel3X 2 2" xfId="244" xr:uid="{00000000-0005-0000-0000-00004B030000}"/>
    <cellStyle name="SAPBEXHLevel3X 3" xfId="203" xr:uid="{00000000-0005-0000-0000-00004C030000}"/>
    <cellStyle name="SAPBEXHLevel3X 4" xfId="732" xr:uid="{00000000-0005-0000-0000-00004D030000}"/>
    <cellStyle name="SAPBEXinputData" xfId="62" xr:uid="{00000000-0005-0000-0000-00004E030000}"/>
    <cellStyle name="SAPBEXinputData 2" xfId="162" xr:uid="{00000000-0005-0000-0000-00004F030000}"/>
    <cellStyle name="SAPBEXinputData 2 2" xfId="245" xr:uid="{00000000-0005-0000-0000-000050030000}"/>
    <cellStyle name="SAPBEXinputData 3" xfId="733" xr:uid="{00000000-0005-0000-0000-000051030000}"/>
    <cellStyle name="SAPBEXresData" xfId="63" xr:uid="{00000000-0005-0000-0000-000052030000}"/>
    <cellStyle name="SAPBEXresData 2" xfId="204" xr:uid="{00000000-0005-0000-0000-000053030000}"/>
    <cellStyle name="SAPBEXresDataEmph" xfId="64" xr:uid="{00000000-0005-0000-0000-000054030000}"/>
    <cellStyle name="SAPBEXresDataEmph 2" xfId="205" xr:uid="{00000000-0005-0000-0000-000055030000}"/>
    <cellStyle name="SAPBEXresItem" xfId="65" xr:uid="{00000000-0005-0000-0000-000056030000}"/>
    <cellStyle name="SAPBEXresItem 2" xfId="206" xr:uid="{00000000-0005-0000-0000-000057030000}"/>
    <cellStyle name="SAPBEXresItemX" xfId="66" xr:uid="{00000000-0005-0000-0000-000058030000}"/>
    <cellStyle name="SAPBEXresItemX 2" xfId="207" xr:uid="{00000000-0005-0000-0000-000059030000}"/>
    <cellStyle name="SAPBEXstdData" xfId="8" xr:uid="{00000000-0005-0000-0000-00005A030000}"/>
    <cellStyle name="SAPBEXstdData 10" xfId="734" xr:uid="{00000000-0005-0000-0000-00005B030000}"/>
    <cellStyle name="SAPBEXstdData 2" xfId="9" xr:uid="{00000000-0005-0000-0000-00005C030000}"/>
    <cellStyle name="SAPBEXstdData 2 2" xfId="164" xr:uid="{00000000-0005-0000-0000-00005D030000}"/>
    <cellStyle name="SAPBEXstdData 3" xfId="165" xr:uid="{00000000-0005-0000-0000-00005E030000}"/>
    <cellStyle name="SAPBEXstdData 4" xfId="163" xr:uid="{00000000-0005-0000-0000-00005F030000}"/>
    <cellStyle name="SAPBEXstdData 4 2" xfId="246" xr:uid="{00000000-0005-0000-0000-000060030000}"/>
    <cellStyle name="SAPBEXstdData 5" xfId="208" xr:uid="{00000000-0005-0000-0000-000061030000}"/>
    <cellStyle name="SAPBEXstdData 6" xfId="67" xr:uid="{00000000-0005-0000-0000-000062030000}"/>
    <cellStyle name="SAPBEXstdData 7" xfId="260" xr:uid="{00000000-0005-0000-0000-000063030000}"/>
    <cellStyle name="SAPBEXstdData 8" xfId="375" xr:uid="{00000000-0005-0000-0000-000064030000}"/>
    <cellStyle name="SAPBEXstdData 9" xfId="718" xr:uid="{00000000-0005-0000-0000-000065030000}"/>
    <cellStyle name="SAPBEXstdData_2009 g _150609" xfId="166" xr:uid="{00000000-0005-0000-0000-000066030000}"/>
    <cellStyle name="SAPBEXstdDataEmph" xfId="68" xr:uid="{00000000-0005-0000-0000-000067030000}"/>
    <cellStyle name="SAPBEXstdDataEmph 2" xfId="209" xr:uid="{00000000-0005-0000-0000-000068030000}"/>
    <cellStyle name="SAPBEXstdItem" xfId="10" xr:uid="{00000000-0005-0000-0000-000069030000}"/>
    <cellStyle name="SAPBEXstdItem 10" xfId="735" xr:uid="{00000000-0005-0000-0000-00006A030000}"/>
    <cellStyle name="SAPBEXstdItem 2" xfId="168" xr:uid="{00000000-0005-0000-0000-00006B030000}"/>
    <cellStyle name="SAPBEXstdItem 2 2" xfId="745" xr:uid="{00000000-0005-0000-0000-00006C030000}"/>
    <cellStyle name="SAPBEXstdItem 3" xfId="13" xr:uid="{00000000-0005-0000-0000-00006D030000}"/>
    <cellStyle name="SAPBEXstdItem 4" xfId="169" xr:uid="{00000000-0005-0000-0000-00006E030000}"/>
    <cellStyle name="SAPBEXstdItem 5" xfId="167" xr:uid="{00000000-0005-0000-0000-00006F030000}"/>
    <cellStyle name="SAPBEXstdItem 5 2" xfId="247" xr:uid="{00000000-0005-0000-0000-000070030000}"/>
    <cellStyle name="SAPBEXstdItem 6" xfId="210" xr:uid="{00000000-0005-0000-0000-000071030000}"/>
    <cellStyle name="SAPBEXstdItem 6 2" xfId="703" xr:uid="{00000000-0005-0000-0000-000072030000}"/>
    <cellStyle name="SAPBEXstdItem 6 2 2" xfId="704" xr:uid="{00000000-0005-0000-0000-000073030000}"/>
    <cellStyle name="SAPBEXstdItem 7" xfId="69" xr:uid="{00000000-0005-0000-0000-000074030000}"/>
    <cellStyle name="SAPBEXstdItem 7 2" xfId="705" xr:uid="{00000000-0005-0000-0000-000075030000}"/>
    <cellStyle name="SAPBEXstdItem 8" xfId="329" xr:uid="{00000000-0005-0000-0000-000076030000}"/>
    <cellStyle name="SAPBEXstdItem 9" xfId="719" xr:uid="{00000000-0005-0000-0000-000077030000}"/>
    <cellStyle name="SAPBEXstdItem_FMLikp03_081208_15_aprrez" xfId="170" xr:uid="{00000000-0005-0000-0000-000078030000}"/>
    <cellStyle name="SAPBEXstdItemX" xfId="70" xr:uid="{00000000-0005-0000-0000-000079030000}"/>
    <cellStyle name="SAPBEXstdItemX 2" xfId="211" xr:uid="{00000000-0005-0000-0000-00007A030000}"/>
    <cellStyle name="SAPBEXtitle" xfId="71" xr:uid="{00000000-0005-0000-0000-00007B030000}"/>
    <cellStyle name="SAPBEXtitle 2" xfId="171" xr:uid="{00000000-0005-0000-0000-00007C030000}"/>
    <cellStyle name="SAPBEXtitle 2 2" xfId="248" xr:uid="{00000000-0005-0000-0000-00007D030000}"/>
    <cellStyle name="SAPBEXtitle 2 3" xfId="746" xr:uid="{00000000-0005-0000-0000-00007E030000}"/>
    <cellStyle name="SAPBEXtitle 3" xfId="736" xr:uid="{00000000-0005-0000-0000-00007F030000}"/>
    <cellStyle name="SAPBEXundefined" xfId="72" xr:uid="{00000000-0005-0000-0000-000080030000}"/>
    <cellStyle name="SAPBEXundefined 2" xfId="212" xr:uid="{00000000-0005-0000-0000-000081030000}"/>
    <cellStyle name="Sheet Title" xfId="73" xr:uid="{00000000-0005-0000-0000-000082030000}"/>
    <cellStyle name="Stils 1" xfId="11" xr:uid="{00000000-0005-0000-0000-000083030000}"/>
    <cellStyle name="Style 1" xfId="172" xr:uid="{00000000-0005-0000-0000-000084030000}"/>
    <cellStyle name="Title 2" xfId="173" xr:uid="{00000000-0005-0000-0000-000085030000}"/>
    <cellStyle name="Title 3" xfId="18" xr:uid="{00000000-0005-0000-0000-000086030000}"/>
    <cellStyle name="Total 2" xfId="181" xr:uid="{00000000-0005-0000-0000-000087030000}"/>
    <cellStyle name="Total 3" xfId="34" xr:uid="{00000000-0005-0000-0000-000088030000}"/>
    <cellStyle name="V?st." xfId="174" xr:uid="{00000000-0005-0000-0000-000089030000}"/>
    <cellStyle name="Warning Text 2" xfId="31" xr:uid="{00000000-0005-0000-0000-00008A03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k\bpad\Kopsavilkuma_nod\VBPKN_jaut&#257;jumi\BUDZETS_2017\Likumprojekts_2017.gads\5.3.sada&#316;a_paskaidrojums\JPI_COFOG_tabul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xRepositorySheet"/>
      <sheetName val="JPI_pasakumi_kopa"/>
      <sheetName val="JPI_funkc_griez_pa_ministr"/>
      <sheetName val="VB_2_zīmēs_PIVOT"/>
      <sheetName val="VB_3_un_2_zīmēs"/>
      <sheetName val="PB_2_zīmēs_PIVOT"/>
      <sheetName val="PB_3_un_2_zīmēs"/>
      <sheetName val="VB_2_zīmēs_no_PIVOTA"/>
      <sheetName val="PB_2_zīmēs_no_PIVOTA"/>
      <sheetName val="PB_JPI_funkc_griez"/>
      <sheetName val="VB_JPI_funkc_griez"/>
      <sheetName val="Ministry"/>
      <sheetName val="Prog"/>
      <sheetName val="Subprog"/>
      <sheetName val="Event"/>
      <sheetName val="var"/>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C2">
            <v>2017</v>
          </cell>
        </row>
      </sheetData>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1111">
    <tabColor theme="3" tint="0.79998168889431442"/>
    <pageSetUpPr fitToPage="1"/>
  </sheetPr>
  <dimension ref="A1:T37"/>
  <sheetViews>
    <sheetView zoomScale="80" zoomScaleNormal="80" zoomScalePageLayoutView="70" workbookViewId="0">
      <selection activeCell="L1" sqref="L1"/>
    </sheetView>
  </sheetViews>
  <sheetFormatPr defaultColWidth="7.5703125" defaultRowHeight="15.75"/>
  <cols>
    <col min="1" max="1" width="43.28515625" style="2" customWidth="1"/>
    <col min="2" max="2" width="16.7109375" style="1" customWidth="1"/>
    <col min="3" max="3" width="8.5703125" style="1" customWidth="1"/>
    <col min="4" max="4" width="7.28515625" style="1" customWidth="1"/>
    <col min="5" max="5" width="16.85546875" style="1" customWidth="1"/>
    <col min="6" max="6" width="7.7109375" style="1" customWidth="1"/>
    <col min="7" max="7" width="7" style="1" customWidth="1"/>
    <col min="8" max="8" width="18.7109375" style="1" customWidth="1"/>
    <col min="9" max="9" width="12.85546875" style="1" customWidth="1"/>
    <col min="10" max="10" width="17.28515625" style="1" customWidth="1"/>
    <col min="11" max="11" width="8.28515625" style="1" customWidth="1"/>
    <col min="12" max="12" width="7.28515625" style="1" customWidth="1"/>
    <col min="13" max="13" width="17.5703125" style="1" customWidth="1"/>
    <col min="14" max="14" width="8.7109375" style="1" customWidth="1"/>
    <col min="15" max="15" width="8" style="1" customWidth="1"/>
    <col min="16" max="16" width="7.5703125" style="1"/>
    <col min="17" max="17" width="23.140625" style="1" customWidth="1"/>
    <col min="18" max="18" width="16.85546875" style="1" customWidth="1"/>
    <col min="19" max="21" width="17.5703125" style="1" customWidth="1"/>
    <col min="22" max="16384" width="7.5703125" style="1"/>
  </cols>
  <sheetData>
    <row r="1" spans="1:20" ht="20.45" customHeight="1">
      <c r="A1" s="335" t="s">
        <v>30</v>
      </c>
      <c r="B1" s="335"/>
      <c r="C1" s="335"/>
      <c r="D1" s="335"/>
      <c r="E1" s="335"/>
      <c r="F1" s="335"/>
      <c r="G1" s="335"/>
      <c r="H1" s="335"/>
      <c r="I1" s="335"/>
      <c r="J1" s="335"/>
      <c r="K1" s="335"/>
      <c r="M1" s="35"/>
    </row>
    <row r="2" spans="1:20" ht="19.5">
      <c r="A2" s="334" t="s">
        <v>26</v>
      </c>
      <c r="B2" s="334"/>
      <c r="C2" s="334"/>
      <c r="D2" s="334"/>
      <c r="E2" s="334"/>
      <c r="F2" s="334"/>
      <c r="G2" s="334"/>
      <c r="H2" s="334"/>
      <c r="I2" s="334"/>
    </row>
    <row r="4" spans="1:20" ht="63.75">
      <c r="A4" s="36"/>
      <c r="B4" s="288" t="s">
        <v>150</v>
      </c>
      <c r="C4" s="288" t="s">
        <v>0</v>
      </c>
      <c r="D4" s="288" t="s">
        <v>1</v>
      </c>
      <c r="E4" s="288" t="s">
        <v>151</v>
      </c>
      <c r="F4" s="288" t="s">
        <v>0</v>
      </c>
      <c r="G4" s="288" t="s">
        <v>1</v>
      </c>
      <c r="H4" s="288" t="s">
        <v>152</v>
      </c>
      <c r="I4" s="288" t="s">
        <v>154</v>
      </c>
      <c r="J4" s="288" t="s">
        <v>140</v>
      </c>
      <c r="K4" s="288" t="s">
        <v>0</v>
      </c>
      <c r="L4" s="288" t="s">
        <v>1</v>
      </c>
      <c r="M4" s="288" t="s">
        <v>153</v>
      </c>
      <c r="N4" s="288" t="s">
        <v>0</v>
      </c>
      <c r="O4" s="288" t="s">
        <v>1</v>
      </c>
      <c r="Q4" s="300"/>
      <c r="R4" s="300"/>
    </row>
    <row r="5" spans="1:20" ht="23.25" customHeight="1">
      <c r="A5" s="37" t="s">
        <v>135</v>
      </c>
      <c r="B5" s="330">
        <v>2131651639</v>
      </c>
      <c r="C5" s="39">
        <f>B5/B$15*100</f>
        <v>12.436088445382984</v>
      </c>
      <c r="D5" s="39">
        <f>B5/$B$18/1000000*100</f>
        <v>4.8032890308479228</v>
      </c>
      <c r="E5" s="38">
        <v>2435931716</v>
      </c>
      <c r="F5" s="39">
        <f t="shared" ref="F5:F14" si="0">E5/E$15*100</f>
        <v>13.574289633096356</v>
      </c>
      <c r="G5" s="39">
        <f t="shared" ref="G5:G13" si="1">E5/$E$18/1000000*100</f>
        <v>5.5421284462949059</v>
      </c>
      <c r="H5" s="38">
        <f>E5-B5</f>
        <v>304280077</v>
      </c>
      <c r="I5" s="13">
        <f t="shared" ref="I5:I14" si="2">E5/B5*100-100</f>
        <v>14.274381021410406</v>
      </c>
      <c r="J5" s="38">
        <v>2238811565</v>
      </c>
      <c r="K5" s="39">
        <f t="shared" ref="K5:K14" si="3">J5/J$15*100</f>
        <v>12.531545223718599</v>
      </c>
      <c r="L5" s="39">
        <f t="shared" ref="L5:L13" si="4">ROUND(J5/$J$18/1000000*100,1)</f>
        <v>4.9000000000000004</v>
      </c>
      <c r="M5" s="38">
        <v>2182599038</v>
      </c>
      <c r="N5" s="39">
        <f>M5/M$15*100</f>
        <v>12.240202674498049</v>
      </c>
      <c r="O5" s="39">
        <f t="shared" ref="O5:O13" si="5">M5/$M$18/1000000*100</f>
        <v>4.5325394318229018</v>
      </c>
      <c r="P5" s="4"/>
      <c r="Q5" s="300"/>
      <c r="R5" s="10"/>
    </row>
    <row r="6" spans="1:20" ht="23.25" customHeight="1">
      <c r="A6" s="40" t="s">
        <v>134</v>
      </c>
      <c r="B6" s="329">
        <v>1719315450</v>
      </c>
      <c r="C6" s="42">
        <f t="shared" ref="C6:C14" si="6">B6/B$15*100</f>
        <v>10.030512777286612</v>
      </c>
      <c r="D6" s="42">
        <f t="shared" ref="D6:D14" si="7">B6/$B$18/1000000*100</f>
        <v>3.874164469681606</v>
      </c>
      <c r="E6" s="41">
        <v>2216439899</v>
      </c>
      <c r="F6" s="42">
        <f t="shared" si="0"/>
        <v>12.351166063382719</v>
      </c>
      <c r="G6" s="42">
        <f t="shared" si="1"/>
        <v>5.0427499806611609</v>
      </c>
      <c r="H6" s="41">
        <f t="shared" ref="H6:H14" si="8">E6-B6</f>
        <v>497124449</v>
      </c>
      <c r="I6" s="11">
        <f t="shared" si="2"/>
        <v>28.914091884650958</v>
      </c>
      <c r="J6" s="41">
        <v>2328079781</v>
      </c>
      <c r="K6" s="42">
        <f t="shared" si="3"/>
        <v>13.031215988035328</v>
      </c>
      <c r="L6" s="42">
        <f t="shared" si="4"/>
        <v>5.0999999999999996</v>
      </c>
      <c r="M6" s="41">
        <v>2364431040</v>
      </c>
      <c r="N6" s="42">
        <f t="shared" ref="N6:N14" si="9">M6/M$15*100</f>
        <v>13.259932143099478</v>
      </c>
      <c r="O6" s="42">
        <f t="shared" si="5"/>
        <v>4.9101446193462639</v>
      </c>
      <c r="P6" s="4"/>
      <c r="Q6" s="300"/>
      <c r="R6" s="10"/>
    </row>
    <row r="7" spans="1:20" ht="23.25" customHeight="1">
      <c r="A7" s="40" t="s">
        <v>32</v>
      </c>
      <c r="B7" s="329">
        <v>1163347094</v>
      </c>
      <c r="C7" s="42">
        <f t="shared" si="6"/>
        <v>6.7869848379401505</v>
      </c>
      <c r="D7" s="42">
        <f t="shared" si="7"/>
        <v>2.6213909596881404</v>
      </c>
      <c r="E7" s="41">
        <v>1059329193</v>
      </c>
      <c r="F7" s="42">
        <f t="shared" si="0"/>
        <v>5.9031380839315073</v>
      </c>
      <c r="G7" s="42">
        <f t="shared" si="1"/>
        <v>2.4101408163265305</v>
      </c>
      <c r="H7" s="41">
        <f t="shared" si="8"/>
        <v>-104017901</v>
      </c>
      <c r="I7" s="11">
        <f t="shared" si="2"/>
        <v>-8.941261085060134</v>
      </c>
      <c r="J7" s="41">
        <v>967943021</v>
      </c>
      <c r="K7" s="42">
        <f t="shared" si="3"/>
        <v>5.417973504904734</v>
      </c>
      <c r="L7" s="42">
        <f t="shared" si="4"/>
        <v>2.1</v>
      </c>
      <c r="M7" s="41">
        <v>927597567</v>
      </c>
      <c r="N7" s="42">
        <f t="shared" si="9"/>
        <v>5.2020467446257905</v>
      </c>
      <c r="O7" s="42">
        <f t="shared" si="5"/>
        <v>1.9263146716783652</v>
      </c>
      <c r="P7" s="4"/>
      <c r="Q7" s="300"/>
      <c r="R7" s="10"/>
    </row>
    <row r="8" spans="1:20" ht="23.25" customHeight="1">
      <c r="A8" s="40" t="s">
        <v>33</v>
      </c>
      <c r="B8" s="329">
        <v>2994528495</v>
      </c>
      <c r="C8" s="42">
        <f t="shared" si="6"/>
        <v>17.470125293788495</v>
      </c>
      <c r="D8" s="42">
        <f t="shared" si="7"/>
        <v>6.7476249915500581</v>
      </c>
      <c r="E8" s="41">
        <v>2537166520</v>
      </c>
      <c r="F8" s="42">
        <f t="shared" si="0"/>
        <v>14.138423077978906</v>
      </c>
      <c r="G8" s="42">
        <f t="shared" si="1"/>
        <v>5.772453575410097</v>
      </c>
      <c r="H8" s="41">
        <f t="shared" si="8"/>
        <v>-457361975</v>
      </c>
      <c r="I8" s="11">
        <f t="shared" si="2"/>
        <v>-15.273255063815981</v>
      </c>
      <c r="J8" s="41">
        <v>2266453292</v>
      </c>
      <c r="K8" s="42">
        <f t="shared" si="3"/>
        <v>12.686267290272774</v>
      </c>
      <c r="L8" s="42">
        <f t="shared" si="4"/>
        <v>4.9000000000000004</v>
      </c>
      <c r="M8" s="41">
        <v>1968730619</v>
      </c>
      <c r="N8" s="42">
        <f t="shared" si="9"/>
        <v>11.04081023060086</v>
      </c>
      <c r="O8" s="42">
        <f t="shared" si="5"/>
        <v>4.0884051563733026</v>
      </c>
      <c r="P8" s="4"/>
      <c r="Q8" s="300"/>
      <c r="R8" s="331"/>
      <c r="T8" s="10"/>
    </row>
    <row r="9" spans="1:20" ht="23.25" customHeight="1">
      <c r="A9" s="40" t="s">
        <v>34</v>
      </c>
      <c r="B9" s="329">
        <v>71916504</v>
      </c>
      <c r="C9" s="42">
        <f t="shared" si="6"/>
        <v>0.41956199036644709</v>
      </c>
      <c r="D9" s="42">
        <f t="shared" si="7"/>
        <v>0.1620507537348746</v>
      </c>
      <c r="E9" s="41">
        <v>71633667</v>
      </c>
      <c r="F9" s="42">
        <f t="shared" si="0"/>
        <v>0.39918037806720541</v>
      </c>
      <c r="G9" s="42">
        <f t="shared" si="1"/>
        <v>0.16297787864309601</v>
      </c>
      <c r="H9" s="41">
        <f t="shared" si="8"/>
        <v>-282837</v>
      </c>
      <c r="I9" s="11">
        <f t="shared" si="2"/>
        <v>-0.39328524645748075</v>
      </c>
      <c r="J9" s="41">
        <v>64584936</v>
      </c>
      <c r="K9" s="42">
        <f t="shared" si="3"/>
        <v>0.36150833723916886</v>
      </c>
      <c r="L9" s="42">
        <f t="shared" si="4"/>
        <v>0.1</v>
      </c>
      <c r="M9" s="41">
        <v>59480942</v>
      </c>
      <c r="N9" s="42">
        <f t="shared" si="9"/>
        <v>0.33357422626613625</v>
      </c>
      <c r="O9" s="42">
        <f t="shared" si="5"/>
        <v>0.12352232836316816</v>
      </c>
      <c r="P9" s="4"/>
      <c r="Q9" s="300"/>
      <c r="R9" s="331"/>
      <c r="T9" s="10"/>
    </row>
    <row r="10" spans="1:20" ht="26.25" customHeight="1">
      <c r="A10" s="40" t="s">
        <v>35</v>
      </c>
      <c r="B10" s="329">
        <v>36844936</v>
      </c>
      <c r="C10" s="42">
        <f t="shared" si="6"/>
        <v>0.21495392327586391</v>
      </c>
      <c r="D10" s="42">
        <f t="shared" si="7"/>
        <v>8.3023357894499647E-2</v>
      </c>
      <c r="E10" s="41">
        <v>27072416</v>
      </c>
      <c r="F10" s="42">
        <f t="shared" si="0"/>
        <v>0.15086170660609433</v>
      </c>
      <c r="G10" s="42">
        <f t="shared" si="1"/>
        <v>6.1594011785316143E-2</v>
      </c>
      <c r="H10" s="41">
        <f t="shared" si="8"/>
        <v>-9772520</v>
      </c>
      <c r="I10" s="11">
        <f t="shared" si="2"/>
        <v>-26.523373524111975</v>
      </c>
      <c r="J10" s="41">
        <v>14070103</v>
      </c>
      <c r="K10" s="42">
        <f t="shared" si="3"/>
        <v>7.8756128833414679E-2</v>
      </c>
      <c r="L10" s="42">
        <f t="shared" si="4"/>
        <v>0</v>
      </c>
      <c r="M10" s="41">
        <v>14008584</v>
      </c>
      <c r="N10" s="42">
        <f t="shared" si="9"/>
        <v>7.8561341023889217E-2</v>
      </c>
      <c r="O10" s="42">
        <f t="shared" si="5"/>
        <v>2.9091215683016987E-2</v>
      </c>
      <c r="P10" s="4"/>
      <c r="Q10" s="300"/>
      <c r="R10" s="10"/>
    </row>
    <row r="11" spans="1:20" ht="22.5" customHeight="1">
      <c r="A11" s="40" t="s">
        <v>136</v>
      </c>
      <c r="B11" s="329">
        <v>1874499541</v>
      </c>
      <c r="C11" s="42">
        <f t="shared" si="6"/>
        <v>10.935859150813998</v>
      </c>
      <c r="D11" s="42">
        <f t="shared" si="7"/>
        <v>4.2238435769170097</v>
      </c>
      <c r="E11" s="41">
        <v>1902361525</v>
      </c>
      <c r="F11" s="42">
        <f t="shared" si="0"/>
        <v>10.600956569346163</v>
      </c>
      <c r="G11" s="42">
        <f t="shared" si="1"/>
        <v>4.3281721952995245</v>
      </c>
      <c r="H11" s="41">
        <f t="shared" si="8"/>
        <v>27861984</v>
      </c>
      <c r="I11" s="11">
        <f t="shared" si="2"/>
        <v>1.4863692089855647</v>
      </c>
      <c r="J11" s="41">
        <v>1890946626</v>
      </c>
      <c r="K11" s="42">
        <f t="shared" si="3"/>
        <v>10.584402693737694</v>
      </c>
      <c r="L11" s="42">
        <f t="shared" si="4"/>
        <v>4.0999999999999996</v>
      </c>
      <c r="M11" s="41">
        <v>1891813022</v>
      </c>
      <c r="N11" s="42">
        <f t="shared" si="9"/>
        <v>10.609449747010579</v>
      </c>
      <c r="O11" s="42">
        <f t="shared" si="5"/>
        <v>3.9286726377870997</v>
      </c>
      <c r="P11" s="4"/>
      <c r="Q11" s="300"/>
      <c r="R11" s="10"/>
    </row>
    <row r="12" spans="1:20" ht="22.5" customHeight="1">
      <c r="A12" s="40" t="s">
        <v>36</v>
      </c>
      <c r="B12" s="329">
        <v>242735477</v>
      </c>
      <c r="C12" s="42">
        <f t="shared" si="6"/>
        <v>1.4161225059364531</v>
      </c>
      <c r="D12" s="42">
        <f t="shared" si="7"/>
        <v>0.5469602221771559</v>
      </c>
      <c r="E12" s="41">
        <v>251718327</v>
      </c>
      <c r="F12" s="42">
        <f t="shared" si="0"/>
        <v>1.4027065923946689</v>
      </c>
      <c r="G12" s="42">
        <f t="shared" si="1"/>
        <v>0.57269885332059245</v>
      </c>
      <c r="H12" s="41">
        <f t="shared" si="8"/>
        <v>8982850</v>
      </c>
      <c r="I12" s="11">
        <f t="shared" si="2"/>
        <v>3.7006745412826376</v>
      </c>
      <c r="J12" s="41">
        <v>257114372</v>
      </c>
      <c r="K12" s="42">
        <f t="shared" si="3"/>
        <v>1.4391744400275184</v>
      </c>
      <c r="L12" s="42">
        <f t="shared" si="4"/>
        <v>0.6</v>
      </c>
      <c r="M12" s="41">
        <v>251962120</v>
      </c>
      <c r="N12" s="42">
        <f t="shared" si="9"/>
        <v>1.4130251875865611</v>
      </c>
      <c r="O12" s="42">
        <f t="shared" si="5"/>
        <v>0.52324234746853848</v>
      </c>
      <c r="P12" s="4"/>
      <c r="Q12" s="300"/>
      <c r="R12" s="10"/>
    </row>
    <row r="13" spans="1:20" ht="22.5" customHeight="1">
      <c r="A13" s="40" t="s">
        <v>37</v>
      </c>
      <c r="B13" s="329">
        <v>1233284868</v>
      </c>
      <c r="C13" s="42">
        <f t="shared" si="6"/>
        <v>7.1950028870549794</v>
      </c>
      <c r="D13" s="42">
        <f t="shared" si="7"/>
        <v>2.7789830054755629</v>
      </c>
      <c r="E13" s="41">
        <v>1334794502</v>
      </c>
      <c r="F13" s="42">
        <f t="shared" si="0"/>
        <v>7.4381753198588472</v>
      </c>
      <c r="G13" s="42">
        <f t="shared" si="1"/>
        <v>3.036867795144814</v>
      </c>
      <c r="H13" s="41">
        <f t="shared" si="8"/>
        <v>101509634</v>
      </c>
      <c r="I13" s="11">
        <f t="shared" si="2"/>
        <v>8.2308343055093758</v>
      </c>
      <c r="J13" s="41">
        <v>1353854793</v>
      </c>
      <c r="K13" s="42">
        <f t="shared" si="3"/>
        <v>7.5780797410824903</v>
      </c>
      <c r="L13" s="42">
        <f t="shared" si="4"/>
        <v>2.9</v>
      </c>
      <c r="M13" s="41">
        <v>1285145943</v>
      </c>
      <c r="N13" s="42">
        <f t="shared" si="9"/>
        <v>7.207208715277055</v>
      </c>
      <c r="O13" s="42">
        <f t="shared" si="5"/>
        <v>2.6688249013581427</v>
      </c>
      <c r="P13" s="4"/>
      <c r="Q13" s="300"/>
      <c r="R13" s="10"/>
    </row>
    <row r="14" spans="1:20" ht="22.5" customHeight="1">
      <c r="A14" s="43" t="s">
        <v>38</v>
      </c>
      <c r="B14" s="328">
        <v>5672728993</v>
      </c>
      <c r="C14" s="45">
        <f t="shared" si="6"/>
        <v>33.09478818815402</v>
      </c>
      <c r="D14" s="45">
        <f t="shared" si="7"/>
        <v>12.782462410148945</v>
      </c>
      <c r="E14" s="44">
        <v>6108739658</v>
      </c>
      <c r="F14" s="45">
        <f t="shared" si="0"/>
        <v>34.041102575337533</v>
      </c>
      <c r="G14" s="45">
        <f>E14/$E$18/1000000*100</f>
        <v>13.898345182353877</v>
      </c>
      <c r="H14" s="44">
        <f t="shared" si="8"/>
        <v>436010665</v>
      </c>
      <c r="I14" s="103">
        <f t="shared" si="2"/>
        <v>7.6860831098757956</v>
      </c>
      <c r="J14" s="44">
        <v>6483548570</v>
      </c>
      <c r="K14" s="45">
        <f t="shared" si="3"/>
        <v>36.291076652148277</v>
      </c>
      <c r="L14" s="45">
        <f>ROUND(J14/$J$18/1000000*100,1)</f>
        <v>14.1</v>
      </c>
      <c r="M14" s="44">
        <v>6885627353</v>
      </c>
      <c r="N14" s="45">
        <f t="shared" si="9"/>
        <v>38.615188990011603</v>
      </c>
      <c r="O14" s="45">
        <f>M14/$M$18/1000000*100</f>
        <v>14.299180448145531</v>
      </c>
      <c r="P14" s="4"/>
      <c r="Q14" s="300"/>
      <c r="R14" s="10"/>
    </row>
    <row r="15" spans="1:20" ht="19.5" customHeight="1">
      <c r="A15" s="46" t="s">
        <v>39</v>
      </c>
      <c r="B15" s="49">
        <v>17140852997</v>
      </c>
      <c r="C15" s="48">
        <f t="shared" ref="C15:G15" si="10">SUM(C5:C14)</f>
        <v>100</v>
      </c>
      <c r="D15" s="48">
        <f t="shared" si="10"/>
        <v>38.623792778115771</v>
      </c>
      <c r="E15" s="47">
        <v>17945187423</v>
      </c>
      <c r="F15" s="48">
        <f t="shared" si="10"/>
        <v>100.00000000000001</v>
      </c>
      <c r="G15" s="48">
        <f t="shared" si="10"/>
        <v>40.828128735239915</v>
      </c>
      <c r="H15" s="49">
        <f>E15-B15</f>
        <v>804334426</v>
      </c>
      <c r="I15" s="50">
        <f t="shared" ref="I15" si="11">E15/B15*100-100</f>
        <v>4.6924994114398828</v>
      </c>
      <c r="J15" s="47">
        <v>17865407059</v>
      </c>
      <c r="K15" s="48">
        <f t="shared" ref="K15:L15" si="12">SUM(K5:K14)</f>
        <v>100</v>
      </c>
      <c r="L15" s="48">
        <f t="shared" si="12"/>
        <v>38.800000000000004</v>
      </c>
      <c r="M15" s="47">
        <v>17831396228</v>
      </c>
      <c r="N15" s="48">
        <f t="shared" ref="N15:O15" si="13">SUM(N5:N14)</f>
        <v>100</v>
      </c>
      <c r="O15" s="48">
        <f t="shared" si="13"/>
        <v>37.029937758026335</v>
      </c>
      <c r="P15" s="300"/>
      <c r="R15" s="10"/>
    </row>
    <row r="16" spans="1:20" s="311" customFormat="1" ht="66.75" customHeight="1">
      <c r="A16" s="336" t="s">
        <v>157</v>
      </c>
      <c r="B16" s="337"/>
      <c r="C16" s="337"/>
      <c r="D16" s="337"/>
      <c r="E16" s="337"/>
      <c r="F16" s="337"/>
      <c r="G16" s="337"/>
      <c r="H16" s="337"/>
      <c r="I16" s="337"/>
      <c r="J16" s="337"/>
      <c r="K16" s="337"/>
      <c r="L16" s="337"/>
      <c r="M16" s="337"/>
      <c r="N16" s="337"/>
      <c r="O16" s="337"/>
    </row>
    <row r="17" spans="1:18">
      <c r="E17" s="3"/>
      <c r="F17" s="3"/>
      <c r="H17" s="3"/>
      <c r="J17" s="3"/>
      <c r="M17" s="10"/>
    </row>
    <row r="18" spans="1:18" s="6" customFormat="1">
      <c r="A18" s="123" t="s">
        <v>40</v>
      </c>
      <c r="B18" s="105">
        <v>44379</v>
      </c>
      <c r="E18" s="105">
        <v>43953</v>
      </c>
      <c r="J18" s="105">
        <v>46026</v>
      </c>
      <c r="M18" s="105">
        <v>48154</v>
      </c>
    </row>
    <row r="19" spans="1:18">
      <c r="G19" s="30"/>
      <c r="R19" s="6"/>
    </row>
    <row r="20" spans="1:18">
      <c r="B20" s="10"/>
      <c r="R20" s="6"/>
    </row>
    <row r="21" spans="1:18">
      <c r="B21" s="3"/>
      <c r="E21" s="3"/>
      <c r="J21" s="3"/>
      <c r="L21" s="3"/>
      <c r="M21" s="3"/>
      <c r="N21" s="3"/>
      <c r="O21" s="3"/>
      <c r="R21" s="6"/>
    </row>
    <row r="22" spans="1:18">
      <c r="B22" s="326"/>
      <c r="R22" s="6"/>
    </row>
    <row r="23" spans="1:18">
      <c r="B23" s="326"/>
      <c r="E23" s="325"/>
      <c r="F23" s="325"/>
      <c r="G23" s="325"/>
      <c r="R23" s="6"/>
    </row>
    <row r="24" spans="1:18">
      <c r="B24" s="326"/>
      <c r="F24" s="325"/>
      <c r="G24" s="325"/>
      <c r="R24" s="6"/>
    </row>
    <row r="25" spans="1:18">
      <c r="B25" s="326"/>
      <c r="F25" s="325"/>
      <c r="R25" s="6"/>
    </row>
    <row r="26" spans="1:18">
      <c r="B26" s="326"/>
      <c r="F26" s="325"/>
      <c r="R26" s="6"/>
    </row>
    <row r="27" spans="1:18">
      <c r="B27" s="326"/>
      <c r="F27" s="325"/>
      <c r="R27" s="6"/>
    </row>
    <row r="28" spans="1:18">
      <c r="B28" s="326"/>
      <c r="F28" s="325"/>
      <c r="R28" s="6"/>
    </row>
    <row r="29" spans="1:18">
      <c r="B29" s="326"/>
      <c r="F29" s="325"/>
    </row>
    <row r="30" spans="1:18">
      <c r="B30" s="326"/>
      <c r="F30" s="325"/>
    </row>
    <row r="31" spans="1:18">
      <c r="B31" s="326"/>
      <c r="F31" s="325"/>
    </row>
    <row r="32" spans="1:18">
      <c r="B32" s="326"/>
    </row>
    <row r="33" spans="5:6">
      <c r="F33" s="325"/>
    </row>
    <row r="34" spans="5:6">
      <c r="F34" s="325"/>
    </row>
    <row r="37" spans="5:6">
      <c r="E37" s="332"/>
    </row>
  </sheetData>
  <mergeCells count="3">
    <mergeCell ref="A2:I2"/>
    <mergeCell ref="A1:K1"/>
    <mergeCell ref="A16:O16"/>
  </mergeCells>
  <phoneticPr fontId="0" type="noConversion"/>
  <pageMargins left="0.39370078740157483" right="0.19685039370078741" top="0.6692913385826772" bottom="0.43307086614173229" header="0.39370078740157483" footer="0.19685039370078741"/>
  <pageSetup paperSize="9" scale="69" firstPageNumber="923" fitToHeight="0" orientation="landscape" useFirstPageNumber="1" r:id="rId1"/>
  <headerFooter alignWithMargins="0">
    <oddHeader>&amp;C&amp;"Times New Roman,Regular"&amp;12&amp;P&amp;R&amp;"Times New Roman,Regular"Valsts budžets 2026. gadam</oddHeader>
    <oddFooter>&amp;L&amp;"Times New Roman,Regular"&amp;F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3" tint="0.79998168889431442"/>
  </sheetPr>
  <dimension ref="A1:AG33"/>
  <sheetViews>
    <sheetView topLeftCell="A13" zoomScale="70" zoomScaleNormal="70" zoomScalePageLayoutView="70" workbookViewId="0">
      <selection activeCell="L1" sqref="L1"/>
    </sheetView>
  </sheetViews>
  <sheetFormatPr defaultColWidth="7.5703125" defaultRowHeight="15.75"/>
  <cols>
    <col min="1" max="1" width="42.140625" style="2" customWidth="1"/>
    <col min="2" max="2" width="17.42578125" style="3" customWidth="1"/>
    <col min="3" max="3" width="7.5703125" style="1" customWidth="1"/>
    <col min="4" max="4" width="7.42578125" style="1" customWidth="1"/>
    <col min="5" max="5" width="17" style="3" customWidth="1"/>
    <col min="6" max="6" width="8.42578125" style="1" customWidth="1"/>
    <col min="7" max="7" width="7.140625" style="1" customWidth="1"/>
    <col min="8" max="8" width="17.85546875" style="1" customWidth="1"/>
    <col min="9" max="9" width="15.28515625" style="1" customWidth="1"/>
    <col min="10" max="10" width="17.28515625" style="3" customWidth="1"/>
    <col min="11" max="11" width="8" style="1" customWidth="1"/>
    <col min="12" max="12" width="7.42578125" style="1" customWidth="1"/>
    <col min="13" max="13" width="17" style="3" customWidth="1"/>
    <col min="14" max="14" width="6.85546875" style="1" customWidth="1"/>
    <col min="15" max="15" width="7.42578125" style="1" customWidth="1"/>
    <col min="16" max="17" width="7.5703125" style="1"/>
    <col min="18" max="18" width="13.85546875" style="1" customWidth="1"/>
    <col min="19" max="19" width="9.5703125" style="1" customWidth="1"/>
    <col min="20" max="20" width="11.140625" style="1" customWidth="1"/>
    <col min="21" max="21" width="7.5703125" style="1"/>
    <col min="22" max="22" width="8.140625" style="1" bestFit="1" customWidth="1"/>
    <col min="23" max="26" width="7.5703125" style="1"/>
    <col min="27" max="27" width="15" style="1" bestFit="1" customWidth="1"/>
    <col min="28" max="28" width="7.5703125" style="1"/>
    <col min="29" max="30" width="13.85546875" style="1" bestFit="1" customWidth="1"/>
    <col min="31" max="33" width="15.7109375" style="1" bestFit="1" customWidth="1"/>
    <col min="34" max="16384" width="7.5703125" style="1"/>
  </cols>
  <sheetData>
    <row r="1" spans="1:24" ht="9" customHeight="1">
      <c r="A1" s="339"/>
      <c r="B1" s="339"/>
      <c r="C1" s="339"/>
      <c r="D1" s="339"/>
      <c r="E1" s="339"/>
      <c r="F1" s="339"/>
      <c r="G1" s="339"/>
      <c r="H1" s="339"/>
      <c r="I1" s="339"/>
      <c r="K1" s="1" t="s">
        <v>137</v>
      </c>
      <c r="M1" s="35"/>
    </row>
    <row r="2" spans="1:24" ht="15.75" customHeight="1">
      <c r="A2" s="339" t="s">
        <v>148</v>
      </c>
      <c r="B2" s="339"/>
      <c r="C2" s="339"/>
      <c r="D2" s="339"/>
      <c r="E2" s="339"/>
      <c r="F2" s="339"/>
      <c r="G2" s="339"/>
      <c r="H2" s="339"/>
      <c r="I2" s="339"/>
      <c r="J2" s="1"/>
      <c r="M2" s="1"/>
    </row>
    <row r="3" spans="1:24">
      <c r="A3" s="118"/>
    </row>
    <row r="4" spans="1:24" s="7" customFormat="1" ht="63.75">
      <c r="A4" s="51" t="s">
        <v>41</v>
      </c>
      <c r="B4" s="288" t="s">
        <v>150</v>
      </c>
      <c r="C4" s="288" t="s">
        <v>0</v>
      </c>
      <c r="D4" s="288" t="s">
        <v>1</v>
      </c>
      <c r="E4" s="288" t="s">
        <v>151</v>
      </c>
      <c r="F4" s="288" t="s">
        <v>0</v>
      </c>
      <c r="G4" s="288" t="s">
        <v>1</v>
      </c>
      <c r="H4" s="288" t="s">
        <v>152</v>
      </c>
      <c r="I4" s="288" t="s">
        <v>154</v>
      </c>
      <c r="J4" s="288" t="s">
        <v>140</v>
      </c>
      <c r="K4" s="288" t="s">
        <v>0</v>
      </c>
      <c r="L4" s="288" t="s">
        <v>1</v>
      </c>
      <c r="M4" s="288" t="s">
        <v>153</v>
      </c>
      <c r="N4" s="288" t="s">
        <v>0</v>
      </c>
      <c r="O4" s="288" t="s">
        <v>1</v>
      </c>
    </row>
    <row r="5" spans="1:24" ht="23.25" customHeight="1">
      <c r="A5" s="52" t="s">
        <v>42</v>
      </c>
      <c r="B5" s="106">
        <v>2131937191</v>
      </c>
      <c r="C5" s="107">
        <f t="shared" ref="C5:C23" si="0">B5/$B$24*100</f>
        <v>16.749972109905197</v>
      </c>
      <c r="D5" s="107">
        <f t="shared" ref="D5:D18" si="1">B5/$B$33/1000000*100</f>
        <v>4.8039324703125352</v>
      </c>
      <c r="E5" s="106">
        <v>2436195236</v>
      </c>
      <c r="F5" s="107">
        <f>E5/$E$24*100</f>
        <v>18.394255994560428</v>
      </c>
      <c r="G5" s="107">
        <f t="shared" ref="G5:G18" si="2">E5/$E$33/1000000*100</f>
        <v>5.5427279958137099</v>
      </c>
      <c r="H5" s="106">
        <f>E5-B5</f>
        <v>304258045</v>
      </c>
      <c r="I5" s="107">
        <f>E5/B5*100-100</f>
        <v>14.271435682271942</v>
      </c>
      <c r="J5" s="106">
        <v>2239075949</v>
      </c>
      <c r="K5" s="107">
        <f>J5/$J$24*100</f>
        <v>17.449240462532405</v>
      </c>
      <c r="L5" s="107">
        <f t="shared" ref="L5:L17" si="3">J5/$J$33/1000000*100</f>
        <v>4.8648067374961972</v>
      </c>
      <c r="M5" s="106">
        <v>2182863422</v>
      </c>
      <c r="N5" s="107">
        <f>ROUND(M5/$M$24*100,1)</f>
        <v>17.5</v>
      </c>
      <c r="O5" s="107">
        <f t="shared" ref="O5:O17" si="4">M5/$M$33/1000000*100</f>
        <v>4.5330884703243761</v>
      </c>
    </row>
    <row r="6" spans="1:24" s="5" customFormat="1" ht="16.5" customHeight="1">
      <c r="A6" s="53" t="s">
        <v>2</v>
      </c>
      <c r="B6" s="108">
        <v>285552</v>
      </c>
      <c r="C6" s="109">
        <f t="shared" si="0"/>
        <v>2.243493877830498E-3</v>
      </c>
      <c r="D6" s="109">
        <f t="shared" si="1"/>
        <v>6.4343946461164071E-4</v>
      </c>
      <c r="E6" s="108">
        <v>263520</v>
      </c>
      <c r="F6" s="109">
        <f t="shared" ref="F6:F23" si="5">E6/$E$24*100</f>
        <v>1.9896822176063743E-3</v>
      </c>
      <c r="G6" s="109">
        <f t="shared" si="2"/>
        <v>5.9954951880417714E-4</v>
      </c>
      <c r="H6" s="110">
        <f t="shared" ref="H6:H23" si="6">E6-B6</f>
        <v>-22032</v>
      </c>
      <c r="I6" s="109">
        <f t="shared" ref="I6:I24" si="7">E6/B6*100-100</f>
        <v>-7.7155824508320734</v>
      </c>
      <c r="J6" s="108">
        <v>264384</v>
      </c>
      <c r="K6" s="109">
        <f t="shared" ref="K6:K23" si="8">J6/$J$24*100</f>
        <v>2.060358869249847E-3</v>
      </c>
      <c r="L6" s="109">
        <f t="shared" si="3"/>
        <v>5.7442315213140406E-4</v>
      </c>
      <c r="M6" s="108">
        <v>264384</v>
      </c>
      <c r="N6" s="109">
        <f t="shared" ref="N6:N23" si="9">ROUND(M6/$M$24*100,1)</f>
        <v>0</v>
      </c>
      <c r="O6" s="109">
        <f t="shared" si="4"/>
        <v>5.4903850147443626E-4</v>
      </c>
      <c r="Q6" s="1"/>
      <c r="R6" s="1"/>
      <c r="S6" s="1"/>
      <c r="T6" s="1"/>
      <c r="U6" s="1"/>
      <c r="X6" s="1"/>
    </row>
    <row r="7" spans="1:24" ht="23.25" customHeight="1">
      <c r="A7" s="54" t="s">
        <v>31</v>
      </c>
      <c r="B7" s="111">
        <v>1719656749</v>
      </c>
      <c r="C7" s="109">
        <f t="shared" si="0"/>
        <v>13.510812000446142</v>
      </c>
      <c r="D7" s="109">
        <f t="shared" si="1"/>
        <v>3.8749335248653649</v>
      </c>
      <c r="E7" s="111">
        <v>2216963502</v>
      </c>
      <c r="F7" s="109">
        <f t="shared" si="5"/>
        <v>16.738968036626265</v>
      </c>
      <c r="G7" s="109">
        <f t="shared" si="2"/>
        <v>5.0439412599822537</v>
      </c>
      <c r="H7" s="111">
        <f t="shared" si="6"/>
        <v>497306753</v>
      </c>
      <c r="I7" s="109">
        <f t="shared" si="7"/>
        <v>28.918954511659933</v>
      </c>
      <c r="J7" s="111">
        <v>2328617208</v>
      </c>
      <c r="K7" s="109">
        <f t="shared" si="8"/>
        <v>18.147040356415726</v>
      </c>
      <c r="L7" s="109">
        <f t="shared" si="3"/>
        <v>5.0593516881762479</v>
      </c>
      <c r="M7" s="111">
        <v>2364968467</v>
      </c>
      <c r="N7" s="109">
        <f t="shared" si="9"/>
        <v>18.899999999999999</v>
      </c>
      <c r="O7" s="109">
        <f t="shared" si="4"/>
        <v>4.9112606782406445</v>
      </c>
      <c r="U7" s="6"/>
    </row>
    <row r="8" spans="1:24" s="5" customFormat="1" ht="16.5" customHeight="1">
      <c r="A8" s="53" t="s">
        <v>2</v>
      </c>
      <c r="B8" s="112">
        <v>341299</v>
      </c>
      <c r="C8" s="113">
        <f t="shared" si="0"/>
        <v>2.6814808406513389E-3</v>
      </c>
      <c r="D8" s="113">
        <f t="shared" si="1"/>
        <v>7.6905518375808366E-4</v>
      </c>
      <c r="E8" s="112">
        <v>523603</v>
      </c>
      <c r="F8" s="113">
        <f t="shared" si="5"/>
        <v>3.9534136998533335E-3</v>
      </c>
      <c r="G8" s="113">
        <f t="shared" si="2"/>
        <v>1.1912793210929857E-3</v>
      </c>
      <c r="H8" s="112">
        <f t="shared" si="6"/>
        <v>182304</v>
      </c>
      <c r="I8" s="114">
        <f t="shared" si="7"/>
        <v>53.414747772481036</v>
      </c>
      <c r="J8" s="112">
        <v>537427</v>
      </c>
      <c r="K8" s="113">
        <f t="shared" si="8"/>
        <v>4.1881977957226512E-3</v>
      </c>
      <c r="L8" s="113">
        <f t="shared" si="3"/>
        <v>1.1676595837135533E-3</v>
      </c>
      <c r="M8" s="112">
        <v>537427</v>
      </c>
      <c r="N8" s="113">
        <f t="shared" si="9"/>
        <v>0</v>
      </c>
      <c r="O8" s="113">
        <f t="shared" si="4"/>
        <v>1.1160588943805291E-3</v>
      </c>
      <c r="Q8" s="1"/>
      <c r="R8" s="1"/>
      <c r="S8" s="1"/>
      <c r="T8" s="1"/>
      <c r="U8" s="1"/>
      <c r="X8" s="1"/>
    </row>
    <row r="9" spans="1:24" ht="22.5" customHeight="1">
      <c r="A9" s="54" t="s">
        <v>32</v>
      </c>
      <c r="B9" s="111">
        <v>1163357462</v>
      </c>
      <c r="C9" s="109">
        <f t="shared" si="0"/>
        <v>9.1401403027309431</v>
      </c>
      <c r="D9" s="109">
        <f t="shared" si="1"/>
        <v>2.6214143220892763</v>
      </c>
      <c r="E9" s="111">
        <v>1059342153</v>
      </c>
      <c r="F9" s="109">
        <f t="shared" si="5"/>
        <v>7.9984602466034866</v>
      </c>
      <c r="G9" s="109">
        <f t="shared" si="2"/>
        <v>2.4101703023684391</v>
      </c>
      <c r="H9" s="111">
        <f t="shared" si="6"/>
        <v>-104015309</v>
      </c>
      <c r="I9" s="109">
        <f t="shared" si="7"/>
        <v>-8.9409585959229503</v>
      </c>
      <c r="J9" s="111">
        <v>967955981</v>
      </c>
      <c r="K9" s="109">
        <f t="shared" si="8"/>
        <v>7.5433335243312234</v>
      </c>
      <c r="L9" s="109">
        <f t="shared" si="3"/>
        <v>2.1030634445748055</v>
      </c>
      <c r="M9" s="111">
        <v>927610527</v>
      </c>
      <c r="N9" s="109">
        <f t="shared" si="9"/>
        <v>7.4</v>
      </c>
      <c r="O9" s="109">
        <f t="shared" si="4"/>
        <v>1.9263415853303985</v>
      </c>
    </row>
    <row r="10" spans="1:24" s="5" customFormat="1" ht="16.5" customHeight="1">
      <c r="A10" s="53" t="s">
        <v>2</v>
      </c>
      <c r="B10" s="112">
        <v>10368</v>
      </c>
      <c r="C10" s="113">
        <f t="shared" si="0"/>
        <v>8.1458174081591459E-5</v>
      </c>
      <c r="D10" s="113">
        <f t="shared" si="1"/>
        <v>2.3362401135672277E-5</v>
      </c>
      <c r="E10" s="112">
        <v>12960</v>
      </c>
      <c r="F10" s="113">
        <f t="shared" si="5"/>
        <v>9.7853223816706935E-5</v>
      </c>
      <c r="G10" s="113">
        <f t="shared" si="2"/>
        <v>2.9486041908402155E-5</v>
      </c>
      <c r="H10" s="112">
        <f t="shared" si="6"/>
        <v>2592</v>
      </c>
      <c r="I10" s="113">
        <f t="shared" si="7"/>
        <v>25</v>
      </c>
      <c r="J10" s="112">
        <v>12960</v>
      </c>
      <c r="K10" s="113">
        <f t="shared" si="8"/>
        <v>1.0099798378675719E-4</v>
      </c>
      <c r="L10" s="113">
        <f t="shared" si="3"/>
        <v>2.8157997653500192E-5</v>
      </c>
      <c r="M10" s="112">
        <v>12960</v>
      </c>
      <c r="N10" s="113">
        <f t="shared" si="9"/>
        <v>0</v>
      </c>
      <c r="O10" s="113">
        <f t="shared" si="4"/>
        <v>2.6913652033060599E-5</v>
      </c>
      <c r="Q10" s="1"/>
      <c r="R10" s="1"/>
      <c r="S10" s="1"/>
      <c r="T10" s="1"/>
    </row>
    <row r="11" spans="1:24" ht="22.5" customHeight="1">
      <c r="A11" s="54" t="s">
        <v>33</v>
      </c>
      <c r="B11" s="111">
        <v>2994562191</v>
      </c>
      <c r="C11" s="109">
        <f t="shared" si="0"/>
        <v>23.527350333008286</v>
      </c>
      <c r="D11" s="109">
        <f t="shared" si="1"/>
        <v>6.7477009193537478</v>
      </c>
      <c r="E11" s="111">
        <v>2537200216</v>
      </c>
      <c r="F11" s="109">
        <f t="shared" si="5"/>
        <v>19.156884305867681</v>
      </c>
      <c r="G11" s="109">
        <f t="shared" si="2"/>
        <v>5.7725302391190594</v>
      </c>
      <c r="H11" s="111">
        <f t="shared" si="6"/>
        <v>-457361975</v>
      </c>
      <c r="I11" s="109">
        <f t="shared" si="7"/>
        <v>-15.273083203099858</v>
      </c>
      <c r="J11" s="111">
        <v>2266486988</v>
      </c>
      <c r="K11" s="109">
        <f t="shared" si="8"/>
        <v>17.662856178003096</v>
      </c>
      <c r="L11" s="109">
        <f t="shared" si="3"/>
        <v>4.9243622908790678</v>
      </c>
      <c r="M11" s="111">
        <v>1968763019</v>
      </c>
      <c r="N11" s="109">
        <f t="shared" si="9"/>
        <v>15.8</v>
      </c>
      <c r="O11" s="109">
        <f t="shared" si="4"/>
        <v>4.0884724405033852</v>
      </c>
      <c r="Q11" s="311"/>
      <c r="R11" s="311"/>
      <c r="S11" s="311"/>
      <c r="T11" s="333"/>
      <c r="U11" s="6"/>
      <c r="V11" s="6"/>
    </row>
    <row r="12" spans="1:24" ht="22.5" customHeight="1">
      <c r="A12" s="53" t="s">
        <v>2</v>
      </c>
      <c r="B12" s="108">
        <v>33696</v>
      </c>
      <c r="C12" s="115">
        <f t="shared" si="0"/>
        <v>2.6473906576517223E-4</v>
      </c>
      <c r="D12" s="115">
        <f t="shared" si="1"/>
        <v>7.5927803690934895E-5</v>
      </c>
      <c r="E12" s="108">
        <v>33696</v>
      </c>
      <c r="F12" s="115">
        <f t="shared" si="5"/>
        <v>2.5441838192343799E-4</v>
      </c>
      <c r="G12" s="115">
        <f t="shared" si="2"/>
        <v>7.6663708961845605E-5</v>
      </c>
      <c r="H12" s="108">
        <f t="shared" si="6"/>
        <v>0</v>
      </c>
      <c r="I12" s="115">
        <f>E12/B12*100-100</f>
        <v>0</v>
      </c>
      <c r="J12" s="108">
        <v>33696</v>
      </c>
      <c r="K12" s="115">
        <f t="shared" si="8"/>
        <v>2.6259475784556869E-4</v>
      </c>
      <c r="L12" s="115">
        <f t="shared" si="3"/>
        <v>7.3210793899100511E-5</v>
      </c>
      <c r="M12" s="108">
        <v>32400</v>
      </c>
      <c r="N12" s="115">
        <f t="shared" si="9"/>
        <v>0</v>
      </c>
      <c r="O12" s="115">
        <f t="shared" si="4"/>
        <v>6.7284130082651493E-5</v>
      </c>
      <c r="U12" s="5"/>
      <c r="V12" s="5"/>
    </row>
    <row r="13" spans="1:24" ht="26.25" customHeight="1">
      <c r="A13" s="54" t="s">
        <v>34</v>
      </c>
      <c r="B13" s="111">
        <v>71923726</v>
      </c>
      <c r="C13" s="109">
        <f t="shared" si="0"/>
        <v>0.56508250319296738</v>
      </c>
      <c r="D13" s="109">
        <f t="shared" si="1"/>
        <v>0.1620670271975484</v>
      </c>
      <c r="E13" s="111">
        <v>71638016</v>
      </c>
      <c r="F13" s="109">
        <f t="shared" si="5"/>
        <v>0.54089589609821231</v>
      </c>
      <c r="G13" s="109">
        <f t="shared" si="2"/>
        <v>0.16298777330330125</v>
      </c>
      <c r="H13" s="111">
        <f t="shared" si="6"/>
        <v>-285710</v>
      </c>
      <c r="I13" s="109">
        <f t="shared" si="7"/>
        <v>-0.39724026533330914</v>
      </c>
      <c r="J13" s="111">
        <v>64589285</v>
      </c>
      <c r="K13" s="109">
        <f t="shared" si="8"/>
        <v>0.50334780549600611</v>
      </c>
      <c r="L13" s="109">
        <f t="shared" si="3"/>
        <v>0.14033217094685613</v>
      </c>
      <c r="M13" s="111">
        <v>59485291</v>
      </c>
      <c r="N13" s="109">
        <f t="shared" si="9"/>
        <v>0.5</v>
      </c>
      <c r="O13" s="109">
        <f t="shared" si="4"/>
        <v>0.12353135980396228</v>
      </c>
      <c r="Q13" s="311"/>
      <c r="R13" s="311"/>
      <c r="S13" s="311"/>
      <c r="T13" s="333"/>
    </row>
    <row r="14" spans="1:24" ht="22.5" customHeight="1">
      <c r="A14" s="53" t="s">
        <v>2</v>
      </c>
      <c r="B14" s="108">
        <v>7222</v>
      </c>
      <c r="C14" s="115">
        <f t="shared" si="0"/>
        <v>5.6741023651355462E-5</v>
      </c>
      <c r="D14" s="115">
        <f t="shared" si="1"/>
        <v>1.6273462673787149E-5</v>
      </c>
      <c r="E14" s="108">
        <v>4349</v>
      </c>
      <c r="F14" s="115">
        <f t="shared" si="5"/>
        <v>3.2836702961331664E-5</v>
      </c>
      <c r="G14" s="115">
        <f t="shared" si="2"/>
        <v>9.8946602052192128E-6</v>
      </c>
      <c r="H14" s="110">
        <f t="shared" si="6"/>
        <v>-2873</v>
      </c>
      <c r="I14" s="115">
        <f t="shared" si="7"/>
        <v>-39.781224037662696</v>
      </c>
      <c r="J14" s="108">
        <v>4349</v>
      </c>
      <c r="K14" s="115">
        <f t="shared" si="8"/>
        <v>3.3891993170417209E-5</v>
      </c>
      <c r="L14" s="115">
        <f t="shared" si="3"/>
        <v>9.4490070829531142E-6</v>
      </c>
      <c r="M14" s="108">
        <v>4349</v>
      </c>
      <c r="N14" s="115">
        <f t="shared" si="9"/>
        <v>0</v>
      </c>
      <c r="O14" s="115">
        <f t="shared" si="4"/>
        <v>9.0314407941188692E-6</v>
      </c>
    </row>
    <row r="15" spans="1:24" ht="30.75" customHeight="1">
      <c r="A15" s="54" t="s">
        <v>35</v>
      </c>
      <c r="B15" s="111">
        <v>36847186</v>
      </c>
      <c r="C15" s="109">
        <f t="shared" si="0"/>
        <v>0.28949696099583139</v>
      </c>
      <c r="D15" s="109">
        <f t="shared" si="1"/>
        <v>8.3028427860023887E-2</v>
      </c>
      <c r="E15" s="111">
        <v>27074325</v>
      </c>
      <c r="F15" s="109">
        <f t="shared" si="5"/>
        <v>0.20442206665981974</v>
      </c>
      <c r="G15" s="109">
        <f t="shared" si="2"/>
        <v>6.1598355061087975E-2</v>
      </c>
      <c r="H15" s="111">
        <f t="shared" si="6"/>
        <v>-9772861</v>
      </c>
      <c r="I15" s="109">
        <f t="shared" si="7"/>
        <v>-26.522679370956581</v>
      </c>
      <c r="J15" s="111">
        <v>14072012</v>
      </c>
      <c r="K15" s="109">
        <f t="shared" si="8"/>
        <v>0.10966395369005036</v>
      </c>
      <c r="L15" s="109">
        <f t="shared" si="3"/>
        <v>3.0574049450310697E-2</v>
      </c>
      <c r="M15" s="111">
        <v>14008584</v>
      </c>
      <c r="N15" s="109">
        <f t="shared" si="9"/>
        <v>0.1</v>
      </c>
      <c r="O15" s="109">
        <f t="shared" si="4"/>
        <v>2.9091215683016987E-2</v>
      </c>
    </row>
    <row r="16" spans="1:24" s="6" customFormat="1" ht="22.5" customHeight="1">
      <c r="A16" s="265" t="s">
        <v>2</v>
      </c>
      <c r="B16" s="112">
        <v>2250</v>
      </c>
      <c r="C16" s="113">
        <f t="shared" si="0"/>
        <v>1.7677555139234258E-5</v>
      </c>
      <c r="D16" s="113">
        <f t="shared" si="1"/>
        <v>5.0699655242344346E-6</v>
      </c>
      <c r="E16" s="112">
        <v>1909</v>
      </c>
      <c r="F16" s="113">
        <f t="shared" si="5"/>
        <v>1.441371946497635E-5</v>
      </c>
      <c r="G16" s="113">
        <f t="shared" si="2"/>
        <v>4.3432757718472005E-6</v>
      </c>
      <c r="H16" s="112">
        <f t="shared" si="6"/>
        <v>-341</v>
      </c>
      <c r="I16" s="113">
        <f t="shared" si="7"/>
        <v>-15.155555555555551</v>
      </c>
      <c r="J16" s="112">
        <v>1909</v>
      </c>
      <c r="K16" s="113">
        <f t="shared" si="8"/>
        <v>1.4876940667354897E-5</v>
      </c>
      <c r="L16" s="113">
        <f t="shared" si="3"/>
        <v>4.1476556728805461E-6</v>
      </c>
      <c r="M16" s="112"/>
      <c r="N16" s="113">
        <f t="shared" si="9"/>
        <v>0</v>
      </c>
      <c r="O16" s="113">
        <f t="shared" si="4"/>
        <v>0</v>
      </c>
      <c r="Q16" s="1"/>
      <c r="R16" s="1"/>
      <c r="S16" s="1"/>
      <c r="T16" s="1"/>
      <c r="U16" s="1"/>
      <c r="V16" s="1"/>
      <c r="X16" s="1"/>
    </row>
    <row r="17" spans="1:33" ht="25.5" customHeight="1">
      <c r="A17" s="54" t="s">
        <v>43</v>
      </c>
      <c r="B17" s="111">
        <v>1874501949</v>
      </c>
      <c r="C17" s="109">
        <f t="shared" si="0"/>
        <v>14.72738291646648</v>
      </c>
      <c r="D17" s="109">
        <f t="shared" si="1"/>
        <v>4.223849002906781</v>
      </c>
      <c r="E17" s="111">
        <v>1902363933</v>
      </c>
      <c r="F17" s="109">
        <f t="shared" si="5"/>
        <v>14.363614484311718</v>
      </c>
      <c r="G17" s="109">
        <f t="shared" si="2"/>
        <v>4.3281776738789155</v>
      </c>
      <c r="H17" s="111">
        <f t="shared" si="6"/>
        <v>27861984</v>
      </c>
      <c r="I17" s="109">
        <f t="shared" si="7"/>
        <v>1.4863672995839607</v>
      </c>
      <c r="J17" s="111">
        <v>1890949034</v>
      </c>
      <c r="K17" s="109">
        <f t="shared" si="8"/>
        <v>14.736268509067607</v>
      </c>
      <c r="L17" s="109">
        <f t="shared" si="3"/>
        <v>4.1084366097423199</v>
      </c>
      <c r="M17" s="111">
        <v>1891815430</v>
      </c>
      <c r="N17" s="109">
        <f t="shared" si="9"/>
        <v>15.1</v>
      </c>
      <c r="O17" s="109">
        <f t="shared" si="4"/>
        <v>3.9286776384101012</v>
      </c>
      <c r="U17" s="6"/>
      <c r="AC17" s="3"/>
      <c r="AD17" s="3"/>
      <c r="AE17" s="3"/>
    </row>
    <row r="18" spans="1:33" s="6" customFormat="1" ht="22.5" customHeight="1">
      <c r="A18" s="265" t="s">
        <v>2</v>
      </c>
      <c r="B18" s="112">
        <v>2408</v>
      </c>
      <c r="C18" s="113">
        <f t="shared" si="0"/>
        <v>1.8918912344567151E-5</v>
      </c>
      <c r="D18" s="109">
        <f t="shared" si="1"/>
        <v>5.4259897699362313E-6</v>
      </c>
      <c r="E18" s="112">
        <v>2408</v>
      </c>
      <c r="F18" s="113">
        <f t="shared" si="5"/>
        <v>1.8181370598042459E-5</v>
      </c>
      <c r="G18" s="109">
        <f t="shared" si="2"/>
        <v>5.4785793916228697E-6</v>
      </c>
      <c r="H18" s="112">
        <f t="shared" si="6"/>
        <v>0</v>
      </c>
      <c r="I18" s="109">
        <f t="shared" si="7"/>
        <v>0</v>
      </c>
      <c r="J18" s="112">
        <v>2408</v>
      </c>
      <c r="K18" s="113">
        <f t="shared" si="8"/>
        <v>1.876567476531723E-5</v>
      </c>
      <c r="L18" s="113">
        <f t="shared" ref="L18" si="10">J18/$J$33/1000000*100</f>
        <v>5.2318254899404684E-6</v>
      </c>
      <c r="M18" s="112">
        <v>2408</v>
      </c>
      <c r="N18" s="109">
        <f t="shared" si="9"/>
        <v>0</v>
      </c>
      <c r="O18" s="109">
        <f t="shared" ref="O18" si="11">M18/$M$33/1000000*100</f>
        <v>5.0006230012044686E-6</v>
      </c>
      <c r="Q18" s="1"/>
      <c r="R18" s="1"/>
      <c r="S18" s="1"/>
      <c r="T18" s="1"/>
      <c r="U18" s="5"/>
      <c r="V18" s="1"/>
      <c r="W18" s="1"/>
      <c r="X18" s="1"/>
    </row>
    <row r="19" spans="1:33" ht="28.5" customHeight="1">
      <c r="A19" s="54" t="s">
        <v>36</v>
      </c>
      <c r="B19" s="111">
        <v>242735477</v>
      </c>
      <c r="C19" s="109">
        <f t="shared" si="0"/>
        <v>1.9070976795181462</v>
      </c>
      <c r="D19" s="109">
        <f>B19/$B$33/1000000*100</f>
        <v>0.5469602221771559</v>
      </c>
      <c r="E19" s="111">
        <v>251718327</v>
      </c>
      <c r="F19" s="109">
        <f t="shared" si="5"/>
        <v>1.9005748295291682</v>
      </c>
      <c r="G19" s="109">
        <f t="shared" ref="G19:G24" si="12">E19/$E$33/1000000*100</f>
        <v>0.57269885332059245</v>
      </c>
      <c r="H19" s="111">
        <f t="shared" si="6"/>
        <v>8982850</v>
      </c>
      <c r="I19" s="109">
        <f t="shared" si="7"/>
        <v>3.7006745412826376</v>
      </c>
      <c r="J19" s="111">
        <v>257114372</v>
      </c>
      <c r="K19" s="109">
        <f t="shared" si="8"/>
        <v>2.0037062634720879</v>
      </c>
      <c r="L19" s="109">
        <f t="shared" ref="L19:L24" si="13">J19/$J$33/1000000*100</f>
        <v>0.55862854039021426</v>
      </c>
      <c r="M19" s="111">
        <v>251962120</v>
      </c>
      <c r="N19" s="109">
        <f t="shared" si="9"/>
        <v>2</v>
      </c>
      <c r="O19" s="109">
        <f>M19/$M$33/1000000*100</f>
        <v>0.52324234746853848</v>
      </c>
      <c r="U19" s="6"/>
    </row>
    <row r="20" spans="1:33" ht="24.75" customHeight="1">
      <c r="A20" s="54" t="s">
        <v>37</v>
      </c>
      <c r="B20" s="111">
        <v>1233287460</v>
      </c>
      <c r="C20" s="109">
        <f t="shared" si="0"/>
        <v>9.6895587007449624</v>
      </c>
      <c r="D20" s="109">
        <f>B20/$B$33/1000000*100</f>
        <v>2.7789888460758463</v>
      </c>
      <c r="E20" s="111">
        <v>1334797094</v>
      </c>
      <c r="F20" s="109">
        <f t="shared" si="5"/>
        <v>10.078256079403703</v>
      </c>
      <c r="G20" s="109">
        <f t="shared" si="12"/>
        <v>3.0368736923531952</v>
      </c>
      <c r="H20" s="111">
        <f t="shared" si="6"/>
        <v>101509634</v>
      </c>
      <c r="I20" s="109">
        <f t="shared" si="7"/>
        <v>8.2308170067666282</v>
      </c>
      <c r="J20" s="111">
        <v>1353857385</v>
      </c>
      <c r="K20" s="109">
        <f t="shared" si="8"/>
        <v>10.550684121899035</v>
      </c>
      <c r="L20" s="109">
        <f t="shared" si="13"/>
        <v>2.9415056381175857</v>
      </c>
      <c r="M20" s="111">
        <v>1285148535</v>
      </c>
      <c r="N20" s="109">
        <f t="shared" si="9"/>
        <v>10.3</v>
      </c>
      <c r="O20" s="109">
        <f>M20/$M$33/1000000*100</f>
        <v>2.6688302840885489</v>
      </c>
    </row>
    <row r="21" spans="1:33" s="6" customFormat="1" ht="22.5" customHeight="1">
      <c r="A21" s="265" t="s">
        <v>2</v>
      </c>
      <c r="B21" s="112">
        <v>2592</v>
      </c>
      <c r="C21" s="113">
        <f t="shared" si="0"/>
        <v>2.0364543520397865E-5</v>
      </c>
      <c r="D21" s="113">
        <f>B21/$B$33/1000000*100</f>
        <v>5.8406002839180693E-6</v>
      </c>
      <c r="E21" s="112">
        <v>2592</v>
      </c>
      <c r="F21" s="113">
        <f t="shared" si="5"/>
        <v>1.9570644763341382E-5</v>
      </c>
      <c r="G21" s="113">
        <f t="shared" si="12"/>
        <v>5.8972083816804307E-6</v>
      </c>
      <c r="H21" s="112">
        <f t="shared" si="6"/>
        <v>0</v>
      </c>
      <c r="I21" s="109">
        <f t="shared" si="7"/>
        <v>0</v>
      </c>
      <c r="J21" s="112">
        <v>2592</v>
      </c>
      <c r="K21" s="113">
        <f t="shared" si="8"/>
        <v>2.0199596757351438E-5</v>
      </c>
      <c r="L21" s="113">
        <f t="shared" si="13"/>
        <v>5.6315995307000391E-6</v>
      </c>
      <c r="M21" s="112">
        <v>2592</v>
      </c>
      <c r="N21" s="113">
        <f t="shared" si="9"/>
        <v>0</v>
      </c>
      <c r="O21" s="113">
        <f>M21/$M$33/1000000*100</f>
        <v>5.3827304066121191E-6</v>
      </c>
      <c r="Q21" s="1"/>
      <c r="R21" s="1"/>
      <c r="S21" s="1"/>
      <c r="T21" s="1"/>
      <c r="U21" s="5"/>
      <c r="V21" s="1"/>
      <c r="W21" s="1"/>
      <c r="X21" s="1"/>
    </row>
    <row r="22" spans="1:33" s="6" customFormat="1" ht="18.75" customHeight="1">
      <c r="A22" s="54" t="s">
        <v>38</v>
      </c>
      <c r="B22" s="111">
        <v>1259195032</v>
      </c>
      <c r="C22" s="109">
        <f t="shared" si="0"/>
        <v>9.8931064929910431</v>
      </c>
      <c r="D22" s="109">
        <f>B22/$B$33/1000000*100</f>
        <v>2.8373668446787894</v>
      </c>
      <c r="E22" s="111">
        <v>1407033235</v>
      </c>
      <c r="F22" s="109">
        <f t="shared" si="5"/>
        <v>10.62366806033952</v>
      </c>
      <c r="G22" s="109">
        <f t="shared" si="12"/>
        <v>3.2012222942688782</v>
      </c>
      <c r="H22" s="111">
        <f t="shared" si="6"/>
        <v>147838203</v>
      </c>
      <c r="I22" s="109">
        <f t="shared" si="7"/>
        <v>11.740691413401322</v>
      </c>
      <c r="J22" s="111">
        <v>1449221112</v>
      </c>
      <c r="K22" s="109">
        <f t="shared" si="8"/>
        <v>11.293858825092764</v>
      </c>
      <c r="L22" s="109">
        <f t="shared" si="13"/>
        <v>3.148700977708252</v>
      </c>
      <c r="M22" s="111">
        <v>1543802891</v>
      </c>
      <c r="N22" s="109">
        <f t="shared" si="9"/>
        <v>12.4</v>
      </c>
      <c r="O22" s="109">
        <f>M22/$M$33/1000000*100</f>
        <v>3.2059702018523901</v>
      </c>
      <c r="Q22" s="1"/>
      <c r="R22" s="1"/>
      <c r="S22" s="1"/>
      <c r="T22" s="1"/>
      <c r="U22" s="1"/>
      <c r="V22" s="1"/>
      <c r="W22" s="1"/>
      <c r="X22" s="1"/>
    </row>
    <row r="23" spans="1:33" ht="19.5" customHeight="1">
      <c r="A23" s="53" t="s">
        <v>2</v>
      </c>
      <c r="B23" s="111">
        <v>328977427</v>
      </c>
      <c r="C23" s="109">
        <f t="shared" si="0"/>
        <v>2.5846740468248499</v>
      </c>
      <c r="D23" s="109">
        <f>B23/$B$33/1000000*100</f>
        <v>0.74129076139615591</v>
      </c>
      <c r="E23" s="111">
        <v>371338672</v>
      </c>
      <c r="F23" s="109">
        <f t="shared" si="5"/>
        <v>2.8037566499239754</v>
      </c>
      <c r="G23" s="109">
        <f t="shared" si="12"/>
        <v>0.84485398493845698</v>
      </c>
      <c r="H23" s="111">
        <f t="shared" si="6"/>
        <v>42361245</v>
      </c>
      <c r="I23" s="109">
        <f t="shared" si="7"/>
        <v>12.876641837192054</v>
      </c>
      <c r="J23" s="111">
        <v>421482110</v>
      </c>
      <c r="K23" s="109">
        <f t="shared" si="8"/>
        <v>3.2846329716194602</v>
      </c>
      <c r="L23" s="109">
        <f t="shared" si="13"/>
        <v>0.91574785990527086</v>
      </c>
      <c r="M23" s="111">
        <v>478540818</v>
      </c>
      <c r="N23" s="109">
        <f t="shared" si="9"/>
        <v>3.8</v>
      </c>
      <c r="O23" s="109">
        <f>M23/$M$33/1000000*100</f>
        <v>0.99377168667192772</v>
      </c>
    </row>
    <row r="24" spans="1:33" ht="21.75" customHeight="1">
      <c r="A24" s="55" t="s">
        <v>39</v>
      </c>
      <c r="B24" s="116">
        <f>B5+B7+B9+B11+B13+B15+B17+B19+B20+B22</f>
        <v>12728004423</v>
      </c>
      <c r="C24" s="117">
        <f>C22+C20+C19+C17+C15+C13+C11+C9+C7+C5</f>
        <v>100</v>
      </c>
      <c r="D24" s="117">
        <f>D22+D20+D19+D17+D15+D13+D11+D9+D7+D5</f>
        <v>28.680241607517068</v>
      </c>
      <c r="E24" s="116">
        <f>E5+E7+E9+E11+E13+E15+E17+E19+E20+E22</f>
        <v>13244326037</v>
      </c>
      <c r="F24" s="117">
        <f>F22+F20+F19+F17+F15+F13+F11+F9+F7+F5</f>
        <v>100</v>
      </c>
      <c r="G24" s="117">
        <f t="shared" si="12"/>
        <v>30.132928439469431</v>
      </c>
      <c r="H24" s="116">
        <f>H5+H7+H9+H11+H13+H15+H17+H19+H20+H22</f>
        <v>516321614</v>
      </c>
      <c r="I24" s="117">
        <f t="shared" si="7"/>
        <v>4.0565794671393149</v>
      </c>
      <c r="J24" s="116">
        <f>J5+J7+J9+J11+J13+J15+J17+J19+J20+J22</f>
        <v>12831939326</v>
      </c>
      <c r="K24" s="117">
        <f t="shared" ref="K24:O24" si="14">K22+K20+K19+K17+K15+K13+K11+K9+K7+K5</f>
        <v>100</v>
      </c>
      <c r="L24" s="117">
        <f t="shared" si="13"/>
        <v>27.879762147481856</v>
      </c>
      <c r="M24" s="116">
        <f>M5+M7+M9+M11+M13+M15+M17+M19+M20+M22</f>
        <v>12490428286</v>
      </c>
      <c r="N24" s="117">
        <f t="shared" si="14"/>
        <v>100</v>
      </c>
      <c r="O24" s="117">
        <f t="shared" si="14"/>
        <v>25.938506221705364</v>
      </c>
    </row>
    <row r="25" spans="1:33" ht="15.75" customHeight="1">
      <c r="A25" s="340"/>
      <c r="B25" s="340"/>
      <c r="C25" s="340"/>
      <c r="D25" s="340"/>
      <c r="E25" s="340"/>
      <c r="F25" s="340"/>
      <c r="G25" s="340"/>
      <c r="H25" s="340"/>
      <c r="I25" s="340"/>
      <c r="J25" s="340"/>
      <c r="M25" s="1"/>
    </row>
    <row r="26" spans="1:33" ht="8.1" customHeight="1">
      <c r="A26" s="29"/>
      <c r="B26" s="29"/>
      <c r="C26" s="29"/>
      <c r="D26" s="29"/>
      <c r="E26" s="29"/>
      <c r="F26" s="29"/>
      <c r="G26" s="29"/>
      <c r="H26" s="29"/>
      <c r="I26" s="29"/>
      <c r="J26" s="29"/>
      <c r="K26" s="29"/>
      <c r="L26" s="29"/>
      <c r="M26" s="29"/>
    </row>
    <row r="27" spans="1:33" ht="15.75" customHeight="1">
      <c r="A27" s="339" t="s">
        <v>149</v>
      </c>
      <c r="B27" s="339"/>
      <c r="C27" s="339"/>
      <c r="D27" s="339"/>
      <c r="E27" s="339"/>
      <c r="F27" s="339"/>
      <c r="G27" s="339"/>
      <c r="H27" s="339"/>
      <c r="I27" s="339"/>
      <c r="J27" s="29"/>
      <c r="K27" s="29"/>
      <c r="L27" s="29"/>
      <c r="M27" s="29"/>
    </row>
    <row r="28" spans="1:33">
      <c r="A28" s="118"/>
      <c r="B28" s="1"/>
      <c r="C28" s="3"/>
      <c r="D28" s="3"/>
      <c r="E28" s="1"/>
      <c r="F28" s="3"/>
      <c r="G28" s="3"/>
      <c r="H28" s="3"/>
      <c r="I28" s="4"/>
      <c r="J28" s="1"/>
      <c r="M28" s="1"/>
    </row>
    <row r="29" spans="1:33" s="7" customFormat="1" ht="63.75">
      <c r="A29" s="212" t="s">
        <v>41</v>
      </c>
      <c r="B29" s="288" t="s">
        <v>150</v>
      </c>
      <c r="C29" s="288" t="s">
        <v>0</v>
      </c>
      <c r="D29" s="288" t="s">
        <v>1</v>
      </c>
      <c r="E29" s="288" t="s">
        <v>151</v>
      </c>
      <c r="F29" s="288" t="s">
        <v>0</v>
      </c>
      <c r="G29" s="288" t="s">
        <v>1</v>
      </c>
      <c r="H29" s="288" t="s">
        <v>152</v>
      </c>
      <c r="I29" s="288" t="s">
        <v>154</v>
      </c>
      <c r="J29" s="288" t="s">
        <v>140</v>
      </c>
      <c r="K29" s="288" t="s">
        <v>0</v>
      </c>
      <c r="L29" s="288" t="s">
        <v>1</v>
      </c>
      <c r="M29" s="288" t="s">
        <v>153</v>
      </c>
      <c r="N29" s="288" t="s">
        <v>0</v>
      </c>
      <c r="O29" s="288" t="s">
        <v>1</v>
      </c>
    </row>
    <row r="30" spans="1:33" ht="16.5" customHeight="1">
      <c r="A30" s="56" t="s">
        <v>38</v>
      </c>
      <c r="B30" s="234">
        <v>4742526388</v>
      </c>
      <c r="C30" s="235">
        <f>B30/B30*100</f>
        <v>100</v>
      </c>
      <c r="D30" s="289">
        <f>B30/B33/1000000*100</f>
        <v>10.686420126636472</v>
      </c>
      <c r="E30" s="234">
        <v>5073085095</v>
      </c>
      <c r="F30" s="235">
        <f>E30/E30*100</f>
        <v>100</v>
      </c>
      <c r="G30" s="289">
        <f>E30/E33/1000000*100</f>
        <v>11.542067879325643</v>
      </c>
      <c r="H30" s="236">
        <f>E30-B30</f>
        <v>330558707</v>
      </c>
      <c r="I30" s="237">
        <f>E30/B30*100-100</f>
        <v>6.9700973691240193</v>
      </c>
      <c r="J30" s="236">
        <v>5455849568</v>
      </c>
      <c r="K30" s="235">
        <f>J30/J30*100</f>
        <v>100</v>
      </c>
      <c r="L30" s="119">
        <f>J30/$J$33/1000000*100</f>
        <v>11.85384254117238</v>
      </c>
      <c r="M30" s="236">
        <v>5820405280</v>
      </c>
      <c r="N30" s="235">
        <f>M30/M30*100</f>
        <v>100</v>
      </c>
      <c r="O30" s="119">
        <f>M30/$M$33/1000000*100</f>
        <v>12.087064999792334</v>
      </c>
      <c r="Q30" s="7"/>
      <c r="R30" s="7"/>
    </row>
    <row r="31" spans="1:33" ht="19.5" customHeight="1">
      <c r="A31" s="290" t="s">
        <v>138</v>
      </c>
      <c r="B31" s="291">
        <v>15000</v>
      </c>
      <c r="C31" s="292">
        <f t="shared" ref="C31" si="15">ROUND(B31/$B$24*100,1)</f>
        <v>0</v>
      </c>
      <c r="D31" s="292">
        <f>B31/$B$33/1000000*100</f>
        <v>3.3799770161562901E-5</v>
      </c>
      <c r="E31" s="291">
        <v>40000</v>
      </c>
      <c r="F31" s="292">
        <f t="shared" ref="F31" si="16">E31/$E$24*100</f>
        <v>3.0201612289107075E-4</v>
      </c>
      <c r="G31" s="292">
        <f t="shared" ref="G31" si="17">E31/$E$33/1000000*100</f>
        <v>9.1006302186426411E-5</v>
      </c>
      <c r="H31" s="73">
        <f t="shared" ref="H31" si="18">E31-B31</f>
        <v>25000</v>
      </c>
      <c r="I31" s="292">
        <f t="shared" ref="I31" si="19">E31/B31*100-100</f>
        <v>166.66666666666663</v>
      </c>
      <c r="J31" s="291">
        <v>40000</v>
      </c>
      <c r="K31" s="292">
        <f t="shared" ref="K31" si="20">ROUND(J31/$J$24*100,1)</f>
        <v>0</v>
      </c>
      <c r="L31" s="292">
        <f t="shared" ref="L31" si="21">J31/$J$33/1000000*100</f>
        <v>8.6907400165124059E-5</v>
      </c>
      <c r="M31" s="291">
        <v>40000</v>
      </c>
      <c r="N31" s="292">
        <f t="shared" ref="N31" si="22">ROUND(M31/$M$24*100,1)</f>
        <v>0</v>
      </c>
      <c r="O31" s="292">
        <f>M31/$M$33/1000000*100</f>
        <v>8.3066827262532708E-5</v>
      </c>
      <c r="AE31" s="3"/>
      <c r="AF31" s="3"/>
      <c r="AG31" s="3"/>
    </row>
    <row r="32" spans="1:33" ht="7.5" customHeight="1">
      <c r="A32" s="338"/>
      <c r="B32" s="338"/>
      <c r="C32" s="338"/>
      <c r="D32" s="338"/>
      <c r="E32" s="338"/>
      <c r="F32" s="338"/>
      <c r="G32" s="338"/>
      <c r="H32" s="120"/>
      <c r="I32" s="121"/>
      <c r="J32" s="122"/>
      <c r="K32" s="122"/>
      <c r="L32" s="122"/>
      <c r="M32" s="122"/>
      <c r="N32" s="122"/>
      <c r="O32" s="122"/>
    </row>
    <row r="33" spans="1:15" s="312" customFormat="1">
      <c r="A33" s="123" t="s">
        <v>40</v>
      </c>
      <c r="B33" s="105">
        <v>44379</v>
      </c>
      <c r="C33" s="6"/>
      <c r="D33" s="6"/>
      <c r="E33" s="105">
        <v>43953</v>
      </c>
      <c r="F33" s="6"/>
      <c r="G33" s="6"/>
      <c r="H33" s="6"/>
      <c r="I33" s="6"/>
      <c r="J33" s="105">
        <v>46026</v>
      </c>
      <c r="K33" s="6"/>
      <c r="L33" s="6"/>
      <c r="M33" s="105">
        <v>48154</v>
      </c>
      <c r="N33" s="313"/>
      <c r="O33" s="313"/>
    </row>
  </sheetData>
  <mergeCells count="5">
    <mergeCell ref="A32:G32"/>
    <mergeCell ref="A2:I2"/>
    <mergeCell ref="A27:I27"/>
    <mergeCell ref="A1:I1"/>
    <mergeCell ref="A25:J25"/>
  </mergeCells>
  <phoneticPr fontId="0" type="noConversion"/>
  <pageMargins left="0.39370078740157483" right="0.19685039370078741" top="0.6692913385826772" bottom="0.43307086614173229" header="0.39370078740157483" footer="0.19685039370078741"/>
  <pageSetup paperSize="9" scale="70" firstPageNumber="924" orientation="landscape" useFirstPageNumber="1" r:id="rId1"/>
  <headerFooter alignWithMargins="0">
    <oddHeader>&amp;C&amp;"Times New Roman,Regular"&amp;12&amp;P&amp;R&amp;"Times New Roman,Regular"Valsts budžets 2026. gadam</oddHeader>
    <oddFooter>&amp;L&amp;"Times New Roman,Regular"&amp;F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theme="3" tint="0.79998168889431442"/>
  </sheetPr>
  <dimension ref="A2:V39"/>
  <sheetViews>
    <sheetView zoomScale="70" zoomScaleNormal="70" zoomScalePageLayoutView="70" workbookViewId="0">
      <selection activeCell="L1" sqref="L1"/>
    </sheetView>
  </sheetViews>
  <sheetFormatPr defaultColWidth="8.85546875" defaultRowHeight="15.75"/>
  <cols>
    <col min="1" max="1" width="33.5703125" style="2" customWidth="1"/>
    <col min="2" max="2" width="18.7109375" style="1" customWidth="1"/>
    <col min="3" max="3" width="8.7109375" style="1" customWidth="1"/>
    <col min="4" max="4" width="8.85546875" style="1" bestFit="1" customWidth="1"/>
    <col min="5" max="5" width="17.42578125" style="1" customWidth="1"/>
    <col min="6" max="6" width="8.5703125" style="1" customWidth="1"/>
    <col min="7" max="7" width="9.7109375" style="1" customWidth="1"/>
    <col min="8" max="8" width="18.140625" style="1" customWidth="1"/>
    <col min="9" max="9" width="13.140625" style="1" customWidth="1"/>
    <col min="10" max="10" width="17.42578125" style="1" customWidth="1"/>
    <col min="11" max="11" width="8.5703125" style="1" customWidth="1"/>
    <col min="12" max="12" width="8.28515625" style="1" customWidth="1"/>
    <col min="13" max="13" width="16.7109375" style="1" customWidth="1"/>
    <col min="14" max="14" width="8.140625" style="1" customWidth="1"/>
    <col min="15" max="15" width="8.28515625" style="1" customWidth="1"/>
    <col min="16" max="16" width="8.85546875" style="1"/>
    <col min="17" max="22" width="14" style="1" customWidth="1"/>
    <col min="23" max="16384" width="8.85546875" style="1"/>
  </cols>
  <sheetData>
    <row r="2" spans="1:22">
      <c r="A2" s="341" t="s">
        <v>27</v>
      </c>
      <c r="B2" s="341"/>
      <c r="C2" s="341"/>
      <c r="D2" s="341"/>
      <c r="E2" s="341"/>
      <c r="F2" s="341"/>
      <c r="G2" s="341"/>
      <c r="H2" s="341"/>
      <c r="I2" s="341"/>
      <c r="M2" s="35"/>
    </row>
    <row r="3" spans="1:22">
      <c r="A3" s="125"/>
      <c r="B3" s="125"/>
      <c r="C3" s="125"/>
      <c r="D3" s="125"/>
      <c r="E3" s="125"/>
      <c r="F3" s="125"/>
      <c r="G3" s="125"/>
      <c r="H3" s="125"/>
      <c r="I3" s="125"/>
    </row>
    <row r="4" spans="1:22" s="8" customFormat="1" ht="63.75">
      <c r="A4" s="57" t="s">
        <v>4</v>
      </c>
      <c r="B4" s="288" t="s">
        <v>150</v>
      </c>
      <c r="C4" s="288" t="s">
        <v>0</v>
      </c>
      <c r="D4" s="288" t="s">
        <v>1</v>
      </c>
      <c r="E4" s="288" t="s">
        <v>151</v>
      </c>
      <c r="F4" s="288" t="s">
        <v>0</v>
      </c>
      <c r="G4" s="288" t="s">
        <v>1</v>
      </c>
      <c r="H4" s="288" t="s">
        <v>152</v>
      </c>
      <c r="I4" s="288" t="s">
        <v>154</v>
      </c>
      <c r="J4" s="288" t="s">
        <v>140</v>
      </c>
      <c r="K4" s="288" t="s">
        <v>0</v>
      </c>
      <c r="L4" s="288" t="s">
        <v>1</v>
      </c>
      <c r="M4" s="288" t="s">
        <v>153</v>
      </c>
      <c r="N4" s="288" t="s">
        <v>0</v>
      </c>
      <c r="O4" s="288" t="s">
        <v>1</v>
      </c>
    </row>
    <row r="5" spans="1:22" s="8" customFormat="1">
      <c r="A5" s="58" t="s">
        <v>44</v>
      </c>
      <c r="B5" s="59">
        <v>8537049</v>
      </c>
      <c r="C5" s="14">
        <f>B5/$B$36*100</f>
        <v>4.9805275160426141E-2</v>
      </c>
      <c r="D5" s="60">
        <f t="shared" ref="D5:D30" si="0">B5/$B$38/1000000*100</f>
        <v>1.9236686270533359E-2</v>
      </c>
      <c r="E5" s="59">
        <v>8198019</v>
      </c>
      <c r="F5" s="14">
        <f t="shared" ref="F5:F35" si="1">E5/$E$36*100</f>
        <v>4.5683663295111414E-2</v>
      </c>
      <c r="G5" s="60">
        <f t="shared" ref="G5:G30" si="2">E5/$E$38/1000000*100</f>
        <v>1.8651784861101632E-2</v>
      </c>
      <c r="H5" s="61">
        <f>E5-B5</f>
        <v>-339030</v>
      </c>
      <c r="I5" s="62">
        <f>E5/B5*100-100</f>
        <v>-3.9712785999002733</v>
      </c>
      <c r="J5" s="59">
        <v>8382555</v>
      </c>
      <c r="K5" s="14">
        <f t="shared" ref="K5:K35" si="3">J5/$J$36*100</f>
        <v>4.6920593369727592E-2</v>
      </c>
      <c r="L5" s="60">
        <f t="shared" ref="L5:L34" si="4">J5/$J$38/1000000*100</f>
        <v>1.8212651544779038E-2</v>
      </c>
      <c r="M5" s="59">
        <v>8119888</v>
      </c>
      <c r="N5" s="14">
        <f t="shared" ref="N5:N35" si="5">M5/$M$36*100</f>
        <v>4.5537028599306383E-2</v>
      </c>
      <c r="O5" s="60">
        <f t="shared" ref="O5:O30" si="6">M5/$M$38/1000000*100</f>
        <v>1.6862333347177804E-2</v>
      </c>
      <c r="T5" s="9"/>
      <c r="U5" s="9"/>
      <c r="V5" s="9"/>
    </row>
    <row r="6" spans="1:22" s="8" customFormat="1">
      <c r="A6" s="63" t="s">
        <v>45</v>
      </c>
      <c r="B6" s="64">
        <v>38309145</v>
      </c>
      <c r="C6" s="12">
        <f t="shared" ref="C6:C35" si="7">B6/$B$36*100</f>
        <v>0.2234961411004743</v>
      </c>
      <c r="D6" s="65">
        <f t="shared" si="0"/>
        <v>8.6322686405732443E-2</v>
      </c>
      <c r="E6" s="64">
        <v>40458994</v>
      </c>
      <c r="F6" s="12">
        <f t="shared" si="1"/>
        <v>0.22545874303962124</v>
      </c>
      <c r="G6" s="65">
        <f t="shared" si="2"/>
        <v>9.2050585853070313E-2</v>
      </c>
      <c r="H6" s="66">
        <f t="shared" ref="H6:H35" si="8">E6-B6</f>
        <v>2149849</v>
      </c>
      <c r="I6" s="67">
        <f t="shared" ref="I6:I35" si="9">E6/B6*100-100</f>
        <v>5.6118428119447827</v>
      </c>
      <c r="J6" s="64">
        <v>41799051</v>
      </c>
      <c r="K6" s="12">
        <f t="shared" si="3"/>
        <v>0.23396640704552557</v>
      </c>
      <c r="L6" s="65">
        <f t="shared" si="4"/>
        <v>9.0816171294485729E-2</v>
      </c>
      <c r="M6" s="64">
        <v>43715591</v>
      </c>
      <c r="N6" s="12">
        <f t="shared" si="5"/>
        <v>0.24516078517370937</v>
      </c>
      <c r="O6" s="65">
        <f t="shared" si="6"/>
        <v>9.0782886156913239E-2</v>
      </c>
      <c r="T6" s="9"/>
      <c r="U6" s="9"/>
      <c r="V6" s="9"/>
    </row>
    <row r="7" spans="1:22" s="8" customFormat="1">
      <c r="A7" s="63" t="s">
        <v>46</v>
      </c>
      <c r="B7" s="64">
        <v>25292607</v>
      </c>
      <c r="C7" s="12">
        <f t="shared" si="7"/>
        <v>0.14755745822233424</v>
      </c>
      <c r="D7" s="65">
        <f t="shared" si="0"/>
        <v>5.6992286892449132E-2</v>
      </c>
      <c r="E7" s="64">
        <v>26616542</v>
      </c>
      <c r="F7" s="12">
        <f t="shared" si="1"/>
        <v>0.14832133748509138</v>
      </c>
      <c r="G7" s="65">
        <f t="shared" si="2"/>
        <v>6.0556826610242767E-2</v>
      </c>
      <c r="H7" s="66">
        <f t="shared" si="8"/>
        <v>1323935</v>
      </c>
      <c r="I7" s="67">
        <f t="shared" si="9"/>
        <v>5.2344742477515211</v>
      </c>
      <c r="J7" s="64">
        <v>21659521</v>
      </c>
      <c r="K7" s="12">
        <f t="shared" si="3"/>
        <v>0.12123720958873228</v>
      </c>
      <c r="L7" s="65">
        <f t="shared" si="4"/>
        <v>4.7059316473297703E-2</v>
      </c>
      <c r="M7" s="64">
        <v>16463431</v>
      </c>
      <c r="N7" s="12">
        <f t="shared" si="5"/>
        <v>9.2328333628457354E-2</v>
      </c>
      <c r="O7" s="65">
        <f t="shared" si="6"/>
        <v>3.4189124475640653E-2</v>
      </c>
      <c r="T7" s="9"/>
      <c r="U7" s="9"/>
      <c r="V7" s="9"/>
    </row>
    <row r="8" spans="1:22" s="8" customFormat="1" ht="31.5">
      <c r="A8" s="63" t="s">
        <v>47</v>
      </c>
      <c r="B8" s="64">
        <v>17400289</v>
      </c>
      <c r="C8" s="12">
        <f t="shared" si="7"/>
        <v>0.101513553631464</v>
      </c>
      <c r="D8" s="65">
        <f t="shared" si="0"/>
        <v>3.9208384596318077E-2</v>
      </c>
      <c r="E8" s="64">
        <v>16615138</v>
      </c>
      <c r="F8" s="12">
        <f t="shared" si="1"/>
        <v>9.2588266750029583E-2</v>
      </c>
      <c r="G8" s="65">
        <f t="shared" si="2"/>
        <v>3.7802056742429417E-2</v>
      </c>
      <c r="H8" s="66">
        <f t="shared" si="8"/>
        <v>-785151</v>
      </c>
      <c r="I8" s="67">
        <f t="shared" si="9"/>
        <v>-4.5122871235069795</v>
      </c>
      <c r="J8" s="64">
        <v>17754791</v>
      </c>
      <c r="K8" s="12">
        <f t="shared" si="3"/>
        <v>9.9380836615506757E-2</v>
      </c>
      <c r="L8" s="65">
        <f t="shared" si="4"/>
        <v>3.8575568157128579E-2</v>
      </c>
      <c r="M8" s="64">
        <v>18134676</v>
      </c>
      <c r="N8" s="12">
        <f t="shared" si="5"/>
        <v>0.10170081898311345</v>
      </c>
      <c r="O8" s="65">
        <f t="shared" si="6"/>
        <v>3.7659749968849937E-2</v>
      </c>
      <c r="T8" s="9"/>
      <c r="U8" s="9"/>
      <c r="V8" s="9"/>
    </row>
    <row r="9" spans="1:22" s="8" customFormat="1">
      <c r="A9" s="63" t="s">
        <v>48</v>
      </c>
      <c r="B9" s="64">
        <v>3389443</v>
      </c>
      <c r="C9" s="12">
        <f t="shared" si="7"/>
        <v>1.9774062589494362E-2</v>
      </c>
      <c r="D9" s="65">
        <f t="shared" si="0"/>
        <v>7.6374929583812156E-3</v>
      </c>
      <c r="E9" s="64">
        <v>3434102</v>
      </c>
      <c r="F9" s="12">
        <f t="shared" si="1"/>
        <v>1.913661818654832E-2</v>
      </c>
      <c r="G9" s="65">
        <f t="shared" si="2"/>
        <v>7.8131231087752821E-3</v>
      </c>
      <c r="H9" s="66">
        <f t="shared" si="8"/>
        <v>44659</v>
      </c>
      <c r="I9" s="67">
        <f t="shared" si="9"/>
        <v>1.3175911204289292</v>
      </c>
      <c r="J9" s="64">
        <v>3592180</v>
      </c>
      <c r="K9" s="12">
        <f t="shared" si="3"/>
        <v>2.0106902619889531E-2</v>
      </c>
      <c r="L9" s="65">
        <f t="shared" si="4"/>
        <v>7.8046756181288845E-3</v>
      </c>
      <c r="M9" s="64">
        <v>3592180</v>
      </c>
      <c r="N9" s="12">
        <f t="shared" si="5"/>
        <v>2.0145253652988367E-2</v>
      </c>
      <c r="O9" s="65">
        <f t="shared" si="6"/>
        <v>7.4597748888981189E-3</v>
      </c>
      <c r="T9" s="9"/>
      <c r="U9" s="9"/>
      <c r="V9" s="9"/>
    </row>
    <row r="10" spans="1:22" s="8" customFormat="1">
      <c r="A10" s="63" t="s">
        <v>49</v>
      </c>
      <c r="B10" s="126">
        <v>24641861</v>
      </c>
      <c r="C10" s="12">
        <f t="shared" si="7"/>
        <v>0.1437609960502714</v>
      </c>
      <c r="D10" s="65">
        <f t="shared" si="0"/>
        <v>5.5525949210212033E-2</v>
      </c>
      <c r="E10" s="126">
        <v>32415523</v>
      </c>
      <c r="F10" s="12">
        <f t="shared" si="1"/>
        <v>0.18063630229046063</v>
      </c>
      <c r="G10" s="65">
        <f t="shared" si="2"/>
        <v>7.3750422041726396E-2</v>
      </c>
      <c r="H10" s="66">
        <f t="shared" si="8"/>
        <v>7773662</v>
      </c>
      <c r="I10" s="67">
        <f t="shared" si="9"/>
        <v>31.546570285417971</v>
      </c>
      <c r="J10" s="126">
        <v>25196770</v>
      </c>
      <c r="K10" s="12">
        <f t="shared" si="3"/>
        <v>0.14103664090489729</v>
      </c>
      <c r="L10" s="65">
        <f t="shared" si="4"/>
        <v>5.474464433146483E-2</v>
      </c>
      <c r="M10" s="126">
        <v>8032818</v>
      </c>
      <c r="N10" s="12">
        <f t="shared" si="5"/>
        <v>4.5048732568604782E-2</v>
      </c>
      <c r="O10" s="65">
        <f t="shared" si="6"/>
        <v>1.6681517630934086E-2</v>
      </c>
      <c r="T10" s="9"/>
      <c r="U10" s="9"/>
      <c r="V10" s="9"/>
    </row>
    <row r="11" spans="1:22" s="8" customFormat="1" ht="31.5">
      <c r="A11" s="63" t="s">
        <v>50</v>
      </c>
      <c r="B11" s="64">
        <v>7835672</v>
      </c>
      <c r="C11" s="12">
        <f t="shared" si="7"/>
        <v>4.5713430955690498E-2</v>
      </c>
      <c r="D11" s="65">
        <f t="shared" si="0"/>
        <v>1.7656260844092928E-2</v>
      </c>
      <c r="E11" s="64">
        <v>8046080</v>
      </c>
      <c r="F11" s="12">
        <f t="shared" si="1"/>
        <v>4.4836979466079549E-2</v>
      </c>
      <c r="G11" s="65">
        <f t="shared" si="2"/>
        <v>1.8306099697404047E-2</v>
      </c>
      <c r="H11" s="66">
        <f t="shared" si="8"/>
        <v>210408</v>
      </c>
      <c r="I11" s="67">
        <f t="shared" si="9"/>
        <v>2.6852578821573871</v>
      </c>
      <c r="J11" s="64">
        <v>7780000</v>
      </c>
      <c r="K11" s="12">
        <f t="shared" si="3"/>
        <v>4.354784626125098E-2</v>
      </c>
      <c r="L11" s="65">
        <f t="shared" si="4"/>
        <v>1.690348933211663E-2</v>
      </c>
      <c r="M11" s="64">
        <v>7780000</v>
      </c>
      <c r="N11" s="12">
        <f t="shared" si="5"/>
        <v>4.363090753254277E-2</v>
      </c>
      <c r="O11" s="65">
        <f t="shared" si="6"/>
        <v>1.615649790256261E-2</v>
      </c>
      <c r="T11" s="9"/>
      <c r="U11" s="9"/>
      <c r="V11" s="9"/>
    </row>
    <row r="12" spans="1:22" s="8" customFormat="1">
      <c r="A12" s="63" t="s">
        <v>51</v>
      </c>
      <c r="B12" s="64">
        <v>1342898844</v>
      </c>
      <c r="C12" s="12">
        <f t="shared" si="7"/>
        <v>7.8344925088327564</v>
      </c>
      <c r="D12" s="65">
        <f t="shared" si="0"/>
        <v>3.0259781518285673</v>
      </c>
      <c r="E12" s="64">
        <v>1539309864</v>
      </c>
      <c r="F12" s="12">
        <f t="shared" si="1"/>
        <v>8.5778422243007419</v>
      </c>
      <c r="G12" s="65">
        <f t="shared" si="2"/>
        <v>3.502172466043274</v>
      </c>
      <c r="H12" s="66">
        <f t="shared" si="8"/>
        <v>196411020</v>
      </c>
      <c r="I12" s="67">
        <f t="shared" si="9"/>
        <v>14.62589835992145</v>
      </c>
      <c r="J12" s="64">
        <v>1614909034</v>
      </c>
      <c r="K12" s="12">
        <f t="shared" si="3"/>
        <v>9.0393072414572408</v>
      </c>
      <c r="L12" s="65">
        <f t="shared" si="4"/>
        <v>3.5086886412027987</v>
      </c>
      <c r="M12" s="64">
        <v>1639676292</v>
      </c>
      <c r="N12" s="12">
        <f t="shared" si="5"/>
        <v>9.1954453315622882</v>
      </c>
      <c r="O12" s="65">
        <f t="shared" si="6"/>
        <v>3.4050676828508535</v>
      </c>
      <c r="T12" s="9"/>
      <c r="U12" s="9"/>
      <c r="V12" s="9"/>
    </row>
    <row r="13" spans="1:22" s="8" customFormat="1">
      <c r="A13" s="63" t="s">
        <v>52</v>
      </c>
      <c r="B13" s="64">
        <v>104030171</v>
      </c>
      <c r="C13" s="12">
        <f t="shared" si="7"/>
        <v>0.6069136175323796</v>
      </c>
      <c r="D13" s="65">
        <f t="shared" si="0"/>
        <v>0.2344130579778724</v>
      </c>
      <c r="E13" s="64">
        <v>97565557</v>
      </c>
      <c r="F13" s="12">
        <f t="shared" si="1"/>
        <v>0.54368647537752723</v>
      </c>
      <c r="G13" s="65">
        <f t="shared" si="2"/>
        <v>0.22197701408322529</v>
      </c>
      <c r="H13" s="66">
        <f t="shared" si="8"/>
        <v>-6464614</v>
      </c>
      <c r="I13" s="67">
        <f t="shared" si="9"/>
        <v>-6.2141722327842785</v>
      </c>
      <c r="J13" s="64">
        <v>95214308</v>
      </c>
      <c r="K13" s="12">
        <f t="shared" si="3"/>
        <v>0.53295347643385593</v>
      </c>
      <c r="L13" s="65">
        <f t="shared" si="4"/>
        <v>0.20687069917003434</v>
      </c>
      <c r="M13" s="64">
        <v>92292626</v>
      </c>
      <c r="N13" s="12">
        <f t="shared" si="5"/>
        <v>0.51758496541665211</v>
      </c>
      <c r="O13" s="65">
        <f t="shared" si="6"/>
        <v>0.19166139053868836</v>
      </c>
      <c r="T13" s="9"/>
      <c r="U13" s="9"/>
      <c r="V13" s="9"/>
    </row>
    <row r="14" spans="1:22" s="8" customFormat="1">
      <c r="A14" s="68" t="s">
        <v>53</v>
      </c>
      <c r="B14" s="64">
        <v>200593781</v>
      </c>
      <c r="C14" s="12">
        <f t="shared" si="7"/>
        <v>1.170267203359763</v>
      </c>
      <c r="D14" s="65">
        <f t="shared" si="0"/>
        <v>0.45200157957592557</v>
      </c>
      <c r="E14" s="64">
        <v>195619645</v>
      </c>
      <c r="F14" s="12">
        <f t="shared" si="1"/>
        <v>1.0900953018148927</v>
      </c>
      <c r="G14" s="65">
        <f t="shared" si="2"/>
        <v>0.44506551316178644</v>
      </c>
      <c r="H14" s="66">
        <f t="shared" si="8"/>
        <v>-4974136</v>
      </c>
      <c r="I14" s="67">
        <f t="shared" si="9"/>
        <v>-2.4797059884922277</v>
      </c>
      <c r="J14" s="64">
        <v>133181006</v>
      </c>
      <c r="K14" s="12">
        <f t="shared" si="3"/>
        <v>0.7454686342168052</v>
      </c>
      <c r="L14" s="65">
        <f t="shared" si="4"/>
        <v>0.2893603745708947</v>
      </c>
      <c r="M14" s="64">
        <v>110569978</v>
      </c>
      <c r="N14" s="12">
        <f t="shared" si="5"/>
        <v>0.62008592364952297</v>
      </c>
      <c r="O14" s="65">
        <f t="shared" si="6"/>
        <v>0.22961743157370104</v>
      </c>
      <c r="T14" s="9"/>
      <c r="U14" s="9"/>
      <c r="V14" s="9"/>
    </row>
    <row r="15" spans="1:22" s="8" customFormat="1">
      <c r="A15" s="63" t="s">
        <v>54</v>
      </c>
      <c r="B15" s="64">
        <v>1534318456</v>
      </c>
      <c r="C15" s="12">
        <f t="shared" si="7"/>
        <v>8.9512374691535896</v>
      </c>
      <c r="D15" s="65">
        <f t="shared" si="0"/>
        <v>3.4573074111629376</v>
      </c>
      <c r="E15" s="64">
        <v>1862193293</v>
      </c>
      <c r="F15" s="12">
        <f t="shared" si="1"/>
        <v>10.377118104730759</v>
      </c>
      <c r="G15" s="65">
        <f t="shared" si="2"/>
        <v>4.236783138807362</v>
      </c>
      <c r="H15" s="66">
        <f t="shared" si="8"/>
        <v>327874837</v>
      </c>
      <c r="I15" s="67">
        <f t="shared" si="9"/>
        <v>21.369412309278772</v>
      </c>
      <c r="J15" s="64">
        <v>1686791833</v>
      </c>
      <c r="K15" s="12">
        <f t="shared" si="3"/>
        <v>9.4416647067117907</v>
      </c>
      <c r="L15" s="65">
        <f t="shared" si="4"/>
        <v>3.6648673206448525</v>
      </c>
      <c r="M15" s="64">
        <v>1612269041</v>
      </c>
      <c r="N15" s="12">
        <f t="shared" si="5"/>
        <v>9.0417431163820581</v>
      </c>
      <c r="O15" s="65">
        <f t="shared" si="6"/>
        <v>3.3481518482369061</v>
      </c>
      <c r="T15" s="9"/>
      <c r="U15" s="9"/>
      <c r="V15" s="9"/>
    </row>
    <row r="16" spans="1:22" s="8" customFormat="1">
      <c r="A16" s="63" t="s">
        <v>55</v>
      </c>
      <c r="B16" s="64">
        <v>804808288</v>
      </c>
      <c r="C16" s="12">
        <f t="shared" si="7"/>
        <v>4.695263929635578</v>
      </c>
      <c r="D16" s="65">
        <f t="shared" si="0"/>
        <v>1.8134890105680614</v>
      </c>
      <c r="E16" s="64">
        <v>739169524</v>
      </c>
      <c r="F16" s="12">
        <f t="shared" si="1"/>
        <v>4.1190404233539555</v>
      </c>
      <c r="G16" s="65">
        <f t="shared" si="2"/>
        <v>1.6817271267035243</v>
      </c>
      <c r="H16" s="66">
        <f t="shared" si="8"/>
        <v>-65638764</v>
      </c>
      <c r="I16" s="67">
        <f t="shared" si="9"/>
        <v>-8.1558260493460466</v>
      </c>
      <c r="J16" s="64">
        <v>673994667</v>
      </c>
      <c r="K16" s="12">
        <f t="shared" si="3"/>
        <v>3.7726241824446074</v>
      </c>
      <c r="L16" s="65">
        <f t="shared" si="4"/>
        <v>1.4643781058532135</v>
      </c>
      <c r="M16" s="64">
        <v>635625513</v>
      </c>
      <c r="N16" s="12">
        <f t="shared" si="5"/>
        <v>3.5646424142709598</v>
      </c>
      <c r="O16" s="65">
        <f t="shared" si="6"/>
        <v>1.3199848673007435</v>
      </c>
      <c r="T16" s="9"/>
      <c r="U16" s="9"/>
      <c r="V16" s="9"/>
    </row>
    <row r="17" spans="1:22" s="8" customFormat="1">
      <c r="A17" s="63" t="s">
        <v>56</v>
      </c>
      <c r="B17" s="64">
        <v>573128370</v>
      </c>
      <c r="C17" s="12">
        <f t="shared" si="7"/>
        <v>3.3436397249326464</v>
      </c>
      <c r="D17" s="65">
        <f t="shared" si="0"/>
        <v>1.2914404786047455</v>
      </c>
      <c r="E17" s="64">
        <v>608209699</v>
      </c>
      <c r="F17" s="12">
        <f t="shared" si="1"/>
        <v>3.3892635650072362</v>
      </c>
      <c r="G17" s="65">
        <f t="shared" si="2"/>
        <v>1.3837728914977361</v>
      </c>
      <c r="H17" s="66">
        <f t="shared" si="8"/>
        <v>35081329</v>
      </c>
      <c r="I17" s="67">
        <f t="shared" si="9"/>
        <v>6.1210246842256453</v>
      </c>
      <c r="J17" s="64">
        <v>580076337</v>
      </c>
      <c r="K17" s="12">
        <f t="shared" si="3"/>
        <v>3.2469248256382541</v>
      </c>
      <c r="L17" s="65">
        <f t="shared" si="4"/>
        <v>1.260323158649459</v>
      </c>
      <c r="M17" s="64">
        <v>513468354</v>
      </c>
      <c r="N17" s="12">
        <f t="shared" si="5"/>
        <v>2.8795745853805834</v>
      </c>
      <c r="O17" s="65">
        <f t="shared" si="6"/>
        <v>1.0663046766623749</v>
      </c>
      <c r="T17" s="9"/>
      <c r="U17" s="9"/>
      <c r="V17" s="9"/>
    </row>
    <row r="18" spans="1:22" s="8" customFormat="1">
      <c r="A18" s="63" t="s">
        <v>57</v>
      </c>
      <c r="B18" s="64">
        <v>873673395</v>
      </c>
      <c r="C18" s="12">
        <f t="shared" si="7"/>
        <v>5.0970240229754653</v>
      </c>
      <c r="D18" s="65">
        <f t="shared" si="0"/>
        <v>1.9686639964848243</v>
      </c>
      <c r="E18" s="64">
        <v>783244605</v>
      </c>
      <c r="F18" s="12">
        <f t="shared" si="1"/>
        <v>4.3646499004860244</v>
      </c>
      <c r="G18" s="65">
        <f t="shared" si="2"/>
        <v>1.7820048802129544</v>
      </c>
      <c r="H18" s="66">
        <f t="shared" si="8"/>
        <v>-90428790</v>
      </c>
      <c r="I18" s="67">
        <f t="shared" si="9"/>
        <v>-10.350411322757509</v>
      </c>
      <c r="J18" s="64">
        <v>735731457</v>
      </c>
      <c r="K18" s="12">
        <f t="shared" si="3"/>
        <v>4.1181902800774015</v>
      </c>
      <c r="L18" s="65">
        <f t="shared" si="4"/>
        <v>1.5985127036892188</v>
      </c>
      <c r="M18" s="64">
        <v>305226671</v>
      </c>
      <c r="N18" s="12">
        <f t="shared" si="5"/>
        <v>1.7117373597515237</v>
      </c>
      <c r="O18" s="65">
        <f t="shared" si="6"/>
        <v>0.63385527889687254</v>
      </c>
      <c r="T18" s="9"/>
      <c r="U18" s="9"/>
      <c r="V18" s="9"/>
    </row>
    <row r="19" spans="1:22" s="8" customFormat="1">
      <c r="A19" s="63" t="s">
        <v>58</v>
      </c>
      <c r="B19" s="64">
        <v>714514744</v>
      </c>
      <c r="C19" s="12">
        <f t="shared" si="7"/>
        <v>4.1684900052818534</v>
      </c>
      <c r="D19" s="65">
        <f t="shared" si="0"/>
        <v>1.6100289416165303</v>
      </c>
      <c r="E19" s="64">
        <v>746153559</v>
      </c>
      <c r="F19" s="12">
        <f t="shared" si="1"/>
        <v>4.1579591308345405</v>
      </c>
      <c r="G19" s="65">
        <f t="shared" si="2"/>
        <v>1.6976169066957887</v>
      </c>
      <c r="H19" s="66">
        <f t="shared" si="8"/>
        <v>31638815</v>
      </c>
      <c r="I19" s="67">
        <f t="shared" si="9"/>
        <v>4.4280142944118239</v>
      </c>
      <c r="J19" s="64">
        <v>688274613</v>
      </c>
      <c r="K19" s="12">
        <f t="shared" si="3"/>
        <v>3.8525548884892049</v>
      </c>
      <c r="L19" s="65">
        <f t="shared" si="4"/>
        <v>1.4954039303871725</v>
      </c>
      <c r="M19" s="64">
        <v>622227975</v>
      </c>
      <c r="N19" s="12">
        <f t="shared" si="5"/>
        <v>3.4895078716434877</v>
      </c>
      <c r="O19" s="65">
        <f t="shared" si="6"/>
        <v>1.292162592931013</v>
      </c>
      <c r="T19" s="9"/>
      <c r="U19" s="9"/>
      <c r="V19" s="9"/>
    </row>
    <row r="20" spans="1:22" s="8" customFormat="1">
      <c r="A20" s="63" t="s">
        <v>3</v>
      </c>
      <c r="B20" s="64">
        <v>5596784262</v>
      </c>
      <c r="C20" s="12">
        <f t="shared" si="7"/>
        <v>32.651725459517984</v>
      </c>
      <c r="D20" s="65">
        <f t="shared" si="0"/>
        <v>12.611334779963496</v>
      </c>
      <c r="E20" s="64">
        <v>6023940896</v>
      </c>
      <c r="F20" s="12">
        <f t="shared" si="1"/>
        <v>33.568559380322945</v>
      </c>
      <c r="G20" s="65">
        <f t="shared" si="2"/>
        <v>13.705414638363706</v>
      </c>
      <c r="H20" s="66">
        <f t="shared" si="8"/>
        <v>427156634</v>
      </c>
      <c r="I20" s="67">
        <f t="shared" si="9"/>
        <v>7.6321797304253636</v>
      </c>
      <c r="J20" s="64">
        <v>6399248932</v>
      </c>
      <c r="K20" s="12">
        <f t="shared" si="3"/>
        <v>35.819217053754564</v>
      </c>
      <c r="L20" s="65">
        <f t="shared" si="4"/>
        <v>13.903552192239168</v>
      </c>
      <c r="M20" s="64">
        <v>6815307126</v>
      </c>
      <c r="N20" s="12">
        <f t="shared" si="5"/>
        <v>38.220827123442909</v>
      </c>
      <c r="O20" s="65">
        <f t="shared" si="6"/>
        <v>14.153148494413756</v>
      </c>
      <c r="Q20" s="28"/>
      <c r="R20" s="28"/>
      <c r="T20" s="9"/>
      <c r="U20" s="9"/>
      <c r="V20" s="9"/>
    </row>
    <row r="21" spans="1:22" s="8" customFormat="1">
      <c r="A21" s="68" t="s">
        <v>59</v>
      </c>
      <c r="B21" s="64">
        <v>405700678</v>
      </c>
      <c r="C21" s="12">
        <f t="shared" si="7"/>
        <v>2.3668639948724017</v>
      </c>
      <c r="D21" s="65">
        <f t="shared" si="0"/>
        <v>0.91417264471934911</v>
      </c>
      <c r="E21" s="64">
        <v>364419450</v>
      </c>
      <c r="F21" s="12">
        <f t="shared" si="1"/>
        <v>2.0307363830200549</v>
      </c>
      <c r="G21" s="65">
        <f t="shared" si="2"/>
        <v>0.82911166473278275</v>
      </c>
      <c r="H21" s="66">
        <f t="shared" si="8"/>
        <v>-41281228</v>
      </c>
      <c r="I21" s="67">
        <f t="shared" si="9"/>
        <v>-10.175291844101878</v>
      </c>
      <c r="J21" s="64">
        <v>348496968</v>
      </c>
      <c r="K21" s="12">
        <f t="shared" si="3"/>
        <v>1.9506802551383164</v>
      </c>
      <c r="L21" s="65">
        <f t="shared" si="4"/>
        <v>0.75717413635771091</v>
      </c>
      <c r="M21" s="64">
        <v>344281848</v>
      </c>
      <c r="N21" s="12">
        <f t="shared" si="5"/>
        <v>1.9307621433445947</v>
      </c>
      <c r="O21" s="65">
        <f t="shared" si="6"/>
        <v>0.71496001993603853</v>
      </c>
      <c r="T21" s="9"/>
      <c r="U21" s="9"/>
      <c r="V21" s="9"/>
    </row>
    <row r="22" spans="1:22" s="8" customFormat="1">
      <c r="A22" s="68" t="s">
        <v>126</v>
      </c>
      <c r="B22" s="64">
        <v>135206686</v>
      </c>
      <c r="C22" s="12">
        <f t="shared" si="7"/>
        <v>0.78879788551750563</v>
      </c>
      <c r="D22" s="65">
        <f t="shared" si="0"/>
        <v>0.30466366074044027</v>
      </c>
      <c r="E22" s="64">
        <v>82954232</v>
      </c>
      <c r="F22" s="12">
        <f t="shared" si="1"/>
        <v>0.46226450604622366</v>
      </c>
      <c r="G22" s="65">
        <f t="shared" si="2"/>
        <v>0.18873394762587309</v>
      </c>
      <c r="H22" s="66">
        <f t="shared" ref="H22" si="10">E22-B22</f>
        <v>-52252454</v>
      </c>
      <c r="I22" s="67">
        <f t="shared" si="9"/>
        <v>-38.646353627808018</v>
      </c>
      <c r="J22" s="64">
        <v>82888738</v>
      </c>
      <c r="K22" s="12">
        <f t="shared" si="3"/>
        <v>0.46396221326646686</v>
      </c>
      <c r="L22" s="65">
        <f t="shared" si="4"/>
        <v>0.18009111806370312</v>
      </c>
      <c r="M22" s="64">
        <v>76107323</v>
      </c>
      <c r="N22" s="12">
        <f t="shared" si="5"/>
        <v>0.42681639747588251</v>
      </c>
      <c r="O22" s="65">
        <f t="shared" si="6"/>
        <v>0.15804984632636956</v>
      </c>
      <c r="T22" s="9"/>
      <c r="U22" s="9"/>
      <c r="V22" s="9"/>
    </row>
    <row r="23" spans="1:22" s="8" customFormat="1" ht="31.5">
      <c r="A23" s="69" t="s">
        <v>155</v>
      </c>
      <c r="B23" s="64">
        <v>94018830</v>
      </c>
      <c r="C23" s="12">
        <f t="shared" si="7"/>
        <v>0.54850730017027283</v>
      </c>
      <c r="D23" s="65">
        <f t="shared" si="0"/>
        <v>0.21185432299060367</v>
      </c>
      <c r="E23" s="64">
        <v>91863485</v>
      </c>
      <c r="F23" s="12">
        <f t="shared" si="1"/>
        <v>0.51191153836744197</v>
      </c>
      <c r="G23" s="65">
        <f t="shared" si="2"/>
        <v>0.20900390189520626</v>
      </c>
      <c r="H23" s="66">
        <f t="shared" si="8"/>
        <v>-2155345</v>
      </c>
      <c r="I23" s="67">
        <f t="shared" si="9"/>
        <v>-2.292460988931694</v>
      </c>
      <c r="J23" s="64">
        <v>68133173</v>
      </c>
      <c r="K23" s="12">
        <f t="shared" si="3"/>
        <v>0.38136927289141598</v>
      </c>
      <c r="L23" s="65">
        <f t="shared" si="4"/>
        <v>0.14803192326076564</v>
      </c>
      <c r="M23" s="64">
        <v>55867736</v>
      </c>
      <c r="N23" s="12">
        <f t="shared" si="5"/>
        <v>0.31331105700109396</v>
      </c>
      <c r="O23" s="65">
        <f t="shared" si="6"/>
        <v>0.1160188893965195</v>
      </c>
      <c r="T23" s="9"/>
      <c r="U23" s="9"/>
      <c r="V23" s="9"/>
    </row>
    <row r="24" spans="1:22" s="8" customFormat="1">
      <c r="A24" s="68" t="s">
        <v>60</v>
      </c>
      <c r="B24" s="64">
        <v>240637895</v>
      </c>
      <c r="C24" s="12">
        <f t="shared" si="7"/>
        <v>1.4038851802889656</v>
      </c>
      <c r="D24" s="65">
        <f t="shared" si="0"/>
        <v>0.54223370287748718</v>
      </c>
      <c r="E24" s="64">
        <v>247846340</v>
      </c>
      <c r="F24" s="12">
        <f t="shared" si="1"/>
        <v>1.3811298492337847</v>
      </c>
      <c r="G24" s="65">
        <f t="shared" si="2"/>
        <v>0.56388947284599467</v>
      </c>
      <c r="H24" s="66">
        <f t="shared" si="8"/>
        <v>7208445</v>
      </c>
      <c r="I24" s="67">
        <f t="shared" si="9"/>
        <v>2.9955568718717416</v>
      </c>
      <c r="J24" s="64">
        <v>252287642</v>
      </c>
      <c r="K24" s="12">
        <f t="shared" si="3"/>
        <v>1.4121572554536665</v>
      </c>
      <c r="L24" s="65">
        <f t="shared" si="4"/>
        <v>0.54814157650023898</v>
      </c>
      <c r="M24" s="64">
        <v>246922701</v>
      </c>
      <c r="N24" s="12">
        <f t="shared" si="5"/>
        <v>1.3847636934468774</v>
      </c>
      <c r="O24" s="65">
        <f t="shared" si="6"/>
        <v>0.51277713377912526</v>
      </c>
      <c r="T24" s="9"/>
      <c r="U24" s="9"/>
      <c r="V24" s="9"/>
    </row>
    <row r="25" spans="1:22" s="8" customFormat="1">
      <c r="A25" s="68" t="s">
        <v>61</v>
      </c>
      <c r="B25" s="64">
        <v>8348528</v>
      </c>
      <c r="C25" s="12">
        <f t="shared" si="7"/>
        <v>4.8705440747092127E-2</v>
      </c>
      <c r="D25" s="65">
        <f t="shared" si="0"/>
        <v>1.8811888505824829E-2</v>
      </c>
      <c r="E25" s="64">
        <v>8266300</v>
      </c>
      <c r="F25" s="12">
        <f t="shared" si="1"/>
        <v>4.606416085354028E-2</v>
      </c>
      <c r="G25" s="65">
        <f t="shared" si="2"/>
        <v>1.8807134894091415E-2</v>
      </c>
      <c r="H25" s="66">
        <f t="shared" si="8"/>
        <v>-82228</v>
      </c>
      <c r="I25" s="67">
        <f t="shared" si="9"/>
        <v>-0.98494009961996198</v>
      </c>
      <c r="J25" s="64">
        <v>8061762</v>
      </c>
      <c r="K25" s="12">
        <f t="shared" si="3"/>
        <v>4.5124983569510953E-2</v>
      </c>
      <c r="L25" s="65">
        <f t="shared" si="4"/>
        <v>1.7515669404249774E-2</v>
      </c>
      <c r="M25" s="64">
        <v>8043832</v>
      </c>
      <c r="N25" s="12">
        <f t="shared" si="5"/>
        <v>4.5110500025618075E-2</v>
      </c>
      <c r="O25" s="65">
        <f t="shared" si="6"/>
        <v>1.6704390081820824E-2</v>
      </c>
      <c r="T25" s="9"/>
      <c r="U25" s="9"/>
      <c r="V25" s="9"/>
    </row>
    <row r="26" spans="1:22" s="8" customFormat="1">
      <c r="A26" s="68" t="s">
        <v>62</v>
      </c>
      <c r="B26" s="64">
        <v>10183787</v>
      </c>
      <c r="C26" s="12">
        <f t="shared" si="7"/>
        <v>5.9412369978217375E-2</v>
      </c>
      <c r="D26" s="65">
        <f t="shared" si="0"/>
        <v>2.2947310664954146E-2</v>
      </c>
      <c r="E26" s="64">
        <v>10041077</v>
      </c>
      <c r="F26" s="12">
        <f t="shared" si="1"/>
        <v>5.5954149507129396E-2</v>
      </c>
      <c r="G26" s="65">
        <f t="shared" si="2"/>
        <v>2.2845032193479397E-2</v>
      </c>
      <c r="H26" s="66">
        <f t="shared" si="8"/>
        <v>-142710</v>
      </c>
      <c r="I26" s="67">
        <f t="shared" si="9"/>
        <v>-1.4013450988320955</v>
      </c>
      <c r="J26" s="64">
        <v>9866960</v>
      </c>
      <c r="K26" s="12">
        <f t="shared" si="3"/>
        <v>5.5229416085592918E-2</v>
      </c>
      <c r="L26" s="65">
        <f t="shared" si="4"/>
        <v>2.1437796028331811E-2</v>
      </c>
      <c r="M26" s="64">
        <v>9867108</v>
      </c>
      <c r="N26" s="12">
        <f t="shared" si="5"/>
        <v>5.5335588272700909E-2</v>
      </c>
      <c r="O26" s="65">
        <f t="shared" si="6"/>
        <v>2.0490733895418865E-2</v>
      </c>
      <c r="T26" s="9"/>
      <c r="U26" s="9"/>
      <c r="V26" s="9"/>
    </row>
    <row r="27" spans="1:22" s="8" customFormat="1">
      <c r="A27" s="68" t="s">
        <v>63</v>
      </c>
      <c r="B27" s="64">
        <v>1929791875</v>
      </c>
      <c r="C27" s="12">
        <f t="shared" si="7"/>
        <v>11.258435477731203</v>
      </c>
      <c r="D27" s="65">
        <f t="shared" si="0"/>
        <v>4.3484347889767685</v>
      </c>
      <c r="E27" s="64">
        <v>1960195298</v>
      </c>
      <c r="F27" s="12">
        <f t="shared" si="1"/>
        <v>10.92323669736464</v>
      </c>
      <c r="G27" s="65">
        <f t="shared" si="2"/>
        <v>4.4597531408550042</v>
      </c>
      <c r="H27" s="66">
        <f t="shared" si="8"/>
        <v>30403423</v>
      </c>
      <c r="I27" s="67">
        <f t="shared" si="9"/>
        <v>1.5754767855471528</v>
      </c>
      <c r="J27" s="64">
        <v>1949711463</v>
      </c>
      <c r="K27" s="12">
        <f t="shared" si="3"/>
        <v>10.913333553280555</v>
      </c>
      <c r="L27" s="65">
        <f t="shared" si="4"/>
        <v>4.2361088580367623</v>
      </c>
      <c r="M27" s="64">
        <v>1950584978</v>
      </c>
      <c r="N27" s="12">
        <f t="shared" si="5"/>
        <v>10.939047918956939</v>
      </c>
      <c r="O27" s="65">
        <f t="shared" si="6"/>
        <v>4.0507226357104287</v>
      </c>
      <c r="T27" s="9"/>
      <c r="U27" s="9"/>
      <c r="V27" s="9"/>
    </row>
    <row r="28" spans="1:22" s="8" customFormat="1">
      <c r="A28" s="68" t="s">
        <v>64</v>
      </c>
      <c r="B28" s="64">
        <v>4178711</v>
      </c>
      <c r="C28" s="12">
        <f t="shared" si="7"/>
        <v>2.4378664239938119E-2</v>
      </c>
      <c r="D28" s="65">
        <f t="shared" si="0"/>
        <v>9.4159647581063127E-3</v>
      </c>
      <c r="E28" s="64">
        <v>4110589</v>
      </c>
      <c r="F28" s="12">
        <f t="shared" si="1"/>
        <v>2.2906358697215596E-2</v>
      </c>
      <c r="G28" s="65">
        <f t="shared" si="2"/>
        <v>9.3522376174550084E-3</v>
      </c>
      <c r="H28" s="66">
        <f t="shared" si="8"/>
        <v>-68122</v>
      </c>
      <c r="I28" s="67">
        <f t="shared" si="9"/>
        <v>-1.6302156334812423</v>
      </c>
      <c r="J28" s="64">
        <v>3936978</v>
      </c>
      <c r="K28" s="12">
        <f t="shared" si="3"/>
        <v>2.2036878236237449E-2</v>
      </c>
      <c r="L28" s="65">
        <f t="shared" si="4"/>
        <v>8.5538130621822441E-3</v>
      </c>
      <c r="M28" s="64">
        <v>3937021</v>
      </c>
      <c r="N28" s="12">
        <f t="shared" si="5"/>
        <v>2.2079151568724819E-2</v>
      </c>
      <c r="O28" s="65">
        <f t="shared" si="6"/>
        <v>8.1758960833990934E-3</v>
      </c>
      <c r="T28" s="9"/>
      <c r="U28" s="9"/>
      <c r="V28" s="9"/>
    </row>
    <row r="29" spans="1:22" s="8" customFormat="1">
      <c r="A29" s="68" t="s">
        <v>65</v>
      </c>
      <c r="B29" s="64">
        <v>53617338</v>
      </c>
      <c r="C29" s="12">
        <f t="shared" si="7"/>
        <v>0.31280437449282211</v>
      </c>
      <c r="D29" s="65">
        <f t="shared" si="0"/>
        <v>0.12081691340498885</v>
      </c>
      <c r="E29" s="64">
        <v>57704474</v>
      </c>
      <c r="F29" s="12">
        <f t="shared" si="1"/>
        <v>0.32155960614845008</v>
      </c>
      <c r="G29" s="65">
        <f t="shared" si="2"/>
        <v>0.13128676995881966</v>
      </c>
      <c r="H29" s="66">
        <f t="shared" si="8"/>
        <v>4087136</v>
      </c>
      <c r="I29" s="67">
        <f t="shared" si="9"/>
        <v>7.6227879869753963</v>
      </c>
      <c r="J29" s="64">
        <v>51858143</v>
      </c>
      <c r="K29" s="12">
        <f t="shared" si="3"/>
        <v>0.29027126462184683</v>
      </c>
      <c r="L29" s="65">
        <f t="shared" si="4"/>
        <v>0.11267140963803067</v>
      </c>
      <c r="M29" s="64">
        <v>51878610</v>
      </c>
      <c r="N29" s="12">
        <f t="shared" si="5"/>
        <v>0.29093969612170295</v>
      </c>
      <c r="O29" s="65">
        <f t="shared" si="6"/>
        <v>0.10773478838725756</v>
      </c>
      <c r="T29" s="9"/>
      <c r="U29" s="9"/>
      <c r="V29" s="9"/>
    </row>
    <row r="30" spans="1:22" s="8" customFormat="1">
      <c r="A30" s="68" t="s">
        <v>66</v>
      </c>
      <c r="B30" s="64">
        <v>2085686</v>
      </c>
      <c r="C30" s="12">
        <f t="shared" si="7"/>
        <v>1.2167924200534464E-2</v>
      </c>
      <c r="D30" s="65">
        <f t="shared" si="0"/>
        <v>4.699713828612632E-3</v>
      </c>
      <c r="E30" s="64">
        <v>10652970</v>
      </c>
      <c r="F30" s="12">
        <f t="shared" si="1"/>
        <v>5.9363938357903656E-2</v>
      </c>
      <c r="G30" s="65">
        <f t="shared" si="2"/>
        <v>2.4237185175073374E-2</v>
      </c>
      <c r="H30" s="66">
        <f t="shared" si="8"/>
        <v>8567284</v>
      </c>
      <c r="I30" s="67">
        <f t="shared" si="9"/>
        <v>410.76576243979196</v>
      </c>
      <c r="J30" s="64">
        <v>816460</v>
      </c>
      <c r="K30" s="12">
        <f t="shared" si="3"/>
        <v>4.5700609972314883E-3</v>
      </c>
      <c r="L30" s="65">
        <f t="shared" si="4"/>
        <v>1.7739103984704299E-3</v>
      </c>
      <c r="M30" s="64">
        <v>816460</v>
      </c>
      <c r="N30" s="12">
        <f t="shared" si="5"/>
        <v>4.5787777331645083E-3</v>
      </c>
      <c r="O30" s="65">
        <f t="shared" si="6"/>
        <v>1.6955185446691863E-3</v>
      </c>
      <c r="T30" s="9"/>
      <c r="U30" s="9"/>
      <c r="V30" s="9"/>
    </row>
    <row r="31" spans="1:22" s="8" customFormat="1" ht="31.5">
      <c r="A31" s="68" t="s">
        <v>124</v>
      </c>
      <c r="B31" s="64">
        <v>50388117</v>
      </c>
      <c r="C31" s="12">
        <f t="shared" si="7"/>
        <v>0.293965049515441</v>
      </c>
      <c r="D31" s="65">
        <f t="shared" ref="D31" si="11">B31/$B$38/1000000*100</f>
        <v>0.11354045156492937</v>
      </c>
      <c r="E31" s="64">
        <v>62154236</v>
      </c>
      <c r="F31" s="12">
        <f t="shared" si="1"/>
        <v>0.34635601476269967</v>
      </c>
      <c r="G31" s="65">
        <f t="shared" ref="G31" si="12">E31/$E$38/1000000*100</f>
        <v>0.14141067958956158</v>
      </c>
      <c r="H31" s="66">
        <f t="shared" si="8"/>
        <v>11766119</v>
      </c>
      <c r="I31" s="67">
        <f t="shared" si="9"/>
        <v>23.350979755802342</v>
      </c>
      <c r="J31" s="64">
        <v>62154236</v>
      </c>
      <c r="K31" s="12">
        <f t="shared" si="3"/>
        <v>0.34790271385777777</v>
      </c>
      <c r="L31" s="65">
        <f t="shared" si="4"/>
        <v>0.13504157650023899</v>
      </c>
      <c r="M31" s="64">
        <v>62154236</v>
      </c>
      <c r="N31" s="12">
        <f t="shared" si="5"/>
        <v>0.34856628838969683</v>
      </c>
      <c r="O31" s="65">
        <f t="shared" ref="O31" si="13">M31/$M$38/1000000*100</f>
        <v>0.12907387963616732</v>
      </c>
      <c r="T31" s="9"/>
      <c r="U31" s="9"/>
      <c r="V31" s="9"/>
    </row>
    <row r="32" spans="1:22" s="8" customFormat="1">
      <c r="A32" s="63" t="s">
        <v>125</v>
      </c>
      <c r="B32" s="64">
        <v>4567411</v>
      </c>
      <c r="C32" s="12">
        <f t="shared" si="7"/>
        <v>2.6646346017898823E-2</v>
      </c>
      <c r="D32" s="65">
        <f>B32/$B$38/1000000*100</f>
        <v>1.0291829468892944E-2</v>
      </c>
      <c r="E32" s="64">
        <v>4067411</v>
      </c>
      <c r="F32" s="12">
        <f t="shared" si="1"/>
        <v>2.2665748226105894E-2</v>
      </c>
      <c r="G32" s="65">
        <f>E32/$E$38/1000000*100</f>
        <v>9.2540008645598699E-3</v>
      </c>
      <c r="H32" s="66">
        <f t="shared" si="8"/>
        <v>-500000</v>
      </c>
      <c r="I32" s="67">
        <f t="shared" si="9"/>
        <v>-10.947120808703232</v>
      </c>
      <c r="J32" s="64">
        <v>4037020</v>
      </c>
      <c r="K32" s="12">
        <f t="shared" si="3"/>
        <v>2.2596854281953141E-2</v>
      </c>
      <c r="L32" s="65">
        <f t="shared" si="4"/>
        <v>8.7711728153652292E-3</v>
      </c>
      <c r="M32" s="64">
        <v>4037020</v>
      </c>
      <c r="N32" s="12">
        <f t="shared" si="5"/>
        <v>2.2639954540748821E-2</v>
      </c>
      <c r="O32" s="65">
        <f>M32/$M$38/1000000*100</f>
        <v>8.3835610748847437E-3</v>
      </c>
      <c r="T32" s="9"/>
      <c r="U32" s="9"/>
      <c r="V32" s="9"/>
    </row>
    <row r="33" spans="1:22" s="8" customFormat="1">
      <c r="A33" s="63" t="s">
        <v>67</v>
      </c>
      <c r="B33" s="64">
        <v>617863741</v>
      </c>
      <c r="C33" s="12">
        <f t="shared" si="7"/>
        <v>3.6046265673484208</v>
      </c>
      <c r="D33" s="65">
        <f>B33/$B$38/1000000*100</f>
        <v>1.392243495797562</v>
      </c>
      <c r="E33" s="64">
        <v>676285740</v>
      </c>
      <c r="F33" s="12">
        <f t="shared" si="1"/>
        <v>3.7686189843479574</v>
      </c>
      <c r="G33" s="65">
        <f>E33/$E$38/1000000*100</f>
        <v>1.538656610470275</v>
      </c>
      <c r="H33" s="66">
        <f t="shared" si="8"/>
        <v>58421999</v>
      </c>
      <c r="I33" s="67">
        <f t="shared" si="9"/>
        <v>9.4554826773691474</v>
      </c>
      <c r="J33" s="64">
        <v>718551985</v>
      </c>
      <c r="K33" s="12">
        <f t="shared" si="3"/>
        <v>4.0220297395240001</v>
      </c>
      <c r="L33" s="65">
        <f t="shared" si="4"/>
        <v>1.5611871224959806</v>
      </c>
      <c r="M33" s="64">
        <v>714551985</v>
      </c>
      <c r="N33" s="12">
        <f t="shared" si="5"/>
        <v>4.0072688412249216</v>
      </c>
      <c r="O33" s="65">
        <f>M33/$M$38/1000000*100</f>
        <v>1.4838891577023716</v>
      </c>
      <c r="T33" s="9"/>
      <c r="U33" s="9"/>
      <c r="V33" s="9"/>
    </row>
    <row r="34" spans="1:22" s="8" customFormat="1">
      <c r="A34" s="69" t="s">
        <v>68</v>
      </c>
      <c r="B34" s="64">
        <v>106534905</v>
      </c>
      <c r="C34" s="12">
        <f t="shared" si="7"/>
        <v>0.62152627420960782</v>
      </c>
      <c r="D34" s="65">
        <f>B34/$B$38/1000000*100</f>
        <v>0.24005702021226258</v>
      </c>
      <c r="E34" s="64">
        <v>106319501</v>
      </c>
      <c r="F34" s="12">
        <f t="shared" si="1"/>
        <v>0.59246804446150481</v>
      </c>
      <c r="G34" s="65">
        <f>E34/$E$38/1000000*100</f>
        <v>0.24189361590790165</v>
      </c>
      <c r="H34" s="66">
        <f t="shared" si="8"/>
        <v>-215404</v>
      </c>
      <c r="I34" s="67">
        <f t="shared" si="9"/>
        <v>-0.20219100960385106</v>
      </c>
      <c r="J34" s="64">
        <v>120610881</v>
      </c>
      <c r="K34" s="12">
        <f t="shared" si="3"/>
        <v>0.67510849655810246</v>
      </c>
      <c r="L34" s="65">
        <f t="shared" si="4"/>
        <v>0.26204945248337896</v>
      </c>
      <c r="M34" s="64">
        <v>123280461</v>
      </c>
      <c r="N34" s="12">
        <f t="shared" si="5"/>
        <v>0.69136740288692111</v>
      </c>
      <c r="O34" s="65">
        <f>M34/$M$38/1000000*100</f>
        <v>0.25601291896830997</v>
      </c>
      <c r="T34" s="9"/>
      <c r="U34" s="9"/>
      <c r="V34" s="9"/>
    </row>
    <row r="35" spans="1:22" s="8" customFormat="1" ht="31.5">
      <c r="A35" s="127" t="s">
        <v>69</v>
      </c>
      <c r="B35" s="70">
        <v>1607572432</v>
      </c>
      <c r="C35" s="71">
        <f t="shared" si="7"/>
        <v>9.3786022917375114</v>
      </c>
      <c r="D35" s="72">
        <f>B35/$B$38/1000000*100</f>
        <v>3.6223719146443139</v>
      </c>
      <c r="E35" s="70">
        <v>1527115280</v>
      </c>
      <c r="F35" s="71">
        <f t="shared" si="1"/>
        <v>8.5098876038637847</v>
      </c>
      <c r="G35" s="72">
        <f>E35/$E$38/1000000*100</f>
        <v>3.4744278661297292</v>
      </c>
      <c r="H35" s="73">
        <f t="shared" si="8"/>
        <v>-80457152</v>
      </c>
      <c r="I35" s="74">
        <f t="shared" si="9"/>
        <v>-5.0048850302752612</v>
      </c>
      <c r="J35" s="70">
        <v>1450407595</v>
      </c>
      <c r="K35" s="71">
        <f t="shared" si="3"/>
        <v>8.1185253166080695</v>
      </c>
      <c r="L35" s="72">
        <f>J35/$J$38/1000000*100</f>
        <v>3.1512788315300049</v>
      </c>
      <c r="M35" s="70">
        <v>1726562749</v>
      </c>
      <c r="N35" s="71">
        <f t="shared" si="5"/>
        <v>9.6827120373717044</v>
      </c>
      <c r="O35" s="72">
        <f>M35/$M$38/1000000*100</f>
        <v>3.5855022407276649</v>
      </c>
      <c r="T35" s="9"/>
      <c r="U35" s="9"/>
      <c r="V35" s="9"/>
    </row>
    <row r="36" spans="1:22" s="8" customFormat="1">
      <c r="A36" s="75" t="s">
        <v>39</v>
      </c>
      <c r="B36" s="76">
        <f>SUM(B5:B35)</f>
        <v>17140852997</v>
      </c>
      <c r="C36" s="78">
        <f>SUM(C5:C35)</f>
        <v>100</v>
      </c>
      <c r="D36" s="78">
        <f>B36/$B$38/1000000*100</f>
        <v>38.623792778115778</v>
      </c>
      <c r="E36" s="76">
        <f>SUM(E5:E35)</f>
        <v>17945187423</v>
      </c>
      <c r="F36" s="77">
        <f>SUM(F5:F35)</f>
        <v>100.00000000000001</v>
      </c>
      <c r="G36" s="78">
        <f>E36/$E$38/1000000*100</f>
        <v>40.828128735239915</v>
      </c>
      <c r="H36" s="79">
        <f>E36-B36</f>
        <v>804334426</v>
      </c>
      <c r="I36" s="80">
        <f>E36/B36*100-100</f>
        <v>4.6924994114398828</v>
      </c>
      <c r="J36" s="76">
        <f>SUM(J5:J35)</f>
        <v>17865407059</v>
      </c>
      <c r="K36" s="77">
        <f>SUM(K5:K35)</f>
        <v>100</v>
      </c>
      <c r="L36" s="77">
        <f>SUM(L5:L35)</f>
        <v>38.815902009733641</v>
      </c>
      <c r="M36" s="76">
        <f>SUM(M5:M35)</f>
        <v>17831396228</v>
      </c>
      <c r="N36" s="77">
        <f>SUM(N5:N35)</f>
        <v>99.999999999999986</v>
      </c>
      <c r="O36" s="78">
        <f>M36/$M$38/1000000*100</f>
        <v>37.029937758026335</v>
      </c>
    </row>
    <row r="37" spans="1:22">
      <c r="A37" s="81"/>
      <c r="B37" s="81"/>
      <c r="C37" s="81"/>
      <c r="D37" s="81"/>
      <c r="E37" s="81"/>
      <c r="F37" s="81"/>
      <c r="G37" s="81"/>
      <c r="H37" s="81"/>
      <c r="I37" s="81"/>
      <c r="J37" s="81"/>
      <c r="K37" s="81"/>
      <c r="L37" s="81"/>
      <c r="M37" s="81"/>
      <c r="N37" s="81"/>
      <c r="O37" s="81"/>
    </row>
    <row r="38" spans="1:22" s="8" customFormat="1">
      <c r="A38" s="123" t="s">
        <v>40</v>
      </c>
      <c r="B38" s="105">
        <v>44379</v>
      </c>
      <c r="C38" s="6"/>
      <c r="D38" s="6"/>
      <c r="E38" s="105">
        <v>43953</v>
      </c>
      <c r="F38" s="6"/>
      <c r="G38" s="6"/>
      <c r="H38" s="6"/>
      <c r="I38" s="6"/>
      <c r="J38" s="105">
        <f>kons_funk!J18</f>
        <v>46026</v>
      </c>
      <c r="K38" s="6"/>
      <c r="L38" s="6"/>
      <c r="M38" s="105">
        <v>48154</v>
      </c>
      <c r="N38" s="124"/>
      <c r="O38" s="124"/>
    </row>
    <row r="39" spans="1:22">
      <c r="B39" s="10"/>
      <c r="C39" s="10"/>
      <c r="D39" s="10"/>
      <c r="E39" s="10"/>
      <c r="F39" s="10"/>
      <c r="G39" s="10"/>
      <c r="H39" s="10"/>
      <c r="I39" s="10"/>
      <c r="J39" s="10"/>
      <c r="K39" s="10"/>
      <c r="L39" s="10"/>
      <c r="M39" s="10"/>
      <c r="N39" s="10"/>
      <c r="O39" s="10"/>
    </row>
  </sheetData>
  <mergeCells count="1">
    <mergeCell ref="A2:I2"/>
  </mergeCells>
  <pageMargins left="0.39370078740157483" right="0.19685039370078741" top="0.6692913385826772" bottom="0.43307086614173229" header="0.39370078740157483" footer="0.19685039370078741"/>
  <pageSetup paperSize="9" scale="70" firstPageNumber="925" orientation="landscape" useFirstPageNumber="1" r:id="rId1"/>
  <headerFooter alignWithMargins="0">
    <oddHeader>&amp;C&amp;"Times New Roman,Regular"&amp;12&amp;P&amp;R&amp;"Times New Roman,Regular"Valsts budžets 2026. gadam</oddHeader>
    <oddFooter>&amp;L&amp;"Times New Roman,Regular"&amp;F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3" tint="0.79998168889431442"/>
    <pageSetUpPr fitToPage="1"/>
  </sheetPr>
  <dimension ref="A1:S171"/>
  <sheetViews>
    <sheetView tabSelected="1" topLeftCell="A133" zoomScale="70" zoomScaleNormal="70" zoomScalePageLayoutView="70" workbookViewId="0">
      <selection activeCell="A168" sqref="A168"/>
    </sheetView>
  </sheetViews>
  <sheetFormatPr defaultColWidth="9.140625" defaultRowHeight="15.75"/>
  <cols>
    <col min="1" max="1" width="58.5703125" style="238" customWidth="1"/>
    <col min="2" max="2" width="16.85546875" style="239" customWidth="1"/>
    <col min="3" max="3" width="7.140625" style="208" hidden="1" customWidth="1"/>
    <col min="4" max="4" width="8.5703125" style="277" customWidth="1"/>
    <col min="5" max="5" width="16.85546875" style="239" customWidth="1"/>
    <col min="6" max="6" width="7" style="208" hidden="1" customWidth="1"/>
    <col min="7" max="7" width="8.5703125" style="277" customWidth="1"/>
    <col min="8" max="8" width="17.85546875" style="209" customWidth="1"/>
    <col min="9" max="9" width="16.42578125" style="240" customWidth="1"/>
    <col min="10" max="10" width="18.7109375" style="208" customWidth="1"/>
    <col min="11" max="11" width="7" style="208" hidden="1" customWidth="1"/>
    <col min="12" max="12" width="8.5703125" style="282" customWidth="1"/>
    <col min="13" max="13" width="18.7109375" style="208" customWidth="1"/>
    <col min="14" max="14" width="7" style="208" hidden="1" customWidth="1"/>
    <col min="15" max="15" width="8.5703125" style="282" customWidth="1"/>
    <col min="16" max="16384" width="9.140625" style="208"/>
  </cols>
  <sheetData>
    <row r="1" spans="1:19">
      <c r="A1" s="270"/>
      <c r="B1" s="270"/>
      <c r="C1" s="270"/>
      <c r="D1" s="271"/>
      <c r="E1" s="270"/>
      <c r="F1" s="270"/>
      <c r="G1" s="271"/>
      <c r="H1" s="270"/>
      <c r="I1" s="270"/>
      <c r="M1" s="269"/>
    </row>
    <row r="2" spans="1:19" ht="15.75" customHeight="1">
      <c r="A2" s="342" t="s">
        <v>147</v>
      </c>
      <c r="B2" s="342"/>
      <c r="C2" s="342"/>
      <c r="D2" s="342"/>
      <c r="E2" s="342"/>
      <c r="F2" s="342"/>
      <c r="G2" s="342"/>
      <c r="H2" s="342"/>
      <c r="I2" s="342"/>
      <c r="J2" s="319"/>
      <c r="K2" s="319"/>
      <c r="L2" s="319"/>
      <c r="M2" s="319"/>
      <c r="N2" s="319"/>
      <c r="O2" s="319"/>
    </row>
    <row r="3" spans="1:19" ht="9" customHeight="1">
      <c r="A3" s="210"/>
      <c r="B3" s="268"/>
      <c r="C3" s="268"/>
      <c r="D3" s="272"/>
      <c r="E3" s="268"/>
      <c r="F3" s="268"/>
      <c r="G3" s="272"/>
      <c r="H3" s="268"/>
      <c r="I3" s="268"/>
      <c r="J3" s="210"/>
      <c r="K3" s="210"/>
      <c r="L3" s="211"/>
      <c r="M3" s="210"/>
      <c r="N3" s="210"/>
      <c r="O3" s="283"/>
    </row>
    <row r="4" spans="1:19" ht="62.25" customHeight="1">
      <c r="A4" s="82" t="s">
        <v>4</v>
      </c>
      <c r="B4" s="212" t="s">
        <v>150</v>
      </c>
      <c r="C4" s="212" t="s">
        <v>0</v>
      </c>
      <c r="D4" s="273" t="s">
        <v>1</v>
      </c>
      <c r="E4" s="212" t="s">
        <v>151</v>
      </c>
      <c r="F4" s="212" t="s">
        <v>0</v>
      </c>
      <c r="G4" s="273" t="s">
        <v>1</v>
      </c>
      <c r="H4" s="212" t="s">
        <v>152</v>
      </c>
      <c r="I4" s="212" t="s">
        <v>154</v>
      </c>
      <c r="J4" s="212" t="s">
        <v>140</v>
      </c>
      <c r="K4" s="212" t="s">
        <v>0</v>
      </c>
      <c r="L4" s="212" t="s">
        <v>1</v>
      </c>
      <c r="M4" s="212" t="s">
        <v>153</v>
      </c>
      <c r="N4" s="212" t="s">
        <v>0</v>
      </c>
      <c r="O4" s="273" t="s">
        <v>1</v>
      </c>
    </row>
    <row r="5" spans="1:19">
      <c r="A5" s="20" t="s">
        <v>8</v>
      </c>
      <c r="B5" s="21">
        <v>8784482</v>
      </c>
      <c r="C5" s="128">
        <f>B5/$B$149*100</f>
        <v>8.7771950743446944E-2</v>
      </c>
      <c r="D5" s="274">
        <f t="shared" ref="D5:D36" si="0">B5/$B$167/1000000*100</f>
        <v>1.9794231505892428E-2</v>
      </c>
      <c r="E5" s="21">
        <v>8432482</v>
      </c>
      <c r="F5" s="128">
        <f>E5/$E$149*100</f>
        <v>7.9944321212152572E-2</v>
      </c>
      <c r="G5" s="274">
        <f t="shared" ref="G5:G36" si="1">E5/$E$167/1000000*100</f>
        <v>1.9185225126840032E-2</v>
      </c>
      <c r="H5" s="130">
        <f t="shared" ref="H5:H67" si="2">E5-B5</f>
        <v>-352000</v>
      </c>
      <c r="I5" s="131">
        <f>E5/B5*100-100</f>
        <v>-4.0070660967829355</v>
      </c>
      <c r="J5" s="21">
        <v>8637721</v>
      </c>
      <c r="K5" s="128">
        <f>J5/$J$149*100</f>
        <v>8.0492247653241408E-2</v>
      </c>
      <c r="L5" s="129">
        <f t="shared" ref="L5:L36" si="3">J5/$J$167/1000000*100</f>
        <v>1.8767046886542387E-2</v>
      </c>
      <c r="M5" s="21">
        <v>8147321</v>
      </c>
      <c r="N5" s="128">
        <f>M5/$M$149*100</f>
        <v>7.413578448875939E-2</v>
      </c>
      <c r="O5" s="274">
        <f t="shared" ref="O5:O36" si="4">M5/$M$167/1000000*100</f>
        <v>1.6919302653985131E-2</v>
      </c>
      <c r="Q5" s="323"/>
    </row>
    <row r="6" spans="1:19" s="213" customFormat="1">
      <c r="A6" s="16" t="s">
        <v>6</v>
      </c>
      <c r="B6" s="22">
        <v>8784482</v>
      </c>
      <c r="C6" s="129">
        <f>B6/$B$149*100</f>
        <v>8.7771950743446944E-2</v>
      </c>
      <c r="D6" s="274">
        <f t="shared" si="0"/>
        <v>1.9794231505892428E-2</v>
      </c>
      <c r="E6" s="22">
        <v>8432482</v>
      </c>
      <c r="F6" s="130">
        <f>E6/$E$149*100</f>
        <v>7.9944321212152572E-2</v>
      </c>
      <c r="G6" s="131">
        <f t="shared" si="1"/>
        <v>1.9185225126840032E-2</v>
      </c>
      <c r="H6" s="130">
        <f t="shared" si="2"/>
        <v>-352000</v>
      </c>
      <c r="I6" s="129">
        <f t="shared" ref="I6:I67" si="5">E6/B6*100-100</f>
        <v>-4.0070660967829355</v>
      </c>
      <c r="J6" s="22">
        <v>8637721</v>
      </c>
      <c r="K6" s="129">
        <f>J6/$J$149*100</f>
        <v>8.0492247653241408E-2</v>
      </c>
      <c r="L6" s="129">
        <f t="shared" si="3"/>
        <v>1.8767046886542387E-2</v>
      </c>
      <c r="M6" s="22">
        <v>8147321</v>
      </c>
      <c r="N6" s="213">
        <f>M6/$M$149*100</f>
        <v>7.413578448875939E-2</v>
      </c>
      <c r="O6" s="274">
        <f t="shared" si="4"/>
        <v>1.6919302653985131E-2</v>
      </c>
      <c r="Q6" s="323"/>
      <c r="S6" s="208"/>
    </row>
    <row r="7" spans="1:19">
      <c r="A7" s="214" t="s">
        <v>70</v>
      </c>
      <c r="B7" s="144">
        <v>247433</v>
      </c>
      <c r="C7" s="132"/>
      <c r="D7" s="274">
        <f t="shared" si="0"/>
        <v>5.5754523535906622E-4</v>
      </c>
      <c r="E7" s="144">
        <v>234463</v>
      </c>
      <c r="F7" s="128"/>
      <c r="G7" s="274">
        <f t="shared" si="1"/>
        <v>5.3344026573840235E-4</v>
      </c>
      <c r="H7" s="130">
        <f t="shared" si="2"/>
        <v>-12970</v>
      </c>
      <c r="I7" s="131">
        <f t="shared" si="5"/>
        <v>-5.2418230389640854</v>
      </c>
      <c r="J7" s="144">
        <v>255166</v>
      </c>
      <c r="K7" s="128"/>
      <c r="L7" s="129">
        <f t="shared" si="3"/>
        <v>5.5439534176335119E-4</v>
      </c>
      <c r="M7" s="144">
        <v>27433</v>
      </c>
      <c r="N7" s="128"/>
      <c r="O7" s="274">
        <f t="shared" si="4"/>
        <v>5.6969306807326496E-5</v>
      </c>
      <c r="Q7" s="323"/>
    </row>
    <row r="8" spans="1:19" s="213" customFormat="1">
      <c r="A8" s="20" t="s">
        <v>9</v>
      </c>
      <c r="B8" s="21">
        <v>38311737</v>
      </c>
      <c r="C8" s="133">
        <f t="shared" ref="C8:C13" si="6">B8/$B$149*100</f>
        <v>0.38279956551335564</v>
      </c>
      <c r="D8" s="274">
        <f t="shared" si="0"/>
        <v>8.6328527006016356E-2</v>
      </c>
      <c r="E8" s="21">
        <v>40462882</v>
      </c>
      <c r="F8" s="128">
        <f>E8/$E$149*100</f>
        <v>0.38360919546314204</v>
      </c>
      <c r="G8" s="274">
        <f t="shared" si="1"/>
        <v>9.2059431665642844E-2</v>
      </c>
      <c r="H8" s="130">
        <f t="shared" si="2"/>
        <v>2151145</v>
      </c>
      <c r="I8" s="131">
        <f t="shared" si="5"/>
        <v>5.6148459152347954</v>
      </c>
      <c r="J8" s="21">
        <v>41804235</v>
      </c>
      <c r="K8" s="128">
        <f t="shared" ref="K8:K13" si="7">J8/$J$149*100</f>
        <v>0.38956072285436188</v>
      </c>
      <c r="L8" s="129">
        <f t="shared" si="3"/>
        <v>9.0827434493547132E-2</v>
      </c>
      <c r="M8" s="21">
        <v>43720775</v>
      </c>
      <c r="N8" s="128">
        <f>M8/$M$149*100</f>
        <v>0.39783309790807797</v>
      </c>
      <c r="O8" s="274">
        <f t="shared" si="4"/>
        <v>9.0793651617726456E-2</v>
      </c>
      <c r="Q8" s="323"/>
      <c r="S8" s="208"/>
    </row>
    <row r="9" spans="1:19" s="213" customFormat="1">
      <c r="A9" s="16" t="s">
        <v>6</v>
      </c>
      <c r="B9" s="22">
        <v>38311737</v>
      </c>
      <c r="C9" s="129">
        <f t="shared" si="6"/>
        <v>0.38279956551335564</v>
      </c>
      <c r="D9" s="274">
        <f t="shared" si="0"/>
        <v>8.6328527006016356E-2</v>
      </c>
      <c r="E9" s="22">
        <v>40462882</v>
      </c>
      <c r="F9" s="130">
        <v>0.43848111445500443</v>
      </c>
      <c r="G9" s="131">
        <f t="shared" si="1"/>
        <v>9.2059431665642844E-2</v>
      </c>
      <c r="H9" s="130">
        <f t="shared" si="2"/>
        <v>2151145</v>
      </c>
      <c r="I9" s="129">
        <f t="shared" si="5"/>
        <v>5.6148459152347954</v>
      </c>
      <c r="J9" s="22">
        <v>41804235</v>
      </c>
      <c r="K9" s="129">
        <f t="shared" si="7"/>
        <v>0.38956072285436188</v>
      </c>
      <c r="L9" s="129">
        <f t="shared" si="3"/>
        <v>9.0827434493547132E-2</v>
      </c>
      <c r="M9" s="22">
        <v>43720775</v>
      </c>
      <c r="N9" s="213">
        <v>0.34940414223695765</v>
      </c>
      <c r="O9" s="274">
        <f t="shared" si="4"/>
        <v>9.0793651617726456E-2</v>
      </c>
      <c r="Q9" s="323"/>
      <c r="S9" s="208"/>
    </row>
    <row r="10" spans="1:19" s="213" customFormat="1">
      <c r="A10" s="134" t="s">
        <v>2</v>
      </c>
      <c r="B10" s="135">
        <v>2592</v>
      </c>
      <c r="C10" s="136">
        <f t="shared" si="6"/>
        <v>2.5898498776252771E-5</v>
      </c>
      <c r="D10" s="274">
        <f t="shared" si="0"/>
        <v>5.8406002839180693E-6</v>
      </c>
      <c r="E10" s="135">
        <v>3888</v>
      </c>
      <c r="F10" s="128">
        <f>E10/$E$149*100</f>
        <v>3.6860264969773928E-5</v>
      </c>
      <c r="G10" s="274">
        <f t="shared" si="1"/>
        <v>8.845812572520647E-6</v>
      </c>
      <c r="H10" s="130">
        <f t="shared" si="2"/>
        <v>1296</v>
      </c>
      <c r="I10" s="131">
        <f t="shared" si="5"/>
        <v>50</v>
      </c>
      <c r="J10" s="135">
        <v>5184</v>
      </c>
      <c r="K10" s="128">
        <f t="shared" si="7"/>
        <v>4.8308090969180809E-5</v>
      </c>
      <c r="L10" s="129">
        <f t="shared" si="3"/>
        <v>1.1263199061400078E-5</v>
      </c>
      <c r="M10" s="135">
        <v>5184</v>
      </c>
      <c r="N10" s="128">
        <f>M10/$M$149*100</f>
        <v>4.7171322547586953E-5</v>
      </c>
      <c r="O10" s="274">
        <f t="shared" si="4"/>
        <v>1.0765460813224238E-5</v>
      </c>
      <c r="Q10" s="323"/>
      <c r="S10" s="208"/>
    </row>
    <row r="11" spans="1:19">
      <c r="A11" s="23" t="s">
        <v>71</v>
      </c>
      <c r="B11" s="21">
        <v>25630391</v>
      </c>
      <c r="C11" s="137">
        <f t="shared" si="6"/>
        <v>0.2560913001344059</v>
      </c>
      <c r="D11" s="274">
        <f t="shared" si="0"/>
        <v>5.7753421663399349E-2</v>
      </c>
      <c r="E11" s="21">
        <v>26892177</v>
      </c>
      <c r="F11" s="12">
        <f>E11/$E$149*100</f>
        <v>0.25495184409312249</v>
      </c>
      <c r="G11" s="274">
        <f t="shared" si="1"/>
        <v>6.1183939662821644E-2</v>
      </c>
      <c r="H11" s="130">
        <f t="shared" si="2"/>
        <v>1261786</v>
      </c>
      <c r="I11" s="131">
        <f t="shared" si="5"/>
        <v>4.9230072221684082</v>
      </c>
      <c r="J11" s="21">
        <v>21659521</v>
      </c>
      <c r="K11" s="12">
        <f t="shared" si="7"/>
        <v>0.20183837014214548</v>
      </c>
      <c r="L11" s="129">
        <f t="shared" si="3"/>
        <v>4.7059316473297703E-2</v>
      </c>
      <c r="M11" s="21">
        <v>16463431</v>
      </c>
      <c r="N11" s="12">
        <f>M11/$M$149*100</f>
        <v>0.14980744867687926</v>
      </c>
      <c r="O11" s="274">
        <f t="shared" si="4"/>
        <v>3.4189124475640653E-2</v>
      </c>
      <c r="Q11" s="323"/>
    </row>
    <row r="12" spans="1:19" s="213" customFormat="1">
      <c r="A12" s="16" t="s">
        <v>6</v>
      </c>
      <c r="B12" s="22">
        <v>15673832</v>
      </c>
      <c r="C12" s="132">
        <f t="shared" si="6"/>
        <v>0.15660830203363868</v>
      </c>
      <c r="D12" s="274">
        <f t="shared" si="0"/>
        <v>3.531812794339665E-2</v>
      </c>
      <c r="E12" s="22">
        <v>13720328</v>
      </c>
      <c r="F12" s="128">
        <f>E12/$E$149*100</f>
        <v>0.13007585533750216</v>
      </c>
      <c r="G12" s="274">
        <f t="shared" si="1"/>
        <v>3.1215907901622191E-2</v>
      </c>
      <c r="H12" s="130">
        <f t="shared" si="2"/>
        <v>-1953504</v>
      </c>
      <c r="I12" s="131">
        <f t="shared" si="5"/>
        <v>-12.463474152332381</v>
      </c>
      <c r="J12" s="22">
        <v>14713712</v>
      </c>
      <c r="K12" s="128">
        <f t="shared" si="7"/>
        <v>0.13711252657992423</v>
      </c>
      <c r="L12" s="129">
        <f t="shared" si="3"/>
        <v>3.196826141745969E-2</v>
      </c>
      <c r="M12" s="22">
        <v>14754899</v>
      </c>
      <c r="N12" s="128">
        <f>M12/$M$149*100</f>
        <v>0.13426082173728168</v>
      </c>
      <c r="O12" s="274">
        <f t="shared" si="4"/>
        <v>3.0641066162727913E-2</v>
      </c>
      <c r="Q12" s="323"/>
      <c r="S12" s="208"/>
    </row>
    <row r="13" spans="1:19" s="213" customFormat="1">
      <c r="A13" s="18" t="s">
        <v>7</v>
      </c>
      <c r="B13" s="24">
        <v>9956559</v>
      </c>
      <c r="C13" s="138">
        <f t="shared" si="6"/>
        <v>9.9482998100767162E-2</v>
      </c>
      <c r="D13" s="274">
        <f t="shared" si="0"/>
        <v>2.2435293720002705E-2</v>
      </c>
      <c r="E13" s="24">
        <v>13171849</v>
      </c>
      <c r="F13" s="128">
        <f>E13/$E$149*100</f>
        <v>0.12487598875562031</v>
      </c>
      <c r="G13" s="274">
        <f t="shared" si="1"/>
        <v>2.9968031761199464E-2</v>
      </c>
      <c r="H13" s="130">
        <f t="shared" si="2"/>
        <v>3215290</v>
      </c>
      <c r="I13" s="131">
        <f t="shared" si="5"/>
        <v>32.293184824194782</v>
      </c>
      <c r="J13" s="24">
        <v>6945809</v>
      </c>
      <c r="K13" s="128">
        <f t="shared" si="7"/>
        <v>6.4725843562221205E-2</v>
      </c>
      <c r="L13" s="129">
        <f t="shared" si="3"/>
        <v>1.5091055055838003E-2</v>
      </c>
      <c r="M13" s="24">
        <v>1708532</v>
      </c>
      <c r="N13" s="128">
        <f>M13/$M$149*100</f>
        <v>1.5546626939597576E-2</v>
      </c>
      <c r="O13" s="274">
        <f t="shared" si="4"/>
        <v>3.548058312912738E-3</v>
      </c>
      <c r="Q13" s="323"/>
      <c r="S13" s="208"/>
    </row>
    <row r="14" spans="1:19" s="215" customFormat="1">
      <c r="A14" s="214" t="s">
        <v>70</v>
      </c>
      <c r="B14" s="144">
        <v>337784</v>
      </c>
      <c r="C14" s="145"/>
      <c r="D14" s="274">
        <f t="shared" si="0"/>
        <v>7.6113477095022413E-4</v>
      </c>
      <c r="E14" s="144">
        <v>275635</v>
      </c>
      <c r="F14" s="145"/>
      <c r="G14" s="274">
        <f t="shared" si="1"/>
        <v>6.2711305257889111E-4</v>
      </c>
      <c r="H14" s="130">
        <f t="shared" si="2"/>
        <v>-62149</v>
      </c>
      <c r="I14" s="131">
        <f t="shared" si="5"/>
        <v>-18.399036070388178</v>
      </c>
      <c r="J14" s="144"/>
      <c r="K14" s="145"/>
      <c r="L14" s="129">
        <f t="shared" si="3"/>
        <v>0</v>
      </c>
      <c r="M14" s="144"/>
      <c r="N14" s="128"/>
      <c r="O14" s="274">
        <f t="shared" si="4"/>
        <v>0</v>
      </c>
      <c r="Q14" s="323"/>
      <c r="S14" s="208"/>
    </row>
    <row r="15" spans="1:19">
      <c r="A15" s="139" t="s">
        <v>72</v>
      </c>
      <c r="B15" s="21">
        <v>17400289</v>
      </c>
      <c r="C15" s="137">
        <f t="shared" ref="C15:C27" si="8">B15/$B$149*100</f>
        <v>0.17385855068400638</v>
      </c>
      <c r="D15" s="274">
        <f t="shared" si="0"/>
        <v>3.9208384596318077E-2</v>
      </c>
      <c r="E15" s="21">
        <v>16615138</v>
      </c>
      <c r="F15" s="12">
        <f t="shared" ref="F15:F31" si="9">E15/$E$149*100</f>
        <v>0.15752016182853901</v>
      </c>
      <c r="G15" s="274">
        <f t="shared" si="1"/>
        <v>3.7802056742429417E-2</v>
      </c>
      <c r="H15" s="130">
        <f t="shared" si="2"/>
        <v>-785151</v>
      </c>
      <c r="I15" s="131">
        <f t="shared" si="5"/>
        <v>-4.5122871235069795</v>
      </c>
      <c r="J15" s="21">
        <v>17754791</v>
      </c>
      <c r="K15" s="12">
        <f t="shared" ref="K15:K31" si="10">J15/$J$149*100</f>
        <v>0.16545140022507573</v>
      </c>
      <c r="L15" s="129">
        <f t="shared" si="3"/>
        <v>3.8575568157128579E-2</v>
      </c>
      <c r="M15" s="21">
        <v>18134676</v>
      </c>
      <c r="N15" s="12">
        <f t="shared" ref="N15:N25" si="11">M15/$M$149*100</f>
        <v>0.16501478605169445</v>
      </c>
      <c r="O15" s="274">
        <f t="shared" si="4"/>
        <v>3.7659749968849937E-2</v>
      </c>
      <c r="Q15" s="323"/>
    </row>
    <row r="16" spans="1:19" s="213" customFormat="1">
      <c r="A16" s="16" t="s">
        <v>6</v>
      </c>
      <c r="B16" s="22">
        <v>17400289</v>
      </c>
      <c r="C16" s="132">
        <f t="shared" si="8"/>
        <v>0.17385855068400638</v>
      </c>
      <c r="D16" s="274">
        <f t="shared" si="0"/>
        <v>3.9208384596318077E-2</v>
      </c>
      <c r="E16" s="22">
        <v>16615138</v>
      </c>
      <c r="F16" s="128">
        <f t="shared" si="9"/>
        <v>0.15752016182853901</v>
      </c>
      <c r="G16" s="274">
        <f t="shared" si="1"/>
        <v>3.7802056742429417E-2</v>
      </c>
      <c r="H16" s="130">
        <f t="shared" si="2"/>
        <v>-785151</v>
      </c>
      <c r="I16" s="131">
        <f t="shared" si="5"/>
        <v>-4.5122871235069795</v>
      </c>
      <c r="J16" s="22">
        <v>17754791</v>
      </c>
      <c r="K16" s="128">
        <f t="shared" si="10"/>
        <v>0.16545140022507573</v>
      </c>
      <c r="L16" s="129">
        <f t="shared" si="3"/>
        <v>3.8575568157128579E-2</v>
      </c>
      <c r="M16" s="22">
        <v>18134676</v>
      </c>
      <c r="N16" s="128">
        <f t="shared" si="11"/>
        <v>0.16501478605169445</v>
      </c>
      <c r="O16" s="274">
        <f t="shared" si="4"/>
        <v>3.7659749968849937E-2</v>
      </c>
      <c r="Q16" s="323"/>
      <c r="S16" s="208"/>
    </row>
    <row r="17" spans="1:19" s="213" customFormat="1">
      <c r="A17" s="25" t="s">
        <v>10</v>
      </c>
      <c r="B17" s="21">
        <v>3389443</v>
      </c>
      <c r="C17" s="133">
        <f t="shared" si="8"/>
        <v>3.3866313806974739E-2</v>
      </c>
      <c r="D17" s="274">
        <f t="shared" si="0"/>
        <v>7.6374929583812156E-3</v>
      </c>
      <c r="E17" s="21">
        <v>3434102</v>
      </c>
      <c r="F17" s="128">
        <f t="shared" si="9"/>
        <v>3.2557075528094288E-2</v>
      </c>
      <c r="G17" s="274">
        <f t="shared" si="1"/>
        <v>7.8131231087752821E-3</v>
      </c>
      <c r="H17" s="130">
        <f t="shared" si="2"/>
        <v>44659</v>
      </c>
      <c r="I17" s="131">
        <f t="shared" si="5"/>
        <v>1.3175911204289292</v>
      </c>
      <c r="J17" s="21">
        <v>3592180</v>
      </c>
      <c r="K17" s="128">
        <f t="shared" si="10"/>
        <v>3.3474413236433624E-2</v>
      </c>
      <c r="L17" s="129">
        <f t="shared" si="3"/>
        <v>7.8046756181288845E-3</v>
      </c>
      <c r="M17" s="21">
        <v>3592180</v>
      </c>
      <c r="N17" s="128">
        <f t="shared" si="11"/>
        <v>3.2686705522567687E-2</v>
      </c>
      <c r="O17" s="274">
        <f t="shared" si="4"/>
        <v>7.4597748888981189E-3</v>
      </c>
      <c r="Q17" s="323"/>
      <c r="S17" s="208"/>
    </row>
    <row r="18" spans="1:19">
      <c r="A18" s="16" t="s">
        <v>6</v>
      </c>
      <c r="B18" s="22">
        <v>3389443</v>
      </c>
      <c r="C18" s="132">
        <f t="shared" si="8"/>
        <v>3.3866313806974739E-2</v>
      </c>
      <c r="D18" s="274">
        <f t="shared" si="0"/>
        <v>7.6374929583812156E-3</v>
      </c>
      <c r="E18" s="22">
        <v>3434102</v>
      </c>
      <c r="F18" s="12">
        <f t="shared" si="9"/>
        <v>3.2557075528094288E-2</v>
      </c>
      <c r="G18" s="274">
        <f t="shared" si="1"/>
        <v>7.8131231087752821E-3</v>
      </c>
      <c r="H18" s="130">
        <f t="shared" si="2"/>
        <v>44659</v>
      </c>
      <c r="I18" s="131">
        <f t="shared" si="5"/>
        <v>1.3175911204289292</v>
      </c>
      <c r="J18" s="22">
        <v>3592180</v>
      </c>
      <c r="K18" s="12">
        <f t="shared" si="10"/>
        <v>3.3474413236433624E-2</v>
      </c>
      <c r="L18" s="129">
        <f t="shared" si="3"/>
        <v>7.8046756181288845E-3</v>
      </c>
      <c r="M18" s="22">
        <v>3592180</v>
      </c>
      <c r="N18" s="12">
        <f t="shared" si="11"/>
        <v>3.2686705522567687E-2</v>
      </c>
      <c r="O18" s="274">
        <f t="shared" si="4"/>
        <v>7.4597748888981189E-3</v>
      </c>
      <c r="Q18" s="323"/>
    </row>
    <row r="19" spans="1:19" s="213" customFormat="1">
      <c r="A19" s="23" t="s">
        <v>11</v>
      </c>
      <c r="B19" s="21">
        <v>24641861</v>
      </c>
      <c r="C19" s="133">
        <f t="shared" si="8"/>
        <v>0.24621420021338378</v>
      </c>
      <c r="D19" s="274">
        <f t="shared" si="0"/>
        <v>5.5525949210212033E-2</v>
      </c>
      <c r="E19" s="21">
        <v>32415523</v>
      </c>
      <c r="F19" s="128">
        <f t="shared" si="9"/>
        <v>0.30731604087289122</v>
      </c>
      <c r="G19" s="274">
        <f t="shared" si="1"/>
        <v>7.3750422041726396E-2</v>
      </c>
      <c r="H19" s="130">
        <f t="shared" si="2"/>
        <v>7773662</v>
      </c>
      <c r="I19" s="131">
        <f t="shared" si="5"/>
        <v>31.546570285417971</v>
      </c>
      <c r="J19" s="21">
        <v>25196770</v>
      </c>
      <c r="K19" s="128">
        <f t="shared" si="10"/>
        <v>0.23480089839689927</v>
      </c>
      <c r="L19" s="129">
        <f t="shared" si="3"/>
        <v>5.474464433146483E-2</v>
      </c>
      <c r="M19" s="21">
        <v>8032818</v>
      </c>
      <c r="N19" s="128">
        <f t="shared" si="11"/>
        <v>7.3093875162820676E-2</v>
      </c>
      <c r="O19" s="274">
        <f t="shared" si="4"/>
        <v>1.6681517630934086E-2</v>
      </c>
      <c r="Q19" s="323"/>
      <c r="S19" s="208"/>
    </row>
    <row r="20" spans="1:19">
      <c r="A20" s="16" t="s">
        <v>6</v>
      </c>
      <c r="B20" s="22">
        <v>10101430</v>
      </c>
      <c r="C20" s="132">
        <f t="shared" si="8"/>
        <v>0.10093050636319562</v>
      </c>
      <c r="D20" s="274">
        <f t="shared" si="0"/>
        <v>2.2761734153541088E-2</v>
      </c>
      <c r="E20" s="22">
        <v>9977532</v>
      </c>
      <c r="F20" s="12">
        <f t="shared" si="9"/>
        <v>9.4592199913682715E-2</v>
      </c>
      <c r="G20" s="274">
        <f t="shared" si="1"/>
        <v>2.2700457306668486E-2</v>
      </c>
      <c r="H20" s="130">
        <f t="shared" si="2"/>
        <v>-123898</v>
      </c>
      <c r="I20" s="131">
        <f t="shared" si="5"/>
        <v>-1.2265392127649193</v>
      </c>
      <c r="J20" s="22">
        <v>5104591</v>
      </c>
      <c r="K20" s="12">
        <f t="shared" si="10"/>
        <v>4.7568103084193986E-2</v>
      </c>
      <c r="L20" s="129">
        <f t="shared" si="3"/>
        <v>1.1090668317907271E-2</v>
      </c>
      <c r="M20" s="22">
        <v>5104591</v>
      </c>
      <c r="N20" s="12">
        <f t="shared" si="11"/>
        <v>4.6448747788292714E-2</v>
      </c>
      <c r="O20" s="274">
        <f t="shared" si="4"/>
        <v>1.0600554471071978E-2</v>
      </c>
      <c r="Q20" s="323"/>
    </row>
    <row r="21" spans="1:19" s="213" customFormat="1">
      <c r="A21" s="18" t="s">
        <v>7</v>
      </c>
      <c r="B21" s="24">
        <v>14540431</v>
      </c>
      <c r="C21" s="138">
        <f t="shared" si="8"/>
        <v>0.14528369385018819</v>
      </c>
      <c r="D21" s="274">
        <f t="shared" si="0"/>
        <v>3.2764215056670945E-2</v>
      </c>
      <c r="E21" s="24">
        <v>22437991</v>
      </c>
      <c r="F21" s="128">
        <f t="shared" si="9"/>
        <v>0.21272384095920852</v>
      </c>
      <c r="G21" s="274">
        <f t="shared" si="1"/>
        <v>5.1049964735057907E-2</v>
      </c>
      <c r="H21" s="130">
        <f t="shared" si="2"/>
        <v>7897560</v>
      </c>
      <c r="I21" s="131">
        <f t="shared" si="5"/>
        <v>54.314483525282043</v>
      </c>
      <c r="J21" s="24">
        <v>20092179</v>
      </c>
      <c r="K21" s="128">
        <f t="shared" si="10"/>
        <v>0.18723279531270531</v>
      </c>
      <c r="L21" s="129">
        <f t="shared" si="3"/>
        <v>4.3653976013557555E-2</v>
      </c>
      <c r="M21" s="24">
        <v>2928227</v>
      </c>
      <c r="N21" s="128">
        <f t="shared" si="11"/>
        <v>2.6645127374527955E-2</v>
      </c>
      <c r="O21" s="274">
        <f t="shared" si="4"/>
        <v>6.0809631598621088E-3</v>
      </c>
      <c r="Q21" s="323"/>
      <c r="S21" s="208"/>
    </row>
    <row r="22" spans="1:19">
      <c r="A22" s="23" t="s">
        <v>12</v>
      </c>
      <c r="B22" s="21">
        <v>7835672</v>
      </c>
      <c r="C22" s="12">
        <f t="shared" si="8"/>
        <v>7.8291721336079506E-2</v>
      </c>
      <c r="D22" s="274">
        <f t="shared" si="0"/>
        <v>1.7656260844092928E-2</v>
      </c>
      <c r="E22" s="21">
        <v>8046080</v>
      </c>
      <c r="F22" s="12">
        <f t="shared" si="9"/>
        <v>7.6281029004114875E-2</v>
      </c>
      <c r="G22" s="274">
        <f t="shared" si="1"/>
        <v>1.8306099697404047E-2</v>
      </c>
      <c r="H22" s="130">
        <f t="shared" si="2"/>
        <v>210408</v>
      </c>
      <c r="I22" s="131">
        <f t="shared" si="5"/>
        <v>2.6852578821573871</v>
      </c>
      <c r="J22" s="21">
        <v>7780000</v>
      </c>
      <c r="K22" s="12">
        <f t="shared" si="10"/>
        <v>7.249941121532151E-2</v>
      </c>
      <c r="L22" s="129">
        <f t="shared" si="3"/>
        <v>1.690348933211663E-2</v>
      </c>
      <c r="M22" s="21">
        <v>7780000</v>
      </c>
      <c r="N22" s="12">
        <f t="shared" si="11"/>
        <v>7.0793381446802958E-2</v>
      </c>
      <c r="O22" s="274">
        <f t="shared" si="4"/>
        <v>1.615649790256261E-2</v>
      </c>
      <c r="Q22" s="323"/>
    </row>
    <row r="23" spans="1:19" s="213" customFormat="1">
      <c r="A23" s="16" t="s">
        <v>6</v>
      </c>
      <c r="B23" s="22">
        <v>7835672</v>
      </c>
      <c r="C23" s="132">
        <f t="shared" si="8"/>
        <v>7.8291721336079506E-2</v>
      </c>
      <c r="D23" s="274">
        <f t="shared" si="0"/>
        <v>1.7656260844092928E-2</v>
      </c>
      <c r="E23" s="22">
        <v>8046080</v>
      </c>
      <c r="F23" s="128">
        <f t="shared" si="9"/>
        <v>7.6281029004114875E-2</v>
      </c>
      <c r="G23" s="274">
        <f t="shared" si="1"/>
        <v>1.8306099697404047E-2</v>
      </c>
      <c r="H23" s="130">
        <f t="shared" si="2"/>
        <v>210408</v>
      </c>
      <c r="I23" s="131">
        <f t="shared" si="5"/>
        <v>2.6852578821573871</v>
      </c>
      <c r="J23" s="22">
        <v>7780000</v>
      </c>
      <c r="K23" s="128">
        <f t="shared" si="10"/>
        <v>7.249941121532151E-2</v>
      </c>
      <c r="L23" s="129">
        <f t="shared" si="3"/>
        <v>1.690348933211663E-2</v>
      </c>
      <c r="M23" s="22">
        <v>7780000</v>
      </c>
      <c r="N23" s="128">
        <f t="shared" si="11"/>
        <v>7.0793381446802958E-2</v>
      </c>
      <c r="O23" s="274">
        <f t="shared" si="4"/>
        <v>1.615649790256261E-2</v>
      </c>
      <c r="Q23" s="323"/>
      <c r="S23" s="208"/>
    </row>
    <row r="24" spans="1:19" s="213" customFormat="1">
      <c r="A24" s="141" t="s">
        <v>13</v>
      </c>
      <c r="B24" s="21">
        <v>1344042319</v>
      </c>
      <c r="C24" s="128">
        <f t="shared" si="8"/>
        <v>13.429274056270616</v>
      </c>
      <c r="D24" s="274">
        <f t="shared" si="0"/>
        <v>3.0285547646409339</v>
      </c>
      <c r="E24" s="21">
        <v>1545623619</v>
      </c>
      <c r="F24" s="128">
        <f t="shared" si="9"/>
        <v>14.653316908405584</v>
      </c>
      <c r="G24" s="274">
        <f t="shared" si="1"/>
        <v>3.5165372534298003</v>
      </c>
      <c r="H24" s="130">
        <f t="shared" si="2"/>
        <v>201581300</v>
      </c>
      <c r="I24" s="131">
        <f t="shared" si="5"/>
        <v>14.998136379365008</v>
      </c>
      <c r="J24" s="21">
        <v>1628423383</v>
      </c>
      <c r="K24" s="128">
        <f t="shared" si="10"/>
        <v>15.174773326061953</v>
      </c>
      <c r="L24" s="129">
        <f t="shared" si="3"/>
        <v>3.5380510646156522</v>
      </c>
      <c r="M24" s="21">
        <v>1651851798</v>
      </c>
      <c r="N24" s="128">
        <f t="shared" si="11"/>
        <v>15.030870749280373</v>
      </c>
      <c r="O24" s="274">
        <f t="shared" si="4"/>
        <v>3.4303521991942518</v>
      </c>
      <c r="Q24" s="323"/>
      <c r="S24" s="208"/>
    </row>
    <row r="25" spans="1:19">
      <c r="A25" s="16" t="s">
        <v>6</v>
      </c>
      <c r="B25" s="22">
        <v>1339381318</v>
      </c>
      <c r="C25" s="142">
        <f t="shared" si="8"/>
        <v>13.382702710323619</v>
      </c>
      <c r="D25" s="274">
        <f t="shared" si="0"/>
        <v>3.0180520471394128</v>
      </c>
      <c r="E25" s="22">
        <v>1544747070</v>
      </c>
      <c r="F25" s="12">
        <f t="shared" si="9"/>
        <v>14.645006767356461</v>
      </c>
      <c r="G25" s="274">
        <f t="shared" si="1"/>
        <v>3.5145429663504193</v>
      </c>
      <c r="H25" s="130">
        <f t="shared" si="2"/>
        <v>205365752</v>
      </c>
      <c r="I25" s="131">
        <f t="shared" si="5"/>
        <v>15.332881625275888</v>
      </c>
      <c r="J25" s="22">
        <v>1627570946</v>
      </c>
      <c r="K25" s="12">
        <f t="shared" si="10"/>
        <v>15.166829729584039</v>
      </c>
      <c r="L25" s="129">
        <f t="shared" si="3"/>
        <v>3.5361989875287883</v>
      </c>
      <c r="M25" s="22">
        <v>1651851798</v>
      </c>
      <c r="N25" s="12">
        <f t="shared" si="11"/>
        <v>15.030870749280373</v>
      </c>
      <c r="O25" s="274">
        <f t="shared" si="4"/>
        <v>3.4303521991942518</v>
      </c>
      <c r="Q25" s="323"/>
    </row>
    <row r="26" spans="1:19" s="213" customFormat="1">
      <c r="A26" s="134" t="s">
        <v>2</v>
      </c>
      <c r="B26" s="135">
        <v>341299</v>
      </c>
      <c r="C26" s="136">
        <f t="shared" si="8"/>
        <v>3.4101588479306692E-3</v>
      </c>
      <c r="D26" s="274">
        <f t="shared" si="0"/>
        <v>7.6905518375808366E-4</v>
      </c>
      <c r="E26" s="135">
        <v>523603</v>
      </c>
      <c r="F26" s="128">
        <f t="shared" si="9"/>
        <v>4.9640291458252416E-3</v>
      </c>
      <c r="G26" s="274">
        <f t="shared" si="1"/>
        <v>1.1912793210929857E-3</v>
      </c>
      <c r="H26" s="130">
        <f t="shared" si="2"/>
        <v>182304</v>
      </c>
      <c r="I26" s="131">
        <f t="shared" si="5"/>
        <v>53.414747772481036</v>
      </c>
      <c r="J26" s="135">
        <v>537427</v>
      </c>
      <c r="K26" s="128">
        <f t="shared" si="10"/>
        <v>5.0081158189224408E-3</v>
      </c>
      <c r="L26" s="129">
        <f t="shared" si="3"/>
        <v>1.1676595837135533E-3</v>
      </c>
      <c r="M26" s="135">
        <v>537427</v>
      </c>
      <c r="N26" s="128"/>
      <c r="O26" s="274">
        <f t="shared" si="4"/>
        <v>1.1160588943805291E-3</v>
      </c>
      <c r="Q26" s="323"/>
      <c r="S26" s="208"/>
    </row>
    <row r="27" spans="1:19" s="215" customFormat="1">
      <c r="A27" s="143" t="s">
        <v>70</v>
      </c>
      <c r="B27" s="144">
        <v>802176</v>
      </c>
      <c r="C27" s="145">
        <f t="shared" si="8"/>
        <v>8.0151057694210423E-3</v>
      </c>
      <c r="D27" s="274">
        <f t="shared" si="0"/>
        <v>1.8075576286081256E-3</v>
      </c>
      <c r="E27" s="144">
        <v>5790152</v>
      </c>
      <c r="F27" s="145">
        <f t="shared" si="9"/>
        <v>5.4893656619152895E-2</v>
      </c>
      <c r="G27" s="274">
        <f t="shared" si="1"/>
        <v>1.3173508065433532E-2</v>
      </c>
      <c r="H27" s="130">
        <f t="shared" si="2"/>
        <v>4987976</v>
      </c>
      <c r="I27" s="131">
        <f t="shared" si="5"/>
        <v>621.80568852720603</v>
      </c>
      <c r="J27" s="144">
        <v>12976922</v>
      </c>
      <c r="K27" s="145">
        <f t="shared" si="10"/>
        <v>0.12092791830169054</v>
      </c>
      <c r="L27" s="129">
        <f t="shared" si="3"/>
        <v>2.8194763829140046E-2</v>
      </c>
      <c r="M27" s="144">
        <v>11638079</v>
      </c>
      <c r="N27" s="145">
        <f>M27/$M$149*100</f>
        <v>0.10589961001992636</v>
      </c>
      <c r="O27" s="274">
        <f t="shared" si="4"/>
        <v>2.4168457449017734E-2</v>
      </c>
      <c r="Q27" s="323"/>
      <c r="S27" s="208"/>
    </row>
    <row r="28" spans="1:19" s="213" customFormat="1">
      <c r="A28" s="18" t="s">
        <v>7</v>
      </c>
      <c r="B28" s="24">
        <v>4661001</v>
      </c>
      <c r="C28" s="138"/>
      <c r="D28" s="274">
        <f t="shared" si="0"/>
        <v>1.050271750152099E-2</v>
      </c>
      <c r="E28" s="24">
        <v>876549</v>
      </c>
      <c r="F28" s="128">
        <f t="shared" si="9"/>
        <v>8.3101410491230373E-3</v>
      </c>
      <c r="G28" s="274">
        <f t="shared" si="1"/>
        <v>1.9942870793802471E-3</v>
      </c>
      <c r="H28" s="130">
        <f t="shared" si="2"/>
        <v>-3784452</v>
      </c>
      <c r="I28" s="131">
        <f t="shared" si="5"/>
        <v>-81.193975285566339</v>
      </c>
      <c r="J28" s="24">
        <v>852437</v>
      </c>
      <c r="K28" s="128">
        <f t="shared" si="10"/>
        <v>7.9435964779119572E-3</v>
      </c>
      <c r="L28" s="129">
        <f t="shared" si="3"/>
        <v>1.8520770868639463E-3</v>
      </c>
      <c r="M28" s="24"/>
      <c r="N28" s="128"/>
      <c r="O28" s="274">
        <f t="shared" si="4"/>
        <v>0</v>
      </c>
      <c r="Q28" s="323"/>
      <c r="S28" s="208"/>
    </row>
    <row r="29" spans="1:19" s="213" customFormat="1">
      <c r="A29" s="141" t="s">
        <v>73</v>
      </c>
      <c r="B29" s="21">
        <v>104297147</v>
      </c>
      <c r="C29" s="12">
        <f>B29/$B$149*100</f>
        <v>1.0421063016767573</v>
      </c>
      <c r="D29" s="274">
        <f t="shared" si="0"/>
        <v>0.23501463980711598</v>
      </c>
      <c r="E29" s="21">
        <v>98766223</v>
      </c>
      <c r="F29" s="12">
        <f t="shared" si="9"/>
        <v>0.93635523401331788</v>
      </c>
      <c r="G29" s="274">
        <f t="shared" si="1"/>
        <v>0.22470871840374948</v>
      </c>
      <c r="H29" s="130">
        <f t="shared" si="2"/>
        <v>-5530924</v>
      </c>
      <c r="I29" s="131">
        <f t="shared" si="5"/>
        <v>-5.3030443872064836</v>
      </c>
      <c r="J29" s="21">
        <v>96241911</v>
      </c>
      <c r="K29" s="12">
        <f t="shared" si="10"/>
        <v>0.89684857091740022</v>
      </c>
      <c r="L29" s="129">
        <f t="shared" si="3"/>
        <v>0.20910335679833139</v>
      </c>
      <c r="M29" s="21">
        <v>93320229</v>
      </c>
      <c r="N29" s="12">
        <f>M29/$M$149*100</f>
        <v>0.84915868487146562</v>
      </c>
      <c r="O29" s="274">
        <f t="shared" si="4"/>
        <v>0.1937953835610749</v>
      </c>
      <c r="Q29" s="323"/>
      <c r="S29" s="208"/>
    </row>
    <row r="30" spans="1:19">
      <c r="A30" s="16" t="s">
        <v>6</v>
      </c>
      <c r="B30" s="22">
        <v>103187620</v>
      </c>
      <c r="C30" s="132">
        <f>B30/$B$149*100</f>
        <v>1.0310202354531002</v>
      </c>
      <c r="D30" s="274">
        <f t="shared" si="0"/>
        <v>0.23251452263457939</v>
      </c>
      <c r="E30" s="22">
        <v>97724696</v>
      </c>
      <c r="F30" s="128">
        <f t="shared" si="9"/>
        <v>0.92648101559943585</v>
      </c>
      <c r="G30" s="274">
        <f t="shared" si="1"/>
        <v>0.22233908038131639</v>
      </c>
      <c r="H30" s="130">
        <f t="shared" si="2"/>
        <v>-5462924</v>
      </c>
      <c r="I30" s="131">
        <f t="shared" si="5"/>
        <v>-5.2941661024839988</v>
      </c>
      <c r="J30" s="22">
        <v>95282384</v>
      </c>
      <c r="K30" s="128">
        <f t="shared" si="10"/>
        <v>0.88790703588588304</v>
      </c>
      <c r="L30" s="129">
        <f t="shared" si="3"/>
        <v>0.20701860687437532</v>
      </c>
      <c r="M30" s="22">
        <v>92360702</v>
      </c>
      <c r="N30" s="128">
        <f>M30/$M$149*100</f>
        <v>0.840427558789267</v>
      </c>
      <c r="O30" s="274">
        <f t="shared" si="4"/>
        <v>0.19180276197200649</v>
      </c>
      <c r="Q30" s="323"/>
    </row>
    <row r="31" spans="1:19" s="213" customFormat="1">
      <c r="A31" s="146" t="s">
        <v>2</v>
      </c>
      <c r="B31" s="135">
        <v>266976</v>
      </c>
      <c r="C31" s="136">
        <f>B31/$B$149*100</f>
        <v>2.6675453739540352E-3</v>
      </c>
      <c r="D31" s="274">
        <f t="shared" si="0"/>
        <v>6.0158182924356109E-4</v>
      </c>
      <c r="E31" s="135">
        <v>246240</v>
      </c>
      <c r="F31" s="128">
        <f t="shared" si="9"/>
        <v>2.3344834480856823E-3</v>
      </c>
      <c r="G31" s="274">
        <f t="shared" si="1"/>
        <v>5.6023479625964096E-4</v>
      </c>
      <c r="H31" s="130">
        <f t="shared" si="2"/>
        <v>-20736</v>
      </c>
      <c r="I31" s="131">
        <f t="shared" si="5"/>
        <v>-7.7669902912621325</v>
      </c>
      <c r="J31" s="135">
        <v>246240</v>
      </c>
      <c r="K31" s="128">
        <f t="shared" si="10"/>
        <v>2.2946343210360882E-3</v>
      </c>
      <c r="L31" s="129">
        <f t="shared" si="3"/>
        <v>5.3500195541650363E-4</v>
      </c>
      <c r="M31" s="135">
        <v>246240</v>
      </c>
      <c r="N31" s="128">
        <f>M31/$M$149*100</f>
        <v>2.2406378210103805E-3</v>
      </c>
      <c r="O31" s="274">
        <f t="shared" si="4"/>
        <v>5.1135938862815133E-4</v>
      </c>
      <c r="Q31" s="323"/>
      <c r="S31" s="208"/>
    </row>
    <row r="32" spans="1:19" s="213" customFormat="1">
      <c r="A32" s="214" t="s">
        <v>70</v>
      </c>
      <c r="B32" s="147"/>
      <c r="C32" s="136"/>
      <c r="D32" s="274">
        <f t="shared" si="0"/>
        <v>0</v>
      </c>
      <c r="E32" s="147">
        <v>173063</v>
      </c>
      <c r="F32" s="128"/>
      <c r="G32" s="274">
        <f t="shared" si="1"/>
        <v>3.9374559188223786E-4</v>
      </c>
      <c r="H32" s="130">
        <f t="shared" si="2"/>
        <v>173063</v>
      </c>
      <c r="I32" s="274" t="s">
        <v>78</v>
      </c>
      <c r="J32" s="135"/>
      <c r="K32" s="128"/>
      <c r="L32" s="274">
        <f t="shared" si="3"/>
        <v>0</v>
      </c>
      <c r="M32" s="135"/>
      <c r="N32" s="128"/>
      <c r="O32" s="274">
        <f t="shared" si="4"/>
        <v>0</v>
      </c>
      <c r="Q32" s="323"/>
      <c r="S32" s="208"/>
    </row>
    <row r="33" spans="1:19" s="213" customFormat="1">
      <c r="A33" s="18" t="s">
        <v>7</v>
      </c>
      <c r="B33" s="24">
        <v>1109527</v>
      </c>
      <c r="C33" s="138">
        <f>B33/$B$149*100</f>
        <v>1.1086066223657178E-2</v>
      </c>
      <c r="D33" s="274">
        <f t="shared" si="0"/>
        <v>2.5001171725365602E-3</v>
      </c>
      <c r="E33" s="24">
        <v>1041527</v>
      </c>
      <c r="F33" s="128">
        <f t="shared" ref="F33:F47" si="12">E33/$E$149*100</f>
        <v>9.8742184138821323E-3</v>
      </c>
      <c r="G33" s="274">
        <f t="shared" si="1"/>
        <v>2.3696380224330535E-3</v>
      </c>
      <c r="H33" s="130">
        <f t="shared" si="2"/>
        <v>-68000</v>
      </c>
      <c r="I33" s="131">
        <f t="shared" si="5"/>
        <v>-6.1287377413979129</v>
      </c>
      <c r="J33" s="24">
        <v>959527</v>
      </c>
      <c r="K33" s="128">
        <f t="shared" ref="K33:K47" si="13">J33/$J$149*100</f>
        <v>8.9415350315171973E-3</v>
      </c>
      <c r="L33" s="129">
        <f t="shared" si="3"/>
        <v>2.0847499239560249E-3</v>
      </c>
      <c r="M33" s="24">
        <v>959527</v>
      </c>
      <c r="N33" s="128">
        <f>M33/$M$149*100</f>
        <v>8.7311260821987795E-3</v>
      </c>
      <c r="O33" s="274">
        <f t="shared" si="4"/>
        <v>1.9926215890684056E-3</v>
      </c>
      <c r="Q33" s="323"/>
      <c r="S33" s="208"/>
    </row>
    <row r="34" spans="1:19" s="216" customFormat="1">
      <c r="A34" s="143" t="s">
        <v>70</v>
      </c>
      <c r="B34" s="144"/>
      <c r="C34" s="148">
        <f>B34/$B$149*100</f>
        <v>0</v>
      </c>
      <c r="D34" s="274">
        <f t="shared" si="0"/>
        <v>0</v>
      </c>
      <c r="E34" s="144">
        <v>781363</v>
      </c>
      <c r="F34" s="149">
        <f t="shared" si="12"/>
        <v>7.4077281938213649E-3</v>
      </c>
      <c r="G34" s="274">
        <f t="shared" si="1"/>
        <v>1.7777239323823176E-3</v>
      </c>
      <c r="H34" s="130">
        <f t="shared" si="2"/>
        <v>781363</v>
      </c>
      <c r="I34" s="274" t="s">
        <v>78</v>
      </c>
      <c r="J34" s="144">
        <v>781363</v>
      </c>
      <c r="K34" s="149">
        <f t="shared" si="13"/>
        <v>7.2812798773055597E-3</v>
      </c>
      <c r="L34" s="274">
        <f t="shared" si="3"/>
        <v>1.6976556728805459E-3</v>
      </c>
      <c r="M34" s="144">
        <v>781363</v>
      </c>
      <c r="N34" s="149">
        <f>M34/$M$149*100</f>
        <v>7.1099394482542801E-3</v>
      </c>
      <c r="O34" s="274">
        <f t="shared" si="4"/>
        <v>1.6226336337583584E-3</v>
      </c>
      <c r="Q34" s="323"/>
      <c r="S34" s="208"/>
    </row>
    <row r="35" spans="1:19" s="213" customFormat="1">
      <c r="A35" s="25" t="s">
        <v>14</v>
      </c>
      <c r="B35" s="21">
        <v>200864355</v>
      </c>
      <c r="C35" s="128">
        <f>B35/$B$149*100</f>
        <v>2.0069773349383877</v>
      </c>
      <c r="D35" s="274">
        <f t="shared" si="0"/>
        <v>0.45261126884337194</v>
      </c>
      <c r="E35" s="21">
        <v>200527774</v>
      </c>
      <c r="F35" s="128">
        <f t="shared" si="12"/>
        <v>1.9011077375100165</v>
      </c>
      <c r="G35" s="274">
        <f t="shared" si="1"/>
        <v>0.45623227993538545</v>
      </c>
      <c r="H35" s="130">
        <f t="shared" si="2"/>
        <v>-336581</v>
      </c>
      <c r="I35" s="131">
        <f t="shared" si="5"/>
        <v>-0.16756631608430439</v>
      </c>
      <c r="J35" s="21">
        <v>135331610</v>
      </c>
      <c r="K35" s="128">
        <f t="shared" si="13"/>
        <v>1.26111337324184</v>
      </c>
      <c r="L35" s="129">
        <f t="shared" si="3"/>
        <v>0.29403295963151266</v>
      </c>
      <c r="M35" s="21">
        <v>111808461</v>
      </c>
      <c r="N35" s="128">
        <f>M35/$M$149*100</f>
        <v>1.0173906206366312</v>
      </c>
      <c r="O35" s="274">
        <f t="shared" si="4"/>
        <v>0.23218935290941564</v>
      </c>
      <c r="Q35" s="323"/>
      <c r="S35" s="208"/>
    </row>
    <row r="36" spans="1:19" s="213" customFormat="1">
      <c r="A36" s="16" t="s">
        <v>6</v>
      </c>
      <c r="B36" s="22">
        <v>146302802</v>
      </c>
      <c r="C36" s="132">
        <f>B36/$B$149*100</f>
        <v>1.4618144053083917</v>
      </c>
      <c r="D36" s="274">
        <f t="shared" si="0"/>
        <v>0.32966673877284303</v>
      </c>
      <c r="E36" s="22">
        <v>133646283</v>
      </c>
      <c r="F36" s="128">
        <f t="shared" si="12"/>
        <v>1.2670363692400703</v>
      </c>
      <c r="G36" s="274">
        <f t="shared" si="1"/>
        <v>0.3040663504197666</v>
      </c>
      <c r="H36" s="130">
        <f t="shared" si="2"/>
        <v>-12656519</v>
      </c>
      <c r="I36" s="131">
        <f t="shared" si="5"/>
        <v>-8.6509067680057115</v>
      </c>
      <c r="J36" s="22">
        <v>95956350</v>
      </c>
      <c r="K36" s="128">
        <f t="shared" si="13"/>
        <v>0.89418751637163441</v>
      </c>
      <c r="L36" s="129">
        <f t="shared" si="3"/>
        <v>0.20848292269586757</v>
      </c>
      <c r="M36" s="22">
        <v>98773338</v>
      </c>
      <c r="N36" s="128">
        <f>M36/$M$149*100</f>
        <v>0.89877873956400989</v>
      </c>
      <c r="O36" s="274">
        <f t="shared" si="4"/>
        <v>0.20511969514474393</v>
      </c>
      <c r="Q36" s="323"/>
      <c r="S36" s="208"/>
    </row>
    <row r="37" spans="1:19" s="213" customFormat="1">
      <c r="A37" s="146" t="s">
        <v>2</v>
      </c>
      <c r="B37" s="135">
        <v>23328</v>
      </c>
      <c r="C37" s="132"/>
      <c r="D37" s="274">
        <f t="shared" ref="D37:D68" si="14">B37/$B$167/1000000*100</f>
        <v>5.2565402555262618E-5</v>
      </c>
      <c r="E37" s="135">
        <v>23328</v>
      </c>
      <c r="F37" s="128">
        <f t="shared" si="12"/>
        <v>2.2116158981864357E-4</v>
      </c>
      <c r="G37" s="274">
        <f t="shared" ref="G37:G68" si="15">E37/$E$167/1000000*100</f>
        <v>5.3074875435123882E-5</v>
      </c>
      <c r="H37" s="130">
        <f t="shared" si="2"/>
        <v>0</v>
      </c>
      <c r="I37" s="131">
        <f t="shared" si="5"/>
        <v>0</v>
      </c>
      <c r="J37" s="135">
        <v>23328</v>
      </c>
      <c r="K37" s="128">
        <f t="shared" si="13"/>
        <v>2.1738640936131364E-4</v>
      </c>
      <c r="L37" s="129">
        <f t="shared" ref="L37:L68" si="16">J37/$J$167/1000000*100</f>
        <v>5.0684395776300355E-5</v>
      </c>
      <c r="M37" s="135">
        <v>23328</v>
      </c>
      <c r="N37" s="128"/>
      <c r="O37" s="274">
        <f t="shared" ref="O37:O68" si="17">M37/$M$167/1000000*100</f>
        <v>4.8444573659509082E-5</v>
      </c>
      <c r="Q37" s="323"/>
      <c r="S37" s="208"/>
    </row>
    <row r="38" spans="1:19" s="218" customFormat="1">
      <c r="A38" s="143" t="s">
        <v>70</v>
      </c>
      <c r="B38" s="144">
        <v>162984</v>
      </c>
      <c r="C38" s="148">
        <f t="shared" ref="C38:C47" si="18">B38/$B$149*100</f>
        <v>1.6284880110141902E-3</v>
      </c>
      <c r="D38" s="274">
        <f t="shared" si="14"/>
        <v>3.6725478266747788E-4</v>
      </c>
      <c r="E38" s="144">
        <v>4278984</v>
      </c>
      <c r="F38" s="149">
        <f t="shared" si="12"/>
        <v>4.0566996924234343E-2</v>
      </c>
      <c r="G38" s="274">
        <f t="shared" si="15"/>
        <v>9.7353627738720905E-3</v>
      </c>
      <c r="H38" s="130">
        <f t="shared" si="2"/>
        <v>4116000</v>
      </c>
      <c r="I38" s="131">
        <f t="shared" si="5"/>
        <v>2525.4012663819763</v>
      </c>
      <c r="J38" s="144">
        <v>1764000</v>
      </c>
      <c r="K38" s="149">
        <f t="shared" si="13"/>
        <v>1.643816984367958E-2</v>
      </c>
      <c r="L38" s="129">
        <f t="shared" si="16"/>
        <v>3.8326163472819706E-3</v>
      </c>
      <c r="M38" s="144"/>
      <c r="N38" s="149">
        <f>M38/$M$149*100</f>
        <v>0</v>
      </c>
      <c r="O38" s="274">
        <f t="shared" si="17"/>
        <v>0</v>
      </c>
      <c r="Q38" s="323"/>
      <c r="S38" s="208"/>
    </row>
    <row r="39" spans="1:19" s="213" customFormat="1">
      <c r="A39" s="18" t="s">
        <v>7</v>
      </c>
      <c r="B39" s="24">
        <v>54561553</v>
      </c>
      <c r="C39" s="138">
        <f t="shared" si="18"/>
        <v>0.54516292962999635</v>
      </c>
      <c r="D39" s="274">
        <f t="shared" si="14"/>
        <v>0.12294453007052884</v>
      </c>
      <c r="E39" s="24">
        <v>66881491</v>
      </c>
      <c r="F39" s="128">
        <f t="shared" si="12"/>
        <v>0.63407136826994603</v>
      </c>
      <c r="G39" s="274">
        <f t="shared" si="15"/>
        <v>0.15216592951561894</v>
      </c>
      <c r="H39" s="130">
        <f t="shared" si="2"/>
        <v>12319938</v>
      </c>
      <c r="I39" s="131">
        <f t="shared" si="5"/>
        <v>22.579888809249994</v>
      </c>
      <c r="J39" s="24">
        <v>39375260</v>
      </c>
      <c r="K39" s="128">
        <f t="shared" si="13"/>
        <v>0.36692585687020568</v>
      </c>
      <c r="L39" s="129">
        <f t="shared" si="16"/>
        <v>8.5550036935645071E-2</v>
      </c>
      <c r="M39" s="24">
        <v>13035123</v>
      </c>
      <c r="N39" s="128">
        <f>M39/$M$149*100</f>
        <v>0.1186118810726214</v>
      </c>
      <c r="O39" s="274">
        <f t="shared" si="17"/>
        <v>2.7069657764671677E-2</v>
      </c>
      <c r="Q39" s="323"/>
      <c r="S39" s="208"/>
    </row>
    <row r="40" spans="1:19" s="213" customFormat="1" ht="25.5">
      <c r="A40" s="217" t="s">
        <v>74</v>
      </c>
      <c r="B40" s="150">
        <v>56088</v>
      </c>
      <c r="C40" s="140">
        <f t="shared" si="18"/>
        <v>5.6041473740835852E-4</v>
      </c>
      <c r="D40" s="274">
        <f t="shared" si="14"/>
        <v>1.2638410058811599E-4</v>
      </c>
      <c r="E40" s="150">
        <v>423913</v>
      </c>
      <c r="F40" s="128">
        <f t="shared" si="12"/>
        <v>4.0189160247252513E-3</v>
      </c>
      <c r="G40" s="274">
        <f t="shared" si="15"/>
        <v>9.6446886446886445E-4</v>
      </c>
      <c r="H40" s="130">
        <f t="shared" si="2"/>
        <v>367825</v>
      </c>
      <c r="I40" s="131">
        <f t="shared" si="5"/>
        <v>655.79981457709323</v>
      </c>
      <c r="J40" s="150">
        <v>274814</v>
      </c>
      <c r="K40" s="128">
        <f t="shared" si="13"/>
        <v>2.5609065801706125E-3</v>
      </c>
      <c r="L40" s="274">
        <f t="shared" si="16"/>
        <v>5.9708425672446005E-4</v>
      </c>
      <c r="M40" s="150">
        <v>1140780</v>
      </c>
      <c r="N40" s="128">
        <f>M40/$M$149*100</f>
        <v>1.038042078237582E-2</v>
      </c>
      <c r="O40" s="274">
        <f t="shared" si="17"/>
        <v>2.3690243801138015E-3</v>
      </c>
      <c r="Q40" s="323"/>
      <c r="S40" s="208"/>
    </row>
    <row r="41" spans="1:19" s="213" customFormat="1">
      <c r="A41" s="143" t="s">
        <v>70</v>
      </c>
      <c r="B41" s="147">
        <v>28174</v>
      </c>
      <c r="C41" s="140">
        <f t="shared" si="18"/>
        <v>2.8150629032490181E-4</v>
      </c>
      <c r="D41" s="274">
        <f t="shared" si="14"/>
        <v>6.3484981635458226E-5</v>
      </c>
      <c r="E41" s="147">
        <v>181904</v>
      </c>
      <c r="F41" s="128">
        <f t="shared" si="12"/>
        <v>1.7245446602525095E-3</v>
      </c>
      <c r="G41" s="274">
        <f t="shared" si="15"/>
        <v>4.1386025982299282E-4</v>
      </c>
      <c r="H41" s="130">
        <f t="shared" si="2"/>
        <v>153730</v>
      </c>
      <c r="I41" s="131">
        <f t="shared" si="5"/>
        <v>545.64492084900974</v>
      </c>
      <c r="J41" s="147">
        <v>88462</v>
      </c>
      <c r="K41" s="128">
        <f t="shared" si="13"/>
        <v>8.2434998906552332E-4</v>
      </c>
      <c r="L41" s="274">
        <f t="shared" si="16"/>
        <v>1.9220006083518011E-4</v>
      </c>
      <c r="M41" s="147">
        <v>74375</v>
      </c>
      <c r="N41" s="128"/>
      <c r="O41" s="274">
        <f t="shared" si="17"/>
        <v>1.5445238194127176E-4</v>
      </c>
      <c r="Q41" s="323"/>
      <c r="S41" s="208"/>
    </row>
    <row r="42" spans="1:19">
      <c r="A42" s="23" t="s">
        <v>15</v>
      </c>
      <c r="B42" s="21">
        <v>1535067456</v>
      </c>
      <c r="C42" s="12">
        <f t="shared" si="18"/>
        <v>15.337940829738214</v>
      </c>
      <c r="D42" s="274">
        <f t="shared" si="14"/>
        <v>3.4589951463530046</v>
      </c>
      <c r="E42" s="21">
        <v>1863075491</v>
      </c>
      <c r="F42" s="12">
        <f t="shared" si="12"/>
        <v>17.662925992014316</v>
      </c>
      <c r="G42" s="274">
        <f t="shared" si="15"/>
        <v>4.238790278251769</v>
      </c>
      <c r="H42" s="130">
        <f t="shared" si="2"/>
        <v>328008035</v>
      </c>
      <c r="I42" s="131">
        <f t="shared" si="5"/>
        <v>21.367662620814485</v>
      </c>
      <c r="J42" s="21">
        <v>1689901425</v>
      </c>
      <c r="K42" s="12">
        <f t="shared" si="13"/>
        <v>15.74766816509419</v>
      </c>
      <c r="L42" s="129">
        <f t="shared" si="16"/>
        <v>3.6716234845522089</v>
      </c>
      <c r="M42" s="21">
        <v>1615207435</v>
      </c>
      <c r="N42" s="12">
        <f>M42/$M$149*100</f>
        <v>14.697428799700152</v>
      </c>
      <c r="O42" s="274">
        <f t="shared" si="17"/>
        <v>3.3542539249075882</v>
      </c>
      <c r="Q42" s="323"/>
    </row>
    <row r="43" spans="1:19">
      <c r="A43" s="16" t="s">
        <v>6</v>
      </c>
      <c r="B43" s="22">
        <v>1120725944</v>
      </c>
      <c r="C43" s="142">
        <f t="shared" si="18"/>
        <v>11.197962765894571</v>
      </c>
      <c r="D43" s="274">
        <f t="shared" si="14"/>
        <v>2.5253519547533743</v>
      </c>
      <c r="E43" s="22">
        <v>1144075196</v>
      </c>
      <c r="F43" s="12">
        <f t="shared" si="12"/>
        <v>10.846428721683653</v>
      </c>
      <c r="G43" s="274">
        <f t="shared" si="15"/>
        <v>2.6029513252792755</v>
      </c>
      <c r="H43" s="130">
        <f t="shared" si="2"/>
        <v>23349252</v>
      </c>
      <c r="I43" s="131">
        <f t="shared" si="5"/>
        <v>2.0834042546265863</v>
      </c>
      <c r="J43" s="22">
        <v>1287707357</v>
      </c>
      <c r="K43" s="12">
        <f t="shared" si="13"/>
        <v>11.999746169683522</v>
      </c>
      <c r="L43" s="129">
        <f t="shared" si="16"/>
        <v>2.7977824642593316</v>
      </c>
      <c r="M43" s="22">
        <v>1382824306</v>
      </c>
      <c r="N43" s="12">
        <f>M43/$M$149*100</f>
        <v>12.582880278736319</v>
      </c>
      <c r="O43" s="274">
        <f t="shared" si="17"/>
        <v>2.8716706940233419</v>
      </c>
      <c r="Q43" s="323"/>
    </row>
    <row r="44" spans="1:19" s="213" customFormat="1">
      <c r="A44" s="146" t="s">
        <v>2</v>
      </c>
      <c r="B44" s="135">
        <v>15984</v>
      </c>
      <c r="C44" s="132">
        <f t="shared" si="18"/>
        <v>1.5970740912022542E-4</v>
      </c>
      <c r="D44" s="274">
        <f t="shared" si="14"/>
        <v>3.6017035084161424E-5</v>
      </c>
      <c r="E44" s="135">
        <v>13392</v>
      </c>
      <c r="F44" s="128">
        <f t="shared" si="12"/>
        <v>1.2696313489588798E-4</v>
      </c>
      <c r="G44" s="274">
        <f t="shared" si="15"/>
        <v>3.0468909972015566E-5</v>
      </c>
      <c r="H44" s="130">
        <f t="shared" si="2"/>
        <v>-2592</v>
      </c>
      <c r="I44" s="131">
        <f t="shared" si="5"/>
        <v>-16.21621621621621</v>
      </c>
      <c r="J44" s="135">
        <v>12960</v>
      </c>
      <c r="K44" s="128">
        <f t="shared" si="13"/>
        <v>1.2077022742295202E-4</v>
      </c>
      <c r="L44" s="129">
        <f t="shared" si="16"/>
        <v>2.8157997653500192E-5</v>
      </c>
      <c r="M44" s="135">
        <v>12960</v>
      </c>
      <c r="N44" s="128"/>
      <c r="O44" s="274">
        <f t="shared" si="17"/>
        <v>2.6913652033060599E-5</v>
      </c>
      <c r="Q44" s="323"/>
      <c r="S44" s="208"/>
    </row>
    <row r="45" spans="1:19">
      <c r="A45" s="27" t="s">
        <v>16</v>
      </c>
      <c r="B45" s="135">
        <v>507672693</v>
      </c>
      <c r="C45" s="151">
        <f t="shared" si="18"/>
        <v>5.072515670678027</v>
      </c>
      <c r="D45" s="274">
        <f t="shared" si="14"/>
        <v>1.1439480227134455</v>
      </c>
      <c r="E45" s="135">
        <v>587604862</v>
      </c>
      <c r="F45" s="12">
        <f t="shared" si="12"/>
        <v>5.5708001313908042</v>
      </c>
      <c r="G45" s="274">
        <f t="shared" si="15"/>
        <v>1.3368936409346346</v>
      </c>
      <c r="H45" s="130">
        <f t="shared" si="2"/>
        <v>79932169</v>
      </c>
      <c r="I45" s="131">
        <f t="shared" si="5"/>
        <v>15.744823407312964</v>
      </c>
      <c r="J45" s="135">
        <v>646904108</v>
      </c>
      <c r="K45" s="12">
        <f t="shared" si="13"/>
        <v>6.0282990929013822</v>
      </c>
      <c r="L45" s="129">
        <f t="shared" si="16"/>
        <v>1.4055188545604658</v>
      </c>
      <c r="M45" s="135">
        <v>726001650</v>
      </c>
      <c r="N45" s="12">
        <f>M45/$M$149*100</f>
        <v>6.6061840282080118</v>
      </c>
      <c r="O45" s="274">
        <f t="shared" si="17"/>
        <v>1.5076663413215932</v>
      </c>
      <c r="Q45" s="323"/>
      <c r="R45" s="213"/>
    </row>
    <row r="46" spans="1:19" s="213" customFormat="1">
      <c r="A46" s="27" t="s">
        <v>17</v>
      </c>
      <c r="B46" s="135">
        <v>366360000</v>
      </c>
      <c r="C46" s="151">
        <f t="shared" si="18"/>
        <v>3.6605609612916528</v>
      </c>
      <c r="D46" s="274">
        <f t="shared" si="14"/>
        <v>0.82552558642601226</v>
      </c>
      <c r="E46" s="135">
        <v>366946000</v>
      </c>
      <c r="F46" s="12">
        <f t="shared" si="12"/>
        <v>3.4788391948556234</v>
      </c>
      <c r="G46" s="274">
        <f t="shared" si="15"/>
        <v>0.83485996405251073</v>
      </c>
      <c r="H46" s="130">
        <f t="shared" si="2"/>
        <v>586000</v>
      </c>
      <c r="I46" s="131">
        <f t="shared" si="5"/>
        <v>0.15995195982094401</v>
      </c>
      <c r="J46" s="135">
        <v>468511000</v>
      </c>
      <c r="K46" s="12">
        <f t="shared" si="13"/>
        <v>4.365908952172429</v>
      </c>
      <c r="L46" s="129">
        <f t="shared" si="16"/>
        <v>1.0179268239690609</v>
      </c>
      <c r="M46" s="135">
        <v>493048000</v>
      </c>
      <c r="N46" s="12">
        <f>M46/$M$149*100</f>
        <v>4.4864441048307588</v>
      </c>
      <c r="O46" s="274">
        <f t="shared" si="17"/>
        <v>1.0238983262034307</v>
      </c>
      <c r="Q46" s="323"/>
      <c r="R46" s="208"/>
      <c r="S46" s="208"/>
    </row>
    <row r="47" spans="1:19">
      <c r="A47" s="18" t="s">
        <v>7</v>
      </c>
      <c r="B47" s="24">
        <v>414341512</v>
      </c>
      <c r="C47" s="138">
        <f t="shared" si="18"/>
        <v>4.1399780638436425</v>
      </c>
      <c r="D47" s="274">
        <f t="shared" si="14"/>
        <v>0.93364319159963061</v>
      </c>
      <c r="E47" s="24">
        <v>719000295</v>
      </c>
      <c r="F47" s="128">
        <f t="shared" si="12"/>
        <v>6.8164972703306637</v>
      </c>
      <c r="G47" s="274">
        <f t="shared" si="15"/>
        <v>1.635838952972493</v>
      </c>
      <c r="H47" s="130">
        <f t="shared" si="2"/>
        <v>304658783</v>
      </c>
      <c r="I47" s="131">
        <f t="shared" si="5"/>
        <v>73.528423818659064</v>
      </c>
      <c r="J47" s="24">
        <v>402194068</v>
      </c>
      <c r="K47" s="128">
        <f t="shared" si="13"/>
        <v>3.7479219954106657</v>
      </c>
      <c r="L47" s="129">
        <f t="shared" si="16"/>
        <v>0.8738410202928778</v>
      </c>
      <c r="M47" s="24">
        <v>232383129</v>
      </c>
      <c r="N47" s="128">
        <f>M47/$M$149*100</f>
        <v>2.1145485209638326</v>
      </c>
      <c r="O47" s="274">
        <f t="shared" si="17"/>
        <v>0.48258323088424643</v>
      </c>
      <c r="Q47" s="323"/>
    </row>
    <row r="48" spans="1:19" ht="25.5">
      <c r="A48" s="321" t="s">
        <v>74</v>
      </c>
      <c r="B48" s="150">
        <v>528647</v>
      </c>
      <c r="C48" s="138"/>
      <c r="D48" s="274">
        <f t="shared" si="14"/>
        <v>1.1912098064399829E-3</v>
      </c>
      <c r="E48" s="150">
        <v>868806</v>
      </c>
      <c r="F48" s="128"/>
      <c r="G48" s="274">
        <f t="shared" si="15"/>
        <v>1.9766705344345095E-3</v>
      </c>
      <c r="H48" s="130">
        <f t="shared" si="2"/>
        <v>340159</v>
      </c>
      <c r="I48" s="131">
        <f t="shared" si="5"/>
        <v>64.345205780038498</v>
      </c>
      <c r="J48" s="24">
        <v>3096632</v>
      </c>
      <c r="K48" s="128"/>
      <c r="L48" s="274">
        <f t="shared" si="16"/>
        <v>6.7280059097032108E-3</v>
      </c>
      <c r="M48" s="150">
        <v>2925434</v>
      </c>
      <c r="N48" s="128"/>
      <c r="O48" s="274">
        <f t="shared" si="17"/>
        <v>6.0751630186485026E-3</v>
      </c>
      <c r="Q48" s="323"/>
      <c r="R48" s="213"/>
    </row>
    <row r="49" spans="1:19" s="213" customFormat="1">
      <c r="A49" s="214" t="s">
        <v>70</v>
      </c>
      <c r="B49" s="147">
        <v>204369</v>
      </c>
      <c r="C49" s="138"/>
      <c r="D49" s="274">
        <f t="shared" si="14"/>
        <v>4.6050834854322997E-4</v>
      </c>
      <c r="E49" s="147"/>
      <c r="F49" s="128"/>
      <c r="G49" s="274">
        <f t="shared" si="15"/>
        <v>0</v>
      </c>
      <c r="H49" s="130">
        <f t="shared" si="2"/>
        <v>-204369</v>
      </c>
      <c r="I49" s="131">
        <f t="shared" si="5"/>
        <v>-100</v>
      </c>
      <c r="J49" s="147"/>
      <c r="K49" s="128"/>
      <c r="L49" s="274">
        <f t="shared" si="16"/>
        <v>0</v>
      </c>
      <c r="M49" s="147"/>
      <c r="N49" s="128"/>
      <c r="O49" s="274">
        <f t="shared" si="17"/>
        <v>0</v>
      </c>
      <c r="Q49" s="323"/>
      <c r="R49" s="208"/>
      <c r="S49" s="208"/>
    </row>
    <row r="50" spans="1:19">
      <c r="A50" s="141" t="s">
        <v>75</v>
      </c>
      <c r="B50" s="21">
        <v>868450203</v>
      </c>
      <c r="C50" s="12">
        <f t="shared" ref="C50:C55" si="19">B50/$B$149*100</f>
        <v>8.6772980399814692</v>
      </c>
      <c r="D50" s="274">
        <f t="shared" si="14"/>
        <v>1.9568944838775095</v>
      </c>
      <c r="E50" s="21">
        <v>792842770</v>
      </c>
      <c r="F50" s="12">
        <f t="shared" ref="F50:F55" si="20">E50/$E$149*100</f>
        <v>7.5165623923789937</v>
      </c>
      <c r="G50" s="274">
        <f t="shared" si="15"/>
        <v>1.8038422178235844</v>
      </c>
      <c r="H50" s="130">
        <f t="shared" si="2"/>
        <v>-75607433</v>
      </c>
      <c r="I50" s="131">
        <f t="shared" si="5"/>
        <v>-8.7060182309612486</v>
      </c>
      <c r="J50" s="21">
        <v>705626513</v>
      </c>
      <c r="K50" s="12">
        <f t="shared" ref="K50:K55" si="21">J50/$J$149*100</f>
        <v>6.5755150039100778</v>
      </c>
      <c r="L50" s="129">
        <f t="shared" si="16"/>
        <v>1.5331041433103028</v>
      </c>
      <c r="M50" s="21">
        <v>647126183</v>
      </c>
      <c r="N50" s="12">
        <f>M50/$M$149*100</f>
        <v>5.888464102484912</v>
      </c>
      <c r="O50" s="274">
        <f t="shared" si="17"/>
        <v>1.3438679715080784</v>
      </c>
      <c r="Q50" s="323"/>
    </row>
    <row r="51" spans="1:19">
      <c r="A51" s="16" t="s">
        <v>6</v>
      </c>
      <c r="B51" s="22">
        <v>700960906</v>
      </c>
      <c r="C51" s="142">
        <f t="shared" si="19"/>
        <v>7.0037944314205376</v>
      </c>
      <c r="D51" s="274">
        <f t="shared" si="14"/>
        <v>1.5794878343360599</v>
      </c>
      <c r="E51" s="22">
        <v>664068739</v>
      </c>
      <c r="F51" s="12">
        <f t="shared" si="20"/>
        <v>6.2957175096922962</v>
      </c>
      <c r="G51" s="274">
        <f t="shared" si="15"/>
        <v>1.5108610083498282</v>
      </c>
      <c r="H51" s="130">
        <f t="shared" si="2"/>
        <v>-36892167</v>
      </c>
      <c r="I51" s="131">
        <f t="shared" si="5"/>
        <v>-5.2630848146044826</v>
      </c>
      <c r="J51" s="22">
        <v>626034412</v>
      </c>
      <c r="K51" s="12">
        <f t="shared" si="21"/>
        <v>5.8338208573946018</v>
      </c>
      <c r="L51" s="129">
        <f t="shared" si="16"/>
        <v>1.3601755790205536</v>
      </c>
      <c r="M51" s="22">
        <v>622334549</v>
      </c>
      <c r="N51" s="12">
        <f>M51/$M$149*100</f>
        <v>5.6628749504988543</v>
      </c>
      <c r="O51" s="274">
        <f t="shared" si="17"/>
        <v>1.29238391203223</v>
      </c>
      <c r="Q51" s="323"/>
      <c r="R51" s="219"/>
    </row>
    <row r="52" spans="1:19" s="219" customFormat="1">
      <c r="A52" s="146" t="s">
        <v>2</v>
      </c>
      <c r="B52" s="135">
        <v>7776</v>
      </c>
      <c r="C52" s="136">
        <f t="shared" si="19"/>
        <v>7.7695496328758306E-5</v>
      </c>
      <c r="D52" s="274">
        <f t="shared" si="14"/>
        <v>1.7521800851754209E-5</v>
      </c>
      <c r="E52" s="135">
        <v>10368</v>
      </c>
      <c r="F52" s="128">
        <f t="shared" si="20"/>
        <v>9.8294039919397152E-5</v>
      </c>
      <c r="G52" s="274">
        <f t="shared" si="15"/>
        <v>2.3588833526721723E-5</v>
      </c>
      <c r="H52" s="130">
        <f t="shared" si="2"/>
        <v>2592</v>
      </c>
      <c r="I52" s="131">
        <f t="shared" si="5"/>
        <v>33.333333333333314</v>
      </c>
      <c r="J52" s="135">
        <v>10368</v>
      </c>
      <c r="K52" s="128">
        <f t="shared" si="21"/>
        <v>9.6616181938361618E-5</v>
      </c>
      <c r="L52" s="129">
        <f t="shared" si="16"/>
        <v>2.2526398122800156E-5</v>
      </c>
      <c r="M52" s="135">
        <v>10368</v>
      </c>
      <c r="N52" s="128">
        <f>M52/$M$149*100</f>
        <v>9.4342645095173906E-5</v>
      </c>
      <c r="O52" s="274">
        <f t="shared" si="17"/>
        <v>2.1530921626448476E-5</v>
      </c>
      <c r="Q52" s="323"/>
      <c r="S52" s="208"/>
    </row>
    <row r="53" spans="1:19" s="219" customFormat="1">
      <c r="A53" s="143" t="s">
        <v>70</v>
      </c>
      <c r="B53" s="147">
        <v>4072698</v>
      </c>
      <c r="C53" s="152">
        <f t="shared" si="19"/>
        <v>4.069319605287311E-2</v>
      </c>
      <c r="D53" s="274">
        <f t="shared" si="14"/>
        <v>9.1770837558304615E-3</v>
      </c>
      <c r="E53" s="147">
        <v>1742340</v>
      </c>
      <c r="F53" s="12">
        <f t="shared" si="20"/>
        <v>1.6518290655204711E-2</v>
      </c>
      <c r="G53" s="274">
        <f t="shared" si="15"/>
        <v>3.9640980137874548E-3</v>
      </c>
      <c r="H53" s="130">
        <f t="shared" si="2"/>
        <v>-2330358</v>
      </c>
      <c r="I53" s="131">
        <f t="shared" si="5"/>
        <v>-57.219022868869729</v>
      </c>
      <c r="J53" s="147">
        <v>742340</v>
      </c>
      <c r="K53" s="12">
        <f t="shared" si="21"/>
        <v>6.9176366223112802E-3</v>
      </c>
      <c r="L53" s="129">
        <f t="shared" si="16"/>
        <v>1.6128709859644548E-3</v>
      </c>
      <c r="M53" s="147">
        <v>742340</v>
      </c>
      <c r="N53" s="12"/>
      <c r="O53" s="274">
        <f t="shared" si="17"/>
        <v>1.5415957137517133E-3</v>
      </c>
      <c r="Q53" s="323"/>
      <c r="S53" s="208"/>
    </row>
    <row r="54" spans="1:19" s="219" customFormat="1">
      <c r="A54" s="18" t="s">
        <v>7</v>
      </c>
      <c r="B54" s="24">
        <v>167489297</v>
      </c>
      <c r="C54" s="153">
        <f t="shared" si="19"/>
        <v>1.6735036085609323</v>
      </c>
      <c r="D54" s="274">
        <f t="shared" si="14"/>
        <v>0.37740664954144976</v>
      </c>
      <c r="E54" s="24">
        <v>128774031</v>
      </c>
      <c r="F54" s="12">
        <f t="shared" si="20"/>
        <v>1.2208448826866982</v>
      </c>
      <c r="G54" s="274">
        <f t="shared" si="15"/>
        <v>0.29298120947375605</v>
      </c>
      <c r="H54" s="130">
        <f t="shared" si="2"/>
        <v>-38715266</v>
      </c>
      <c r="I54" s="131">
        <f t="shared" si="5"/>
        <v>-23.115068660178324</v>
      </c>
      <c r="J54" s="24">
        <v>79592101</v>
      </c>
      <c r="K54" s="12">
        <f t="shared" si="21"/>
        <v>0.74169414651547583</v>
      </c>
      <c r="L54" s="129">
        <f t="shared" si="16"/>
        <v>0.17292856428974929</v>
      </c>
      <c r="M54" s="24">
        <v>24791634</v>
      </c>
      <c r="N54" s="12">
        <f>M54/$M$149*100</f>
        <v>0.22558915198605778</v>
      </c>
      <c r="O54" s="274">
        <f t="shared" si="17"/>
        <v>5.1484059475848325E-2</v>
      </c>
      <c r="Q54" s="323"/>
      <c r="R54" s="208"/>
      <c r="S54" s="208"/>
    </row>
    <row r="55" spans="1:19" ht="25.5">
      <c r="A55" s="217" t="s">
        <v>74</v>
      </c>
      <c r="B55" s="150">
        <v>59406267</v>
      </c>
      <c r="C55" s="154">
        <f t="shared" si="19"/>
        <v>0.59356988163628288</v>
      </c>
      <c r="D55" s="274">
        <f t="shared" si="14"/>
        <v>0.13386121138376258</v>
      </c>
      <c r="E55" s="150">
        <v>51920538</v>
      </c>
      <c r="F55" s="12">
        <f t="shared" si="20"/>
        <v>0.49223374178323465</v>
      </c>
      <c r="G55" s="274">
        <f t="shared" si="15"/>
        <v>0.11812740427274589</v>
      </c>
      <c r="H55" s="130">
        <f t="shared" si="2"/>
        <v>-7485729</v>
      </c>
      <c r="I55" s="131">
        <f t="shared" si="5"/>
        <v>-12.600907914311463</v>
      </c>
      <c r="J55" s="150">
        <v>30879138</v>
      </c>
      <c r="K55" s="12">
        <f t="shared" si="21"/>
        <v>0.28775312645715428</v>
      </c>
      <c r="L55" s="129">
        <f t="shared" si="16"/>
        <v>6.7090640073002222E-2</v>
      </c>
      <c r="M55" s="150">
        <v>10747962</v>
      </c>
      <c r="N55" s="12">
        <f>M55/$M$149*100</f>
        <v>9.7800073732871889E-2</v>
      </c>
      <c r="O55" s="274">
        <f t="shared" si="17"/>
        <v>2.231997757195664E-2</v>
      </c>
      <c r="Q55" s="323"/>
    </row>
    <row r="56" spans="1:19">
      <c r="A56" s="214" t="s">
        <v>70</v>
      </c>
      <c r="B56" s="147">
        <v>155174</v>
      </c>
      <c r="C56" s="154"/>
      <c r="D56" s="274">
        <f t="shared" si="14"/>
        <v>3.4965636900335744E-4</v>
      </c>
      <c r="E56" s="147"/>
      <c r="F56" s="12"/>
      <c r="G56" s="274">
        <f t="shared" si="15"/>
        <v>0</v>
      </c>
      <c r="H56" s="130">
        <f t="shared" si="2"/>
        <v>-155174</v>
      </c>
      <c r="I56" s="131">
        <f t="shared" si="5"/>
        <v>-100</v>
      </c>
      <c r="J56" s="147"/>
      <c r="K56" s="12"/>
      <c r="L56" s="129">
        <f t="shared" si="16"/>
        <v>0</v>
      </c>
      <c r="M56" s="150"/>
      <c r="N56" s="12"/>
      <c r="O56" s="274">
        <f t="shared" si="17"/>
        <v>0</v>
      </c>
      <c r="Q56" s="323"/>
    </row>
    <row r="57" spans="1:19">
      <c r="A57" s="155" t="s">
        <v>18</v>
      </c>
      <c r="B57" s="21">
        <v>573624146</v>
      </c>
      <c r="C57" s="12">
        <f>B57/$B$149*100</f>
        <v>5.7314831185223918</v>
      </c>
      <c r="D57" s="274">
        <f t="shared" si="14"/>
        <v>1.2925576195948534</v>
      </c>
      <c r="E57" s="21">
        <v>609041054</v>
      </c>
      <c r="F57" s="12">
        <f>E57/$E$149*100</f>
        <v>5.7740263960674882</v>
      </c>
      <c r="G57" s="274">
        <f t="shared" si="15"/>
        <v>1.3856643551065913</v>
      </c>
      <c r="H57" s="130">
        <f t="shared" si="2"/>
        <v>35416908</v>
      </c>
      <c r="I57" s="131">
        <f t="shared" si="5"/>
        <v>6.1742359081237197</v>
      </c>
      <c r="J57" s="21">
        <v>580465454</v>
      </c>
      <c r="K57" s="12">
        <f>J57/$J$149*100</f>
        <v>5.4091778465082632</v>
      </c>
      <c r="L57" s="129">
        <f t="shared" si="16"/>
        <v>1.2611685873202103</v>
      </c>
      <c r="M57" s="21">
        <v>513654838</v>
      </c>
      <c r="N57" s="12">
        <f>M57/$M$149*100</f>
        <v>4.6739540974974005</v>
      </c>
      <c r="O57" s="274">
        <f t="shared" si="17"/>
        <v>1.0666919425177555</v>
      </c>
      <c r="Q57" s="323"/>
      <c r="R57" s="216"/>
    </row>
    <row r="58" spans="1:19" s="216" customFormat="1">
      <c r="A58" s="16" t="s">
        <v>6</v>
      </c>
      <c r="B58" s="22">
        <v>495953254</v>
      </c>
      <c r="C58" s="152">
        <f>B58/$B$149*100</f>
        <v>4.9554184960638805</v>
      </c>
      <c r="D58" s="274">
        <f t="shared" si="14"/>
        <v>1.1175403997386151</v>
      </c>
      <c r="E58" s="22">
        <v>479530237</v>
      </c>
      <c r="F58" s="22">
        <f>E58/$E$149*100</f>
        <v>4.5461963983638096</v>
      </c>
      <c r="G58" s="274">
        <f t="shared" si="15"/>
        <v>1.0910068413987668</v>
      </c>
      <c r="H58" s="130">
        <f t="shared" si="2"/>
        <v>-16423017</v>
      </c>
      <c r="I58" s="131">
        <f t="shared" si="5"/>
        <v>-3.3114042235924046</v>
      </c>
      <c r="J58" s="22">
        <v>473609932</v>
      </c>
      <c r="K58" s="12">
        <f>J58/$J$149*100</f>
        <v>4.4134243207877191</v>
      </c>
      <c r="L58" s="129">
        <f t="shared" si="16"/>
        <v>1.0290051970625298</v>
      </c>
      <c r="M58" s="22">
        <v>472219654</v>
      </c>
      <c r="N58" s="12">
        <f>M58/$M$149*100</f>
        <v>4.2969185208610945</v>
      </c>
      <c r="O58" s="274">
        <f t="shared" si="17"/>
        <v>0.98064471071977399</v>
      </c>
      <c r="Q58" s="323"/>
      <c r="R58" s="208"/>
      <c r="S58" s="208"/>
    </row>
    <row r="59" spans="1:19">
      <c r="A59" s="220" t="s">
        <v>2</v>
      </c>
      <c r="B59" s="135">
        <v>2592</v>
      </c>
      <c r="C59" s="152"/>
      <c r="D59" s="274">
        <f t="shared" si="14"/>
        <v>5.8406002839180693E-6</v>
      </c>
      <c r="E59" s="135">
        <v>2592</v>
      </c>
      <c r="F59" s="22"/>
      <c r="G59" s="274">
        <f t="shared" si="15"/>
        <v>5.8972083816804307E-6</v>
      </c>
      <c r="H59" s="130">
        <f t="shared" si="2"/>
        <v>0</v>
      </c>
      <c r="I59" s="131">
        <f t="shared" si="5"/>
        <v>0</v>
      </c>
      <c r="J59" s="135">
        <v>2592</v>
      </c>
      <c r="K59" s="12"/>
      <c r="L59" s="129">
        <f t="shared" si="16"/>
        <v>5.6315995307000391E-6</v>
      </c>
      <c r="M59" s="135">
        <v>2592</v>
      </c>
      <c r="N59" s="12"/>
      <c r="O59" s="274">
        <f t="shared" si="17"/>
        <v>5.3827304066121191E-6</v>
      </c>
      <c r="Q59" s="323"/>
    </row>
    <row r="60" spans="1:19">
      <c r="A60" s="143" t="s">
        <v>70</v>
      </c>
      <c r="B60" s="26">
        <v>187210</v>
      </c>
      <c r="C60" s="152">
        <f t="shared" ref="C60:C65" si="22">B60/$B$149*100</f>
        <v>1.8705470508882257E-3</v>
      </c>
      <c r="D60" s="274">
        <f t="shared" si="14"/>
        <v>4.2184366479641272E-4</v>
      </c>
      <c r="E60" s="26">
        <v>252988</v>
      </c>
      <c r="F60" s="12">
        <f t="shared" ref="F60:F65" si="23">E60/$E$149*100</f>
        <v>2.398458002616555E-3</v>
      </c>
      <c r="G60" s="274">
        <f t="shared" si="15"/>
        <v>5.7558755943849121E-4</v>
      </c>
      <c r="H60" s="130">
        <f t="shared" si="2"/>
        <v>65778</v>
      </c>
      <c r="I60" s="131">
        <f t="shared" si="5"/>
        <v>35.135943592756803</v>
      </c>
      <c r="J60" s="26">
        <v>152988</v>
      </c>
      <c r="K60" s="12">
        <f t="shared" ref="K60:K65" si="24">J60/$J$149*100</f>
        <v>1.4256478050140883E-3</v>
      </c>
      <c r="L60" s="129">
        <f t="shared" si="16"/>
        <v>3.3239473341155004E-4</v>
      </c>
      <c r="M60" s="26">
        <v>67243</v>
      </c>
      <c r="N60" s="12"/>
      <c r="O60" s="274">
        <f t="shared" si="17"/>
        <v>1.3964156664036218E-4</v>
      </c>
      <c r="Q60" s="323"/>
      <c r="R60" s="213"/>
    </row>
    <row r="61" spans="1:19" s="213" customFormat="1">
      <c r="A61" s="18" t="s">
        <v>7</v>
      </c>
      <c r="B61" s="24">
        <v>77670892</v>
      </c>
      <c r="C61" s="153">
        <f t="shared" si="22"/>
        <v>0.77606462245851116</v>
      </c>
      <c r="D61" s="274">
        <f t="shared" si="14"/>
        <v>0.1750172198562383</v>
      </c>
      <c r="E61" s="24">
        <v>129510817</v>
      </c>
      <c r="F61" s="12">
        <f t="shared" si="23"/>
        <v>1.2278299977036784</v>
      </c>
      <c r="G61" s="274">
        <f t="shared" si="15"/>
        <v>0.29465751370782428</v>
      </c>
      <c r="H61" s="130">
        <f t="shared" si="2"/>
        <v>51839925</v>
      </c>
      <c r="I61" s="131">
        <f t="shared" si="5"/>
        <v>66.743053498085231</v>
      </c>
      <c r="J61" s="24">
        <v>106855522</v>
      </c>
      <c r="K61" s="12">
        <f t="shared" si="24"/>
        <v>0.9957535257205441</v>
      </c>
      <c r="L61" s="129">
        <f t="shared" si="16"/>
        <v>0.2321633902576804</v>
      </c>
      <c r="M61" s="24">
        <v>41435184</v>
      </c>
      <c r="N61" s="12">
        <f>M61/$M$149*100</f>
        <v>0.37703557663630677</v>
      </c>
      <c r="O61" s="274">
        <f t="shared" si="17"/>
        <v>8.6047231797981474E-2</v>
      </c>
      <c r="Q61" s="323"/>
      <c r="R61" s="208"/>
      <c r="S61" s="208"/>
    </row>
    <row r="62" spans="1:19">
      <c r="A62" s="143" t="s">
        <v>70</v>
      </c>
      <c r="B62" s="144">
        <v>305974</v>
      </c>
      <c r="C62" s="154">
        <f t="shared" si="22"/>
        <v>3.0572018767612516E-3</v>
      </c>
      <c r="D62" s="274">
        <f t="shared" si="14"/>
        <v>6.8945672502760313E-4</v>
      </c>
      <c r="E62" s="144">
        <v>575775</v>
      </c>
      <c r="F62" s="149">
        <f t="shared" si="23"/>
        <v>5.4586468783363127E-3</v>
      </c>
      <c r="G62" s="274">
        <f t="shared" si="15"/>
        <v>1.3099788410347417E-3</v>
      </c>
      <c r="H62" s="130">
        <f t="shared" si="2"/>
        <v>269801</v>
      </c>
      <c r="I62" s="131">
        <f t="shared" si="5"/>
        <v>88.177753665344113</v>
      </c>
      <c r="J62" s="144">
        <v>233537</v>
      </c>
      <c r="K62" s="149">
        <f t="shared" si="24"/>
        <v>2.1762589970427426E-3</v>
      </c>
      <c r="L62" s="129">
        <f t="shared" si="16"/>
        <v>5.0740233780906447E-4</v>
      </c>
      <c r="M62" s="144">
        <v>116649</v>
      </c>
      <c r="N62" s="149">
        <f>M62/$M$149*100</f>
        <v>1.0614366519779072E-3</v>
      </c>
      <c r="O62" s="274">
        <f t="shared" si="17"/>
        <v>2.4224155833367945E-4</v>
      </c>
      <c r="Q62" s="323"/>
    </row>
    <row r="63" spans="1:19">
      <c r="A63" s="139" t="s">
        <v>76</v>
      </c>
      <c r="B63" s="21">
        <v>874897981</v>
      </c>
      <c r="C63" s="12">
        <f t="shared" si="22"/>
        <v>8.7417223342108485</v>
      </c>
      <c r="D63" s="274">
        <f t="shared" si="14"/>
        <v>1.9714233781743615</v>
      </c>
      <c r="E63" s="21">
        <v>785460765</v>
      </c>
      <c r="F63" s="12">
        <f t="shared" si="23"/>
        <v>7.4465771402421126</v>
      </c>
      <c r="G63" s="274">
        <f t="shared" si="15"/>
        <v>1.7870469933792914</v>
      </c>
      <c r="H63" s="130">
        <f t="shared" si="2"/>
        <v>-89437216</v>
      </c>
      <c r="I63" s="131">
        <f t="shared" si="5"/>
        <v>-10.222587997948523</v>
      </c>
      <c r="J63" s="21">
        <v>735935140</v>
      </c>
      <c r="K63" s="12">
        <f t="shared" si="24"/>
        <v>6.8579517149955276</v>
      </c>
      <c r="L63" s="129">
        <f t="shared" si="16"/>
        <v>1.5989552426889149</v>
      </c>
      <c r="M63" s="21">
        <v>305430354</v>
      </c>
      <c r="N63" s="12">
        <f>M63/$M$149*100</f>
        <v>2.7792349043899818</v>
      </c>
      <c r="O63" s="274">
        <f t="shared" si="17"/>
        <v>0.63427826141130539</v>
      </c>
      <c r="Q63" s="323"/>
      <c r="R63" s="216"/>
    </row>
    <row r="64" spans="1:19" s="216" customFormat="1">
      <c r="A64" s="16" t="s">
        <v>6</v>
      </c>
      <c r="B64" s="22">
        <v>158244546</v>
      </c>
      <c r="C64" s="142">
        <f t="shared" si="22"/>
        <v>1.5811327858524979</v>
      </c>
      <c r="D64" s="274">
        <f t="shared" si="14"/>
        <v>0.35657528560805785</v>
      </c>
      <c r="E64" s="22">
        <v>152347590</v>
      </c>
      <c r="F64" s="12">
        <f t="shared" si="23"/>
        <v>1.4443344997187451</v>
      </c>
      <c r="G64" s="274">
        <f t="shared" si="15"/>
        <v>0.34661477032284488</v>
      </c>
      <c r="H64" s="130">
        <f t="shared" si="2"/>
        <v>-5896956</v>
      </c>
      <c r="I64" s="131">
        <f t="shared" si="5"/>
        <v>-3.726482933572953</v>
      </c>
      <c r="J64" s="22">
        <v>105259825</v>
      </c>
      <c r="K64" s="12">
        <f t="shared" si="24"/>
        <v>0.98088371942516428</v>
      </c>
      <c r="L64" s="129">
        <f t="shared" si="16"/>
        <v>0.22869644331464825</v>
      </c>
      <c r="M64" s="22">
        <v>104857672</v>
      </c>
      <c r="N64" s="12">
        <f>M64/$M$149*100</f>
        <v>0.95414256703338696</v>
      </c>
      <c r="O64" s="274">
        <f t="shared" si="17"/>
        <v>0.21775485317938281</v>
      </c>
      <c r="Q64" s="323"/>
      <c r="R64" s="208"/>
      <c r="S64" s="208"/>
    </row>
    <row r="65" spans="1:17">
      <c r="A65" s="146" t="s">
        <v>2</v>
      </c>
      <c r="B65" s="135">
        <v>7776</v>
      </c>
      <c r="C65" s="136">
        <f t="shared" si="22"/>
        <v>7.7695496328758306E-5</v>
      </c>
      <c r="D65" s="274">
        <f t="shared" si="14"/>
        <v>1.7521800851754209E-5</v>
      </c>
      <c r="E65" s="135">
        <v>5184</v>
      </c>
      <c r="F65" s="128">
        <f t="shared" si="23"/>
        <v>4.9147019959698576E-5</v>
      </c>
      <c r="G65" s="274">
        <f t="shared" si="15"/>
        <v>1.1794416763360861E-5</v>
      </c>
      <c r="H65" s="130">
        <f t="shared" si="2"/>
        <v>-2592</v>
      </c>
      <c r="I65" s="131">
        <f t="shared" si="5"/>
        <v>-33.333333333333343</v>
      </c>
      <c r="J65" s="135">
        <v>5184</v>
      </c>
      <c r="K65" s="128">
        <f t="shared" si="24"/>
        <v>4.8308090969180809E-5</v>
      </c>
      <c r="L65" s="129">
        <f t="shared" si="16"/>
        <v>1.1263199061400078E-5</v>
      </c>
      <c r="M65" s="135">
        <v>5184</v>
      </c>
      <c r="N65" s="128">
        <f>M65/$M$149*100</f>
        <v>4.7171322547586953E-5</v>
      </c>
      <c r="O65" s="274">
        <f t="shared" si="17"/>
        <v>1.0765460813224238E-5</v>
      </c>
      <c r="Q65" s="323"/>
    </row>
    <row r="66" spans="1:17">
      <c r="A66" s="320" t="s">
        <v>70</v>
      </c>
      <c r="B66" s="147">
        <v>198499</v>
      </c>
      <c r="C66" s="136"/>
      <c r="D66" s="274">
        <f t="shared" si="14"/>
        <v>4.4728137182000496E-4</v>
      </c>
      <c r="E66" s="147">
        <v>198499</v>
      </c>
      <c r="F66" s="128"/>
      <c r="G66" s="274">
        <f t="shared" si="15"/>
        <v>4.5161649944258642E-4</v>
      </c>
      <c r="H66" s="130">
        <f t="shared" si="2"/>
        <v>0</v>
      </c>
      <c r="I66" s="131">
        <f t="shared" si="5"/>
        <v>0</v>
      </c>
      <c r="J66" s="147">
        <v>198499</v>
      </c>
      <c r="K66" s="128"/>
      <c r="L66" s="129">
        <f t="shared" si="16"/>
        <v>4.31275800634424E-4</v>
      </c>
      <c r="M66" s="144">
        <v>198499</v>
      </c>
      <c r="N66" s="128"/>
      <c r="O66" s="274">
        <f t="shared" si="17"/>
        <v>4.1221705361963693E-4</v>
      </c>
      <c r="Q66" s="323"/>
    </row>
    <row r="67" spans="1:17">
      <c r="A67" s="18" t="s">
        <v>7</v>
      </c>
      <c r="B67" s="24">
        <v>716653435</v>
      </c>
      <c r="C67" s="153">
        <f>B67/$B$149*100</f>
        <v>7.1605895483583497</v>
      </c>
      <c r="D67" s="274">
        <f t="shared" si="14"/>
        <v>1.6148480925663038</v>
      </c>
      <c r="E67" s="24">
        <v>633113175</v>
      </c>
      <c r="F67" s="12">
        <f>E67/$E$149*100</f>
        <v>6.0022426405233666</v>
      </c>
      <c r="G67" s="274">
        <f t="shared" si="15"/>
        <v>1.4404322230564468</v>
      </c>
      <c r="H67" s="130">
        <f t="shared" si="2"/>
        <v>-83540260</v>
      </c>
      <c r="I67" s="131">
        <f t="shared" si="5"/>
        <v>-11.656995685787791</v>
      </c>
      <c r="J67" s="24">
        <v>630675315</v>
      </c>
      <c r="K67" s="12">
        <f>J67/$J$149*100</f>
        <v>5.8770679955703624</v>
      </c>
      <c r="L67" s="129">
        <f t="shared" si="16"/>
        <v>1.3702587993742668</v>
      </c>
      <c r="M67" s="24">
        <v>200572682</v>
      </c>
      <c r="N67" s="12">
        <f>M67/$M$149*100</f>
        <v>1.825092337356595</v>
      </c>
      <c r="O67" s="274">
        <f t="shared" si="17"/>
        <v>0.41652340823192263</v>
      </c>
      <c r="Q67" s="323"/>
    </row>
    <row r="68" spans="1:17" ht="25.5">
      <c r="A68" s="217" t="s">
        <v>74</v>
      </c>
      <c r="B68" s="150">
        <v>1000000</v>
      </c>
      <c r="C68" s="154">
        <f>B68/$B$149*100</f>
        <v>9.9917047747888777E-3</v>
      </c>
      <c r="D68" s="274">
        <f t="shared" si="14"/>
        <v>2.2533180107708601E-3</v>
      </c>
      <c r="E68" s="150">
        <v>2000000</v>
      </c>
      <c r="F68" s="12">
        <f>E68/$E$149*100</f>
        <v>1.8961041651118279E-2</v>
      </c>
      <c r="G68" s="274">
        <f t="shared" si="15"/>
        <v>4.5503151093213203E-3</v>
      </c>
      <c r="H68" s="130">
        <f t="shared" ref="H68:H132" si="25">E68-B68</f>
        <v>1000000</v>
      </c>
      <c r="I68" s="131">
        <f t="shared" ref="I68:I132" si="26">E68/B68*100-100</f>
        <v>100</v>
      </c>
      <c r="J68" s="150"/>
      <c r="K68" s="12">
        <f>J68/$J$149*100</f>
        <v>0</v>
      </c>
      <c r="L68" s="274">
        <f t="shared" si="16"/>
        <v>0</v>
      </c>
      <c r="M68" s="150"/>
      <c r="N68" s="12">
        <f>M68/$M$149*100</f>
        <v>0</v>
      </c>
      <c r="O68" s="274">
        <f t="shared" si="17"/>
        <v>0</v>
      </c>
      <c r="Q68" s="323"/>
    </row>
    <row r="69" spans="1:17">
      <c r="A69" s="320" t="s">
        <v>70</v>
      </c>
      <c r="B69" s="147">
        <v>18311</v>
      </c>
      <c r="C69" s="154"/>
      <c r="D69" s="274">
        <f t="shared" ref="D69:D100" si="27">B69/$B$167/1000000*100</f>
        <v>4.1260506095225218E-5</v>
      </c>
      <c r="E69" s="147">
        <v>12477</v>
      </c>
      <c r="F69" s="12"/>
      <c r="G69" s="274">
        <f t="shared" ref="G69:G100" si="28">E69/$E$167/1000000*100</f>
        <v>2.838714080950106E-5</v>
      </c>
      <c r="H69" s="130">
        <f t="shared" si="25"/>
        <v>-5834</v>
      </c>
      <c r="I69" s="131">
        <f t="shared" si="26"/>
        <v>-31.860630222270771</v>
      </c>
      <c r="J69" s="144"/>
      <c r="K69" s="12"/>
      <c r="L69" s="274">
        <f t="shared" ref="L69:L100" si="29">J69/$J$167/1000000*100</f>
        <v>0</v>
      </c>
      <c r="M69" s="150"/>
      <c r="N69" s="12"/>
      <c r="O69" s="274">
        <f t="shared" ref="O69:O100" si="30">M69/$M$167/1000000*100</f>
        <v>0</v>
      </c>
      <c r="Q69" s="323"/>
    </row>
    <row r="70" spans="1:17">
      <c r="A70" s="141" t="s">
        <v>19</v>
      </c>
      <c r="B70" s="21">
        <v>752748221</v>
      </c>
      <c r="C70" s="12">
        <f t="shared" ref="C70:C80" si="31">B70/$B$149*100</f>
        <v>7.5212379939795317</v>
      </c>
      <c r="D70" s="274">
        <f t="shared" si="27"/>
        <v>1.6961811239550242</v>
      </c>
      <c r="E70" s="21">
        <v>797358107</v>
      </c>
      <c r="F70" s="12">
        <f t="shared" ref="F70:F80" si="32">E70/$E$149*100</f>
        <v>7.5593701388419117</v>
      </c>
      <c r="G70" s="274">
        <f t="shared" si="28"/>
        <v>1.8141153209109733</v>
      </c>
      <c r="H70" s="130">
        <f t="shared" si="25"/>
        <v>44609886</v>
      </c>
      <c r="I70" s="131">
        <f t="shared" si="26"/>
        <v>5.9262692033648818</v>
      </c>
      <c r="J70" s="21">
        <v>800072812</v>
      </c>
      <c r="K70" s="12">
        <f t="shared" ref="K70:K80" si="33">J70/$J$149*100</f>
        <v>7.4556308225432657</v>
      </c>
      <c r="L70" s="129">
        <f t="shared" si="29"/>
        <v>1.7383062008430019</v>
      </c>
      <c r="M70" s="21">
        <v>652469372</v>
      </c>
      <c r="N70" s="12">
        <f>M70/$M$149*100</f>
        <v>5.9370839504308455</v>
      </c>
      <c r="O70" s="274">
        <f t="shared" si="30"/>
        <v>1.3549640154504301</v>
      </c>
      <c r="Q70" s="323"/>
    </row>
    <row r="71" spans="1:17">
      <c r="A71" s="16" t="s">
        <v>6</v>
      </c>
      <c r="B71" s="22">
        <v>495055027</v>
      </c>
      <c r="C71" s="142">
        <f t="shared" si="31"/>
        <v>4.9464436770591362</v>
      </c>
      <c r="D71" s="274">
        <f t="shared" si="27"/>
        <v>1.1155164086617544</v>
      </c>
      <c r="E71" s="22">
        <v>486455682</v>
      </c>
      <c r="F71" s="12">
        <f t="shared" si="32"/>
        <v>4.6118532239125738</v>
      </c>
      <c r="G71" s="274">
        <f t="shared" si="28"/>
        <v>1.1067633199099038</v>
      </c>
      <c r="H71" s="130">
        <f t="shared" si="25"/>
        <v>-8599345</v>
      </c>
      <c r="I71" s="131">
        <f t="shared" si="26"/>
        <v>-1.7370483140251025</v>
      </c>
      <c r="J71" s="22">
        <v>485909268</v>
      </c>
      <c r="K71" s="12">
        <f t="shared" si="33"/>
        <v>4.528038024944455</v>
      </c>
      <c r="L71" s="129">
        <f t="shared" si="29"/>
        <v>1.0557277799504627</v>
      </c>
      <c r="M71" s="22">
        <v>484360720</v>
      </c>
      <c r="N71" s="12">
        <f>M71/$M$149*100</f>
        <v>4.4073950139856199</v>
      </c>
      <c r="O71" s="274">
        <f t="shared" si="30"/>
        <v>1.0058577065248993</v>
      </c>
      <c r="Q71" s="323"/>
    </row>
    <row r="72" spans="1:17">
      <c r="A72" s="146" t="s">
        <v>2</v>
      </c>
      <c r="B72" s="135">
        <v>2592</v>
      </c>
      <c r="C72" s="156">
        <f t="shared" si="31"/>
        <v>2.5898498776252771E-5</v>
      </c>
      <c r="D72" s="274">
        <f t="shared" si="27"/>
        <v>5.8406002839180693E-6</v>
      </c>
      <c r="E72" s="135">
        <v>2592</v>
      </c>
      <c r="F72" s="12">
        <f t="shared" si="32"/>
        <v>2.4573509979849288E-5</v>
      </c>
      <c r="G72" s="274">
        <f t="shared" si="28"/>
        <v>5.8972083816804307E-6</v>
      </c>
      <c r="H72" s="171">
        <f t="shared" si="25"/>
        <v>0</v>
      </c>
      <c r="I72" s="131">
        <f t="shared" si="26"/>
        <v>0</v>
      </c>
      <c r="J72" s="135">
        <v>2592</v>
      </c>
      <c r="K72" s="12">
        <f t="shared" si="33"/>
        <v>2.4154045484590405E-5</v>
      </c>
      <c r="L72" s="129">
        <f t="shared" si="29"/>
        <v>5.6315995307000391E-6</v>
      </c>
      <c r="M72" s="135">
        <v>2592</v>
      </c>
      <c r="N72" s="12"/>
      <c r="O72" s="274">
        <f t="shared" si="30"/>
        <v>5.3827304066121191E-6</v>
      </c>
      <c r="Q72" s="323"/>
    </row>
    <row r="73" spans="1:17">
      <c r="A73" s="18" t="s">
        <v>7</v>
      </c>
      <c r="B73" s="24">
        <v>257693194</v>
      </c>
      <c r="C73" s="153">
        <f t="shared" si="31"/>
        <v>2.5747943169203964</v>
      </c>
      <c r="D73" s="274">
        <f t="shared" si="27"/>
        <v>0.58066471529326935</v>
      </c>
      <c r="E73" s="24">
        <v>310902425</v>
      </c>
      <c r="F73" s="12">
        <f t="shared" si="32"/>
        <v>2.9475169149293383</v>
      </c>
      <c r="G73" s="274">
        <f t="shared" si="28"/>
        <v>0.70735200100106932</v>
      </c>
      <c r="H73" s="130">
        <f t="shared" si="25"/>
        <v>53209231</v>
      </c>
      <c r="I73" s="131">
        <f t="shared" si="26"/>
        <v>20.648287280726564</v>
      </c>
      <c r="J73" s="24">
        <v>314163544</v>
      </c>
      <c r="K73" s="12">
        <f t="shared" si="33"/>
        <v>2.9275927975988112</v>
      </c>
      <c r="L73" s="129">
        <f t="shared" si="29"/>
        <v>0.68257842089253895</v>
      </c>
      <c r="M73" s="24">
        <v>168108652</v>
      </c>
      <c r="N73" s="12"/>
      <c r="O73" s="274">
        <f t="shared" si="30"/>
        <v>0.34910630892553057</v>
      </c>
      <c r="Q73" s="323"/>
    </row>
    <row r="74" spans="1:17" ht="25.5">
      <c r="A74" s="217" t="s">
        <v>74</v>
      </c>
      <c r="B74" s="150">
        <v>38230885</v>
      </c>
      <c r="C74" s="154">
        <f t="shared" si="31"/>
        <v>0.38199171619890443</v>
      </c>
      <c r="D74" s="274">
        <f t="shared" si="27"/>
        <v>8.6146341738209523E-2</v>
      </c>
      <c r="E74" s="150">
        <v>51201956</v>
      </c>
      <c r="F74" s="12">
        <f t="shared" si="32"/>
        <v>0.48542121016736273</v>
      </c>
      <c r="G74" s="274">
        <f t="shared" si="28"/>
        <v>0.11649251700680271</v>
      </c>
      <c r="H74" s="130">
        <f t="shared" si="25"/>
        <v>12971071</v>
      </c>
      <c r="I74" s="131">
        <f t="shared" si="26"/>
        <v>33.928251987888842</v>
      </c>
      <c r="J74" s="150">
        <v>111795607</v>
      </c>
      <c r="K74" s="12">
        <f t="shared" si="33"/>
        <v>1.0417886483238401</v>
      </c>
      <c r="L74" s="129">
        <f t="shared" si="29"/>
        <v>0.24289663885629864</v>
      </c>
      <c r="M74" s="150">
        <v>30238805</v>
      </c>
      <c r="N74" s="12"/>
      <c r="O74" s="274">
        <f t="shared" si="30"/>
        <v>6.2796039789010258E-2</v>
      </c>
      <c r="Q74" s="323"/>
    </row>
    <row r="75" spans="1:17">
      <c r="A75" s="25" t="s">
        <v>77</v>
      </c>
      <c r="B75" s="21">
        <v>1183665490</v>
      </c>
      <c r="C75" s="12">
        <f t="shared" si="31"/>
        <v>11.826836128185816</v>
      </c>
      <c r="D75" s="274">
        <f t="shared" si="27"/>
        <v>2.6671747673449153</v>
      </c>
      <c r="E75" s="21">
        <v>1322540448</v>
      </c>
      <c r="F75" s="12">
        <f t="shared" si="32"/>
        <v>12.538372259908313</v>
      </c>
      <c r="G75" s="274">
        <f t="shared" si="28"/>
        <v>3.0089878916114943</v>
      </c>
      <c r="H75" s="130">
        <f t="shared" si="25"/>
        <v>138874958</v>
      </c>
      <c r="I75" s="131">
        <f t="shared" si="26"/>
        <v>11.732618647182164</v>
      </c>
      <c r="J75" s="21">
        <v>1364921474</v>
      </c>
      <c r="K75" s="12">
        <f t="shared" si="33"/>
        <v>12.719280619556395</v>
      </c>
      <c r="L75" s="129">
        <f t="shared" si="29"/>
        <v>2.9655444183722244</v>
      </c>
      <c r="M75" s="21">
        <v>1473482664</v>
      </c>
      <c r="N75" s="12"/>
      <c r="O75" s="274">
        <f t="shared" si="30"/>
        <v>3.0599382481206132</v>
      </c>
      <c r="Q75" s="323"/>
    </row>
    <row r="76" spans="1:17">
      <c r="A76" s="16" t="s">
        <v>6</v>
      </c>
      <c r="B76" s="22">
        <v>1133352254</v>
      </c>
      <c r="C76" s="142">
        <f t="shared" si="31"/>
        <v>11.324121127809535</v>
      </c>
      <c r="D76" s="274">
        <f t="shared" si="27"/>
        <v>2.5538030464859505</v>
      </c>
      <c r="E76" s="22">
        <v>1275521252</v>
      </c>
      <c r="F76" s="12">
        <f t="shared" si="32"/>
        <v>12.092605793029264</v>
      </c>
      <c r="G76" s="274">
        <f t="shared" si="28"/>
        <v>2.9020118126180239</v>
      </c>
      <c r="H76" s="130">
        <f t="shared" si="25"/>
        <v>142168998</v>
      </c>
      <c r="I76" s="131">
        <f t="shared" si="26"/>
        <v>12.544113932648514</v>
      </c>
      <c r="J76" s="22">
        <v>1361430810</v>
      </c>
      <c r="K76" s="12">
        <f t="shared" si="33"/>
        <v>12.686752202493349</v>
      </c>
      <c r="L76" s="129">
        <f t="shared" si="29"/>
        <v>2.957960305044975</v>
      </c>
      <c r="M76" s="22">
        <v>1472762421</v>
      </c>
      <c r="N76" s="12"/>
      <c r="O76" s="274">
        <f t="shared" si="30"/>
        <v>3.0584425405989117</v>
      </c>
      <c r="Q76" s="323"/>
    </row>
    <row r="77" spans="1:17">
      <c r="A77" s="146" t="s">
        <v>2</v>
      </c>
      <c r="B77" s="135">
        <v>328951552</v>
      </c>
      <c r="C77" s="156">
        <f t="shared" si="31"/>
        <v>3.2867867927926113</v>
      </c>
      <c r="D77" s="274">
        <f t="shared" si="27"/>
        <v>0.74123245679262717</v>
      </c>
      <c r="E77" s="135">
        <v>371230010</v>
      </c>
      <c r="F77" s="12">
        <f t="shared" si="32"/>
        <v>3.5194538408775276</v>
      </c>
      <c r="G77" s="274">
        <f t="shared" si="28"/>
        <v>0.84460676176825233</v>
      </c>
      <c r="H77" s="130">
        <f t="shared" si="25"/>
        <v>42278458</v>
      </c>
      <c r="I77" s="131">
        <f t="shared" si="26"/>
        <v>12.852487773032294</v>
      </c>
      <c r="J77" s="135">
        <v>421482110</v>
      </c>
      <c r="K77" s="12">
        <f t="shared" si="33"/>
        <v>3.9276612869911789</v>
      </c>
      <c r="L77" s="129">
        <f t="shared" si="29"/>
        <v>0.91574785990527086</v>
      </c>
      <c r="M77" s="135">
        <v>478540818</v>
      </c>
      <c r="N77" s="12"/>
      <c r="O77" s="274">
        <f t="shared" si="30"/>
        <v>0.99377168667192772</v>
      </c>
      <c r="Q77" s="323"/>
    </row>
    <row r="78" spans="1:17">
      <c r="A78" s="18" t="s">
        <v>7</v>
      </c>
      <c r="B78" s="24">
        <v>50313236</v>
      </c>
      <c r="C78" s="153">
        <f t="shared" si="31"/>
        <v>0.50271500037627959</v>
      </c>
      <c r="D78" s="274">
        <f t="shared" si="27"/>
        <v>0.11337172085896481</v>
      </c>
      <c r="E78" s="24">
        <v>47019196</v>
      </c>
      <c r="F78" s="12">
        <f t="shared" si="32"/>
        <v>0.44576646687904692</v>
      </c>
      <c r="G78" s="274">
        <f t="shared" si="28"/>
        <v>0.10697607899347028</v>
      </c>
      <c r="H78" s="130">
        <f t="shared" si="25"/>
        <v>-3294040</v>
      </c>
      <c r="I78" s="131">
        <f t="shared" si="26"/>
        <v>-6.5470644742468949</v>
      </c>
      <c r="J78" s="24">
        <v>3490664</v>
      </c>
      <c r="K78" s="12">
        <f t="shared" si="33"/>
        <v>3.2528417063048716E-2</v>
      </c>
      <c r="L78" s="129">
        <f t="shared" si="29"/>
        <v>7.5841133272498158E-3</v>
      </c>
      <c r="M78" s="24">
        <v>720243</v>
      </c>
      <c r="N78" s="12"/>
      <c r="O78" s="274">
        <f t="shared" si="30"/>
        <v>1.4957075217012087E-3</v>
      </c>
      <c r="Q78" s="323"/>
    </row>
    <row r="79" spans="1:17" ht="25.5">
      <c r="A79" s="217" t="s">
        <v>74</v>
      </c>
      <c r="B79" s="150">
        <v>119636</v>
      </c>
      <c r="C79" s="154">
        <f t="shared" si="31"/>
        <v>1.195367592436642E-3</v>
      </c>
      <c r="D79" s="274">
        <f t="shared" si="27"/>
        <v>2.6957795353658266E-4</v>
      </c>
      <c r="E79" s="150">
        <v>139789</v>
      </c>
      <c r="F79" s="12">
        <f t="shared" si="32"/>
        <v>1.3252725256840863E-3</v>
      </c>
      <c r="G79" s="274">
        <f t="shared" si="28"/>
        <v>3.1804199940845901E-4</v>
      </c>
      <c r="H79" s="130">
        <f t="shared" si="25"/>
        <v>20153</v>
      </c>
      <c r="I79" s="131">
        <f t="shared" si="26"/>
        <v>16.845263967367671</v>
      </c>
      <c r="J79" s="150"/>
      <c r="K79" s="12">
        <f t="shared" si="33"/>
        <v>0</v>
      </c>
      <c r="L79" s="274">
        <f t="shared" si="29"/>
        <v>0</v>
      </c>
      <c r="M79" s="150"/>
      <c r="N79" s="12"/>
      <c r="O79" s="274">
        <f t="shared" si="30"/>
        <v>0</v>
      </c>
      <c r="Q79" s="323"/>
    </row>
    <row r="80" spans="1:17">
      <c r="A80" s="143" t="s">
        <v>70</v>
      </c>
      <c r="B80" s="26">
        <v>295553</v>
      </c>
      <c r="C80" s="142">
        <f t="shared" si="31"/>
        <v>2.9530783213031768E-3</v>
      </c>
      <c r="D80" s="274">
        <f t="shared" si="27"/>
        <v>6.6597489803736003E-4</v>
      </c>
      <c r="E80" s="26">
        <v>166186</v>
      </c>
      <c r="F80" s="12">
        <f t="shared" si="32"/>
        <v>1.5755298339163711E-3</v>
      </c>
      <c r="G80" s="274">
        <f t="shared" si="28"/>
        <v>3.7809933337883649E-4</v>
      </c>
      <c r="H80" s="130">
        <f t="shared" si="25"/>
        <v>-129367</v>
      </c>
      <c r="I80" s="131">
        <f t="shared" si="26"/>
        <v>-43.771167946189003</v>
      </c>
      <c r="J80" s="26"/>
      <c r="K80" s="12">
        <f t="shared" si="33"/>
        <v>0</v>
      </c>
      <c r="L80" s="274">
        <f t="shared" si="29"/>
        <v>0</v>
      </c>
      <c r="M80" s="26"/>
      <c r="N80" s="12"/>
      <c r="O80" s="274">
        <f t="shared" si="30"/>
        <v>0</v>
      </c>
      <c r="Q80" s="323"/>
    </row>
    <row r="81" spans="1:17">
      <c r="A81" s="220" t="s">
        <v>2</v>
      </c>
      <c r="B81" s="135">
        <v>25875</v>
      </c>
      <c r="C81" s="142"/>
      <c r="D81" s="274">
        <f t="shared" si="27"/>
        <v>5.8304603528696016E-5</v>
      </c>
      <c r="E81" s="135">
        <v>108662</v>
      </c>
      <c r="F81" s="12"/>
      <c r="G81" s="274">
        <f t="shared" si="28"/>
        <v>2.4722317020453664E-4</v>
      </c>
      <c r="H81" s="130">
        <f t="shared" si="25"/>
        <v>82787</v>
      </c>
      <c r="I81" s="131">
        <f t="shared" si="26"/>
        <v>319.94975845410625</v>
      </c>
      <c r="J81" s="22"/>
      <c r="K81" s="12"/>
      <c r="L81" s="274">
        <f t="shared" si="29"/>
        <v>0</v>
      </c>
      <c r="M81" s="22"/>
      <c r="N81" s="12"/>
      <c r="O81" s="274">
        <f t="shared" si="30"/>
        <v>0</v>
      </c>
      <c r="Q81" s="323"/>
    </row>
    <row r="82" spans="1:17">
      <c r="A82" s="141" t="s">
        <v>20</v>
      </c>
      <c r="B82" s="21">
        <v>405767605</v>
      </c>
      <c r="C82" s="12">
        <f>B82/$B$149*100</f>
        <v>4.0543101163331468</v>
      </c>
      <c r="D82" s="274">
        <f t="shared" si="27"/>
        <v>0.91432345253385605</v>
      </c>
      <c r="E82" s="21">
        <v>364435754</v>
      </c>
      <c r="F82" s="12">
        <f>E82/$E$149*100</f>
        <v>3.4550407553753471</v>
      </c>
      <c r="G82" s="274">
        <f t="shared" si="28"/>
        <v>0.82914875890155393</v>
      </c>
      <c r="H82" s="130">
        <f t="shared" si="25"/>
        <v>-41331851</v>
      </c>
      <c r="I82" s="131">
        <f t="shared" si="26"/>
        <v>-10.186089399620741</v>
      </c>
      <c r="J82" s="21">
        <v>348496968</v>
      </c>
      <c r="K82" s="12">
        <f>J82/$J$149*100</f>
        <v>3.2475353458000948</v>
      </c>
      <c r="L82" s="129">
        <f t="shared" si="29"/>
        <v>0.75717413635771091</v>
      </c>
      <c r="M82" s="21">
        <v>344281848</v>
      </c>
      <c r="N82" s="12"/>
      <c r="O82" s="274">
        <f t="shared" si="30"/>
        <v>0.71496001993603853</v>
      </c>
      <c r="Q82" s="323"/>
    </row>
    <row r="83" spans="1:17">
      <c r="A83" s="16" t="s">
        <v>6</v>
      </c>
      <c r="B83" s="22">
        <v>397892742</v>
      </c>
      <c r="C83" s="142">
        <f>B83/$B$149*100</f>
        <v>3.975626810095239</v>
      </c>
      <c r="D83" s="274">
        <f t="shared" si="27"/>
        <v>0.89657888190360302</v>
      </c>
      <c r="E83" s="22">
        <v>358556399</v>
      </c>
      <c r="F83" s="12">
        <f>E83/$E$149*100</f>
        <v>3.3993014078569916</v>
      </c>
      <c r="G83" s="274">
        <f t="shared" si="28"/>
        <v>0.81577229995677192</v>
      </c>
      <c r="H83" s="130">
        <f t="shared" si="25"/>
        <v>-39336343</v>
      </c>
      <c r="I83" s="131">
        <f t="shared" si="26"/>
        <v>-9.8861675139578153</v>
      </c>
      <c r="J83" s="22">
        <v>345935458</v>
      </c>
      <c r="K83" s="12">
        <f>J83/$J$149*100</f>
        <v>3.2236654271854217</v>
      </c>
      <c r="L83" s="129">
        <f t="shared" si="29"/>
        <v>0.75160878199278669</v>
      </c>
      <c r="M83" s="22">
        <v>343564004</v>
      </c>
      <c r="N83" s="12"/>
      <c r="O83" s="274">
        <f t="shared" si="30"/>
        <v>0.71346929434730233</v>
      </c>
      <c r="Q83" s="323"/>
    </row>
    <row r="84" spans="1:17">
      <c r="A84" s="143" t="s">
        <v>70</v>
      </c>
      <c r="B84" s="144"/>
      <c r="C84" s="142"/>
      <c r="D84" s="274">
        <f t="shared" si="27"/>
        <v>0</v>
      </c>
      <c r="E84" s="144">
        <v>16304</v>
      </c>
      <c r="F84" s="12"/>
      <c r="G84" s="274">
        <f t="shared" si="28"/>
        <v>3.7094168771187402E-5</v>
      </c>
      <c r="H84" s="130">
        <f t="shared" si="25"/>
        <v>16304</v>
      </c>
      <c r="I84" s="274" t="s">
        <v>78</v>
      </c>
      <c r="J84" s="144"/>
      <c r="K84" s="12"/>
      <c r="L84" s="129">
        <f t="shared" si="29"/>
        <v>0</v>
      </c>
      <c r="M84" s="144"/>
      <c r="N84" s="12"/>
      <c r="O84" s="274">
        <f t="shared" si="30"/>
        <v>0</v>
      </c>
      <c r="Q84" s="323"/>
    </row>
    <row r="85" spans="1:17">
      <c r="A85" s="18" t="s">
        <v>7</v>
      </c>
      <c r="B85" s="24">
        <v>7874863</v>
      </c>
      <c r="C85" s="153">
        <f>B85/$B$149*100</f>
        <v>7.8683306237908257E-2</v>
      </c>
      <c r="D85" s="274">
        <f t="shared" si="27"/>
        <v>1.7744570630253049E-2</v>
      </c>
      <c r="E85" s="24">
        <v>5879355</v>
      </c>
      <c r="F85" s="12">
        <f>E85/$E$149*100</f>
        <v>5.5739347518355242E-2</v>
      </c>
      <c r="G85" s="274">
        <f t="shared" si="28"/>
        <v>1.3376458944781925E-2</v>
      </c>
      <c r="H85" s="130">
        <f t="shared" si="25"/>
        <v>-1995508</v>
      </c>
      <c r="I85" s="131">
        <f t="shared" si="26"/>
        <v>-25.340224966453377</v>
      </c>
      <c r="J85" s="24">
        <v>2561510</v>
      </c>
      <c r="K85" s="12">
        <f>J85/$J$149*100</f>
        <v>2.3869918614673288E-2</v>
      </c>
      <c r="L85" s="129">
        <f t="shared" si="29"/>
        <v>5.5653543649241731E-3</v>
      </c>
      <c r="M85" s="24">
        <v>717844</v>
      </c>
      <c r="N85" s="12"/>
      <c r="O85" s="274">
        <f t="shared" si="30"/>
        <v>1.4907255887361382E-3</v>
      </c>
      <c r="Q85" s="323"/>
    </row>
    <row r="86" spans="1:17" ht="25.5">
      <c r="A86" s="217" t="s">
        <v>74</v>
      </c>
      <c r="B86" s="150">
        <v>66927</v>
      </c>
      <c r="C86" s="154">
        <f>B86/$B$149*100</f>
        <v>6.6871482546229514E-4</v>
      </c>
      <c r="D86" s="274">
        <f t="shared" si="27"/>
        <v>1.5080781450686135E-4</v>
      </c>
      <c r="E86" s="150"/>
      <c r="F86" s="12">
        <f>E86/$E$149*100</f>
        <v>0</v>
      </c>
      <c r="G86" s="274">
        <f t="shared" si="28"/>
        <v>0</v>
      </c>
      <c r="H86" s="130">
        <f t="shared" si="25"/>
        <v>-66927</v>
      </c>
      <c r="I86" s="131">
        <f t="shared" si="26"/>
        <v>-100</v>
      </c>
      <c r="J86" s="150"/>
      <c r="K86" s="12">
        <f>J86/$J$149*100</f>
        <v>0</v>
      </c>
      <c r="L86" s="129">
        <f t="shared" si="29"/>
        <v>0</v>
      </c>
      <c r="M86" s="150"/>
      <c r="N86" s="12"/>
      <c r="O86" s="274">
        <f t="shared" si="30"/>
        <v>0</v>
      </c>
      <c r="Q86" s="323"/>
    </row>
    <row r="87" spans="1:17">
      <c r="A87" s="141" t="s">
        <v>129</v>
      </c>
      <c r="B87" s="21">
        <v>135696753</v>
      </c>
      <c r="C87" s="12"/>
      <c r="D87" s="274">
        <f t="shared" si="27"/>
        <v>0.30576793753802473</v>
      </c>
      <c r="E87" s="21">
        <v>83035298</v>
      </c>
      <c r="F87" s="12"/>
      <c r="G87" s="274">
        <f t="shared" si="28"/>
        <v>0.1889183855481992</v>
      </c>
      <c r="H87" s="130">
        <f t="shared" si="25"/>
        <v>-52661455</v>
      </c>
      <c r="I87" s="131">
        <f t="shared" si="26"/>
        <v>-38.808190937332157</v>
      </c>
      <c r="J87" s="21">
        <v>82953678</v>
      </c>
      <c r="K87" s="12"/>
      <c r="L87" s="129">
        <f t="shared" si="29"/>
        <v>0.1802322122278712</v>
      </c>
      <c r="M87" s="21">
        <v>76119619</v>
      </c>
      <c r="N87" s="12"/>
      <c r="O87" s="274">
        <f t="shared" si="30"/>
        <v>0.15807538106907007</v>
      </c>
      <c r="Q87" s="323"/>
    </row>
    <row r="88" spans="1:17">
      <c r="A88" s="16" t="s">
        <v>6</v>
      </c>
      <c r="B88" s="22">
        <v>132880642</v>
      </c>
      <c r="C88" s="142"/>
      <c r="D88" s="274">
        <f t="shared" si="27"/>
        <v>0.29942234390139477</v>
      </c>
      <c r="E88" s="22">
        <v>77430714</v>
      </c>
      <c r="F88" s="12"/>
      <c r="G88" s="274">
        <f t="shared" si="28"/>
        <v>0.17616707391986897</v>
      </c>
      <c r="H88" s="130">
        <f t="shared" si="25"/>
        <v>-55449928</v>
      </c>
      <c r="I88" s="131">
        <f t="shared" si="26"/>
        <v>-41.729124096194539</v>
      </c>
      <c r="J88" s="22">
        <v>76799479</v>
      </c>
      <c r="K88" s="12"/>
      <c r="L88" s="129">
        <f t="shared" si="29"/>
        <v>0.16686107634815106</v>
      </c>
      <c r="M88" s="22">
        <v>69817459</v>
      </c>
      <c r="N88" s="12"/>
      <c r="O88" s="274">
        <f t="shared" si="30"/>
        <v>0.14498787016654899</v>
      </c>
      <c r="Q88" s="323"/>
    </row>
    <row r="89" spans="1:17">
      <c r="A89" s="220" t="s">
        <v>2</v>
      </c>
      <c r="B89" s="22"/>
      <c r="C89" s="142"/>
      <c r="D89" s="274">
        <f t="shared" si="27"/>
        <v>0</v>
      </c>
      <c r="E89" s="22">
        <v>2592</v>
      </c>
      <c r="F89" s="12"/>
      <c r="G89" s="274">
        <f t="shared" si="28"/>
        <v>5.8972083816804307E-6</v>
      </c>
      <c r="H89" s="130"/>
      <c r="I89" s="274" t="s">
        <v>78</v>
      </c>
      <c r="J89" s="22">
        <v>2592</v>
      </c>
      <c r="K89" s="12"/>
      <c r="L89" s="129">
        <f t="shared" si="29"/>
        <v>5.6315995307000391E-6</v>
      </c>
      <c r="M89" s="22">
        <v>1296</v>
      </c>
      <c r="N89" s="12"/>
      <c r="O89" s="274">
        <f t="shared" si="30"/>
        <v>2.6913652033060595E-6</v>
      </c>
      <c r="Q89" s="323"/>
    </row>
    <row r="90" spans="1:17">
      <c r="A90" s="214" t="s">
        <v>70</v>
      </c>
      <c r="B90" s="147">
        <v>327045</v>
      </c>
      <c r="C90" s="154"/>
      <c r="D90" s="274">
        <f t="shared" si="27"/>
        <v>7.3693638883255599E-4</v>
      </c>
      <c r="E90" s="147"/>
      <c r="F90" s="12"/>
      <c r="G90" s="274">
        <f t="shared" si="28"/>
        <v>0</v>
      </c>
      <c r="H90" s="130">
        <f t="shared" si="25"/>
        <v>-327045</v>
      </c>
      <c r="I90" s="131">
        <f t="shared" si="26"/>
        <v>-100</v>
      </c>
      <c r="J90" s="147"/>
      <c r="K90" s="12"/>
      <c r="L90" s="129">
        <f t="shared" si="29"/>
        <v>0</v>
      </c>
      <c r="M90" s="26"/>
      <c r="N90" s="12"/>
      <c r="O90" s="274">
        <f t="shared" si="30"/>
        <v>0</v>
      </c>
      <c r="Q90" s="323"/>
    </row>
    <row r="91" spans="1:17">
      <c r="A91" s="241" t="s">
        <v>7</v>
      </c>
      <c r="B91" s="150">
        <v>2816111</v>
      </c>
      <c r="C91" s="154"/>
      <c r="D91" s="274">
        <f t="shared" si="27"/>
        <v>6.3455936366299381E-3</v>
      </c>
      <c r="E91" s="150">
        <v>5604584</v>
      </c>
      <c r="F91" s="12"/>
      <c r="G91" s="274">
        <f t="shared" si="28"/>
        <v>1.2751311628330262E-2</v>
      </c>
      <c r="H91" s="130">
        <f t="shared" si="25"/>
        <v>2788473</v>
      </c>
      <c r="I91" s="131">
        <f t="shared" si="26"/>
        <v>99.018575617225309</v>
      </c>
      <c r="J91" s="150">
        <v>6154199</v>
      </c>
      <c r="K91" s="12"/>
      <c r="L91" s="274">
        <f t="shared" si="29"/>
        <v>1.3371135879720157E-2</v>
      </c>
      <c r="M91" s="150">
        <v>6302160</v>
      </c>
      <c r="N91" s="12"/>
      <c r="O91" s="274">
        <f t="shared" si="30"/>
        <v>1.3087510902521079E-2</v>
      </c>
      <c r="Q91" s="323"/>
    </row>
    <row r="92" spans="1:17" ht="25.5">
      <c r="A92" s="321" t="s">
        <v>74</v>
      </c>
      <c r="B92" s="150">
        <v>163022</v>
      </c>
      <c r="C92" s="154"/>
      <c r="D92" s="274">
        <f t="shared" si="27"/>
        <v>3.6734040875188717E-4</v>
      </c>
      <c r="E92" s="150">
        <v>67474</v>
      </c>
      <c r="F92" s="12"/>
      <c r="G92" s="274">
        <f t="shared" si="28"/>
        <v>1.535139808431734E-4</v>
      </c>
      <c r="H92" s="130">
        <f t="shared" si="25"/>
        <v>-95548</v>
      </c>
      <c r="I92" s="131">
        <f t="shared" si="26"/>
        <v>-58.610494289114349</v>
      </c>
      <c r="J92" s="150">
        <v>51348</v>
      </c>
      <c r="K92" s="12"/>
      <c r="L92" s="274">
        <f t="shared" si="29"/>
        <v>1.1156302959196976E-4</v>
      </c>
      <c r="M92" s="150"/>
      <c r="N92" s="12"/>
      <c r="O92" s="274">
        <f t="shared" si="30"/>
        <v>0</v>
      </c>
      <c r="Q92" s="323"/>
    </row>
    <row r="93" spans="1:17">
      <c r="A93" s="143" t="s">
        <v>70</v>
      </c>
      <c r="B93" s="147"/>
      <c r="C93" s="154"/>
      <c r="D93" s="274">
        <f t="shared" si="27"/>
        <v>0</v>
      </c>
      <c r="E93" s="147">
        <v>11000</v>
      </c>
      <c r="F93" s="12"/>
      <c r="G93" s="274">
        <f t="shared" si="28"/>
        <v>2.502673310126726E-5</v>
      </c>
      <c r="H93" s="130">
        <f t="shared" si="25"/>
        <v>11000</v>
      </c>
      <c r="I93" s="274" t="s">
        <v>78</v>
      </c>
      <c r="J93" s="147">
        <v>11000</v>
      </c>
      <c r="K93" s="12"/>
      <c r="L93" s="274">
        <f t="shared" si="29"/>
        <v>2.3899535045409117E-5</v>
      </c>
      <c r="M93" s="147">
        <v>11000</v>
      </c>
      <c r="N93" s="12"/>
      <c r="O93" s="274">
        <f t="shared" si="30"/>
        <v>2.2843377497196494E-5</v>
      </c>
      <c r="Q93" s="323"/>
    </row>
    <row r="94" spans="1:17">
      <c r="A94" s="157" t="s">
        <v>141</v>
      </c>
      <c r="B94" s="21">
        <v>98668560</v>
      </c>
      <c r="C94" s="12">
        <f t="shared" ref="C94:C104" si="34">B94/$B$149*100</f>
        <v>0.98586712207354277</v>
      </c>
      <c r="D94" s="274">
        <f t="shared" si="27"/>
        <v>0.22233164334482525</v>
      </c>
      <c r="E94" s="21">
        <v>93221522</v>
      </c>
      <c r="F94" s="12">
        <f t="shared" ref="F94:F104" si="35">E94/$E$149*100</f>
        <v>0.88378858071131938</v>
      </c>
      <c r="G94" s="274">
        <f t="shared" si="28"/>
        <v>0.21209365003526495</v>
      </c>
      <c r="H94" s="130">
        <f t="shared" si="25"/>
        <v>-5447038</v>
      </c>
      <c r="I94" s="131">
        <f t="shared" si="26"/>
        <v>-5.5205406869219473</v>
      </c>
      <c r="J94" s="21">
        <v>68398488</v>
      </c>
      <c r="K94" s="12">
        <f t="shared" ref="K94:K104" si="36">J94/$J$149*100</f>
        <v>0.63738433265015848</v>
      </c>
      <c r="L94" s="129">
        <f t="shared" si="29"/>
        <v>0.1486083691826359</v>
      </c>
      <c r="M94" s="21">
        <v>56166231</v>
      </c>
      <c r="N94" s="12"/>
      <c r="O94" s="274">
        <f t="shared" si="30"/>
        <v>0.11663876521161275</v>
      </c>
      <c r="Q94" s="323"/>
    </row>
    <row r="95" spans="1:17">
      <c r="A95" s="16" t="s">
        <v>6</v>
      </c>
      <c r="B95" s="22">
        <v>42927023</v>
      </c>
      <c r="C95" s="142">
        <f t="shared" si="34"/>
        <v>0.42891414067657191</v>
      </c>
      <c r="D95" s="274">
        <f t="shared" si="27"/>
        <v>9.6728234074674957E-2</v>
      </c>
      <c r="E95" s="22">
        <v>39153095</v>
      </c>
      <c r="F95" s="12">
        <f t="shared" si="35"/>
        <v>0.37119173253259535</v>
      </c>
      <c r="G95" s="274">
        <f t="shared" si="28"/>
        <v>8.9079459877596523E-2</v>
      </c>
      <c r="H95" s="130">
        <f t="shared" si="25"/>
        <v>-3773928</v>
      </c>
      <c r="I95" s="131">
        <f t="shared" si="26"/>
        <v>-8.7914971415557943</v>
      </c>
      <c r="J95" s="22">
        <v>38611354</v>
      </c>
      <c r="K95" s="12">
        <f t="shared" si="36"/>
        <v>0.35980725337099601</v>
      </c>
      <c r="L95" s="129">
        <f t="shared" si="29"/>
        <v>8.389030982488159E-2</v>
      </c>
      <c r="M95" s="22">
        <v>38527445</v>
      </c>
      <c r="N95" s="12"/>
      <c r="O95" s="274">
        <f t="shared" si="30"/>
        <v>8.0008815467043234E-2</v>
      </c>
      <c r="Q95" s="323"/>
    </row>
    <row r="96" spans="1:17">
      <c r="A96" s="134" t="s">
        <v>2</v>
      </c>
      <c r="B96" s="135">
        <v>9472</v>
      </c>
      <c r="C96" s="156">
        <f t="shared" si="34"/>
        <v>9.4641427626800239E-5</v>
      </c>
      <c r="D96" s="274">
        <f t="shared" si="27"/>
        <v>2.1343428198021585E-5</v>
      </c>
      <c r="E96" s="135">
        <v>6258</v>
      </c>
      <c r="F96" s="12">
        <f t="shared" si="35"/>
        <v>5.9329099326349094E-5</v>
      </c>
      <c r="G96" s="274">
        <f t="shared" si="28"/>
        <v>1.4237935977066413E-5</v>
      </c>
      <c r="H96" s="130">
        <f t="shared" si="25"/>
        <v>-3214</v>
      </c>
      <c r="I96" s="131">
        <f t="shared" si="26"/>
        <v>-33.931587837837839</v>
      </c>
      <c r="J96" s="135">
        <v>6258</v>
      </c>
      <c r="K96" s="12">
        <f t="shared" si="36"/>
        <v>5.8316364445434702E-5</v>
      </c>
      <c r="L96" s="129">
        <f t="shared" si="29"/>
        <v>1.3596662755833659E-5</v>
      </c>
      <c r="M96" s="135">
        <v>4349</v>
      </c>
      <c r="N96" s="12"/>
      <c r="O96" s="274">
        <f t="shared" si="30"/>
        <v>9.0314407941188692E-6</v>
      </c>
      <c r="Q96" s="323"/>
    </row>
    <row r="97" spans="1:17">
      <c r="A97" s="143" t="s">
        <v>70</v>
      </c>
      <c r="B97" s="144">
        <v>2704159</v>
      </c>
      <c r="C97" s="142">
        <f t="shared" si="34"/>
        <v>2.7019158392088315E-2</v>
      </c>
      <c r="D97" s="274">
        <f t="shared" si="27"/>
        <v>6.0933301786881174E-3</v>
      </c>
      <c r="E97" s="144"/>
      <c r="F97" s="12">
        <f t="shared" si="35"/>
        <v>0</v>
      </c>
      <c r="G97" s="274">
        <f t="shared" si="28"/>
        <v>0</v>
      </c>
      <c r="H97" s="130">
        <f t="shared" si="25"/>
        <v>-2704159</v>
      </c>
      <c r="I97" s="131">
        <f t="shared" si="26"/>
        <v>-100</v>
      </c>
      <c r="J97" s="144"/>
      <c r="K97" s="12">
        <f t="shared" si="36"/>
        <v>0</v>
      </c>
      <c r="L97" s="129">
        <f t="shared" si="29"/>
        <v>0</v>
      </c>
      <c r="M97" s="144"/>
      <c r="N97" s="12"/>
      <c r="O97" s="274">
        <f t="shared" si="30"/>
        <v>0</v>
      </c>
      <c r="Q97" s="323"/>
    </row>
    <row r="98" spans="1:17">
      <c r="A98" s="18" t="s">
        <v>7</v>
      </c>
      <c r="B98" s="24">
        <v>55741537</v>
      </c>
      <c r="C98" s="153">
        <f t="shared" si="34"/>
        <v>0.55695298139697091</v>
      </c>
      <c r="D98" s="274">
        <f t="shared" si="27"/>
        <v>0.12560340927015029</v>
      </c>
      <c r="E98" s="24">
        <v>54068427</v>
      </c>
      <c r="F98" s="12">
        <f t="shared" si="35"/>
        <v>0.51259684817872397</v>
      </c>
      <c r="G98" s="274">
        <f t="shared" si="28"/>
        <v>0.12301419015766842</v>
      </c>
      <c r="H98" s="130">
        <f t="shared" si="25"/>
        <v>-1673110</v>
      </c>
      <c r="I98" s="131">
        <f t="shared" si="26"/>
        <v>-3.0015498137412351</v>
      </c>
      <c r="J98" s="24">
        <v>29787134</v>
      </c>
      <c r="K98" s="12">
        <f t="shared" si="36"/>
        <v>0.27757707927916253</v>
      </c>
      <c r="L98" s="129">
        <f t="shared" si="29"/>
        <v>6.4718059357754321E-2</v>
      </c>
      <c r="M98" s="24">
        <v>17638786</v>
      </c>
      <c r="N98" s="12"/>
      <c r="O98" s="274">
        <f t="shared" si="30"/>
        <v>3.6629949744569512E-2</v>
      </c>
      <c r="Q98" s="323"/>
    </row>
    <row r="99" spans="1:17" ht="25.5">
      <c r="A99" s="217" t="s">
        <v>74</v>
      </c>
      <c r="B99" s="150">
        <v>1411102</v>
      </c>
      <c r="C99" s="154">
        <f t="shared" si="34"/>
        <v>1.4099314591114133E-2</v>
      </c>
      <c r="D99" s="274">
        <f t="shared" si="27"/>
        <v>3.1796615516347824E-3</v>
      </c>
      <c r="E99" s="150">
        <v>622989</v>
      </c>
      <c r="F99" s="12">
        <f t="shared" si="35"/>
        <v>5.9062601885942617E-3</v>
      </c>
      <c r="G99" s="274">
        <f t="shared" si="28"/>
        <v>1.4173981298204899E-3</v>
      </c>
      <c r="H99" s="130">
        <f t="shared" si="25"/>
        <v>-788113</v>
      </c>
      <c r="I99" s="131">
        <f t="shared" si="26"/>
        <v>-55.850888171088982</v>
      </c>
      <c r="J99" s="150">
        <v>259057</v>
      </c>
      <c r="K99" s="12">
        <f t="shared" si="36"/>
        <v>2.4140719757336174E-3</v>
      </c>
      <c r="L99" s="129">
        <f t="shared" si="29"/>
        <v>5.6284925911441355E-4</v>
      </c>
      <c r="M99" s="150">
        <v>294146</v>
      </c>
      <c r="N99" s="12"/>
      <c r="O99" s="274">
        <f t="shared" si="30"/>
        <v>6.1084437429912374E-4</v>
      </c>
      <c r="Q99" s="323"/>
    </row>
    <row r="100" spans="1:17">
      <c r="A100" s="143" t="s">
        <v>70</v>
      </c>
      <c r="B100" s="144">
        <v>524997</v>
      </c>
      <c r="C100" s="154">
        <f t="shared" si="34"/>
        <v>5.2456150316498359E-3</v>
      </c>
      <c r="D100" s="274">
        <f t="shared" si="27"/>
        <v>1.1829851957006691E-3</v>
      </c>
      <c r="E100" s="144">
        <v>728790</v>
      </c>
      <c r="F100" s="12">
        <f t="shared" si="35"/>
        <v>6.9093087724592436E-3</v>
      </c>
      <c r="G100" s="274">
        <f t="shared" si="28"/>
        <v>1.6581120742611424E-3</v>
      </c>
      <c r="H100" s="130">
        <f t="shared" si="25"/>
        <v>203793</v>
      </c>
      <c r="I100" s="131">
        <f t="shared" si="26"/>
        <v>38.817936102492013</v>
      </c>
      <c r="J100" s="144"/>
      <c r="K100" s="12">
        <f t="shared" si="36"/>
        <v>0</v>
      </c>
      <c r="L100" s="274">
        <f t="shared" si="29"/>
        <v>0</v>
      </c>
      <c r="M100" s="144"/>
      <c r="N100" s="12"/>
      <c r="O100" s="274">
        <f t="shared" si="30"/>
        <v>0</v>
      </c>
      <c r="Q100" s="323"/>
    </row>
    <row r="101" spans="1:17">
      <c r="A101" s="141" t="s">
        <v>21</v>
      </c>
      <c r="B101" s="21">
        <v>246820698</v>
      </c>
      <c r="C101" s="12">
        <f t="shared" si="34"/>
        <v>2.4661595467233233</v>
      </c>
      <c r="D101" s="274">
        <f t="shared" ref="D101:D132" si="37">B101/$B$167/1000000*100</f>
        <v>0.55616552423443522</v>
      </c>
      <c r="E101" s="21">
        <v>253086888</v>
      </c>
      <c r="F101" s="12">
        <f t="shared" si="35"/>
        <v>2.3993955123599529</v>
      </c>
      <c r="G101" s="274">
        <f t="shared" ref="G101:G132" si="38">E101/$E$167/1000000*100</f>
        <v>0.57581254521875647</v>
      </c>
      <c r="H101" s="130">
        <f t="shared" si="25"/>
        <v>6266190</v>
      </c>
      <c r="I101" s="131">
        <f t="shared" si="26"/>
        <v>2.5387619639581516</v>
      </c>
      <c r="J101" s="21">
        <v>252797603</v>
      </c>
      <c r="K101" s="12">
        <f t="shared" si="36"/>
        <v>2.3557425930777112</v>
      </c>
      <c r="L101" s="129">
        <f t="shared" ref="L101:L132" si="39">J101/$J$167/1000000*100</f>
        <v>0.54924956111762913</v>
      </c>
      <c r="M101" s="21">
        <v>247436960</v>
      </c>
      <c r="N101" s="12"/>
      <c r="O101" s="274">
        <f t="shared" ref="O101:O132" si="40">M101/$M$167/1000000*100</f>
        <v>0.51384508036715526</v>
      </c>
      <c r="Q101" s="323"/>
    </row>
    <row r="102" spans="1:17">
      <c r="A102" s="16" t="s">
        <v>6</v>
      </c>
      <c r="B102" s="22">
        <v>242614088</v>
      </c>
      <c r="C102" s="142">
        <f t="shared" si="34"/>
        <v>2.4241283415006487</v>
      </c>
      <c r="D102" s="274">
        <f t="shared" si="37"/>
        <v>0.54668669415714644</v>
      </c>
      <c r="E102" s="22">
        <v>248431143</v>
      </c>
      <c r="F102" s="12">
        <f t="shared" si="35"/>
        <v>2.3552566249289604</v>
      </c>
      <c r="G102" s="274">
        <f t="shared" si="38"/>
        <v>0.56521999180943272</v>
      </c>
      <c r="H102" s="130">
        <f t="shared" si="25"/>
        <v>5817055</v>
      </c>
      <c r="I102" s="131">
        <f t="shared" si="26"/>
        <v>2.3976575507024904</v>
      </c>
      <c r="J102" s="22">
        <v>249549328</v>
      </c>
      <c r="K102" s="12">
        <f t="shared" si="36"/>
        <v>2.325472924059016</v>
      </c>
      <c r="L102" s="129">
        <f t="shared" si="39"/>
        <v>0.54219208273584507</v>
      </c>
      <c r="M102" s="22">
        <v>244862068</v>
      </c>
      <c r="N102" s="12"/>
      <c r="O102" s="274">
        <f t="shared" si="40"/>
        <v>0.50849787764256338</v>
      </c>
      <c r="Q102" s="323"/>
    </row>
    <row r="103" spans="1:17">
      <c r="A103" s="143" t="s">
        <v>70</v>
      </c>
      <c r="B103" s="144">
        <v>5284030</v>
      </c>
      <c r="C103" s="154">
        <f t="shared" si="34"/>
        <v>5.2796467781127676E-2</v>
      </c>
      <c r="D103" s="274">
        <f t="shared" si="37"/>
        <v>1.1906599968453549E-2</v>
      </c>
      <c r="E103" s="144">
        <v>5240548</v>
      </c>
      <c r="F103" s="12">
        <f t="shared" si="35"/>
        <v>4.9683124451342292E-2</v>
      </c>
      <c r="G103" s="274">
        <f t="shared" si="38"/>
        <v>1.1923072372761814E-2</v>
      </c>
      <c r="H103" s="130">
        <f t="shared" si="25"/>
        <v>-43482</v>
      </c>
      <c r="I103" s="131">
        <f t="shared" si="26"/>
        <v>-0.82289464669958079</v>
      </c>
      <c r="J103" s="144">
        <v>509961</v>
      </c>
      <c r="K103" s="12">
        <f t="shared" si="36"/>
        <v>4.7521686687373478E-3</v>
      </c>
      <c r="L103" s="129">
        <f t="shared" si="39"/>
        <v>1.1079846173901709E-3</v>
      </c>
      <c r="M103" s="144">
        <v>514259</v>
      </c>
      <c r="N103" s="12"/>
      <c r="O103" s="274">
        <f t="shared" si="40"/>
        <v>1.0679465880300703E-3</v>
      </c>
      <c r="Q103" s="323"/>
    </row>
    <row r="104" spans="1:17">
      <c r="A104" s="18" t="s">
        <v>7</v>
      </c>
      <c r="B104" s="24">
        <v>4206610</v>
      </c>
      <c r="C104" s="153">
        <f t="shared" si="34"/>
        <v>4.2031205222674638E-2</v>
      </c>
      <c r="D104" s="274">
        <f t="shared" si="37"/>
        <v>9.4788300772888079E-3</v>
      </c>
      <c r="E104" s="24">
        <v>4655745</v>
      </c>
      <c r="F104" s="12">
        <f t="shared" si="35"/>
        <v>4.4138887430992826E-2</v>
      </c>
      <c r="G104" s="274">
        <f t="shared" si="38"/>
        <v>1.0592553409323595E-2</v>
      </c>
      <c r="H104" s="130">
        <f t="shared" si="25"/>
        <v>449135</v>
      </c>
      <c r="I104" s="131">
        <f t="shared" si="26"/>
        <v>10.676887089604207</v>
      </c>
      <c r="J104" s="24">
        <v>3248275</v>
      </c>
      <c r="K104" s="12">
        <f t="shared" si="36"/>
        <v>3.0269669018695173E-2</v>
      </c>
      <c r="L104" s="129">
        <f t="shared" si="39"/>
        <v>7.0574783817842083E-3</v>
      </c>
      <c r="M104" s="24">
        <v>2574892</v>
      </c>
      <c r="N104" s="12"/>
      <c r="O104" s="274">
        <f t="shared" si="40"/>
        <v>5.3472027245919339E-3</v>
      </c>
      <c r="Q104" s="323"/>
    </row>
    <row r="105" spans="1:17">
      <c r="A105" s="214" t="s">
        <v>70</v>
      </c>
      <c r="B105" s="147">
        <v>898773</v>
      </c>
      <c r="C105" s="153"/>
      <c r="D105" s="274">
        <f t="shared" si="37"/>
        <v>2.0252213884945584E-3</v>
      </c>
      <c r="E105" s="147"/>
      <c r="F105" s="12"/>
      <c r="G105" s="274">
        <f t="shared" si="38"/>
        <v>0</v>
      </c>
      <c r="H105" s="130">
        <f t="shared" si="25"/>
        <v>-898773</v>
      </c>
      <c r="I105" s="131">
        <f t="shared" si="26"/>
        <v>-100</v>
      </c>
      <c r="J105" s="147"/>
      <c r="K105" s="12"/>
      <c r="L105" s="129">
        <f t="shared" si="39"/>
        <v>0</v>
      </c>
      <c r="M105" s="24"/>
      <c r="N105" s="12"/>
      <c r="O105" s="274">
        <f t="shared" si="40"/>
        <v>0</v>
      </c>
      <c r="Q105" s="323"/>
    </row>
    <row r="106" spans="1:17">
      <c r="A106" s="20" t="s">
        <v>79</v>
      </c>
      <c r="B106" s="21">
        <v>8348528</v>
      </c>
      <c r="C106" s="12">
        <f t="shared" ref="C106:C111" si="41">B106/$B$149*100</f>
        <v>8.341602708005863E-2</v>
      </c>
      <c r="D106" s="274">
        <f t="shared" si="37"/>
        <v>1.8811888505824829E-2</v>
      </c>
      <c r="E106" s="21">
        <v>8266300</v>
      </c>
      <c r="F106" s="12">
        <f t="shared" ref="F106:F111" si="42">E106/$E$149*100</f>
        <v>7.8368829300319506E-2</v>
      </c>
      <c r="G106" s="274">
        <f t="shared" si="38"/>
        <v>1.8807134894091415E-2</v>
      </c>
      <c r="H106" s="130">
        <f t="shared" si="25"/>
        <v>-82228</v>
      </c>
      <c r="I106" s="131">
        <f t="shared" si="26"/>
        <v>-0.98494009961996198</v>
      </c>
      <c r="J106" s="21">
        <v>8061762</v>
      </c>
      <c r="K106" s="12">
        <f t="shared" ref="K106:K111" si="43">J106/$J$149*100</f>
        <v>7.5125064056304966E-2</v>
      </c>
      <c r="L106" s="129">
        <f t="shared" si="39"/>
        <v>1.7515669404249774E-2</v>
      </c>
      <c r="M106" s="21">
        <v>8043832</v>
      </c>
      <c r="N106" s="12"/>
      <c r="O106" s="274">
        <f t="shared" si="40"/>
        <v>1.6704390081820824E-2</v>
      </c>
      <c r="Q106" s="323"/>
    </row>
    <row r="107" spans="1:17">
      <c r="A107" s="16" t="s">
        <v>6</v>
      </c>
      <c r="B107" s="22">
        <v>8348528</v>
      </c>
      <c r="C107" s="142">
        <f t="shared" si="41"/>
        <v>8.341602708005863E-2</v>
      </c>
      <c r="D107" s="274">
        <f t="shared" si="37"/>
        <v>1.8811888505824829E-2</v>
      </c>
      <c r="E107" s="22">
        <v>8266300</v>
      </c>
      <c r="F107" s="12">
        <f t="shared" si="42"/>
        <v>7.8368829300319506E-2</v>
      </c>
      <c r="G107" s="274">
        <f t="shared" si="38"/>
        <v>1.8807134894091415E-2</v>
      </c>
      <c r="H107" s="130">
        <f t="shared" si="25"/>
        <v>-82228</v>
      </c>
      <c r="I107" s="131">
        <f t="shared" si="26"/>
        <v>-0.98494009961996198</v>
      </c>
      <c r="J107" s="22">
        <v>8061762</v>
      </c>
      <c r="K107" s="12">
        <f t="shared" si="43"/>
        <v>7.5125064056304966E-2</v>
      </c>
      <c r="L107" s="129">
        <f t="shared" si="39"/>
        <v>1.7515669404249774E-2</v>
      </c>
      <c r="M107" s="22">
        <v>8043832</v>
      </c>
      <c r="N107" s="12"/>
      <c r="O107" s="274">
        <f t="shared" si="40"/>
        <v>1.6704390081820824E-2</v>
      </c>
      <c r="Q107" s="323"/>
    </row>
    <row r="108" spans="1:17">
      <c r="A108" s="141" t="s">
        <v>80</v>
      </c>
      <c r="B108" s="21">
        <v>10183787</v>
      </c>
      <c r="C108" s="12">
        <f t="shared" si="41"/>
        <v>0.10175339319333289</v>
      </c>
      <c r="D108" s="274">
        <f t="shared" si="37"/>
        <v>2.2947310664954146E-2</v>
      </c>
      <c r="E108" s="21">
        <v>10041077</v>
      </c>
      <c r="F108" s="12">
        <f t="shared" si="42"/>
        <v>9.5194639609542872E-2</v>
      </c>
      <c r="G108" s="274">
        <f t="shared" si="38"/>
        <v>2.2845032193479397E-2</v>
      </c>
      <c r="H108" s="130">
        <f t="shared" si="25"/>
        <v>-142710</v>
      </c>
      <c r="I108" s="131">
        <f t="shared" si="26"/>
        <v>-1.4013450988320955</v>
      </c>
      <c r="J108" s="21">
        <v>9866960</v>
      </c>
      <c r="K108" s="12">
        <f t="shared" si="43"/>
        <v>9.1947145306571818E-2</v>
      </c>
      <c r="L108" s="129">
        <f t="shared" si="39"/>
        <v>2.1437796028331811E-2</v>
      </c>
      <c r="M108" s="21">
        <v>9867108</v>
      </c>
      <c r="N108" s="12"/>
      <c r="O108" s="274">
        <f t="shared" si="40"/>
        <v>2.0490733895418865E-2</v>
      </c>
      <c r="Q108" s="323"/>
    </row>
    <row r="109" spans="1:17">
      <c r="A109" s="16" t="s">
        <v>6</v>
      </c>
      <c r="B109" s="22">
        <v>10183787</v>
      </c>
      <c r="C109" s="142">
        <f t="shared" si="41"/>
        <v>0.10175339319333289</v>
      </c>
      <c r="D109" s="274">
        <f t="shared" si="37"/>
        <v>2.2947310664954146E-2</v>
      </c>
      <c r="E109" s="22">
        <v>10041077</v>
      </c>
      <c r="F109" s="12">
        <f t="shared" si="42"/>
        <v>9.5194639609542872E-2</v>
      </c>
      <c r="G109" s="274">
        <f t="shared" si="38"/>
        <v>2.2845032193479397E-2</v>
      </c>
      <c r="H109" s="130">
        <f t="shared" si="25"/>
        <v>-142710</v>
      </c>
      <c r="I109" s="131">
        <f t="shared" si="26"/>
        <v>-1.4013450988320955</v>
      </c>
      <c r="J109" s="22">
        <v>9866960</v>
      </c>
      <c r="K109" s="12">
        <f t="shared" si="43"/>
        <v>9.1947145306571818E-2</v>
      </c>
      <c r="L109" s="129">
        <f t="shared" si="39"/>
        <v>2.1437796028331811E-2</v>
      </c>
      <c r="M109" s="22">
        <v>9867108</v>
      </c>
      <c r="N109" s="12"/>
      <c r="O109" s="274">
        <f t="shared" si="40"/>
        <v>2.0490733895418865E-2</v>
      </c>
      <c r="Q109" s="323"/>
    </row>
    <row r="110" spans="1:17">
      <c r="A110" s="158" t="s">
        <v>22</v>
      </c>
      <c r="B110" s="21">
        <v>1929794283</v>
      </c>
      <c r="C110" s="12">
        <f t="shared" si="41"/>
        <v>19.281934751811377</v>
      </c>
      <c r="D110" s="274">
        <f t="shared" si="37"/>
        <v>4.348440214966538</v>
      </c>
      <c r="E110" s="21">
        <v>1960197706</v>
      </c>
      <c r="F110" s="12">
        <f t="shared" si="42"/>
        <v>18.58369517394625</v>
      </c>
      <c r="G110" s="274">
        <f t="shared" si="38"/>
        <v>4.4597586194343961</v>
      </c>
      <c r="H110" s="130">
        <f t="shared" si="25"/>
        <v>30403423</v>
      </c>
      <c r="I110" s="131">
        <f t="shared" si="26"/>
        <v>1.5754748196650183</v>
      </c>
      <c r="J110" s="21">
        <v>1949713871</v>
      </c>
      <c r="K110" s="12">
        <f t="shared" si="43"/>
        <v>18.168779908206336</v>
      </c>
      <c r="L110" s="129">
        <f t="shared" si="39"/>
        <v>4.2361140898622516</v>
      </c>
      <c r="M110" s="21">
        <v>1950587386</v>
      </c>
      <c r="N110" s="12"/>
      <c r="O110" s="274">
        <f t="shared" si="40"/>
        <v>4.0507276363334306</v>
      </c>
      <c r="Q110" s="323"/>
    </row>
    <row r="111" spans="1:17">
      <c r="A111" s="16" t="s">
        <v>6</v>
      </c>
      <c r="B111" s="22">
        <v>1914321751</v>
      </c>
      <c r="C111" s="142">
        <f t="shared" si="41"/>
        <v>19.127337779948903</v>
      </c>
      <c r="D111" s="274">
        <f t="shared" si="37"/>
        <v>4.3135756799387099</v>
      </c>
      <c r="E111" s="22">
        <v>1947798603</v>
      </c>
      <c r="F111" s="12">
        <f t="shared" si="42"/>
        <v>18.466145219736497</v>
      </c>
      <c r="G111" s="274">
        <f t="shared" si="38"/>
        <v>4.4315487065729293</v>
      </c>
      <c r="H111" s="130">
        <f t="shared" si="25"/>
        <v>33476852</v>
      </c>
      <c r="I111" s="131">
        <f t="shared" si="26"/>
        <v>1.7487578554917604</v>
      </c>
      <c r="J111" s="22">
        <v>1940540704</v>
      </c>
      <c r="K111" s="12">
        <f t="shared" si="43"/>
        <v>18.083298005059831</v>
      </c>
      <c r="L111" s="129">
        <f t="shared" si="39"/>
        <v>4.2161836874809886</v>
      </c>
      <c r="M111" s="22">
        <v>1940608888</v>
      </c>
      <c r="N111" s="12"/>
      <c r="O111" s="274">
        <f t="shared" si="40"/>
        <v>4.0300055820907916</v>
      </c>
      <c r="Q111" s="323"/>
    </row>
    <row r="112" spans="1:17">
      <c r="A112" s="220" t="s">
        <v>2</v>
      </c>
      <c r="B112" s="135">
        <v>2408</v>
      </c>
      <c r="C112" s="154"/>
      <c r="D112" s="274">
        <f t="shared" si="37"/>
        <v>5.4259897699362313E-6</v>
      </c>
      <c r="E112" s="135">
        <v>2408</v>
      </c>
      <c r="F112" s="12"/>
      <c r="G112" s="274">
        <f t="shared" si="38"/>
        <v>5.4785793916228697E-6</v>
      </c>
      <c r="H112" s="171">
        <f t="shared" si="25"/>
        <v>0</v>
      </c>
      <c r="I112" s="131">
        <f t="shared" si="26"/>
        <v>0</v>
      </c>
      <c r="J112" s="135">
        <v>2408</v>
      </c>
      <c r="K112" s="12"/>
      <c r="L112" s="129">
        <f t="shared" si="39"/>
        <v>5.2318254899404684E-6</v>
      </c>
      <c r="M112" s="135">
        <v>2408</v>
      </c>
      <c r="N112" s="12"/>
      <c r="O112" s="274">
        <f t="shared" si="40"/>
        <v>5.0006230012044686E-6</v>
      </c>
      <c r="Q112" s="323"/>
    </row>
    <row r="113" spans="1:17">
      <c r="A113" s="18" t="s">
        <v>7</v>
      </c>
      <c r="B113" s="24">
        <v>15472532</v>
      </c>
      <c r="C113" s="153">
        <f>B113/$B$149*100</f>
        <v>0.15459697186247368</v>
      </c>
      <c r="D113" s="274">
        <f t="shared" si="37"/>
        <v>3.4864535027828478E-2</v>
      </c>
      <c r="E113" s="24">
        <v>12399103</v>
      </c>
      <c r="F113" s="12">
        <f>E113/$E$149*100</f>
        <v>0.11754995420975278</v>
      </c>
      <c r="G113" s="274">
        <f t="shared" si="38"/>
        <v>2.8209912861465659E-2</v>
      </c>
      <c r="H113" s="130">
        <f t="shared" si="25"/>
        <v>-3073429</v>
      </c>
      <c r="I113" s="131">
        <f t="shared" si="26"/>
        <v>-19.863775366565733</v>
      </c>
      <c r="J113" s="24">
        <v>9173167</v>
      </c>
      <c r="K113" s="12">
        <f>J113/$J$149*100</f>
        <v>8.5481903146506055E-2</v>
      </c>
      <c r="L113" s="129">
        <f t="shared" si="39"/>
        <v>1.9930402381262764E-2</v>
      </c>
      <c r="M113" s="24">
        <v>9978498</v>
      </c>
      <c r="N113" s="12"/>
      <c r="O113" s="274">
        <f t="shared" si="40"/>
        <v>2.0722054242638205E-2</v>
      </c>
      <c r="Q113" s="323"/>
    </row>
    <row r="114" spans="1:17">
      <c r="A114" s="141" t="s">
        <v>81</v>
      </c>
      <c r="B114" s="21">
        <v>4210074</v>
      </c>
      <c r="C114" s="12">
        <f>B114/$B$149*100</f>
        <v>4.2065816488014503E-2</v>
      </c>
      <c r="D114" s="274">
        <f t="shared" si="37"/>
        <v>9.4866355708781176E-3</v>
      </c>
      <c r="E114" s="21">
        <v>4143891</v>
      </c>
      <c r="F114" s="12">
        <f>E114/$E$149*100</f>
        <v>3.9286244924347083E-2</v>
      </c>
      <c r="G114" s="274">
        <f t="shared" si="38"/>
        <v>9.4280049143403172E-3</v>
      </c>
      <c r="H114" s="130">
        <f t="shared" si="25"/>
        <v>-66183</v>
      </c>
      <c r="I114" s="131">
        <f t="shared" si="26"/>
        <v>-1.5720151237246682</v>
      </c>
      <c r="J114" s="21">
        <v>3970280</v>
      </c>
      <c r="K114" s="12">
        <f>J114/$J$149*100</f>
        <v>3.6997810071975147E-2</v>
      </c>
      <c r="L114" s="129">
        <f t="shared" si="39"/>
        <v>8.6261678181897179E-3</v>
      </c>
      <c r="M114" s="21">
        <v>3970323</v>
      </c>
      <c r="N114" s="12"/>
      <c r="O114" s="274">
        <f t="shared" si="40"/>
        <v>8.2450533704365152E-3</v>
      </c>
      <c r="Q114" s="323"/>
    </row>
    <row r="115" spans="1:17">
      <c r="A115" s="16" t="s">
        <v>6</v>
      </c>
      <c r="B115" s="22">
        <v>4210074</v>
      </c>
      <c r="C115" s="142">
        <f>B115/$B$149*100</f>
        <v>4.2065816488014503E-2</v>
      </c>
      <c r="D115" s="274">
        <f t="shared" si="37"/>
        <v>9.4866355708781176E-3</v>
      </c>
      <c r="E115" s="22">
        <v>4143891</v>
      </c>
      <c r="F115" s="12">
        <f>E115/$E$149*100</f>
        <v>3.9286244924347083E-2</v>
      </c>
      <c r="G115" s="274">
        <f t="shared" si="38"/>
        <v>9.4280049143403172E-3</v>
      </c>
      <c r="H115" s="130">
        <f t="shared" si="25"/>
        <v>-66183</v>
      </c>
      <c r="I115" s="131">
        <f t="shared" si="26"/>
        <v>-1.5720151237246682</v>
      </c>
      <c r="J115" s="22">
        <v>3970280</v>
      </c>
      <c r="K115" s="12">
        <f>J115/$J$149*100</f>
        <v>3.6997810071975147E-2</v>
      </c>
      <c r="L115" s="129">
        <f t="shared" si="39"/>
        <v>8.6261678181897179E-3</v>
      </c>
      <c r="M115" s="22">
        <v>3970323</v>
      </c>
      <c r="N115" s="12"/>
      <c r="O115" s="274">
        <f t="shared" si="40"/>
        <v>8.2450533704365152E-3</v>
      </c>
      <c r="Q115" s="323"/>
    </row>
    <row r="116" spans="1:17">
      <c r="A116" s="214" t="s">
        <v>70</v>
      </c>
      <c r="B116" s="26">
        <v>31363</v>
      </c>
      <c r="C116" s="142"/>
      <c r="D116" s="274">
        <f t="shared" si="37"/>
        <v>7.0670812771806481E-5</v>
      </c>
      <c r="E116" s="26">
        <v>33302</v>
      </c>
      <c r="F116" s="12"/>
      <c r="G116" s="274">
        <f t="shared" si="38"/>
        <v>7.5767296885309314E-5</v>
      </c>
      <c r="H116" s="130">
        <f t="shared" si="25"/>
        <v>1939</v>
      </c>
      <c r="I116" s="131">
        <f t="shared" si="26"/>
        <v>6.1824442814781833</v>
      </c>
      <c r="J116" s="26">
        <v>33302</v>
      </c>
      <c r="K116" s="12"/>
      <c r="L116" s="129">
        <f t="shared" si="39"/>
        <v>7.2354756007474036E-5</v>
      </c>
      <c r="M116" s="26">
        <v>33302</v>
      </c>
      <c r="N116" s="12"/>
      <c r="O116" s="274">
        <f t="shared" si="40"/>
        <v>6.9157287037421611E-5</v>
      </c>
      <c r="Q116" s="323"/>
    </row>
    <row r="117" spans="1:17">
      <c r="A117" s="25" t="s">
        <v>82</v>
      </c>
      <c r="B117" s="21">
        <v>53619930</v>
      </c>
      <c r="C117" s="12">
        <f>B117/$B$149*100</f>
        <v>0.53575451060484536</v>
      </c>
      <c r="D117" s="274">
        <f t="shared" si="37"/>
        <v>0.12082275400527277</v>
      </c>
      <c r="E117" s="21">
        <v>57707066</v>
      </c>
      <c r="F117" s="12">
        <f>E117/$E$149*100</f>
        <v>0.54709304099491574</v>
      </c>
      <c r="G117" s="274">
        <f t="shared" si="38"/>
        <v>0.13129266716720131</v>
      </c>
      <c r="H117" s="130">
        <f t="shared" si="25"/>
        <v>4087136</v>
      </c>
      <c r="I117" s="131">
        <f t="shared" si="26"/>
        <v>7.6224194996151482</v>
      </c>
      <c r="J117" s="21">
        <v>51860735</v>
      </c>
      <c r="K117" s="12">
        <f>J117/$J$149*100</f>
        <v>0.48327413273699443</v>
      </c>
      <c r="L117" s="129">
        <f t="shared" si="39"/>
        <v>0.11267704123756139</v>
      </c>
      <c r="M117" s="21">
        <v>51881202</v>
      </c>
      <c r="N117" s="12"/>
      <c r="O117" s="274">
        <f t="shared" si="40"/>
        <v>0.10774017111766417</v>
      </c>
      <c r="Q117" s="323"/>
    </row>
    <row r="118" spans="1:17">
      <c r="A118" s="16" t="s">
        <v>6</v>
      </c>
      <c r="B118" s="22">
        <v>53244618</v>
      </c>
      <c r="C118" s="142">
        <f>B118/$B$149*100</f>
        <v>0.53200450390240983</v>
      </c>
      <c r="D118" s="274">
        <f t="shared" si="37"/>
        <v>0.11997705671601434</v>
      </c>
      <c r="E118" s="22">
        <v>57565811</v>
      </c>
      <c r="F118" s="12">
        <f>E118/$E$149*100</f>
        <v>0.5457538700257013</v>
      </c>
      <c r="G118" s="274">
        <f t="shared" si="38"/>
        <v>0.13097128978681774</v>
      </c>
      <c r="H118" s="130">
        <f t="shared" si="25"/>
        <v>4321193</v>
      </c>
      <c r="I118" s="131">
        <f t="shared" si="26"/>
        <v>8.1157366928616028</v>
      </c>
      <c r="J118" s="22">
        <v>51860735</v>
      </c>
      <c r="K118" s="12">
        <f>J118/$J$149*100</f>
        <v>0.48327413273699443</v>
      </c>
      <c r="L118" s="129">
        <f t="shared" si="39"/>
        <v>0.11267704123756139</v>
      </c>
      <c r="M118" s="22">
        <v>51881202</v>
      </c>
      <c r="N118" s="12"/>
      <c r="O118" s="274">
        <f t="shared" si="40"/>
        <v>0.10774017111766417</v>
      </c>
      <c r="Q118" s="323"/>
    </row>
    <row r="119" spans="1:17">
      <c r="A119" s="220" t="s">
        <v>2</v>
      </c>
      <c r="B119" s="135">
        <v>2592</v>
      </c>
      <c r="C119" s="156"/>
      <c r="D119" s="274">
        <f t="shared" si="37"/>
        <v>5.8406002839180693E-6</v>
      </c>
      <c r="E119" s="135">
        <v>2592</v>
      </c>
      <c r="F119" s="12"/>
      <c r="G119" s="274">
        <f t="shared" si="38"/>
        <v>5.8972083816804307E-6</v>
      </c>
      <c r="H119" s="171">
        <f t="shared" si="25"/>
        <v>0</v>
      </c>
      <c r="I119" s="131">
        <f t="shared" si="26"/>
        <v>0</v>
      </c>
      <c r="J119" s="135">
        <v>2592</v>
      </c>
      <c r="K119" s="12"/>
      <c r="L119" s="129">
        <f t="shared" si="39"/>
        <v>5.6315995307000391E-6</v>
      </c>
      <c r="M119" s="135">
        <v>2592</v>
      </c>
      <c r="N119" s="12"/>
      <c r="O119" s="274">
        <f t="shared" si="40"/>
        <v>5.3827304066121191E-6</v>
      </c>
      <c r="Q119" s="323"/>
    </row>
    <row r="120" spans="1:17">
      <c r="A120" s="18" t="s">
        <v>7</v>
      </c>
      <c r="B120" s="24">
        <v>375312</v>
      </c>
      <c r="C120" s="142">
        <f>B120/$B$149*100</f>
        <v>3.7500067024355626E-3</v>
      </c>
      <c r="D120" s="274">
        <f t="shared" si="37"/>
        <v>8.4569728925843303E-4</v>
      </c>
      <c r="E120" s="24">
        <v>141255</v>
      </c>
      <c r="F120" s="12">
        <f>E120/$E$149*100</f>
        <v>1.3391709692143561E-3</v>
      </c>
      <c r="G120" s="274">
        <f t="shared" si="38"/>
        <v>3.2137738038359156E-4</v>
      </c>
      <c r="H120" s="130">
        <f t="shared" si="25"/>
        <v>-234057</v>
      </c>
      <c r="I120" s="131">
        <f t="shared" si="26"/>
        <v>-62.363313722982475</v>
      </c>
      <c r="J120" s="24"/>
      <c r="K120" s="12">
        <f>J120/$J$149*100</f>
        <v>0</v>
      </c>
      <c r="L120" s="129">
        <f t="shared" si="39"/>
        <v>0</v>
      </c>
      <c r="M120" s="24"/>
      <c r="N120" s="12"/>
      <c r="O120" s="274">
        <f t="shared" si="40"/>
        <v>0</v>
      </c>
      <c r="Q120" s="323"/>
    </row>
    <row r="121" spans="1:17">
      <c r="A121" s="25" t="s">
        <v>23</v>
      </c>
      <c r="B121" s="21">
        <v>2085686</v>
      </c>
      <c r="C121" s="12">
        <f>B121/$B$149*100</f>
        <v>2.0839558764910313E-2</v>
      </c>
      <c r="D121" s="274">
        <f t="shared" si="37"/>
        <v>4.699713828612632E-3</v>
      </c>
      <c r="E121" s="21">
        <v>10652970</v>
      </c>
      <c r="F121" s="12">
        <f>E121/$E$149*100</f>
        <v>0.10099570393905673</v>
      </c>
      <c r="G121" s="274">
        <f t="shared" si="38"/>
        <v>2.4237185175073374E-2</v>
      </c>
      <c r="H121" s="130">
        <f t="shared" si="25"/>
        <v>8567284</v>
      </c>
      <c r="I121" s="131">
        <f t="shared" si="26"/>
        <v>410.76576243979196</v>
      </c>
      <c r="J121" s="21">
        <v>816460</v>
      </c>
      <c r="K121" s="12">
        <f>J121/$J$149*100</f>
        <v>7.608337953838226E-3</v>
      </c>
      <c r="L121" s="129">
        <f t="shared" si="39"/>
        <v>1.7739103984704299E-3</v>
      </c>
      <c r="M121" s="21">
        <v>816460</v>
      </c>
      <c r="N121" s="12"/>
      <c r="O121" s="274">
        <f t="shared" si="40"/>
        <v>1.6955185446691863E-3</v>
      </c>
      <c r="Q121" s="323"/>
    </row>
    <row r="122" spans="1:17">
      <c r="A122" s="16" t="s">
        <v>6</v>
      </c>
      <c r="B122" s="22">
        <v>2085686</v>
      </c>
      <c r="C122" s="142">
        <f>B122/$B$149*100</f>
        <v>2.0839558764910313E-2</v>
      </c>
      <c r="D122" s="274">
        <f t="shared" si="37"/>
        <v>4.699713828612632E-3</v>
      </c>
      <c r="E122" s="22">
        <v>10652970</v>
      </c>
      <c r="F122" s="12">
        <f>E122/$E$149*100</f>
        <v>0.10099570393905673</v>
      </c>
      <c r="G122" s="274">
        <f t="shared" si="38"/>
        <v>2.4237185175073374E-2</v>
      </c>
      <c r="H122" s="130">
        <f t="shared" si="25"/>
        <v>8567284</v>
      </c>
      <c r="I122" s="131">
        <f t="shared" si="26"/>
        <v>410.76576243979196</v>
      </c>
      <c r="J122" s="22">
        <v>816460</v>
      </c>
      <c r="K122" s="12">
        <f>J122/$J$149*100</f>
        <v>7.608337953838226E-3</v>
      </c>
      <c r="L122" s="129">
        <f t="shared" si="39"/>
        <v>1.7739103984704299E-3</v>
      </c>
      <c r="M122" s="22">
        <v>816460</v>
      </c>
      <c r="N122" s="12"/>
      <c r="O122" s="274">
        <f t="shared" si="40"/>
        <v>1.6955185446691863E-3</v>
      </c>
      <c r="Q122" s="323"/>
    </row>
    <row r="123" spans="1:17">
      <c r="A123" s="221" t="s">
        <v>83</v>
      </c>
      <c r="B123" s="207">
        <v>50388117</v>
      </c>
      <c r="C123" s="142"/>
      <c r="D123" s="274">
        <f t="shared" si="37"/>
        <v>0.11354045156492937</v>
      </c>
      <c r="E123" s="207">
        <v>62154236</v>
      </c>
      <c r="F123" s="12"/>
      <c r="G123" s="274">
        <f t="shared" si="38"/>
        <v>0.14141067958956158</v>
      </c>
      <c r="H123" s="130">
        <f t="shared" si="25"/>
        <v>11766119</v>
      </c>
      <c r="I123" s="131">
        <f t="shared" si="26"/>
        <v>23.350979755802342</v>
      </c>
      <c r="J123" s="207">
        <v>62154236</v>
      </c>
      <c r="K123" s="12"/>
      <c r="L123" s="129">
        <f t="shared" si="39"/>
        <v>0.13504157650023899</v>
      </c>
      <c r="M123" s="207">
        <v>62154236</v>
      </c>
      <c r="N123" s="12"/>
      <c r="O123" s="274">
        <f t="shared" si="40"/>
        <v>0.12907387963616732</v>
      </c>
      <c r="Q123" s="323"/>
    </row>
    <row r="124" spans="1:17">
      <c r="A124" s="222" t="s">
        <v>6</v>
      </c>
      <c r="B124" s="22">
        <v>50388117</v>
      </c>
      <c r="C124" s="142"/>
      <c r="D124" s="274">
        <f t="shared" si="37"/>
        <v>0.11354045156492937</v>
      </c>
      <c r="E124" s="22">
        <v>62154236</v>
      </c>
      <c r="F124" s="12"/>
      <c r="G124" s="274">
        <f t="shared" si="38"/>
        <v>0.14141067958956158</v>
      </c>
      <c r="H124" s="130">
        <f t="shared" si="25"/>
        <v>11766119</v>
      </c>
      <c r="I124" s="131">
        <f t="shared" si="26"/>
        <v>23.350979755802342</v>
      </c>
      <c r="J124" s="22">
        <v>62154236</v>
      </c>
      <c r="K124" s="12"/>
      <c r="L124" s="129">
        <f t="shared" si="39"/>
        <v>0.13504157650023899</v>
      </c>
      <c r="M124" s="22">
        <v>62154236</v>
      </c>
      <c r="N124" s="12"/>
      <c r="O124" s="274">
        <f t="shared" si="40"/>
        <v>0.12907387963616732</v>
      </c>
      <c r="Q124" s="323"/>
    </row>
    <row r="125" spans="1:17">
      <c r="A125" s="221" t="s">
        <v>84</v>
      </c>
      <c r="B125" s="21">
        <v>4567411</v>
      </c>
      <c r="C125" s="12">
        <f t="shared" ref="C125:C134" si="44">B125/$B$149*100</f>
        <v>4.563622229712324E-2</v>
      </c>
      <c r="D125" s="274">
        <f t="shared" si="37"/>
        <v>1.0291829468892944E-2</v>
      </c>
      <c r="E125" s="21">
        <v>4067411</v>
      </c>
      <c r="F125" s="12">
        <f t="shared" ref="F125:F134" si="45">E125/$E$149*100</f>
        <v>3.8561174691608316E-2</v>
      </c>
      <c r="G125" s="274">
        <f t="shared" si="38"/>
        <v>9.2540008645598699E-3</v>
      </c>
      <c r="H125" s="130">
        <f t="shared" si="25"/>
        <v>-500000</v>
      </c>
      <c r="I125" s="131">
        <f t="shared" si="26"/>
        <v>-10.947120808703232</v>
      </c>
      <c r="J125" s="21">
        <v>4037020</v>
      </c>
      <c r="K125" s="12">
        <f t="shared" ref="K125:K134" si="46">J125/$J$149*100</f>
        <v>3.7619739468441799E-2</v>
      </c>
      <c r="L125" s="129">
        <f t="shared" si="39"/>
        <v>8.7711728153652292E-3</v>
      </c>
      <c r="M125" s="21">
        <v>4037020</v>
      </c>
      <c r="N125" s="12"/>
      <c r="O125" s="274">
        <f t="shared" si="40"/>
        <v>8.3835610748847437E-3</v>
      </c>
      <c r="Q125" s="323"/>
    </row>
    <row r="126" spans="1:17">
      <c r="A126" s="16" t="s">
        <v>6</v>
      </c>
      <c r="B126" s="22">
        <v>4567411</v>
      </c>
      <c r="C126" s="142">
        <f t="shared" si="44"/>
        <v>4.563622229712324E-2</v>
      </c>
      <c r="D126" s="274">
        <f t="shared" si="37"/>
        <v>1.0291829468892944E-2</v>
      </c>
      <c r="E126" s="22">
        <v>4067411</v>
      </c>
      <c r="F126" s="12">
        <f t="shared" si="45"/>
        <v>3.8561174691608316E-2</v>
      </c>
      <c r="G126" s="274">
        <f t="shared" si="38"/>
        <v>9.2540008645598699E-3</v>
      </c>
      <c r="H126" s="130">
        <f t="shared" si="25"/>
        <v>-500000</v>
      </c>
      <c r="I126" s="131">
        <f t="shared" si="26"/>
        <v>-10.947120808703232</v>
      </c>
      <c r="J126" s="22">
        <v>4037020</v>
      </c>
      <c r="K126" s="12">
        <f t="shared" si="46"/>
        <v>3.7619739468441799E-2</v>
      </c>
      <c r="L126" s="129">
        <f t="shared" si="39"/>
        <v>8.7711728153652292E-3</v>
      </c>
      <c r="M126" s="22">
        <v>4037020</v>
      </c>
      <c r="N126" s="12"/>
      <c r="O126" s="274">
        <f t="shared" si="40"/>
        <v>8.3835610748847437E-3</v>
      </c>
      <c r="Q126" s="323"/>
    </row>
    <row r="127" spans="1:17">
      <c r="A127" s="141" t="s">
        <v>24</v>
      </c>
      <c r="B127" s="21">
        <v>617863741</v>
      </c>
      <c r="C127" s="12">
        <f t="shared" si="44"/>
        <v>6.1735120911186181</v>
      </c>
      <c r="D127" s="274">
        <f t="shared" si="37"/>
        <v>1.392243495797562</v>
      </c>
      <c r="E127" s="21">
        <v>676285740</v>
      </c>
      <c r="F127" s="12">
        <f t="shared" si="45"/>
        <v>6.4115410420986727</v>
      </c>
      <c r="G127" s="274">
        <f t="shared" si="38"/>
        <v>1.538656610470275</v>
      </c>
      <c r="H127" s="130">
        <f t="shared" si="25"/>
        <v>58421999</v>
      </c>
      <c r="I127" s="131">
        <f t="shared" si="26"/>
        <v>9.4554826773691474</v>
      </c>
      <c r="J127" s="21">
        <v>718551985</v>
      </c>
      <c r="K127" s="12">
        <f t="shared" si="46"/>
        <v>6.695963475591328</v>
      </c>
      <c r="L127" s="129">
        <f t="shared" si="39"/>
        <v>1.5611871224959806</v>
      </c>
      <c r="M127" s="21">
        <v>714551985</v>
      </c>
      <c r="N127" s="12"/>
      <c r="O127" s="274">
        <f t="shared" si="40"/>
        <v>1.4838891577023716</v>
      </c>
      <c r="Q127" s="323"/>
    </row>
    <row r="128" spans="1:17">
      <c r="A128" s="16" t="s">
        <v>6</v>
      </c>
      <c r="B128" s="22">
        <v>617863741</v>
      </c>
      <c r="C128" s="142">
        <f t="shared" si="44"/>
        <v>6.1735120911186181</v>
      </c>
      <c r="D128" s="274">
        <f t="shared" si="37"/>
        <v>1.392243495797562</v>
      </c>
      <c r="E128" s="22">
        <v>676285740</v>
      </c>
      <c r="F128" s="12">
        <f t="shared" si="45"/>
        <v>6.4115410420986727</v>
      </c>
      <c r="G128" s="274">
        <f t="shared" si="38"/>
        <v>1.538656610470275</v>
      </c>
      <c r="H128" s="130">
        <f t="shared" si="25"/>
        <v>58421999</v>
      </c>
      <c r="I128" s="131">
        <f t="shared" si="26"/>
        <v>9.4554826773691474</v>
      </c>
      <c r="J128" s="22">
        <v>718551985</v>
      </c>
      <c r="K128" s="12">
        <f t="shared" si="46"/>
        <v>6.695963475591328</v>
      </c>
      <c r="L128" s="129">
        <f t="shared" si="39"/>
        <v>1.5611871224959806</v>
      </c>
      <c r="M128" s="22">
        <v>714551985</v>
      </c>
      <c r="N128" s="12"/>
      <c r="O128" s="274">
        <f t="shared" si="40"/>
        <v>1.4838891577023716</v>
      </c>
      <c r="Q128" s="323"/>
    </row>
    <row r="129" spans="1:19" s="215" customFormat="1">
      <c r="A129" s="141" t="s">
        <v>25</v>
      </c>
      <c r="B129" s="21">
        <v>106534905</v>
      </c>
      <c r="C129" s="12">
        <f t="shared" si="44"/>
        <v>1.0644653189701794</v>
      </c>
      <c r="D129" s="274">
        <f t="shared" si="37"/>
        <v>0.24005702021226258</v>
      </c>
      <c r="E129" s="21">
        <v>106319501</v>
      </c>
      <c r="F129" s="12">
        <f t="shared" si="45"/>
        <v>1.0079642433935556</v>
      </c>
      <c r="G129" s="274">
        <f t="shared" si="38"/>
        <v>0.24189361590790165</v>
      </c>
      <c r="H129" s="130">
        <f t="shared" si="25"/>
        <v>-215404</v>
      </c>
      <c r="I129" s="131">
        <f t="shared" si="26"/>
        <v>-0.20219100960385106</v>
      </c>
      <c r="J129" s="21">
        <v>120610881</v>
      </c>
      <c r="K129" s="12">
        <f t="shared" si="46"/>
        <v>1.1239354574114662</v>
      </c>
      <c r="L129" s="129">
        <f t="shared" si="39"/>
        <v>0.26204945248337896</v>
      </c>
      <c r="M129" s="21">
        <v>123280461</v>
      </c>
      <c r="N129" s="12"/>
      <c r="O129" s="274">
        <f t="shared" si="40"/>
        <v>0.25601291896830997</v>
      </c>
      <c r="Q129" s="323"/>
      <c r="S129" s="208"/>
    </row>
    <row r="130" spans="1:19" s="215" customFormat="1">
      <c r="A130" s="16" t="s">
        <v>6</v>
      </c>
      <c r="B130" s="22">
        <v>106534905</v>
      </c>
      <c r="C130" s="142">
        <f t="shared" si="44"/>
        <v>1.0644653189701794</v>
      </c>
      <c r="D130" s="274">
        <f t="shared" si="37"/>
        <v>0.24005702021226258</v>
      </c>
      <c r="E130" s="22">
        <v>106319501</v>
      </c>
      <c r="F130" s="12">
        <f t="shared" si="45"/>
        <v>1.0079642433935556</v>
      </c>
      <c r="G130" s="274">
        <f t="shared" si="38"/>
        <v>0.24189361590790165</v>
      </c>
      <c r="H130" s="130">
        <f t="shared" si="25"/>
        <v>-215404</v>
      </c>
      <c r="I130" s="131">
        <f t="shared" si="26"/>
        <v>-0.20219100960385106</v>
      </c>
      <c r="J130" s="22">
        <v>120610881</v>
      </c>
      <c r="K130" s="12">
        <f t="shared" si="46"/>
        <v>1.1239354574114662</v>
      </c>
      <c r="L130" s="129">
        <f t="shared" si="39"/>
        <v>0.26204945248337896</v>
      </c>
      <c r="M130" s="22">
        <v>123280461</v>
      </c>
      <c r="N130" s="12"/>
      <c r="O130" s="274">
        <f t="shared" si="40"/>
        <v>0.25601291896830997</v>
      </c>
      <c r="Q130" s="323"/>
      <c r="S130" s="208"/>
    </row>
    <row r="131" spans="1:19" s="213" customFormat="1" ht="26.25">
      <c r="A131" s="141" t="s">
        <v>85</v>
      </c>
      <c r="B131" s="21">
        <v>1607572432</v>
      </c>
      <c r="C131" s="12">
        <f t="shared" si="44"/>
        <v>16.062389144633368</v>
      </c>
      <c r="D131" s="274">
        <f t="shared" si="37"/>
        <v>3.6223719146443139</v>
      </c>
      <c r="E131" s="21">
        <v>1527115280</v>
      </c>
      <c r="F131" s="12">
        <f t="shared" si="45"/>
        <v>14.477848215069574</v>
      </c>
      <c r="G131" s="274">
        <f t="shared" si="38"/>
        <v>3.4744278661297292</v>
      </c>
      <c r="H131" s="130">
        <f t="shared" si="25"/>
        <v>-80457152</v>
      </c>
      <c r="I131" s="131">
        <f t="shared" si="26"/>
        <v>-5.0048850302752612</v>
      </c>
      <c r="J131" s="21">
        <v>1450407595</v>
      </c>
      <c r="K131" s="12">
        <f t="shared" si="46"/>
        <v>13.515899313590038</v>
      </c>
      <c r="L131" s="129">
        <f t="shared" si="39"/>
        <v>3.1512788315300049</v>
      </c>
      <c r="M131" s="21">
        <v>1726562749</v>
      </c>
      <c r="N131" s="12"/>
      <c r="O131" s="274">
        <f t="shared" si="40"/>
        <v>3.5855022407276649</v>
      </c>
      <c r="Q131" s="323"/>
      <c r="S131" s="208"/>
    </row>
    <row r="132" spans="1:19" s="223" customFormat="1">
      <c r="A132" s="16" t="s">
        <v>6</v>
      </c>
      <c r="B132" s="22">
        <v>625578443</v>
      </c>
      <c r="C132" s="142">
        <f t="shared" si="44"/>
        <v>6.2505951159280908</v>
      </c>
      <c r="D132" s="274">
        <f t="shared" si="37"/>
        <v>1.4096271727618921</v>
      </c>
      <c r="E132" s="22">
        <v>858271529</v>
      </c>
      <c r="F132" s="12">
        <f t="shared" si="45"/>
        <v>8.1368611046689843</v>
      </c>
      <c r="G132" s="274">
        <f t="shared" si="38"/>
        <v>1.9527029531545059</v>
      </c>
      <c r="H132" s="130">
        <f t="shared" si="25"/>
        <v>232693086</v>
      </c>
      <c r="I132" s="131">
        <f t="shared" si="26"/>
        <v>37.196468101443202</v>
      </c>
      <c r="J132" s="22">
        <v>841606476</v>
      </c>
      <c r="K132" s="12">
        <f t="shared" si="46"/>
        <v>7.8426701780207715</v>
      </c>
      <c r="L132" s="129">
        <f t="shared" si="39"/>
        <v>1.8285457697822971</v>
      </c>
      <c r="M132" s="266">
        <v>890165818</v>
      </c>
      <c r="N132" s="12"/>
      <c r="O132" s="274">
        <f t="shared" si="40"/>
        <v>1.848581255970428</v>
      </c>
      <c r="Q132" s="323"/>
      <c r="S132" s="208"/>
    </row>
    <row r="133" spans="1:19" s="224" customFormat="1">
      <c r="A133" s="318" t="s">
        <v>142</v>
      </c>
      <c r="B133" s="135">
        <v>4500010</v>
      </c>
      <c r="C133" s="142">
        <f t="shared" si="44"/>
        <v>4.4962771403597696E-2</v>
      </c>
      <c r="D133" s="274">
        <f t="shared" ref="D133:D158" si="47">B133/$B$167/1000000*100</f>
        <v>1.0139953581648979E-2</v>
      </c>
      <c r="E133" s="135">
        <v>4901865</v>
      </c>
      <c r="F133" s="12">
        <f t="shared" si="45"/>
        <v>4.647223321657945E-2</v>
      </c>
      <c r="G133" s="274">
        <f t="shared" ref="G133:G158" si="48">E133/$E$167/1000000*100</f>
        <v>1.1152515186676678E-2</v>
      </c>
      <c r="H133" s="130">
        <f t="shared" ref="H133:H147" si="49">E133-B133</f>
        <v>401855</v>
      </c>
      <c r="I133" s="131">
        <f t="shared" ref="I133:I147" si="50">E133/B133*100-100</f>
        <v>8.9300912664638474</v>
      </c>
      <c r="J133" s="135">
        <v>4604054</v>
      </c>
      <c r="K133" s="12">
        <f t="shared" si="46"/>
        <v>4.290375375366913E-2</v>
      </c>
      <c r="L133" s="129">
        <f t="shared" ref="L133:L158" si="51">J133/$J$167/1000000*100</f>
        <v>1.0003159083996E-2</v>
      </c>
      <c r="M133" s="135">
        <v>4682074</v>
      </c>
      <c r="N133" s="12"/>
      <c r="O133" s="274">
        <f t="shared" ref="O133:O158" si="52">M133/$M$167/1000000*100</f>
        <v>9.7231258047098881E-3</v>
      </c>
      <c r="Q133" s="323"/>
      <c r="S133" s="208"/>
    </row>
    <row r="134" spans="1:19" s="224" customFormat="1">
      <c r="A134" s="318" t="s">
        <v>143</v>
      </c>
      <c r="B134" s="135">
        <v>109738719</v>
      </c>
      <c r="C134" s="142">
        <f t="shared" si="44"/>
        <v>1.0964768826115148</v>
      </c>
      <c r="D134" s="274">
        <f t="shared" si="47"/>
        <v>0.24727623200162238</v>
      </c>
      <c r="E134" s="135">
        <v>88708281</v>
      </c>
      <c r="F134" s="12">
        <f t="shared" si="45"/>
        <v>0.84100070542005201</v>
      </c>
      <c r="G134" s="274">
        <f t="shared" si="48"/>
        <v>0.20182531567811071</v>
      </c>
      <c r="H134" s="130">
        <f t="shared" si="49"/>
        <v>-21030438</v>
      </c>
      <c r="I134" s="131">
        <f t="shared" si="50"/>
        <v>-19.16410013862108</v>
      </c>
      <c r="J134" s="135">
        <v>100976722</v>
      </c>
      <c r="K134" s="12">
        <f t="shared" si="46"/>
        <v>0.94097080867007721</v>
      </c>
      <c r="L134" s="129">
        <f t="shared" si="51"/>
        <v>0.21939060965541218</v>
      </c>
      <c r="M134" s="135">
        <v>83288540</v>
      </c>
      <c r="N134" s="12"/>
      <c r="O134" s="274">
        <f t="shared" si="52"/>
        <v>0.17296286912821365</v>
      </c>
      <c r="Q134" s="323"/>
      <c r="S134" s="208"/>
    </row>
    <row r="135" spans="1:19" s="224" customFormat="1" ht="25.5">
      <c r="A135" s="318" t="s">
        <v>144</v>
      </c>
      <c r="B135" s="135">
        <v>55805</v>
      </c>
      <c r="C135" s="142"/>
      <c r="D135" s="274">
        <f t="shared" si="47"/>
        <v>1.2574641159106785E-4</v>
      </c>
      <c r="E135" s="135">
        <v>9575070</v>
      </c>
      <c r="F135" s="12"/>
      <c r="G135" s="274">
        <f t="shared" si="48"/>
        <v>2.1784792846904648E-2</v>
      </c>
      <c r="H135" s="130">
        <f t="shared" si="49"/>
        <v>9519265</v>
      </c>
      <c r="I135" s="131">
        <f t="shared" si="50"/>
        <v>17058.086192993462</v>
      </c>
      <c r="J135" s="135">
        <v>14869659</v>
      </c>
      <c r="K135" s="12"/>
      <c r="L135" s="129">
        <f t="shared" si="51"/>
        <v>3.2307085125798454E-2</v>
      </c>
      <c r="M135" s="135">
        <v>60867447</v>
      </c>
      <c r="N135" s="12"/>
      <c r="O135" s="274">
        <f t="shared" si="52"/>
        <v>0.1264016426465091</v>
      </c>
      <c r="Q135" s="323"/>
      <c r="S135" s="208"/>
    </row>
    <row r="136" spans="1:19" s="224" customFormat="1">
      <c r="A136" s="318" t="s">
        <v>86</v>
      </c>
      <c r="B136" s="135">
        <v>8522283</v>
      </c>
      <c r="C136" s="142">
        <f>B136/$B$149*100</f>
        <v>8.5152135743202073E-2</v>
      </c>
      <c r="D136" s="274">
        <f t="shared" si="47"/>
        <v>1.9203413776786318E-2</v>
      </c>
      <c r="E136" s="135">
        <v>10000000</v>
      </c>
      <c r="F136" s="12"/>
      <c r="G136" s="274">
        <f t="shared" si="48"/>
        <v>2.2751575546606603E-2</v>
      </c>
      <c r="H136" s="130">
        <f t="shared" si="49"/>
        <v>1477717</v>
      </c>
      <c r="I136" s="131">
        <f t="shared" si="50"/>
        <v>17.339450004183149</v>
      </c>
      <c r="J136" s="135">
        <v>10000000</v>
      </c>
      <c r="K136" s="12"/>
      <c r="L136" s="129">
        <f t="shared" si="51"/>
        <v>2.1726850041281012E-2</v>
      </c>
      <c r="M136" s="135">
        <v>10000000</v>
      </c>
      <c r="N136" s="12"/>
      <c r="O136" s="274">
        <f t="shared" si="52"/>
        <v>2.0766706815633175E-2</v>
      </c>
      <c r="Q136" s="323"/>
      <c r="S136" s="208"/>
    </row>
    <row r="137" spans="1:19" s="224" customFormat="1" ht="25.5">
      <c r="A137" s="318" t="s">
        <v>87</v>
      </c>
      <c r="B137" s="135">
        <v>887824</v>
      </c>
      <c r="C137" s="142"/>
      <c r="D137" s="274">
        <f t="shared" si="47"/>
        <v>2.0005498095946278E-3</v>
      </c>
      <c r="E137" s="135">
        <v>74173</v>
      </c>
      <c r="F137" s="12"/>
      <c r="G137" s="274">
        <f t="shared" si="48"/>
        <v>1.6875526130184516E-4</v>
      </c>
      <c r="H137" s="130">
        <f t="shared" si="49"/>
        <v>-813651</v>
      </c>
      <c r="I137" s="131">
        <f t="shared" si="50"/>
        <v>-91.645528843554573</v>
      </c>
      <c r="J137" s="135">
        <v>110473</v>
      </c>
      <c r="K137" s="12"/>
      <c r="L137" s="129">
        <f t="shared" si="51"/>
        <v>2.4002303046104372E-4</v>
      </c>
      <c r="M137" s="135">
        <v>110473</v>
      </c>
      <c r="N137" s="12"/>
      <c r="O137" s="274">
        <f t="shared" si="52"/>
        <v>2.2941604020434441E-4</v>
      </c>
      <c r="Q137" s="323"/>
      <c r="S137" s="208"/>
    </row>
    <row r="138" spans="1:19" ht="27.6" customHeight="1">
      <c r="A138" s="318" t="s">
        <v>88</v>
      </c>
      <c r="B138" s="135">
        <v>5330508</v>
      </c>
      <c r="C138" s="142"/>
      <c r="D138" s="274">
        <f t="shared" si="47"/>
        <v>1.2011329682958155E-2</v>
      </c>
      <c r="E138" s="135">
        <v>5330508</v>
      </c>
      <c r="F138" s="12"/>
      <c r="G138" s="274">
        <f t="shared" si="48"/>
        <v>1.2127745546379087E-2</v>
      </c>
      <c r="H138" s="130">
        <f t="shared" si="49"/>
        <v>0</v>
      </c>
      <c r="I138" s="131">
        <f t="shared" si="50"/>
        <v>0</v>
      </c>
      <c r="J138" s="135"/>
      <c r="K138" s="12"/>
      <c r="L138" s="129">
        <f t="shared" si="51"/>
        <v>0</v>
      </c>
      <c r="M138" s="135"/>
      <c r="N138" s="12"/>
      <c r="O138" s="274">
        <f t="shared" si="52"/>
        <v>0</v>
      </c>
      <c r="Q138" s="323"/>
    </row>
    <row r="139" spans="1:19" ht="25.5">
      <c r="A139" s="318" t="s">
        <v>127</v>
      </c>
      <c r="B139" s="135">
        <v>65000000</v>
      </c>
      <c r="C139" s="142"/>
      <c r="D139" s="274">
        <f t="shared" si="47"/>
        <v>0.14646567070010591</v>
      </c>
      <c r="E139" s="135">
        <v>39717846</v>
      </c>
      <c r="F139" s="12"/>
      <c r="G139" s="274">
        <f t="shared" si="48"/>
        <v>9.0364357381748694E-2</v>
      </c>
      <c r="H139" s="130">
        <f t="shared" si="49"/>
        <v>-25282154</v>
      </c>
      <c r="I139" s="131">
        <f t="shared" si="50"/>
        <v>-38.895621538461533</v>
      </c>
      <c r="J139" s="135"/>
      <c r="K139" s="12"/>
      <c r="L139" s="274">
        <f t="shared" si="51"/>
        <v>0</v>
      </c>
      <c r="M139" s="135"/>
      <c r="N139" s="12"/>
      <c r="O139" s="274">
        <f t="shared" si="52"/>
        <v>0</v>
      </c>
      <c r="Q139" s="323"/>
    </row>
    <row r="140" spans="1:19">
      <c r="A140" s="318" t="s">
        <v>128</v>
      </c>
      <c r="B140" s="135">
        <v>363500918</v>
      </c>
      <c r="C140" s="142"/>
      <c r="D140" s="274">
        <f t="shared" si="47"/>
        <v>0.81908316546114168</v>
      </c>
      <c r="E140" s="135">
        <v>243093314</v>
      </c>
      <c r="F140" s="12"/>
      <c r="G140" s="274">
        <f t="shared" si="48"/>
        <v>0.55307558983459604</v>
      </c>
      <c r="H140" s="130">
        <f t="shared" si="49"/>
        <v>-120407604</v>
      </c>
      <c r="I140" s="131">
        <f t="shared" si="50"/>
        <v>-33.124429138305501</v>
      </c>
      <c r="J140" s="135">
        <v>206864192</v>
      </c>
      <c r="K140" s="12"/>
      <c r="L140" s="129">
        <f t="shared" si="51"/>
        <v>0.44945072784947648</v>
      </c>
      <c r="M140" s="135"/>
      <c r="N140" s="12"/>
      <c r="O140" s="274">
        <f t="shared" si="52"/>
        <v>0</v>
      </c>
      <c r="Q140" s="323"/>
    </row>
    <row r="141" spans="1:19">
      <c r="A141" s="318" t="s">
        <v>131</v>
      </c>
      <c r="B141" s="135">
        <v>3035869</v>
      </c>
      <c r="C141" s="142"/>
      <c r="D141" s="274">
        <f t="shared" si="47"/>
        <v>6.8407782960409206E-3</v>
      </c>
      <c r="E141" s="135"/>
      <c r="F141" s="12"/>
      <c r="G141" s="274">
        <f t="shared" si="48"/>
        <v>0</v>
      </c>
      <c r="H141" s="130">
        <f t="shared" si="49"/>
        <v>-3035869</v>
      </c>
      <c r="I141" s="131">
        <f t="shared" si="50"/>
        <v>-100</v>
      </c>
      <c r="J141" s="135">
        <v>4503813</v>
      </c>
      <c r="K141" s="12"/>
      <c r="L141" s="129">
        <f t="shared" si="51"/>
        <v>9.7853669664971984E-3</v>
      </c>
      <c r="M141" s="135">
        <v>4503813</v>
      </c>
      <c r="N141" s="12"/>
      <c r="O141" s="274">
        <f t="shared" si="52"/>
        <v>9.3529364123437295E-3</v>
      </c>
      <c r="Q141" s="323"/>
    </row>
    <row r="142" spans="1:19">
      <c r="A142" s="318" t="s">
        <v>132</v>
      </c>
      <c r="B142" s="135">
        <v>2817413</v>
      </c>
      <c r="C142" s="142"/>
      <c r="D142" s="274">
        <f t="shared" si="47"/>
        <v>6.3485274566799617E-3</v>
      </c>
      <c r="E142" s="135">
        <v>62818</v>
      </c>
      <c r="F142" s="12"/>
      <c r="G142" s="274">
        <f t="shared" si="48"/>
        <v>1.4292084726867335E-4</v>
      </c>
      <c r="H142" s="130">
        <f t="shared" si="49"/>
        <v>-2754595</v>
      </c>
      <c r="I142" s="131">
        <f t="shared" si="50"/>
        <v>-97.770365934990721</v>
      </c>
      <c r="J142" s="135">
        <v>218339</v>
      </c>
      <c r="K142" s="12"/>
      <c r="L142" s="129">
        <f t="shared" si="51"/>
        <v>4.7438187111632557E-4</v>
      </c>
      <c r="M142" s="135">
        <v>203471</v>
      </c>
      <c r="N142" s="12"/>
      <c r="O142" s="274">
        <f t="shared" si="52"/>
        <v>4.2254226024836987E-4</v>
      </c>
      <c r="Q142" s="323"/>
    </row>
    <row r="143" spans="1:19">
      <c r="A143" s="318" t="s">
        <v>133</v>
      </c>
      <c r="B143" s="135">
        <v>4806180</v>
      </c>
      <c r="C143" s="142"/>
      <c r="D143" s="274">
        <f t="shared" si="47"/>
        <v>1.0829851957006692E-2</v>
      </c>
      <c r="E143" s="135">
        <v>6000000</v>
      </c>
      <c r="F143" s="12"/>
      <c r="G143" s="274">
        <f t="shared" si="48"/>
        <v>1.3650945327963961E-2</v>
      </c>
      <c r="H143" s="130">
        <f t="shared" si="49"/>
        <v>1193820</v>
      </c>
      <c r="I143" s="131">
        <f t="shared" si="50"/>
        <v>24.839269440595217</v>
      </c>
      <c r="J143" s="135"/>
      <c r="K143" s="12"/>
      <c r="L143" s="274">
        <f t="shared" si="51"/>
        <v>0</v>
      </c>
      <c r="M143" s="135"/>
      <c r="N143" s="12"/>
      <c r="O143" s="274">
        <f t="shared" si="52"/>
        <v>0</v>
      </c>
      <c r="Q143" s="323"/>
    </row>
    <row r="144" spans="1:19" ht="25.5">
      <c r="A144" s="318" t="s">
        <v>145</v>
      </c>
      <c r="B144" s="135">
        <v>57382914</v>
      </c>
      <c r="C144" s="142"/>
      <c r="D144" s="274">
        <f t="shared" si="47"/>
        <v>0.12930195362671534</v>
      </c>
      <c r="E144" s="135">
        <v>26327677</v>
      </c>
      <c r="F144" s="12"/>
      <c r="G144" s="274">
        <f t="shared" si="48"/>
        <v>5.9899613223215707E-2</v>
      </c>
      <c r="H144" s="130">
        <f t="shared" si="49"/>
        <v>-31055237</v>
      </c>
      <c r="I144" s="131">
        <f t="shared" si="50"/>
        <v>-54.119309800126217</v>
      </c>
      <c r="J144" s="135">
        <v>2459224</v>
      </c>
      <c r="K144" s="12"/>
      <c r="L144" s="129">
        <f t="shared" si="51"/>
        <v>5.3431191065919266E-3</v>
      </c>
      <c r="M144" s="135">
        <v>9710000</v>
      </c>
      <c r="N144" s="12"/>
      <c r="O144" s="274">
        <f t="shared" si="52"/>
        <v>2.0164472317979815E-2</v>
      </c>
      <c r="Q144" s="323"/>
    </row>
    <row r="145" spans="1:17">
      <c r="A145" s="324" t="s">
        <v>156</v>
      </c>
      <c r="B145" s="135"/>
      <c r="C145" s="142"/>
      <c r="D145" s="274">
        <f t="shared" si="47"/>
        <v>0</v>
      </c>
      <c r="E145" s="135">
        <v>424479977</v>
      </c>
      <c r="F145" s="12"/>
      <c r="G145" s="274">
        <f t="shared" si="48"/>
        <v>0.96575882647373323</v>
      </c>
      <c r="H145" s="130">
        <f t="shared" si="49"/>
        <v>424479977</v>
      </c>
      <c r="I145" s="274" t="s">
        <v>78</v>
      </c>
      <c r="J145" s="135">
        <v>497000000</v>
      </c>
      <c r="K145" s="12"/>
      <c r="L145" s="129">
        <f t="shared" si="51"/>
        <v>1.0798244470516667</v>
      </c>
      <c r="M145" s="135">
        <v>716800000</v>
      </c>
      <c r="N145" s="12"/>
      <c r="O145" s="274">
        <f t="shared" si="52"/>
        <v>1.4885575445445862</v>
      </c>
    </row>
    <row r="146" spans="1:17">
      <c r="A146" s="18" t="s">
        <v>7</v>
      </c>
      <c r="B146" s="24">
        <v>981993989</v>
      </c>
      <c r="C146" s="153">
        <f>B146/$B$149*100</f>
        <v>9.8117940287052754</v>
      </c>
      <c r="D146" s="274">
        <f t="shared" si="47"/>
        <v>2.212744741882422</v>
      </c>
      <c r="E146" s="24">
        <v>668843751</v>
      </c>
      <c r="F146" s="12">
        <f>E146/$E$149*100</f>
        <v>6.340987110400591</v>
      </c>
      <c r="G146" s="274">
        <f t="shared" si="48"/>
        <v>1.5217249129752235</v>
      </c>
      <c r="H146" s="130">
        <f t="shared" si="49"/>
        <v>-313150238</v>
      </c>
      <c r="I146" s="131">
        <f t="shared" si="50"/>
        <v>-31.889221472617379</v>
      </c>
      <c r="J146" s="24">
        <v>608801119</v>
      </c>
      <c r="K146" s="12">
        <f>J146/$J$149*100</f>
        <v>5.6732291355692652</v>
      </c>
      <c r="L146" s="129">
        <f t="shared" si="51"/>
        <v>1.3227330617477078</v>
      </c>
      <c r="M146" s="172">
        <v>836396931</v>
      </c>
      <c r="N146" s="12"/>
      <c r="O146" s="274">
        <f t="shared" si="52"/>
        <v>1.7369209847572373</v>
      </c>
      <c r="Q146" s="323"/>
    </row>
    <row r="147" spans="1:17">
      <c r="A147" s="225" t="s">
        <v>146</v>
      </c>
      <c r="B147" s="150">
        <v>981993989</v>
      </c>
      <c r="C147" s="154"/>
      <c r="D147" s="274">
        <f t="shared" si="47"/>
        <v>2.212744741882422</v>
      </c>
      <c r="E147" s="150">
        <v>668843751</v>
      </c>
      <c r="F147" s="12"/>
      <c r="G147" s="274">
        <f t="shared" si="48"/>
        <v>1.5217249129752235</v>
      </c>
      <c r="H147" s="171">
        <f t="shared" si="49"/>
        <v>-313150238</v>
      </c>
      <c r="I147" s="131">
        <f t="shared" si="50"/>
        <v>-31.889221472617379</v>
      </c>
      <c r="J147" s="150">
        <v>608801119</v>
      </c>
      <c r="K147" s="12"/>
      <c r="L147" s="129">
        <f t="shared" si="51"/>
        <v>1.3227330617477078</v>
      </c>
      <c r="M147" s="150">
        <v>836396931</v>
      </c>
      <c r="N147" s="12"/>
      <c r="O147" s="274">
        <f t="shared" si="52"/>
        <v>1.7369209847572373</v>
      </c>
      <c r="Q147" s="323"/>
    </row>
    <row r="148" spans="1:17">
      <c r="A148" s="83" t="s">
        <v>5</v>
      </c>
      <c r="B148" s="84">
        <f>B149+B151</f>
        <v>12845773703</v>
      </c>
      <c r="C148" s="159">
        <f>B148/$B$149*100</f>
        <v>128.3511784441225</v>
      </c>
      <c r="D148" s="275">
        <f t="shared" si="47"/>
        <v>28.945613247256585</v>
      </c>
      <c r="E148" s="84">
        <f>E149+E151</f>
        <v>13372265275</v>
      </c>
      <c r="F148" s="159">
        <f>E148/$E$149*100</f>
        <v>126.77603942453879</v>
      </c>
      <c r="G148" s="280">
        <f t="shared" si="48"/>
        <v>30.424010363342656</v>
      </c>
      <c r="H148" s="85">
        <f t="shared" ref="H148:H153" si="53">E148-B148</f>
        <v>526491572</v>
      </c>
      <c r="I148" s="160">
        <f t="shared" ref="I148:I158" si="54">E148/B148*100-100</f>
        <v>4.098558671300907</v>
      </c>
      <c r="J148" s="84">
        <f>J149+J151</f>
        <v>12996043462</v>
      </c>
      <c r="K148" s="159">
        <f>J148/$J$149*100</f>
        <v>121.10610528582629</v>
      </c>
      <c r="L148" s="160">
        <f t="shared" si="51"/>
        <v>28.236308742884457</v>
      </c>
      <c r="M148" s="84">
        <f>M149+M151</f>
        <v>12549979955</v>
      </c>
      <c r="N148" s="159">
        <f>M148/$M$149*100</f>
        <v>114.19736736555861</v>
      </c>
      <c r="O148" s="280">
        <f t="shared" si="52"/>
        <v>26.062175426755825</v>
      </c>
      <c r="Q148" s="323"/>
    </row>
    <row r="149" spans="1:17">
      <c r="A149" s="16" t="s">
        <v>6</v>
      </c>
      <c r="B149" s="17">
        <f>B6+B9+B12+B16+B18+B20+B23+B25+B30+B36+B43+B51+B58+B64+B71+B76+B83+B88+B95+B102+B107+B109+B111+B115+B118+B122+B124+B126+B128+B130+B132</f>
        <v>10008302112</v>
      </c>
      <c r="C149" s="142">
        <f>B149/$B$149*100</f>
        <v>100</v>
      </c>
      <c r="D149" s="274">
        <f t="shared" si="47"/>
        <v>22.55188740620564</v>
      </c>
      <c r="E149" s="17">
        <f>E6+E9+E12+E16+E18+E20+E23+E25+E30+E36+E43+E51+E58+E64+E71+E76+E83+E88+E95+E102+E107+E109+E111+E115+E118+E122+E124+E126+E128+E130+E132</f>
        <v>10547943709</v>
      </c>
      <c r="F149" s="151">
        <f>E149/$E$149*100</f>
        <v>100</v>
      </c>
      <c r="G149" s="274">
        <f t="shared" si="48"/>
        <v>23.998233815666737</v>
      </c>
      <c r="H149" s="161">
        <f t="shared" si="53"/>
        <v>539641597</v>
      </c>
      <c r="I149" s="131">
        <f t="shared" si="54"/>
        <v>5.3919395214195873</v>
      </c>
      <c r="J149" s="17">
        <f>J6+J9+J12+J16+J18+J20+J23+J25+J30+J36+J43+J51+J58+J64+J71+J76+J83+J88+J95+J102+J107+J109+J111+J115+J118+J122+J124+J126+J128+J130+J132</f>
        <v>10731121632</v>
      </c>
      <c r="K149" s="151">
        <f>J149/$J$149*100</f>
        <v>100</v>
      </c>
      <c r="L149" s="129">
        <f t="shared" si="51"/>
        <v>23.31534704732108</v>
      </c>
      <c r="M149" s="17">
        <f>M6+M9+M12+M16+M18+M20+M23+M25+M30+M36+M43+M51+M58+M64+M71+M76+M83+M88+M95+M102+M107+M109+M111+M115+M118+M122+M124+M126+M128+M130+M132</f>
        <v>10989727911</v>
      </c>
      <c r="N149" s="151">
        <f>M149/$M$149*100</f>
        <v>100</v>
      </c>
      <c r="O149" s="274">
        <f t="shared" si="52"/>
        <v>22.822045751131785</v>
      </c>
      <c r="Q149" s="323"/>
    </row>
    <row r="150" spans="1:17">
      <c r="A150" s="143" t="s">
        <v>70</v>
      </c>
      <c r="B150" s="144">
        <f>B7+B27+B32+B38+B53+B60+B66+B84+B90+B97+B103+B116</f>
        <v>14017597</v>
      </c>
      <c r="C150" s="162" t="e">
        <f>C27+#REF!+C38+C60+C97</f>
        <v>#REF!</v>
      </c>
      <c r="D150" s="274">
        <f t="shared" si="47"/>
        <v>3.1586103787827571E-2</v>
      </c>
      <c r="E150" s="144">
        <f>E7+E27+E32+E38+E53+E60+E66+E84+E90+E97+E103+E116</f>
        <v>17960643</v>
      </c>
      <c r="F150" s="162" t="e">
        <f>F27+#REF!+F38+F60+F97</f>
        <v>#REF!</v>
      </c>
      <c r="G150" s="274">
        <f t="shared" si="48"/>
        <v>4.0863292608013101E-2</v>
      </c>
      <c r="H150" s="161">
        <f t="shared" si="53"/>
        <v>3943046</v>
      </c>
      <c r="I150" s="131">
        <f t="shared" si="54"/>
        <v>28.129257817869927</v>
      </c>
      <c r="J150" s="144">
        <f>J7+J27+J32+J38+J53+J60+J66+J84+J90+J97+J103+J116</f>
        <v>16633178</v>
      </c>
      <c r="K150" s="162" t="e">
        <f>K27+#REF!+K38+K60+K97</f>
        <v>#REF!</v>
      </c>
      <c r="L150" s="129">
        <f t="shared" si="51"/>
        <v>3.6138656411593445E-2</v>
      </c>
      <c r="M150" s="144">
        <f>M7+M27+M32+M38+M53+M60+M66+M84+M90+M97+M103+M116</f>
        <v>13221155</v>
      </c>
      <c r="N150" s="162" t="e">
        <f>N27+#REF!+N38+N60+N97</f>
        <v>#REF!</v>
      </c>
      <c r="O150" s="274">
        <f t="shared" si="52"/>
        <v>2.7455984964904263E-2</v>
      </c>
      <c r="Q150" s="323"/>
    </row>
    <row r="151" spans="1:17">
      <c r="A151" s="18" t="s">
        <v>7</v>
      </c>
      <c r="B151" s="163">
        <f>B13+B21+B28+B33+B39+B47+B54+B61+B67+B73+B78+B85+B91+B98+B104+B113+B120+B146</f>
        <v>2837471591</v>
      </c>
      <c r="C151" s="163" t="e">
        <f>C13+#REF!+C21+C28+C33+C39+C47+C54+C61+C67+C73+C78+C85+C98+C104+#REF!+#REF!+C113+C120+C146</f>
        <v>#REF!</v>
      </c>
      <c r="D151" s="274">
        <f t="shared" si="47"/>
        <v>6.393725841050947</v>
      </c>
      <c r="E151" s="163">
        <f>E13+E21+E28+E33+E39+E47+E54+E61+E67+E73+E78+E85+E91+E98+E104+E113+E120+E146</f>
        <v>2824321566</v>
      </c>
      <c r="F151" s="163" t="e">
        <f>F13+#REF!+F21+F28+F33+F39+F47+F54+F61+F67+F73+F78+F85+F98+F104+#REF!+#REF!+F113+F120+F146</f>
        <v>#REF!</v>
      </c>
      <c r="G151" s="274">
        <f t="shared" si="48"/>
        <v>6.4257765476759268</v>
      </c>
      <c r="H151" s="161">
        <f t="shared" si="53"/>
        <v>-13150025</v>
      </c>
      <c r="I151" s="131">
        <f t="shared" si="54"/>
        <v>-0.46344164437486768</v>
      </c>
      <c r="J151" s="163">
        <f>J13+J21+J28+J33+J39+J47+J54+J61+J67+J73+J78+J85+J91+J98+J104+J113+J120+J146</f>
        <v>2264921830</v>
      </c>
      <c r="K151" s="163" t="e">
        <f>K13+#REF!+K21+K28+K33+K39+K47+K54+K61+K67+K73+K78+K85+K98+K104+#REF!+#REF!+K113+K120+K146</f>
        <v>#REF!</v>
      </c>
      <c r="L151" s="129">
        <f t="shared" si="51"/>
        <v>4.9209616955633768</v>
      </c>
      <c r="M151" s="163">
        <f>M13+M21+M28+M33+M39+M47+M54+M61+M67+M73+M78+M85+M91+M98+M104+M113+M120+M146</f>
        <v>1560252044</v>
      </c>
      <c r="N151" s="163" t="e">
        <f>N13+#REF!+N21+N28+N33+N39+N47+N54+N61+N67+N73+N78+N85+N98+N104+#REF!+#REF!+N113+N120+N146</f>
        <v>#REF!</v>
      </c>
      <c r="O151" s="274">
        <f t="shared" si="52"/>
        <v>3.2401296756240394</v>
      </c>
      <c r="Q151" s="323"/>
    </row>
    <row r="152" spans="1:17" ht="25.5">
      <c r="A152" s="217" t="s">
        <v>74</v>
      </c>
      <c r="B152" s="19">
        <f>B40+B48+B55+B68+B74+B79+B86+B92+B99</f>
        <v>100982574</v>
      </c>
      <c r="C152" s="138"/>
      <c r="D152" s="274">
        <f t="shared" si="47"/>
        <v>0.22754585276820116</v>
      </c>
      <c r="E152" s="19">
        <f>E40+E48+E55+E68+E74+E79+E86+E92+E99</f>
        <v>107245465</v>
      </c>
      <c r="F152" s="164"/>
      <c r="G152" s="274">
        <f t="shared" si="48"/>
        <v>0.2440003298978454</v>
      </c>
      <c r="H152" s="161">
        <f t="shared" si="53"/>
        <v>6262891</v>
      </c>
      <c r="I152" s="131">
        <f t="shared" si="54"/>
        <v>6.2019522298966194</v>
      </c>
      <c r="J152" s="19">
        <f>J40+J48+J55+J68+J74+J79+J86+J92+J99</f>
        <v>146356596</v>
      </c>
      <c r="K152" s="138">
        <f>J152/$J$149*100</f>
        <v>1.3638518043031722</v>
      </c>
      <c r="L152" s="129">
        <f t="shared" si="51"/>
        <v>0.31798678138443492</v>
      </c>
      <c r="M152" s="19">
        <f>M40+M48+M55+M68+M74+M79+M86+M92+M99</f>
        <v>45347127</v>
      </c>
      <c r="N152" s="138">
        <f>M152/$M$149*100</f>
        <v>0.41263193563336986</v>
      </c>
      <c r="O152" s="274">
        <f t="shared" si="52"/>
        <v>9.4171049134028323E-2</v>
      </c>
      <c r="Q152" s="323"/>
    </row>
    <row r="153" spans="1:17">
      <c r="A153" s="143" t="s">
        <v>70</v>
      </c>
      <c r="B153" s="144">
        <f>B14+B34+B41+B49+B56+B62+B69+B80+B93+B100+B105</f>
        <v>2769109</v>
      </c>
      <c r="C153" s="163" t="e">
        <f>#REF!+C34+C41+#REF!+#REF!+C62+#REF!+C100+#REF!</f>
        <v>#REF!</v>
      </c>
      <c r="D153" s="274">
        <f t="shared" si="47"/>
        <v>6.2396831834876862E-3</v>
      </c>
      <c r="E153" s="144">
        <f>E14+E34+E41+E49+E56+E62+E69+E80+E93+E100+E105</f>
        <v>2733130</v>
      </c>
      <c r="F153" s="163" t="e">
        <f>#REF!+F34+F41+#REF!+#REF!+F62+#REF!+F100+#REF!</f>
        <v>#REF!</v>
      </c>
      <c r="G153" s="274">
        <f t="shared" si="48"/>
        <v>6.218301367369691E-3</v>
      </c>
      <c r="H153" s="161">
        <f t="shared" si="53"/>
        <v>-35979</v>
      </c>
      <c r="I153" s="131">
        <f t="shared" si="54"/>
        <v>-1.299298799722223</v>
      </c>
      <c r="J153" s="144">
        <f>J14+J34+J41+J49+J56+J62+J69+J80+J93+J100+J105</f>
        <v>1114362</v>
      </c>
      <c r="K153" s="163" t="e">
        <f>#REF!+K34+K41+#REF!+#REF!+K62+#REF!+K100+#REF!</f>
        <v>#REF!</v>
      </c>
      <c r="L153" s="129">
        <f t="shared" si="51"/>
        <v>2.4211576065701992E-3</v>
      </c>
      <c r="M153" s="144">
        <f>M14+M34+M41+M49+M56+M62+M69+M80+M93+M100+M105</f>
        <v>983387</v>
      </c>
      <c r="N153" s="163" t="e">
        <f>#REF!+N34+N41+#REF!+#REF!+N62+#REF!+N100+#REF!</f>
        <v>#REF!</v>
      </c>
      <c r="O153" s="274">
        <f t="shared" si="52"/>
        <v>2.0421709515305061E-3</v>
      </c>
      <c r="Q153" s="323"/>
    </row>
    <row r="154" spans="1:17">
      <c r="A154" s="86" t="s">
        <v>139</v>
      </c>
      <c r="B154" s="165">
        <f>B148-B150-B152-B153</f>
        <v>12728004423</v>
      </c>
      <c r="C154" s="87">
        <f>B154/$B$149*100</f>
        <v>127.17446256682304</v>
      </c>
      <c r="D154" s="275">
        <f t="shared" si="47"/>
        <v>28.680241607517072</v>
      </c>
      <c r="E154" s="165">
        <f>E148-E150-E152-E153</f>
        <v>13244326037</v>
      </c>
      <c r="F154" s="87">
        <f>E154/$E$149*100</f>
        <v>125.56310881427363</v>
      </c>
      <c r="G154" s="280">
        <f t="shared" si="48"/>
        <v>30.132928439469431</v>
      </c>
      <c r="H154" s="166">
        <f>H148-H150-H152-H153</f>
        <v>516321614</v>
      </c>
      <c r="I154" s="160">
        <f t="shared" si="54"/>
        <v>4.0565794671393149</v>
      </c>
      <c r="J154" s="165">
        <f>J148-J150-J152-J153</f>
        <v>12831939326</v>
      </c>
      <c r="K154" s="167">
        <f>J154/$J$149*100</f>
        <v>119.57686965112204</v>
      </c>
      <c r="L154" s="160">
        <f t="shared" si="51"/>
        <v>27.879762147481856</v>
      </c>
      <c r="M154" s="165">
        <f>M148-M150-M152-M153</f>
        <v>12490428286</v>
      </c>
      <c r="N154" s="87">
        <f>M154/$M$149*100</f>
        <v>113.65548253017161</v>
      </c>
      <c r="O154" s="280">
        <f t="shared" si="52"/>
        <v>25.93850622170536</v>
      </c>
      <c r="Q154" s="323"/>
    </row>
    <row r="155" spans="1:17">
      <c r="A155" s="16" t="s">
        <v>6</v>
      </c>
      <c r="B155" s="17">
        <f>B149-B150</f>
        <v>9994284515</v>
      </c>
      <c r="C155" s="145"/>
      <c r="D155" s="274">
        <f t="shared" si="47"/>
        <v>22.52030130241781</v>
      </c>
      <c r="E155" s="17">
        <f>E149-E150</f>
        <v>10529983066</v>
      </c>
      <c r="F155" s="136"/>
      <c r="G155" s="274">
        <f t="shared" si="48"/>
        <v>23.957370523058721</v>
      </c>
      <c r="H155" s="168">
        <f>E155-B155</f>
        <v>535698551</v>
      </c>
      <c r="I155" s="131">
        <f t="shared" si="54"/>
        <v>5.3600490379875936</v>
      </c>
      <c r="J155" s="17">
        <f>J149-J150</f>
        <v>10714488454</v>
      </c>
      <c r="K155" s="136">
        <f>J155/$J$149*100</f>
        <v>99.845000564056591</v>
      </c>
      <c r="L155" s="129">
        <f t="shared" si="51"/>
        <v>23.279208390909485</v>
      </c>
      <c r="M155" s="17">
        <f>M149-M150</f>
        <v>10976506756</v>
      </c>
      <c r="N155" s="136">
        <f>M155/$M$149*100</f>
        <v>99.879695338164225</v>
      </c>
      <c r="O155" s="274">
        <f t="shared" si="52"/>
        <v>22.794589766166879</v>
      </c>
      <c r="Q155" s="323"/>
    </row>
    <row r="156" spans="1:17">
      <c r="A156" s="169" t="s">
        <v>2</v>
      </c>
      <c r="B156" s="135">
        <f>B10+B26+B31+B37+B44+B52+B59+B65+B72+B77+B89+B96+B112+B119</f>
        <v>329636939</v>
      </c>
      <c r="C156" s="156"/>
      <c r="D156" s="274">
        <f t="shared" si="47"/>
        <v>0.74277685166407537</v>
      </c>
      <c r="E156" s="135">
        <f>E10+E26+E31+E37+E44+E52+E59+E65+E72+E77+E89+E96+E112+E119</f>
        <v>372075047</v>
      </c>
      <c r="F156" s="170"/>
      <c r="G156" s="274">
        <f t="shared" si="48"/>
        <v>0.8465293540827703</v>
      </c>
      <c r="H156" s="171">
        <f>E156-B156</f>
        <v>42438108</v>
      </c>
      <c r="I156" s="131">
        <f t="shared" si="54"/>
        <v>12.874196723444271</v>
      </c>
      <c r="J156" s="135">
        <f>J10+J26+J31+J37+J44+J52+J59+J65+J72+J77+J89+J96+J112+J119</f>
        <v>422341835</v>
      </c>
      <c r="K156" s="170">
        <f>J156/$J$149*100</f>
        <v>3.9356727980846355</v>
      </c>
      <c r="L156" s="129">
        <f t="shared" si="51"/>
        <v>0.91761577152044504</v>
      </c>
      <c r="M156" s="135">
        <f>M10+M26+M31+M37+M44+M52+M59+M65+M72+M77+M89+M96+M112+M119</f>
        <v>479397338</v>
      </c>
      <c r="N156" s="170">
        <f>M156/$M$149*100</f>
        <v>4.3622311842693993</v>
      </c>
      <c r="O156" s="274">
        <f t="shared" si="52"/>
        <v>0.99555039664410017</v>
      </c>
    </row>
    <row r="157" spans="1:17">
      <c r="A157" s="18" t="s">
        <v>7</v>
      </c>
      <c r="B157" s="172">
        <f>B151-B152-B153</f>
        <v>2733719908</v>
      </c>
      <c r="C157" s="153">
        <f>B157/$B$149*100</f>
        <v>27.314522257699007</v>
      </c>
      <c r="D157" s="274">
        <f t="shared" si="47"/>
        <v>6.1599403050992585</v>
      </c>
      <c r="E157" s="172">
        <f>E151-E152-E153</f>
        <v>2714342971</v>
      </c>
      <c r="F157" s="12">
        <f>E157/$E$149*100</f>
        <v>25.733385064275566</v>
      </c>
      <c r="G157" s="274">
        <f t="shared" si="48"/>
        <v>6.1755579164107113</v>
      </c>
      <c r="H157" s="173">
        <f>E157-B157</f>
        <v>-19376937</v>
      </c>
      <c r="I157" s="131">
        <f t="shared" si="54"/>
        <v>-0.7088120821483983</v>
      </c>
      <c r="J157" s="172">
        <f>J151-J152-J153</f>
        <v>2117450872</v>
      </c>
      <c r="K157" s="174">
        <f>J157/$J$149*100</f>
        <v>19.731869087065437</v>
      </c>
      <c r="L157" s="129">
        <f t="shared" si="51"/>
        <v>4.6005537565723724</v>
      </c>
      <c r="M157" s="172">
        <f>M151-M152-M153</f>
        <v>1513921530</v>
      </c>
      <c r="N157" s="174">
        <f>M157/$M$149*100</f>
        <v>13.775787192007396</v>
      </c>
      <c r="O157" s="274">
        <f t="shared" si="52"/>
        <v>3.1439164555384806</v>
      </c>
    </row>
    <row r="158" spans="1:17">
      <c r="A158" s="169" t="s">
        <v>2</v>
      </c>
      <c r="B158" s="135">
        <f>B81</f>
        <v>25875</v>
      </c>
      <c r="C158" s="156"/>
      <c r="D158" s="274">
        <f t="shared" si="47"/>
        <v>5.8304603528696016E-5</v>
      </c>
      <c r="E158" s="135">
        <f>E81</f>
        <v>108662</v>
      </c>
      <c r="F158" s="170"/>
      <c r="G158" s="274">
        <f t="shared" si="48"/>
        <v>2.4722317020453664E-4</v>
      </c>
      <c r="H158" s="171">
        <f>E158-B158</f>
        <v>82787</v>
      </c>
      <c r="I158" s="131">
        <f t="shared" si="54"/>
        <v>319.94975845410625</v>
      </c>
      <c r="J158" s="135">
        <f>J81</f>
        <v>0</v>
      </c>
      <c r="K158" s="170"/>
      <c r="L158" s="274">
        <f t="shared" si="51"/>
        <v>0</v>
      </c>
      <c r="M158" s="135">
        <f>M81</f>
        <v>0</v>
      </c>
      <c r="N158" s="170"/>
      <c r="O158" s="274">
        <f t="shared" si="52"/>
        <v>0</v>
      </c>
    </row>
    <row r="159" spans="1:17" ht="15" customHeight="1">
      <c r="A159" s="226"/>
      <c r="B159" s="267"/>
      <c r="C159" s="267"/>
      <c r="D159" s="276"/>
      <c r="E159" s="267"/>
      <c r="F159" s="267"/>
      <c r="G159" s="276"/>
      <c r="H159" s="267"/>
      <c r="I159" s="267"/>
      <c r="J159" s="267"/>
      <c r="K159" s="267"/>
      <c r="L159" s="267"/>
      <c r="M159" s="267"/>
      <c r="N159" s="267"/>
      <c r="O159" s="276"/>
    </row>
    <row r="160" spans="1:17" ht="15" customHeight="1">
      <c r="A160" s="226"/>
      <c r="B160" s="267"/>
      <c r="C160" s="267"/>
      <c r="D160" s="276"/>
      <c r="E160" s="267"/>
      <c r="F160" s="267"/>
      <c r="G160" s="276"/>
      <c r="H160" s="267"/>
      <c r="I160" s="267"/>
      <c r="J160" s="267"/>
      <c r="K160" s="267"/>
      <c r="L160" s="267"/>
      <c r="M160" s="267"/>
      <c r="N160" s="267"/>
      <c r="O160" s="276"/>
    </row>
    <row r="161" spans="1:15" ht="34.5" customHeight="1">
      <c r="A161" s="342" t="s">
        <v>89</v>
      </c>
      <c r="B161" s="342"/>
      <c r="C161" s="342"/>
      <c r="D161" s="342"/>
      <c r="E161" s="342"/>
      <c r="F161" s="342"/>
      <c r="G161" s="342"/>
      <c r="H161" s="342"/>
      <c r="I161" s="342"/>
      <c r="J161" s="210"/>
      <c r="K161" s="210"/>
      <c r="L161" s="211"/>
      <c r="M161" s="210"/>
      <c r="N161" s="210"/>
      <c r="O161" s="283"/>
    </row>
    <row r="162" spans="1:15">
      <c r="A162" s="227"/>
      <c r="B162" s="228"/>
      <c r="C162" s="229"/>
      <c r="E162" s="228"/>
      <c r="F162" s="229"/>
      <c r="H162" s="230"/>
      <c r="I162" s="231"/>
      <c r="J162" s="229"/>
      <c r="K162" s="229"/>
      <c r="L162" s="232"/>
      <c r="M162" s="229"/>
      <c r="N162" s="229"/>
    </row>
    <row r="163" spans="1:15" ht="56.25" customHeight="1">
      <c r="A163" s="233" t="s">
        <v>4</v>
      </c>
      <c r="B163" s="212" t="s">
        <v>150</v>
      </c>
      <c r="C163" s="212" t="s">
        <v>0</v>
      </c>
      <c r="D163" s="273" t="s">
        <v>1</v>
      </c>
      <c r="E163" s="212" t="s">
        <v>151</v>
      </c>
      <c r="F163" s="212" t="s">
        <v>0</v>
      </c>
      <c r="G163" s="273" t="s">
        <v>1</v>
      </c>
      <c r="H163" s="212" t="s">
        <v>152</v>
      </c>
      <c r="I163" s="212" t="s">
        <v>154</v>
      </c>
      <c r="J163" s="212" t="s">
        <v>140</v>
      </c>
      <c r="K163" s="212" t="s">
        <v>0</v>
      </c>
      <c r="L163" s="212" t="s">
        <v>1</v>
      </c>
      <c r="M163" s="212" t="s">
        <v>153</v>
      </c>
      <c r="N163" s="212" t="s">
        <v>0</v>
      </c>
      <c r="O163" s="273" t="s">
        <v>1</v>
      </c>
    </row>
    <row r="164" spans="1:15">
      <c r="A164" s="293" t="s">
        <v>77</v>
      </c>
      <c r="B164" s="234">
        <v>4742526388</v>
      </c>
      <c r="C164" s="235">
        <f>B164/B164*100</f>
        <v>100</v>
      </c>
      <c r="D164" s="278">
        <f>B164/B167/1000000*100</f>
        <v>10.686420126636472</v>
      </c>
      <c r="E164" s="234">
        <f>pb_spb_funk!E30</f>
        <v>5073085095</v>
      </c>
      <c r="F164" s="235">
        <f>E164/E164*100</f>
        <v>100</v>
      </c>
      <c r="G164" s="278">
        <f>E164/E167/1000000*100</f>
        <v>11.542067879325643</v>
      </c>
      <c r="H164" s="236">
        <f>E164-B164</f>
        <v>330558707</v>
      </c>
      <c r="I164" s="237">
        <f>E164/B164*100-100</f>
        <v>6.9700973691240193</v>
      </c>
      <c r="J164" s="236">
        <f>pb_spb_funk!J30</f>
        <v>5455849568</v>
      </c>
      <c r="K164" s="235">
        <f>J164/J164*100</f>
        <v>100</v>
      </c>
      <c r="L164" s="119">
        <f>J164/$J$167/1000000*100</f>
        <v>11.85384254117238</v>
      </c>
      <c r="M164" s="236">
        <f>pb_spb_funk!M30</f>
        <v>5820405280</v>
      </c>
      <c r="N164" s="235">
        <f>M164/M164*100</f>
        <v>100</v>
      </c>
      <c r="O164" s="284">
        <f>M164/$M$167/1000000*100</f>
        <v>12.087064999792334</v>
      </c>
    </row>
    <row r="165" spans="1:15">
      <c r="A165" s="322" t="s">
        <v>138</v>
      </c>
      <c r="B165" s="327">
        <v>15000</v>
      </c>
      <c r="C165" s="294"/>
      <c r="D165" s="295">
        <f>B165/$B$167/1000000*100</f>
        <v>3.3799770161562901E-5</v>
      </c>
      <c r="E165" s="327">
        <v>40000</v>
      </c>
      <c r="F165" s="294"/>
      <c r="G165" s="295">
        <f>E165/$E$167/1000000*100</f>
        <v>9.1006302186426411E-5</v>
      </c>
      <c r="H165" s="296">
        <f>E165-B165</f>
        <v>25000</v>
      </c>
      <c r="I165" s="297">
        <f t="shared" ref="I165" si="55">E165/B165*100-100</f>
        <v>166.66666666666663</v>
      </c>
      <c r="J165" s="327">
        <v>40000</v>
      </c>
      <c r="K165" s="294"/>
      <c r="L165" s="298">
        <f>J165/$J$167/1000000*100</f>
        <v>8.6907400165124059E-5</v>
      </c>
      <c r="M165" s="327">
        <v>40000</v>
      </c>
      <c r="N165" s="294"/>
      <c r="O165" s="295">
        <f>M165/$M$167/1000000*100</f>
        <v>8.3066827262532708E-5</v>
      </c>
    </row>
    <row r="166" spans="1:15" s="315" customFormat="1">
      <c r="A166" s="175"/>
      <c r="B166" s="176"/>
      <c r="C166" s="177"/>
      <c r="D166" s="279"/>
      <c r="E166" s="176"/>
      <c r="F166" s="177"/>
      <c r="G166" s="281"/>
      <c r="H166" s="178"/>
      <c r="I166" s="179"/>
      <c r="J166" s="180"/>
      <c r="K166" s="177"/>
      <c r="L166" s="181"/>
      <c r="M166" s="180"/>
      <c r="N166" s="177"/>
      <c r="O166" s="285"/>
    </row>
    <row r="167" spans="1:15">
      <c r="A167" s="123" t="s">
        <v>40</v>
      </c>
      <c r="B167" s="105">
        <v>44379</v>
      </c>
      <c r="C167" s="6"/>
      <c r="D167" s="6"/>
      <c r="E167" s="105">
        <v>43953</v>
      </c>
      <c r="F167" s="6"/>
      <c r="G167" s="6"/>
      <c r="H167" s="6"/>
      <c r="I167" s="6"/>
      <c r="J167" s="105">
        <v>46026</v>
      </c>
      <c r="K167" s="6"/>
      <c r="L167" s="6"/>
      <c r="M167" s="105">
        <v>48154</v>
      </c>
      <c r="N167" s="313"/>
      <c r="O167" s="314"/>
    </row>
    <row r="168" spans="1:15">
      <c r="L168" s="209"/>
    </row>
    <row r="170" spans="1:15">
      <c r="C170" s="239"/>
      <c r="D170" s="239"/>
      <c r="F170" s="239"/>
      <c r="G170" s="239"/>
      <c r="H170" s="239"/>
      <c r="I170" s="239"/>
      <c r="J170" s="239"/>
      <c r="K170" s="239"/>
      <c r="L170" s="239"/>
      <c r="M170" s="239"/>
    </row>
    <row r="171" spans="1:15">
      <c r="C171" s="239"/>
      <c r="D171" s="239"/>
      <c r="F171" s="239"/>
      <c r="G171" s="239"/>
      <c r="H171" s="239"/>
      <c r="I171" s="239"/>
      <c r="J171" s="239"/>
      <c r="K171" s="239"/>
      <c r="L171" s="239"/>
      <c r="M171" s="239"/>
      <c r="N171" s="239"/>
      <c r="O171" s="239"/>
    </row>
  </sheetData>
  <mergeCells count="2">
    <mergeCell ref="A2:I2"/>
    <mergeCell ref="A161:I161"/>
  </mergeCells>
  <pageMargins left="0.39370078740157483" right="0.19685039370078741" top="0.6692913385826772" bottom="0.47244094488188981" header="0.39370078740157483" footer="0.19685039370078741"/>
  <pageSetup paperSize="9" scale="72" firstPageNumber="926" fitToHeight="0" orientation="landscape" useFirstPageNumber="1" r:id="rId1"/>
  <headerFooter alignWithMargins="0">
    <oddHeader>&amp;C&amp;"Times New Roman,Regular"&amp;12&amp;P&amp;R&amp;"Times New Roman,Regular"Valsts budžets 2026. gadam</oddHeader>
    <oddFooter>&amp;L&amp;"Times New Roman,Regular"&amp;F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79998168889431442"/>
    <pageSetUpPr fitToPage="1"/>
  </sheetPr>
  <dimension ref="A1:O47"/>
  <sheetViews>
    <sheetView zoomScale="75" zoomScaleNormal="75" zoomScalePageLayoutView="70" workbookViewId="0">
      <selection activeCell="L1" sqref="L1"/>
    </sheetView>
  </sheetViews>
  <sheetFormatPr defaultColWidth="8.85546875" defaultRowHeight="15.75"/>
  <cols>
    <col min="1" max="1" width="43" style="209" customWidth="1"/>
    <col min="2" max="2" width="17.140625" style="243" customWidth="1"/>
    <col min="3" max="4" width="8.140625" style="243" customWidth="1"/>
    <col min="5" max="5" width="18.140625" style="122" customWidth="1"/>
    <col min="6" max="6" width="7.85546875" style="243" customWidth="1"/>
    <col min="7" max="7" width="8" style="120" customWidth="1"/>
    <col min="8" max="8" width="16.5703125" style="122" customWidth="1"/>
    <col min="9" max="9" width="12.7109375" style="122" customWidth="1"/>
    <col min="10" max="10" width="16.7109375" style="122" customWidth="1"/>
    <col min="11" max="11" width="7.85546875" style="243" customWidth="1"/>
    <col min="12" max="12" width="7.85546875" style="120" customWidth="1"/>
    <col min="13" max="13" width="17" style="122" customWidth="1"/>
    <col min="14" max="14" width="8.28515625" style="243" customWidth="1"/>
    <col min="15" max="15" width="8.28515625" style="120" customWidth="1"/>
    <col min="16" max="16384" width="8.85546875" style="122"/>
  </cols>
  <sheetData>
    <row r="1" spans="1:15">
      <c r="B1" s="242"/>
      <c r="E1" s="242"/>
      <c r="J1" s="242"/>
      <c r="L1" s="122"/>
      <c r="M1" s="242"/>
    </row>
    <row r="2" spans="1:15">
      <c r="A2" s="343" t="s">
        <v>28</v>
      </c>
      <c r="B2" s="343"/>
      <c r="C2" s="343"/>
      <c r="D2" s="343"/>
      <c r="E2" s="343"/>
      <c r="F2" s="343"/>
      <c r="G2" s="343"/>
      <c r="H2" s="343"/>
      <c r="I2" s="343"/>
      <c r="J2" s="244"/>
      <c r="K2" s="122"/>
      <c r="L2" s="122"/>
      <c r="M2" s="244"/>
      <c r="N2" s="122"/>
      <c r="O2" s="122"/>
    </row>
    <row r="3" spans="1:15" ht="11.25" customHeight="1">
      <c r="B3" s="245"/>
      <c r="C3" s="245"/>
      <c r="D3" s="245"/>
      <c r="E3" s="244"/>
      <c r="F3" s="246"/>
      <c r="G3" s="247"/>
      <c r="J3" s="244"/>
      <c r="K3" s="246"/>
      <c r="L3" s="247"/>
      <c r="M3" s="244"/>
      <c r="N3" s="246"/>
      <c r="O3" s="247"/>
    </row>
    <row r="4" spans="1:15" ht="85.5" customHeight="1">
      <c r="A4" s="248" t="s">
        <v>90</v>
      </c>
      <c r="B4" s="288" t="s">
        <v>150</v>
      </c>
      <c r="C4" s="288" t="s">
        <v>0</v>
      </c>
      <c r="D4" s="288" t="s">
        <v>1</v>
      </c>
      <c r="E4" s="288" t="s">
        <v>151</v>
      </c>
      <c r="F4" s="288" t="s">
        <v>0</v>
      </c>
      <c r="G4" s="288" t="s">
        <v>1</v>
      </c>
      <c r="H4" s="288" t="s">
        <v>152</v>
      </c>
      <c r="I4" s="288" t="s">
        <v>154</v>
      </c>
      <c r="J4" s="288" t="s">
        <v>140</v>
      </c>
      <c r="K4" s="288" t="s">
        <v>0</v>
      </c>
      <c r="L4" s="288" t="s">
        <v>1</v>
      </c>
      <c r="M4" s="288" t="s">
        <v>153</v>
      </c>
      <c r="N4" s="288" t="s">
        <v>0</v>
      </c>
      <c r="O4" s="288" t="s">
        <v>1</v>
      </c>
    </row>
    <row r="5" spans="1:15">
      <c r="A5" s="88" t="s">
        <v>91</v>
      </c>
      <c r="B5" s="249">
        <v>17140852997</v>
      </c>
      <c r="C5" s="250">
        <f>B5/B5*100</f>
        <v>100</v>
      </c>
      <c r="D5" s="250">
        <f t="shared" ref="D5:D32" si="0">B5/$B$34/1000000*100</f>
        <v>38.623792778115778</v>
      </c>
      <c r="E5" s="249">
        <v>17945187423</v>
      </c>
      <c r="F5" s="250">
        <f>E5/E5*100</f>
        <v>100</v>
      </c>
      <c r="G5" s="250">
        <f t="shared" ref="G5:G32" si="1">E5/$E$34/1000000*100</f>
        <v>40.828128735239915</v>
      </c>
      <c r="H5" s="249">
        <f>E5-B5</f>
        <v>804334426</v>
      </c>
      <c r="I5" s="250">
        <f>E5/B5*100-100</f>
        <v>4.6924994114398828</v>
      </c>
      <c r="J5" s="249">
        <v>17865407059</v>
      </c>
      <c r="K5" s="250">
        <f>J5/J5*100</f>
        <v>100</v>
      </c>
      <c r="L5" s="250">
        <f t="shared" ref="L5:L32" si="2">J5/$J$34/1000000*100</f>
        <v>38.815902009733627</v>
      </c>
      <c r="M5" s="249">
        <v>17831396228</v>
      </c>
      <c r="N5" s="250">
        <f>M5/M5*100</f>
        <v>100</v>
      </c>
      <c r="O5" s="250">
        <f t="shared" ref="O5:O32" si="3">M5/$M$34/1000000*100</f>
        <v>37.029937758026335</v>
      </c>
    </row>
    <row r="6" spans="1:15">
      <c r="A6" s="90" t="s">
        <v>92</v>
      </c>
      <c r="B6" s="251">
        <v>16023824433</v>
      </c>
      <c r="C6" s="252">
        <f>B6/$B$5*100</f>
        <v>93.483238178429602</v>
      </c>
      <c r="D6" s="252">
        <f t="shared" si="0"/>
        <v>36.106772196309066</v>
      </c>
      <c r="E6" s="251">
        <v>16645892620</v>
      </c>
      <c r="F6" s="252">
        <f t="shared" ref="F6:F32" si="4">E6/$E$5*100</f>
        <v>92.759647629343121</v>
      </c>
      <c r="G6" s="252">
        <f t="shared" si="1"/>
        <v>37.872028348463132</v>
      </c>
      <c r="H6" s="251">
        <f t="shared" ref="H6:H32" si="5">E6-B6</f>
        <v>622068187</v>
      </c>
      <c r="I6" s="252">
        <f t="shared" ref="I6:I32" si="6">E6/B6*100-100</f>
        <v>3.8821455489670171</v>
      </c>
      <c r="J6" s="251">
        <v>16860484672</v>
      </c>
      <c r="K6" s="252">
        <f>J6/$J$5*100</f>
        <v>94.37503783887334</v>
      </c>
      <c r="L6" s="252">
        <f t="shared" si="2"/>
        <v>36.632522209186114</v>
      </c>
      <c r="M6" s="251">
        <v>16979271611</v>
      </c>
      <c r="N6" s="252">
        <f>M6/$M$5*100</f>
        <v>95.221212034636196</v>
      </c>
      <c r="O6" s="252">
        <f t="shared" si="3"/>
        <v>35.260355548864062</v>
      </c>
    </row>
    <row r="7" spans="1:15">
      <c r="A7" s="184" t="s">
        <v>93</v>
      </c>
      <c r="B7" s="253">
        <v>3253965471</v>
      </c>
      <c r="C7" s="254">
        <f t="shared" ref="C7:C32" si="7">B7/$B$5*100</f>
        <v>18.983684601749463</v>
      </c>
      <c r="D7" s="254">
        <f t="shared" si="0"/>
        <v>7.3322190022307856</v>
      </c>
      <c r="E7" s="253">
        <v>3234724292</v>
      </c>
      <c r="F7" s="254">
        <f t="shared" si="4"/>
        <v>18.025580985875447</v>
      </c>
      <c r="G7" s="254">
        <f t="shared" si="1"/>
        <v>7.3595074101881552</v>
      </c>
      <c r="H7" s="253">
        <f t="shared" si="5"/>
        <v>-19241179</v>
      </c>
      <c r="I7" s="254">
        <f t="shared" si="6"/>
        <v>-0.59131478718754238</v>
      </c>
      <c r="J7" s="253">
        <v>3269142942</v>
      </c>
      <c r="K7" s="254">
        <f t="shared" ref="K7:K32" si="8">J7/$J$5*100</f>
        <v>18.29873190800382</v>
      </c>
      <c r="L7" s="254">
        <f t="shared" si="2"/>
        <v>7.1028178464346237</v>
      </c>
      <c r="M7" s="253">
        <v>3234841278</v>
      </c>
      <c r="N7" s="254">
        <f t="shared" ref="N7:N32" si="9">M7/$M$5*100</f>
        <v>18.141267439957648</v>
      </c>
      <c r="O7" s="254">
        <f t="shared" si="3"/>
        <v>6.7177000415334138</v>
      </c>
    </row>
    <row r="8" spans="1:15">
      <c r="A8" s="186" t="s">
        <v>94</v>
      </c>
      <c r="B8" s="253">
        <v>1967011193</v>
      </c>
      <c r="C8" s="254">
        <f t="shared" si="7"/>
        <v>11.475573551352824</v>
      </c>
      <c r="D8" s="254">
        <f t="shared" si="0"/>
        <v>4.4323017485747762</v>
      </c>
      <c r="E8" s="253">
        <v>1995034427</v>
      </c>
      <c r="F8" s="254">
        <f t="shared" si="4"/>
        <v>11.117378603931453</v>
      </c>
      <c r="G8" s="254">
        <f t="shared" si="1"/>
        <v>4.5390176483971523</v>
      </c>
      <c r="H8" s="253">
        <f t="shared" si="5"/>
        <v>28023234</v>
      </c>
      <c r="I8" s="254">
        <f t="shared" si="6"/>
        <v>1.4246606272362072</v>
      </c>
      <c r="J8" s="253">
        <v>1977559922</v>
      </c>
      <c r="K8" s="254">
        <f t="shared" si="8"/>
        <v>11.069212783504817</v>
      </c>
      <c r="L8" s="254">
        <f t="shared" si="2"/>
        <v>4.2966147872941383</v>
      </c>
      <c r="M8" s="253">
        <v>2000426950</v>
      </c>
      <c r="N8" s="254">
        <f t="shared" si="9"/>
        <v>11.218565974428865</v>
      </c>
      <c r="O8" s="254">
        <f t="shared" si="3"/>
        <v>4.1542279976741288</v>
      </c>
    </row>
    <row r="9" spans="1:15">
      <c r="A9" s="186" t="s">
        <v>95</v>
      </c>
      <c r="B9" s="253">
        <v>1286954278</v>
      </c>
      <c r="C9" s="254">
        <f t="shared" si="7"/>
        <v>7.5081110503966357</v>
      </c>
      <c r="D9" s="254">
        <f t="shared" si="0"/>
        <v>2.8999172536560085</v>
      </c>
      <c r="E9" s="253">
        <v>1239689865</v>
      </c>
      <c r="F9" s="254">
        <f t="shared" si="4"/>
        <v>6.9082023819439939</v>
      </c>
      <c r="G9" s="254">
        <f t="shared" si="1"/>
        <v>2.8204897617910039</v>
      </c>
      <c r="H9" s="253">
        <f t="shared" si="5"/>
        <v>-47264413</v>
      </c>
      <c r="I9" s="254">
        <f t="shared" si="6"/>
        <v>-3.6725790346997798</v>
      </c>
      <c r="J9" s="253">
        <v>1291583020</v>
      </c>
      <c r="K9" s="254">
        <f t="shared" si="8"/>
        <v>7.2295191244990038</v>
      </c>
      <c r="L9" s="254">
        <f t="shared" si="2"/>
        <v>2.8062030591404858</v>
      </c>
      <c r="M9" s="253">
        <v>1234414328</v>
      </c>
      <c r="N9" s="254">
        <f t="shared" si="9"/>
        <v>6.9227014655287826</v>
      </c>
      <c r="O9" s="254">
        <f t="shared" si="3"/>
        <v>2.5634720438592851</v>
      </c>
    </row>
    <row r="10" spans="1:15">
      <c r="A10" s="184" t="s">
        <v>96</v>
      </c>
      <c r="B10" s="253">
        <v>507116450</v>
      </c>
      <c r="C10" s="254">
        <f t="shared" si="7"/>
        <v>2.9585251684309744</v>
      </c>
      <c r="D10" s="254">
        <f t="shared" si="0"/>
        <v>1.1426946303431802</v>
      </c>
      <c r="E10" s="253">
        <v>586497345</v>
      </c>
      <c r="F10" s="254">
        <f t="shared" si="4"/>
        <v>3.2682709362416449</v>
      </c>
      <c r="G10" s="254">
        <f t="shared" si="1"/>
        <v>1.3343738652651698</v>
      </c>
      <c r="H10" s="253">
        <f t="shared" si="5"/>
        <v>79380895</v>
      </c>
      <c r="I10" s="254">
        <f t="shared" si="6"/>
        <v>15.653385923489566</v>
      </c>
      <c r="J10" s="253">
        <v>645295193</v>
      </c>
      <c r="K10" s="254">
        <f t="shared" si="8"/>
        <v>3.6119814727362831</v>
      </c>
      <c r="L10" s="254">
        <f t="shared" si="2"/>
        <v>1.4020231890670491</v>
      </c>
      <c r="M10" s="253">
        <v>724593890</v>
      </c>
      <c r="N10" s="254">
        <f t="shared" si="9"/>
        <v>4.0635847060713974</v>
      </c>
      <c r="O10" s="254">
        <f t="shared" si="3"/>
        <v>1.5047428874029156</v>
      </c>
    </row>
    <row r="11" spans="1:15" ht="26.25">
      <c r="A11" s="184" t="s">
        <v>97</v>
      </c>
      <c r="B11" s="253">
        <v>10404653415</v>
      </c>
      <c r="C11" s="254">
        <f t="shared" si="7"/>
        <v>60.700908040113447</v>
      </c>
      <c r="D11" s="254">
        <f t="shared" si="0"/>
        <v>23.444992935848035</v>
      </c>
      <c r="E11" s="253">
        <v>10830043769</v>
      </c>
      <c r="F11" s="254">
        <f t="shared" si="4"/>
        <v>60.350686307791591</v>
      </c>
      <c r="G11" s="254">
        <f t="shared" si="1"/>
        <v>24.64005589834596</v>
      </c>
      <c r="H11" s="253">
        <f t="shared" si="5"/>
        <v>425390354</v>
      </c>
      <c r="I11" s="254">
        <f t="shared" si="6"/>
        <v>4.088462508388119</v>
      </c>
      <c r="J11" s="253">
        <v>10858975947</v>
      </c>
      <c r="K11" s="254">
        <f t="shared" si="8"/>
        <v>60.782135616269692</v>
      </c>
      <c r="L11" s="254">
        <f t="shared" si="2"/>
        <v>23.593134200234651</v>
      </c>
      <c r="M11" s="253">
        <v>10956543635</v>
      </c>
      <c r="N11" s="254">
        <f t="shared" si="9"/>
        <v>61.445236788554638</v>
      </c>
      <c r="O11" s="254">
        <f t="shared" si="3"/>
        <v>22.75313293807368</v>
      </c>
    </row>
    <row r="12" spans="1:15">
      <c r="A12" s="186" t="s">
        <v>98</v>
      </c>
      <c r="B12" s="253">
        <v>5028601047</v>
      </c>
      <c r="C12" s="254">
        <f t="shared" si="7"/>
        <v>29.336935844908702</v>
      </c>
      <c r="D12" s="254">
        <f t="shared" si="0"/>
        <v>11.331037308186303</v>
      </c>
      <c r="E12" s="253">
        <v>5071475598</v>
      </c>
      <c r="F12" s="254">
        <f t="shared" si="4"/>
        <v>28.260922989859598</v>
      </c>
      <c r="G12" s="254">
        <f t="shared" si="1"/>
        <v>11.538406020066889</v>
      </c>
      <c r="H12" s="253">
        <f t="shared" si="5"/>
        <v>42874551</v>
      </c>
      <c r="I12" s="254">
        <f t="shared" si="6"/>
        <v>0.85261389001178145</v>
      </c>
      <c r="J12" s="253">
        <v>4694132960</v>
      </c>
      <c r="K12" s="254">
        <f t="shared" si="8"/>
        <v>26.274984636497557</v>
      </c>
      <c r="L12" s="254">
        <f t="shared" si="2"/>
        <v>10.198872289575457</v>
      </c>
      <c r="M12" s="253">
        <v>4387462102</v>
      </c>
      <c r="N12" s="254">
        <f t="shared" si="9"/>
        <v>24.605263917081974</v>
      </c>
      <c r="O12" s="254">
        <f t="shared" si="3"/>
        <v>9.1113139136935661</v>
      </c>
    </row>
    <row r="13" spans="1:15" ht="26.25">
      <c r="A13" s="186" t="s">
        <v>99</v>
      </c>
      <c r="B13" s="253">
        <v>5376052368</v>
      </c>
      <c r="C13" s="254">
        <f t="shared" si="7"/>
        <v>31.363972195204749</v>
      </c>
      <c r="D13" s="254">
        <f t="shared" si="0"/>
        <v>12.113955627661731</v>
      </c>
      <c r="E13" s="253">
        <v>5758568171</v>
      </c>
      <c r="F13" s="254">
        <f t="shared" si="4"/>
        <v>32.089763317931997</v>
      </c>
      <c r="G13" s="254">
        <f t="shared" si="1"/>
        <v>13.101649878279071</v>
      </c>
      <c r="H13" s="253">
        <f t="shared" si="5"/>
        <v>382515803</v>
      </c>
      <c r="I13" s="254">
        <f t="shared" si="6"/>
        <v>7.115180002279331</v>
      </c>
      <c r="J13" s="253">
        <v>6164842987</v>
      </c>
      <c r="K13" s="254">
        <f t="shared" si="8"/>
        <v>34.507150979772142</v>
      </c>
      <c r="L13" s="254">
        <f t="shared" si="2"/>
        <v>13.394261910659191</v>
      </c>
      <c r="M13" s="253">
        <v>6569081533</v>
      </c>
      <c r="N13" s="254">
        <f t="shared" si="9"/>
        <v>36.839972871472668</v>
      </c>
      <c r="O13" s="254">
        <f t="shared" si="3"/>
        <v>13.641819024380114</v>
      </c>
    </row>
    <row r="14" spans="1:15" ht="26.25">
      <c r="A14" s="184" t="s">
        <v>100</v>
      </c>
      <c r="B14" s="253">
        <v>415511889</v>
      </c>
      <c r="C14" s="254">
        <f t="shared" si="7"/>
        <v>2.4241027507366351</v>
      </c>
      <c r="D14" s="254">
        <f t="shared" si="0"/>
        <v>0.93628042317312254</v>
      </c>
      <c r="E14" s="253">
        <v>424900213</v>
      </c>
      <c r="F14" s="254">
        <f t="shared" si="4"/>
        <v>2.3677669281704663</v>
      </c>
      <c r="G14" s="254">
        <f t="shared" si="1"/>
        <v>0.96671492958387373</v>
      </c>
      <c r="H14" s="253">
        <f t="shared" si="5"/>
        <v>9388324</v>
      </c>
      <c r="I14" s="254">
        <f t="shared" si="6"/>
        <v>2.259459776853717</v>
      </c>
      <c r="J14" s="253">
        <v>520674525</v>
      </c>
      <c r="K14" s="254">
        <f t="shared" si="8"/>
        <v>2.9144285561503702</v>
      </c>
      <c r="L14" s="254">
        <f t="shared" si="2"/>
        <v>1.1312617324990222</v>
      </c>
      <c r="M14" s="253">
        <v>542206881</v>
      </c>
      <c r="N14" s="254">
        <f t="shared" si="9"/>
        <v>3.0407427105937561</v>
      </c>
      <c r="O14" s="254">
        <f t="shared" si="3"/>
        <v>1.1259851331145907</v>
      </c>
    </row>
    <row r="15" spans="1:15" ht="26.25">
      <c r="A15" s="186" t="s">
        <v>101</v>
      </c>
      <c r="B15" s="253">
        <v>364740000</v>
      </c>
      <c r="C15" s="254">
        <f t="shared" si="7"/>
        <v>2.1278987694710234</v>
      </c>
      <c r="D15" s="254">
        <f t="shared" si="0"/>
        <v>0.82187521124856366</v>
      </c>
      <c r="E15" s="253">
        <v>365326000</v>
      </c>
      <c r="F15" s="254">
        <f t="shared" si="4"/>
        <v>2.0357881552787167</v>
      </c>
      <c r="G15" s="254">
        <f t="shared" si="1"/>
        <v>0.83117420881396042</v>
      </c>
      <c r="H15" s="253">
        <f t="shared" si="5"/>
        <v>586000</v>
      </c>
      <c r="I15" s="254">
        <f t="shared" si="6"/>
        <v>0.16066238964742752</v>
      </c>
      <c r="J15" s="253">
        <v>466891000</v>
      </c>
      <c r="K15" s="254">
        <f t="shared" si="8"/>
        <v>2.6133801399436671</v>
      </c>
      <c r="L15" s="254">
        <f t="shared" si="2"/>
        <v>1.0144070742623734</v>
      </c>
      <c r="M15" s="253">
        <v>493048000</v>
      </c>
      <c r="N15" s="254">
        <f t="shared" si="9"/>
        <v>2.765055488059788</v>
      </c>
      <c r="O15" s="254">
        <f t="shared" si="3"/>
        <v>1.0238983262034307</v>
      </c>
    </row>
    <row r="16" spans="1:15">
      <c r="A16" s="186" t="s">
        <v>102</v>
      </c>
      <c r="B16" s="253">
        <v>50771889</v>
      </c>
      <c r="C16" s="254">
        <f t="shared" si="7"/>
        <v>0.29620398126561215</v>
      </c>
      <c r="D16" s="254">
        <f t="shared" si="0"/>
        <v>0.11440521192455894</v>
      </c>
      <c r="E16" s="253">
        <v>59574213</v>
      </c>
      <c r="F16" s="254">
        <f t="shared" si="4"/>
        <v>0.33197877289174971</v>
      </c>
      <c r="G16" s="254">
        <f t="shared" si="1"/>
        <v>0.1355407207699133</v>
      </c>
      <c r="H16" s="253">
        <f t="shared" si="5"/>
        <v>8802324</v>
      </c>
      <c r="I16" s="254">
        <f t="shared" si="6"/>
        <v>17.33700315936639</v>
      </c>
      <c r="J16" s="253">
        <v>53783525</v>
      </c>
      <c r="K16" s="254">
        <f t="shared" si="8"/>
        <v>0.30104841620670292</v>
      </c>
      <c r="L16" s="254">
        <f t="shared" si="2"/>
        <v>0.11685465823664885</v>
      </c>
      <c r="M16" s="253">
        <v>49158881</v>
      </c>
      <c r="N16" s="254">
        <f t="shared" si="9"/>
        <v>0.27568722253396838</v>
      </c>
      <c r="O16" s="254">
        <f t="shared" si="3"/>
        <v>0.10208680691116004</v>
      </c>
    </row>
    <row r="17" spans="1:15" ht="39">
      <c r="A17" s="95" t="s">
        <v>103</v>
      </c>
      <c r="B17" s="253">
        <v>1442577208</v>
      </c>
      <c r="C17" s="254">
        <f t="shared" si="7"/>
        <v>8.4160176173990902</v>
      </c>
      <c r="D17" s="254">
        <f t="shared" si="0"/>
        <v>3.2505852047139414</v>
      </c>
      <c r="E17" s="253">
        <v>1569727001</v>
      </c>
      <c r="F17" s="254">
        <f t="shared" si="4"/>
        <v>8.7473424712639734</v>
      </c>
      <c r="G17" s="254">
        <f t="shared" si="1"/>
        <v>3.5713762450799722</v>
      </c>
      <c r="H17" s="253">
        <f t="shared" si="5"/>
        <v>127149793</v>
      </c>
      <c r="I17" s="254">
        <f t="shared" si="6"/>
        <v>8.8140719467127582</v>
      </c>
      <c r="J17" s="253">
        <v>1566396065</v>
      </c>
      <c r="K17" s="254">
        <f t="shared" si="8"/>
        <v>8.7677602857131749</v>
      </c>
      <c r="L17" s="254">
        <f t="shared" si="2"/>
        <v>3.4032852409507672</v>
      </c>
      <c r="M17" s="253">
        <v>1521085927</v>
      </c>
      <c r="N17" s="254">
        <f t="shared" si="9"/>
        <v>8.5303803894587542</v>
      </c>
      <c r="O17" s="254">
        <f t="shared" si="3"/>
        <v>3.1587945487394609</v>
      </c>
    </row>
    <row r="18" spans="1:15" ht="64.5">
      <c r="A18" s="91" t="s">
        <v>104</v>
      </c>
      <c r="B18" s="253">
        <v>113757600</v>
      </c>
      <c r="C18" s="254">
        <f t="shared" si="7"/>
        <v>0.66366358792009894</v>
      </c>
      <c r="D18" s="254">
        <f t="shared" si="0"/>
        <v>0.25633204894206718</v>
      </c>
      <c r="E18" s="253">
        <v>161892167</v>
      </c>
      <c r="F18" s="254">
        <f t="shared" si="4"/>
        <v>0.90214809789339911</v>
      </c>
      <c r="G18" s="254">
        <f t="shared" si="1"/>
        <v>0.36833018679043528</v>
      </c>
      <c r="H18" s="253">
        <f t="shared" si="5"/>
        <v>48134567</v>
      </c>
      <c r="I18" s="254">
        <f t="shared" si="6"/>
        <v>42.313275772344014</v>
      </c>
      <c r="J18" s="253">
        <v>99255804</v>
      </c>
      <c r="K18" s="254">
        <f t="shared" si="8"/>
        <v>0.55557538472093315</v>
      </c>
      <c r="L18" s="254">
        <f t="shared" si="2"/>
        <v>0.21565159692347799</v>
      </c>
      <c r="M18" s="253">
        <v>49284286</v>
      </c>
      <c r="N18" s="254">
        <f t="shared" si="9"/>
        <v>0.27639050453385505</v>
      </c>
      <c r="O18" s="254">
        <f t="shared" si="3"/>
        <v>0.10234723179798147</v>
      </c>
    </row>
    <row r="19" spans="1:15" ht="78" customHeight="1">
      <c r="A19" s="92" t="s">
        <v>105</v>
      </c>
      <c r="B19" s="253">
        <v>23934207</v>
      </c>
      <c r="C19" s="254">
        <f t="shared" si="7"/>
        <v>0.13963253173099949</v>
      </c>
      <c r="D19" s="254">
        <f t="shared" si="0"/>
        <v>5.3931379706618002E-2</v>
      </c>
      <c r="E19" s="253">
        <v>47628521</v>
      </c>
      <c r="F19" s="254">
        <f t="shared" si="4"/>
        <v>0.26541110927019601</v>
      </c>
      <c r="G19" s="254">
        <f t="shared" si="1"/>
        <v>0.10836238937046391</v>
      </c>
      <c r="H19" s="253">
        <f t="shared" si="5"/>
        <v>23694314</v>
      </c>
      <c r="I19" s="254">
        <f t="shared" si="6"/>
        <v>98.997698148094059</v>
      </c>
      <c r="J19" s="253">
        <v>37485624</v>
      </c>
      <c r="K19" s="254">
        <f t="shared" si="8"/>
        <v>0.20982238958342672</v>
      </c>
      <c r="L19" s="254">
        <f t="shared" si="2"/>
        <v>8.1444453135184461E-2</v>
      </c>
      <c r="M19" s="253">
        <v>12325385</v>
      </c>
      <c r="N19" s="254">
        <f t="shared" si="9"/>
        <v>6.91218166115668E-2</v>
      </c>
      <c r="O19" s="254">
        <f t="shared" si="3"/>
        <v>2.5595765668480291E-2</v>
      </c>
    </row>
    <row r="20" spans="1:15" ht="108" customHeight="1">
      <c r="A20" s="93" t="s">
        <v>106</v>
      </c>
      <c r="B20" s="253">
        <v>89823393</v>
      </c>
      <c r="C20" s="254">
        <f t="shared" si="7"/>
        <v>0.5240310561890994</v>
      </c>
      <c r="D20" s="254">
        <f t="shared" si="0"/>
        <v>0.20240066923544919</v>
      </c>
      <c r="E20" s="253">
        <v>114263646</v>
      </c>
      <c r="F20" s="254">
        <f t="shared" si="4"/>
        <v>0.63673698862320316</v>
      </c>
      <c r="G20" s="254">
        <f t="shared" si="1"/>
        <v>0.25996779741997134</v>
      </c>
      <c r="H20" s="253">
        <f t="shared" si="5"/>
        <v>24440253</v>
      </c>
      <c r="I20" s="254">
        <f t="shared" si="6"/>
        <v>27.209229337395442</v>
      </c>
      <c r="J20" s="253">
        <v>61770180</v>
      </c>
      <c r="K20" s="254">
        <f t="shared" si="8"/>
        <v>0.3457529951375064</v>
      </c>
      <c r="L20" s="254">
        <f t="shared" si="2"/>
        <v>0.13420714378829357</v>
      </c>
      <c r="M20" s="253">
        <v>36958901</v>
      </c>
      <c r="N20" s="254">
        <f t="shared" si="9"/>
        <v>0.20726868792228825</v>
      </c>
      <c r="O20" s="254">
        <f t="shared" si="3"/>
        <v>7.6751466129501192E-2</v>
      </c>
    </row>
    <row r="21" spans="1:15" ht="26.25">
      <c r="A21" s="91" t="s">
        <v>107</v>
      </c>
      <c r="B21" s="253">
        <v>1328819608</v>
      </c>
      <c r="C21" s="254">
        <f t="shared" si="7"/>
        <v>7.7523540294789921</v>
      </c>
      <c r="D21" s="254">
        <f t="shared" si="0"/>
        <v>2.9942531557718741</v>
      </c>
      <c r="E21" s="253">
        <v>1407834834</v>
      </c>
      <c r="F21" s="254">
        <f t="shared" si="4"/>
        <v>7.8451943733705747</v>
      </c>
      <c r="G21" s="254">
        <f t="shared" si="1"/>
        <v>3.2030460582895368</v>
      </c>
      <c r="H21" s="253">
        <f t="shared" si="5"/>
        <v>79015226</v>
      </c>
      <c r="I21" s="254">
        <f t="shared" si="6"/>
        <v>5.9462718283428586</v>
      </c>
      <c r="J21" s="253">
        <v>1467140261</v>
      </c>
      <c r="K21" s="254">
        <f t="shared" si="8"/>
        <v>8.2121849009922414</v>
      </c>
      <c r="L21" s="254">
        <f t="shared" si="2"/>
        <v>3.1876336440272888</v>
      </c>
      <c r="M21" s="253">
        <v>1471801641</v>
      </c>
      <c r="N21" s="254">
        <f t="shared" si="9"/>
        <v>8.2539898849248985</v>
      </c>
      <c r="O21" s="254">
        <f t="shared" si="3"/>
        <v>3.0564473169414796</v>
      </c>
    </row>
    <row r="22" spans="1:15" ht="26.25">
      <c r="A22" s="92" t="s">
        <v>108</v>
      </c>
      <c r="B22" s="253">
        <v>996907756</v>
      </c>
      <c r="C22" s="254">
        <f t="shared" si="7"/>
        <v>5.8159751803161681</v>
      </c>
      <c r="D22" s="254">
        <f t="shared" si="0"/>
        <v>2.2463502016719619</v>
      </c>
      <c r="E22" s="253">
        <v>1077908831</v>
      </c>
      <c r="F22" s="254">
        <f t="shared" si="4"/>
        <v>6.0066735754370839</v>
      </c>
      <c r="G22" s="254">
        <f t="shared" si="1"/>
        <v>2.452412420085091</v>
      </c>
      <c r="H22" s="253">
        <f t="shared" si="5"/>
        <v>81001075</v>
      </c>
      <c r="I22" s="254">
        <f t="shared" si="6"/>
        <v>8.1252327020715995</v>
      </c>
      <c r="J22" s="253">
        <v>1140417728</v>
      </c>
      <c r="K22" s="254">
        <f t="shared" si="8"/>
        <v>6.3833850761631279</v>
      </c>
      <c r="L22" s="254">
        <f t="shared" si="2"/>
        <v>2.4777684960674398</v>
      </c>
      <c r="M22" s="253">
        <v>1146862756</v>
      </c>
      <c r="N22" s="254">
        <f t="shared" si="9"/>
        <v>6.4317047377317689</v>
      </c>
      <c r="O22" s="254">
        <f t="shared" si="3"/>
        <v>2.3816562611621048</v>
      </c>
    </row>
    <row r="23" spans="1:15" ht="64.5">
      <c r="A23" s="92" t="s">
        <v>109</v>
      </c>
      <c r="B23" s="253">
        <v>331911852</v>
      </c>
      <c r="C23" s="254">
        <f t="shared" si="7"/>
        <v>1.9363788491628238</v>
      </c>
      <c r="D23" s="254">
        <f t="shared" si="0"/>
        <v>0.74790295409991214</v>
      </c>
      <c r="E23" s="253">
        <v>329926003</v>
      </c>
      <c r="F23" s="254">
        <f t="shared" si="4"/>
        <v>1.8385207979334905</v>
      </c>
      <c r="G23" s="254">
        <f t="shared" si="1"/>
        <v>0.75063363820444562</v>
      </c>
      <c r="H23" s="253">
        <f t="shared" si="5"/>
        <v>-1985849</v>
      </c>
      <c r="I23" s="254">
        <f t="shared" si="6"/>
        <v>-0.59830614304186724</v>
      </c>
      <c r="J23" s="253">
        <v>326722533</v>
      </c>
      <c r="K23" s="254">
        <f t="shared" si="8"/>
        <v>1.8287998248291131</v>
      </c>
      <c r="L23" s="254">
        <f t="shared" si="2"/>
        <v>0.70986514795984879</v>
      </c>
      <c r="M23" s="253">
        <v>324938885</v>
      </c>
      <c r="N23" s="254">
        <f t="shared" si="9"/>
        <v>1.8222851471931298</v>
      </c>
      <c r="O23" s="254">
        <f t="shared" si="3"/>
        <v>0.67479105577937459</v>
      </c>
    </row>
    <row r="24" spans="1:15">
      <c r="A24" s="94" t="s">
        <v>110</v>
      </c>
      <c r="B24" s="251">
        <v>1117028564</v>
      </c>
      <c r="C24" s="252">
        <f t="shared" si="7"/>
        <v>6.5167618215703893</v>
      </c>
      <c r="D24" s="252">
        <f t="shared" si="0"/>
        <v>2.5170205818067104</v>
      </c>
      <c r="E24" s="251">
        <v>1299294803</v>
      </c>
      <c r="F24" s="252">
        <f t="shared" si="4"/>
        <v>7.2403523706568755</v>
      </c>
      <c r="G24" s="252">
        <f t="shared" si="1"/>
        <v>2.9561003867767841</v>
      </c>
      <c r="H24" s="251">
        <f t="shared" si="5"/>
        <v>182266239</v>
      </c>
      <c r="I24" s="252">
        <f t="shared" si="6"/>
        <v>16.317061610968793</v>
      </c>
      <c r="J24" s="251">
        <v>1004922387</v>
      </c>
      <c r="K24" s="252">
        <f t="shared" si="8"/>
        <v>5.6249621611266534</v>
      </c>
      <c r="L24" s="252">
        <f t="shared" si="2"/>
        <v>2.1833798005475167</v>
      </c>
      <c r="M24" s="251">
        <v>852124617</v>
      </c>
      <c r="N24" s="252">
        <f t="shared" si="9"/>
        <v>4.7787879653638079</v>
      </c>
      <c r="O24" s="252">
        <f t="shared" si="3"/>
        <v>1.7695822091622708</v>
      </c>
    </row>
    <row r="25" spans="1:15">
      <c r="A25" s="95" t="s">
        <v>111</v>
      </c>
      <c r="B25" s="253">
        <v>958344114</v>
      </c>
      <c r="C25" s="254">
        <f t="shared" si="7"/>
        <v>5.5909942998036897</v>
      </c>
      <c r="D25" s="254">
        <f t="shared" si="0"/>
        <v>2.1594540525924426</v>
      </c>
      <c r="E25" s="253">
        <v>1086296338</v>
      </c>
      <c r="F25" s="254">
        <f t="shared" si="4"/>
        <v>6.0534131652908512</v>
      </c>
      <c r="G25" s="254">
        <f t="shared" si="1"/>
        <v>2.4714953200009102</v>
      </c>
      <c r="H25" s="253">
        <f t="shared" si="5"/>
        <v>127952224</v>
      </c>
      <c r="I25" s="254">
        <f t="shared" si="6"/>
        <v>13.35138622242323</v>
      </c>
      <c r="J25" s="253">
        <v>916766956</v>
      </c>
      <c r="K25" s="254">
        <f t="shared" si="8"/>
        <v>5.131520110190622</v>
      </c>
      <c r="L25" s="254">
        <f t="shared" si="2"/>
        <v>1.9918458175813669</v>
      </c>
      <c r="M25" s="253">
        <v>801004282</v>
      </c>
      <c r="N25" s="254">
        <f t="shared" si="9"/>
        <v>4.4921007405029325</v>
      </c>
      <c r="O25" s="254">
        <f t="shared" si="3"/>
        <v>1.6634221082360763</v>
      </c>
    </row>
    <row r="26" spans="1:15">
      <c r="A26" s="95" t="s">
        <v>112</v>
      </c>
      <c r="B26" s="253">
        <v>158684450</v>
      </c>
      <c r="C26" s="254">
        <f t="shared" si="7"/>
        <v>0.92576752176669985</v>
      </c>
      <c r="D26" s="254">
        <f t="shared" si="0"/>
        <v>0.35756652921426801</v>
      </c>
      <c r="E26" s="253">
        <v>212998465</v>
      </c>
      <c r="F26" s="254">
        <f t="shared" si="4"/>
        <v>1.1869392053660246</v>
      </c>
      <c r="G26" s="254">
        <f t="shared" si="1"/>
        <v>0.48460506677587417</v>
      </c>
      <c r="H26" s="253">
        <f t="shared" si="5"/>
        <v>54314015</v>
      </c>
      <c r="I26" s="254">
        <f t="shared" si="6"/>
        <v>34.227685825548747</v>
      </c>
      <c r="J26" s="253">
        <v>88155431</v>
      </c>
      <c r="K26" s="254">
        <f t="shared" si="8"/>
        <v>0.49344205093603066</v>
      </c>
      <c r="L26" s="254">
        <f t="shared" si="2"/>
        <v>0.19153398296614957</v>
      </c>
      <c r="M26" s="253">
        <v>51120335</v>
      </c>
      <c r="N26" s="254">
        <f t="shared" si="9"/>
        <v>0.28668722486087533</v>
      </c>
      <c r="O26" s="254">
        <f t="shared" si="3"/>
        <v>0.10616010092619514</v>
      </c>
    </row>
    <row r="27" spans="1:15" ht="64.5">
      <c r="A27" s="91" t="s">
        <v>113</v>
      </c>
      <c r="B27" s="253">
        <v>124732661</v>
      </c>
      <c r="C27" s="254">
        <f t="shared" si="7"/>
        <v>0.72769226258361108</v>
      </c>
      <c r="D27" s="254">
        <f t="shared" si="0"/>
        <v>0.28106235156267606</v>
      </c>
      <c r="E27" s="253">
        <v>180818455</v>
      </c>
      <c r="F27" s="254">
        <f t="shared" si="4"/>
        <v>1.0076153050831249</v>
      </c>
      <c r="G27" s="254">
        <f t="shared" si="1"/>
        <v>0.41139047391531863</v>
      </c>
      <c r="H27" s="253">
        <f t="shared" si="5"/>
        <v>56085794</v>
      </c>
      <c r="I27" s="254">
        <f t="shared" si="6"/>
        <v>44.964801961532771</v>
      </c>
      <c r="J27" s="253">
        <v>57877144</v>
      </c>
      <c r="K27" s="254">
        <f t="shared" si="8"/>
        <v>0.32396207827150186</v>
      </c>
      <c r="L27" s="254">
        <f t="shared" si="2"/>
        <v>0.12574880285056272</v>
      </c>
      <c r="M27" s="253">
        <v>22168823</v>
      </c>
      <c r="N27" s="254">
        <f t="shared" si="9"/>
        <v>0.12432466149335572</v>
      </c>
      <c r="O27" s="254">
        <f t="shared" si="3"/>
        <v>4.6037344768866555E-2</v>
      </c>
    </row>
    <row r="28" spans="1:15" ht="77.25">
      <c r="A28" s="92" t="s">
        <v>114</v>
      </c>
      <c r="B28" s="253">
        <v>120730218</v>
      </c>
      <c r="C28" s="254">
        <f t="shared" si="7"/>
        <v>0.70434194856656351</v>
      </c>
      <c r="D28" s="254">
        <f t="shared" si="0"/>
        <v>0.27204357466369233</v>
      </c>
      <c r="E28" s="253">
        <v>171656971</v>
      </c>
      <c r="F28" s="254">
        <f t="shared" si="4"/>
        <v>0.95656270928656095</v>
      </c>
      <c r="G28" s="254">
        <f t="shared" si="1"/>
        <v>0.39054665438081587</v>
      </c>
      <c r="H28" s="253">
        <f t="shared" si="5"/>
        <v>50926753</v>
      </c>
      <c r="I28" s="254">
        <f t="shared" si="6"/>
        <v>42.182275360423859</v>
      </c>
      <c r="J28" s="253">
        <v>52571913</v>
      </c>
      <c r="K28" s="254">
        <f t="shared" si="8"/>
        <v>0.29426652763288708</v>
      </c>
      <c r="L28" s="254">
        <f t="shared" si="2"/>
        <v>0.1142222070134272</v>
      </c>
      <c r="M28" s="253">
        <v>17527580</v>
      </c>
      <c r="N28" s="254">
        <f t="shared" si="9"/>
        <v>9.8296172525610029E-2</v>
      </c>
      <c r="O28" s="254">
        <f t="shared" si="3"/>
        <v>3.6399011504755573E-2</v>
      </c>
    </row>
    <row r="29" spans="1:15" ht="107.25" customHeight="1">
      <c r="A29" s="92" t="s">
        <v>115</v>
      </c>
      <c r="B29" s="253">
        <v>4002443</v>
      </c>
      <c r="C29" s="254">
        <f t="shared" si="7"/>
        <v>2.3350314017047513E-2</v>
      </c>
      <c r="D29" s="254">
        <f t="shared" si="0"/>
        <v>9.0187768989837547E-3</v>
      </c>
      <c r="E29" s="253">
        <v>9161484</v>
      </c>
      <c r="F29" s="254">
        <f t="shared" si="4"/>
        <v>5.1052595796563828E-2</v>
      </c>
      <c r="G29" s="254">
        <f t="shared" si="1"/>
        <v>2.0843819534502765E-2</v>
      </c>
      <c r="H29" s="253">
        <f t="shared" si="5"/>
        <v>5159041</v>
      </c>
      <c r="I29" s="254">
        <f t="shared" si="6"/>
        <v>128.89730097343048</v>
      </c>
      <c r="J29" s="253">
        <v>5305231</v>
      </c>
      <c r="K29" s="254">
        <f t="shared" si="8"/>
        <v>2.9695550638614752E-2</v>
      </c>
      <c r="L29" s="254">
        <f t="shared" si="2"/>
        <v>1.1526595837135533E-2</v>
      </c>
      <c r="M29" s="253">
        <v>4641243</v>
      </c>
      <c r="N29" s="254">
        <f t="shared" si="9"/>
        <v>2.6028488967745681E-2</v>
      </c>
      <c r="O29" s="254">
        <f t="shared" si="3"/>
        <v>9.6383332641109768E-3</v>
      </c>
    </row>
    <row r="30" spans="1:15" ht="26.25">
      <c r="A30" s="186" t="s">
        <v>116</v>
      </c>
      <c r="B30" s="96">
        <v>33951789</v>
      </c>
      <c r="C30" s="254">
        <f t="shared" si="7"/>
        <v>0.19807525918308883</v>
      </c>
      <c r="D30" s="254">
        <f t="shared" si="0"/>
        <v>7.6504177651591967E-2</v>
      </c>
      <c r="E30" s="96">
        <v>32180010</v>
      </c>
      <c r="F30" s="255">
        <f t="shared" si="4"/>
        <v>0.17932390028289982</v>
      </c>
      <c r="G30" s="254">
        <f t="shared" si="1"/>
        <v>7.3214592860555594E-2</v>
      </c>
      <c r="H30" s="96">
        <f t="shared" si="5"/>
        <v>-1771779</v>
      </c>
      <c r="I30" s="254">
        <f t="shared" si="6"/>
        <v>-5.2185144058240951</v>
      </c>
      <c r="J30" s="96">
        <v>30278287</v>
      </c>
      <c r="K30" s="255">
        <f t="shared" si="8"/>
        <v>0.1694799726645288</v>
      </c>
      <c r="L30" s="254">
        <f t="shared" si="2"/>
        <v>6.5785180115586844E-2</v>
      </c>
      <c r="M30" s="96">
        <v>28951512</v>
      </c>
      <c r="N30" s="255">
        <f t="shared" si="9"/>
        <v>0.16236256336751959</v>
      </c>
      <c r="O30" s="254">
        <f t="shared" si="3"/>
        <v>6.0122756157328566E-2</v>
      </c>
    </row>
    <row r="31" spans="1:15" ht="26.25">
      <c r="A31" s="92" t="s">
        <v>117</v>
      </c>
      <c r="B31" s="253">
        <v>31643563</v>
      </c>
      <c r="C31" s="254">
        <f t="shared" si="7"/>
        <v>0.18460903320002961</v>
      </c>
      <c r="D31" s="254">
        <f t="shared" si="0"/>
        <v>7.1303010432862385E-2</v>
      </c>
      <c r="E31" s="253">
        <v>30259896</v>
      </c>
      <c r="F31" s="255">
        <f t="shared" si="4"/>
        <v>0.1686240176082891</v>
      </c>
      <c r="G31" s="254">
        <f t="shared" si="1"/>
        <v>6.8846030987645898E-2</v>
      </c>
      <c r="H31" s="96">
        <f t="shared" si="5"/>
        <v>-1383667</v>
      </c>
      <c r="I31" s="254">
        <f t="shared" si="6"/>
        <v>-4.3726649871886991</v>
      </c>
      <c r="J31" s="253">
        <v>29263089</v>
      </c>
      <c r="K31" s="255">
        <f t="shared" si="8"/>
        <v>0.1637974936891137</v>
      </c>
      <c r="L31" s="254">
        <f t="shared" si="2"/>
        <v>6.3579474644766001E-2</v>
      </c>
      <c r="M31" s="253">
        <v>28013174</v>
      </c>
      <c r="N31" s="255">
        <f t="shared" si="9"/>
        <v>0.15710028335308884</v>
      </c>
      <c r="O31" s="254">
        <f t="shared" si="3"/>
        <v>5.8174137143331812E-2</v>
      </c>
    </row>
    <row r="32" spans="1:15" ht="64.5">
      <c r="A32" s="188" t="s">
        <v>118</v>
      </c>
      <c r="B32" s="253">
        <v>2308226</v>
      </c>
      <c r="C32" s="254">
        <f t="shared" si="7"/>
        <v>1.3466225983059226E-2</v>
      </c>
      <c r="D32" s="254">
        <f t="shared" si="0"/>
        <v>5.2011672187295792E-3</v>
      </c>
      <c r="E32" s="253">
        <v>1920114</v>
      </c>
      <c r="F32" s="255">
        <f t="shared" si="4"/>
        <v>1.0699882674610726E-2</v>
      </c>
      <c r="G32" s="254">
        <f t="shared" si="1"/>
        <v>4.3685618729096985E-3</v>
      </c>
      <c r="H32" s="96">
        <f t="shared" si="5"/>
        <v>-388112</v>
      </c>
      <c r="I32" s="254">
        <f t="shared" si="6"/>
        <v>-16.814298079997371</v>
      </c>
      <c r="J32" s="253">
        <v>1015198</v>
      </c>
      <c r="K32" s="255">
        <f t="shared" si="8"/>
        <v>5.6824789754150989E-3</v>
      </c>
      <c r="L32" s="254">
        <f t="shared" si="2"/>
        <v>2.2057054708208403E-3</v>
      </c>
      <c r="M32" s="253">
        <v>938338</v>
      </c>
      <c r="N32" s="255">
        <f t="shared" si="9"/>
        <v>5.2622800144307346E-3</v>
      </c>
      <c r="O32" s="254">
        <f t="shared" si="3"/>
        <v>1.9486190139967603E-3</v>
      </c>
    </row>
    <row r="33" spans="1:15">
      <c r="A33" s="256"/>
      <c r="B33" s="257"/>
      <c r="C33" s="258"/>
      <c r="D33" s="259"/>
      <c r="E33" s="257"/>
      <c r="F33" s="258"/>
      <c r="G33" s="259"/>
      <c r="H33" s="260"/>
      <c r="I33" s="261"/>
      <c r="K33" s="258"/>
      <c r="L33" s="259"/>
      <c r="N33" s="258"/>
      <c r="O33" s="259"/>
    </row>
    <row r="34" spans="1:15" s="317" customFormat="1">
      <c r="A34" s="123" t="s">
        <v>40</v>
      </c>
      <c r="B34" s="105">
        <v>44379</v>
      </c>
      <c r="C34" s="6"/>
      <c r="D34" s="6"/>
      <c r="E34" s="105">
        <v>43953</v>
      </c>
      <c r="F34" s="6"/>
      <c r="G34" s="6"/>
      <c r="H34" s="6"/>
      <c r="I34" s="6"/>
      <c r="J34" s="105">
        <v>46026</v>
      </c>
      <c r="K34" s="6"/>
      <c r="L34" s="6"/>
      <c r="M34" s="105">
        <v>48154</v>
      </c>
      <c r="N34" s="124"/>
      <c r="O34" s="124"/>
    </row>
    <row r="35" spans="1:15">
      <c r="B35" s="264"/>
      <c r="C35" s="264"/>
      <c r="D35" s="264"/>
      <c r="E35" s="264"/>
      <c r="F35" s="264"/>
      <c r="G35" s="264"/>
      <c r="H35" s="264"/>
      <c r="I35" s="264"/>
      <c r="J35" s="264"/>
      <c r="K35" s="264"/>
      <c r="L35" s="264"/>
      <c r="M35" s="264"/>
      <c r="N35" s="120"/>
    </row>
    <row r="36" spans="1:15">
      <c r="B36" s="120"/>
      <c r="C36" s="120"/>
      <c r="D36" s="120"/>
      <c r="F36" s="120"/>
      <c r="K36" s="120"/>
      <c r="N36" s="120"/>
    </row>
    <row r="37" spans="1:15">
      <c r="B37" s="120"/>
      <c r="C37" s="120"/>
      <c r="D37" s="120"/>
      <c r="F37" s="120"/>
      <c r="K37" s="120"/>
      <c r="N37" s="120"/>
    </row>
    <row r="38" spans="1:15">
      <c r="B38" s="120"/>
      <c r="C38" s="120"/>
      <c r="D38" s="120"/>
      <c r="F38" s="120"/>
      <c r="K38" s="120"/>
      <c r="N38" s="120"/>
    </row>
    <row r="39" spans="1:15">
      <c r="B39" s="120"/>
      <c r="C39" s="120"/>
      <c r="D39" s="120"/>
      <c r="F39" s="120"/>
      <c r="K39" s="120"/>
      <c r="N39" s="120"/>
    </row>
    <row r="40" spans="1:15">
      <c r="B40" s="120"/>
      <c r="C40" s="120"/>
      <c r="D40" s="120"/>
      <c r="F40" s="120"/>
      <c r="K40" s="120"/>
      <c r="N40" s="120"/>
    </row>
    <row r="41" spans="1:15">
      <c r="B41" s="120"/>
      <c r="C41" s="120"/>
      <c r="D41" s="120"/>
      <c r="F41" s="120"/>
      <c r="K41" s="120"/>
      <c r="N41" s="120"/>
    </row>
    <row r="42" spans="1:15">
      <c r="B42" s="120"/>
      <c r="C42" s="120"/>
      <c r="D42" s="120"/>
      <c r="F42" s="120"/>
      <c r="K42" s="120"/>
      <c r="N42" s="120"/>
    </row>
    <row r="43" spans="1:15">
      <c r="B43" s="120"/>
      <c r="C43" s="120"/>
      <c r="D43" s="120"/>
      <c r="F43" s="120"/>
      <c r="K43" s="120"/>
      <c r="N43" s="120"/>
    </row>
    <row r="44" spans="1:15">
      <c r="B44" s="120"/>
      <c r="C44" s="120"/>
      <c r="D44" s="120"/>
      <c r="F44" s="120"/>
      <c r="K44" s="120"/>
      <c r="N44" s="120"/>
    </row>
    <row r="45" spans="1:15">
      <c r="B45" s="120"/>
      <c r="C45" s="120"/>
      <c r="D45" s="120"/>
      <c r="F45" s="120"/>
      <c r="K45" s="120"/>
      <c r="N45" s="120"/>
    </row>
    <row r="46" spans="1:15">
      <c r="B46" s="120"/>
      <c r="C46" s="120"/>
      <c r="D46" s="120"/>
      <c r="F46" s="120"/>
      <c r="K46" s="120"/>
      <c r="N46" s="120"/>
    </row>
    <row r="47" spans="1:15">
      <c r="B47" s="120"/>
      <c r="C47" s="120"/>
      <c r="D47" s="120"/>
      <c r="F47" s="120"/>
      <c r="K47" s="120"/>
      <c r="N47" s="120"/>
    </row>
  </sheetData>
  <mergeCells count="1">
    <mergeCell ref="A2:I2"/>
  </mergeCells>
  <pageMargins left="0.39370078740157483" right="0.19685039370078741" top="0.6692913385826772" bottom="0.43307086614173229" header="0.39370078740157483" footer="0.19685039370078741"/>
  <pageSetup paperSize="9" scale="69" firstPageNumber="931" fitToHeight="0" orientation="landscape" useFirstPageNumber="1" r:id="rId1"/>
  <headerFooter alignWithMargins="0">
    <oddHeader>&amp;C&amp;"Times New Roman,Regular"&amp;12&amp;P&amp;R&amp;"Times New Roman,Regular"Valsts budžets 2026. gadam</oddHeader>
    <oddFooter>&amp;L&amp;"Times New Roman,Regular"&amp;F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3" tint="0.79998168889431442"/>
  </sheetPr>
  <dimension ref="A1:O63"/>
  <sheetViews>
    <sheetView zoomScale="80" zoomScaleNormal="80" zoomScalePageLayoutView="80" workbookViewId="0">
      <selection activeCell="L1" sqref="L1"/>
    </sheetView>
  </sheetViews>
  <sheetFormatPr defaultColWidth="8.85546875" defaultRowHeight="15.75"/>
  <cols>
    <col min="1" max="1" width="45.85546875" style="32" customWidth="1"/>
    <col min="2" max="2" width="16.7109375" style="15" customWidth="1"/>
    <col min="3" max="3" width="8.28515625" style="15" customWidth="1"/>
    <col min="4" max="4" width="7.28515625" style="15" customWidth="1"/>
    <col min="5" max="5" width="16.5703125" style="1" customWidth="1"/>
    <col min="6" max="7" width="7.42578125" style="15" customWidth="1"/>
    <col min="8" max="8" width="19" style="1" customWidth="1"/>
    <col min="9" max="9" width="14" style="1" customWidth="1"/>
    <col min="10" max="10" width="17.28515625" style="15" customWidth="1"/>
    <col min="11" max="11" width="7.42578125" style="15" customWidth="1"/>
    <col min="12" max="12" width="6.42578125" style="15" customWidth="1"/>
    <col min="13" max="13" width="16.28515625" style="15" customWidth="1"/>
    <col min="14" max="14" width="7.42578125" style="15" customWidth="1"/>
    <col min="15" max="15" width="7.28515625" style="15" customWidth="1"/>
    <col min="16" max="16384" width="8.85546875" style="1"/>
  </cols>
  <sheetData>
    <row r="1" spans="1:15">
      <c r="A1" s="339"/>
      <c r="B1" s="339"/>
      <c r="C1" s="339"/>
      <c r="D1" s="339"/>
      <c r="E1" s="339"/>
      <c r="F1" s="339"/>
      <c r="G1" s="339"/>
      <c r="H1" s="339"/>
      <c r="I1" s="339"/>
      <c r="M1" s="35"/>
    </row>
    <row r="2" spans="1:15">
      <c r="A2" s="344" t="s">
        <v>29</v>
      </c>
      <c r="B2" s="344"/>
      <c r="C2" s="344"/>
      <c r="D2" s="344"/>
      <c r="E2" s="344"/>
      <c r="F2" s="344"/>
      <c r="G2" s="344"/>
      <c r="H2" s="344"/>
      <c r="I2" s="344"/>
      <c r="J2" s="1"/>
      <c r="K2" s="1"/>
      <c r="L2" s="1"/>
      <c r="M2" s="1"/>
      <c r="N2" s="1"/>
      <c r="O2" s="1"/>
    </row>
    <row r="3" spans="1:15">
      <c r="A3" s="190"/>
      <c r="B3" s="191"/>
      <c r="C3" s="191"/>
      <c r="D3" s="191"/>
      <c r="F3" s="182"/>
      <c r="G3" s="182"/>
      <c r="J3" s="191"/>
      <c r="K3" s="182"/>
      <c r="L3" s="182"/>
      <c r="M3" s="191"/>
      <c r="N3" s="182"/>
      <c r="O3" s="182"/>
    </row>
    <row r="4" spans="1:15" ht="63.75">
      <c r="A4" s="301" t="s">
        <v>90</v>
      </c>
      <c r="B4" s="288" t="s">
        <v>150</v>
      </c>
      <c r="C4" s="288" t="s">
        <v>0</v>
      </c>
      <c r="D4" s="288" t="s">
        <v>1</v>
      </c>
      <c r="E4" s="288" t="s">
        <v>151</v>
      </c>
      <c r="F4" s="288" t="s">
        <v>0</v>
      </c>
      <c r="G4" s="288" t="s">
        <v>1</v>
      </c>
      <c r="H4" s="288" t="s">
        <v>152</v>
      </c>
      <c r="I4" s="288" t="s">
        <v>154</v>
      </c>
      <c r="J4" s="288" t="s">
        <v>140</v>
      </c>
      <c r="K4" s="288" t="s">
        <v>0</v>
      </c>
      <c r="L4" s="288" t="s">
        <v>1</v>
      </c>
      <c r="M4" s="288" t="s">
        <v>153</v>
      </c>
      <c r="N4" s="288" t="s">
        <v>0</v>
      </c>
      <c r="O4" s="288" t="s">
        <v>1</v>
      </c>
    </row>
    <row r="5" spans="1:15">
      <c r="A5" s="88" t="s">
        <v>91</v>
      </c>
      <c r="B5" s="97">
        <v>12728004423</v>
      </c>
      <c r="C5" s="89">
        <f>B5/B5*100</f>
        <v>100</v>
      </c>
      <c r="D5" s="89">
        <f t="shared" ref="D5:D28" si="0">B5/$B$61/1000000*100</f>
        <v>28.680241607517072</v>
      </c>
      <c r="E5" s="97">
        <v>13244326037</v>
      </c>
      <c r="F5" s="89">
        <f>E5/E5*100</f>
        <v>100</v>
      </c>
      <c r="G5" s="89">
        <f t="shared" ref="G5:G28" si="1">E5/$E$61/1000000*100</f>
        <v>30.132928439469431</v>
      </c>
      <c r="H5" s="97">
        <f>E5-B5</f>
        <v>516321614</v>
      </c>
      <c r="I5" s="89">
        <f>E5/B5*100-100</f>
        <v>4.0565794671393149</v>
      </c>
      <c r="J5" s="97">
        <v>12831939326</v>
      </c>
      <c r="K5" s="89">
        <f>J5/J5*100</f>
        <v>100</v>
      </c>
      <c r="L5" s="89">
        <f t="shared" ref="L5:L28" si="2">J5/$J$61/1000000*100</f>
        <v>27.879762147481856</v>
      </c>
      <c r="M5" s="97">
        <v>12490428286</v>
      </c>
      <c r="N5" s="89">
        <f>M5/M5*100</f>
        <v>100</v>
      </c>
      <c r="O5" s="89">
        <f t="shared" ref="O5:O28" si="3">M5/$M$61/1000000*100</f>
        <v>25.93850622170536</v>
      </c>
    </row>
    <row r="6" spans="1:15">
      <c r="A6" s="90" t="s">
        <v>92</v>
      </c>
      <c r="B6" s="98">
        <v>11611940421</v>
      </c>
      <c r="C6" s="183">
        <f>B6/$B$5*100</f>
        <v>91.231429806991358</v>
      </c>
      <c r="D6" s="183">
        <f t="shared" si="0"/>
        <v>26.165394490637468</v>
      </c>
      <c r="E6" s="98">
        <v>11946024423</v>
      </c>
      <c r="F6" s="183">
        <f t="shared" ref="F6:F36" si="4">E6/$E$5*100</f>
        <v>90.197299504912507</v>
      </c>
      <c r="G6" s="183">
        <f t="shared" si="1"/>
        <v>27.179087714149201</v>
      </c>
      <c r="H6" s="98">
        <f t="shared" ref="H6:H36" si="5">E6-B6</f>
        <v>334084002</v>
      </c>
      <c r="I6" s="183">
        <f t="shared" ref="I6:I36" si="6">E6/B6*100-100</f>
        <v>2.8770729945859443</v>
      </c>
      <c r="J6" s="98">
        <v>11828583585</v>
      </c>
      <c r="K6" s="183">
        <f>J6/$J$5*100</f>
        <v>92.180794223621319</v>
      </c>
      <c r="L6" s="183">
        <f t="shared" si="2"/>
        <v>25.699786175205318</v>
      </c>
      <c r="M6" s="98">
        <v>11639533737</v>
      </c>
      <c r="N6" s="183">
        <f>M6/$M$5*100</f>
        <v>93.18762712121142</v>
      </c>
      <c r="O6" s="183">
        <f t="shared" si="3"/>
        <v>24.17147845869502</v>
      </c>
    </row>
    <row r="7" spans="1:15">
      <c r="A7" s="184" t="s">
        <v>93</v>
      </c>
      <c r="B7" s="192">
        <v>3224649463</v>
      </c>
      <c r="C7" s="185">
        <f t="shared" ref="C7:C36" si="7">B7/$B$5*100</f>
        <v>25.335074971948728</v>
      </c>
      <c r="D7" s="185">
        <f t="shared" si="0"/>
        <v>7.2661607134004829</v>
      </c>
      <c r="E7" s="192">
        <v>3205138009</v>
      </c>
      <c r="F7" s="187">
        <f t="shared" si="4"/>
        <v>24.200083870224645</v>
      </c>
      <c r="G7" s="187">
        <f t="shared" si="1"/>
        <v>7.2921939549063772</v>
      </c>
      <c r="H7" s="192">
        <f t="shared" si="5"/>
        <v>-19511454</v>
      </c>
      <c r="I7" s="187">
        <f t="shared" si="6"/>
        <v>-0.60507209307171195</v>
      </c>
      <c r="J7" s="192">
        <v>3239367771</v>
      </c>
      <c r="K7" s="187">
        <f t="shared" ref="K7:K36" si="8">J7/$J$5*100</f>
        <v>25.244568951759394</v>
      </c>
      <c r="L7" s="187">
        <f t="shared" si="2"/>
        <v>7.038125778907574</v>
      </c>
      <c r="M7" s="192">
        <v>3205008097</v>
      </c>
      <c r="N7" s="187">
        <f t="shared" ref="N7:N36" si="9">M7/$M$5*100</f>
        <v>25.659713371016746</v>
      </c>
      <c r="O7" s="187">
        <f t="shared" si="3"/>
        <v>6.6557463492129418</v>
      </c>
    </row>
    <row r="8" spans="1:15">
      <c r="A8" s="186" t="s">
        <v>94</v>
      </c>
      <c r="B8" s="192">
        <v>1945566471</v>
      </c>
      <c r="C8" s="185">
        <f t="shared" si="7"/>
        <v>15.285714919176845</v>
      </c>
      <c r="D8" s="185">
        <f t="shared" si="0"/>
        <v>4.3839799702562026</v>
      </c>
      <c r="E8" s="192">
        <v>1973585185</v>
      </c>
      <c r="F8" s="187">
        <f t="shared" si="4"/>
        <v>14.901363644223913</v>
      </c>
      <c r="G8" s="187">
        <f t="shared" si="1"/>
        <v>4.4902172434191066</v>
      </c>
      <c r="H8" s="192">
        <f t="shared" si="5"/>
        <v>28018714</v>
      </c>
      <c r="I8" s="187">
        <f t="shared" si="6"/>
        <v>1.4401314176430304</v>
      </c>
      <c r="J8" s="192">
        <v>1956110680</v>
      </c>
      <c r="K8" s="187">
        <f t="shared" si="8"/>
        <v>15.244076754918408</v>
      </c>
      <c r="L8" s="187">
        <f t="shared" si="2"/>
        <v>4.2500123408508239</v>
      </c>
      <c r="M8" s="192">
        <v>1978977708</v>
      </c>
      <c r="N8" s="187">
        <f t="shared" si="9"/>
        <v>15.843953967680624</v>
      </c>
      <c r="O8" s="187">
        <f t="shared" si="3"/>
        <v>4.1096849856709721</v>
      </c>
    </row>
    <row r="9" spans="1:15">
      <c r="A9" s="186" t="s">
        <v>95</v>
      </c>
      <c r="B9" s="192">
        <v>1279082992</v>
      </c>
      <c r="C9" s="185">
        <f t="shared" si="7"/>
        <v>10.049360052771879</v>
      </c>
      <c r="D9" s="185">
        <f t="shared" si="0"/>
        <v>2.8821807431442803</v>
      </c>
      <c r="E9" s="192">
        <v>1231552824</v>
      </c>
      <c r="F9" s="187">
        <f t="shared" si="4"/>
        <v>9.2987202260007304</v>
      </c>
      <c r="G9" s="187">
        <f t="shared" si="1"/>
        <v>2.8019767114872707</v>
      </c>
      <c r="H9" s="192">
        <f t="shared" si="5"/>
        <v>-47530168</v>
      </c>
      <c r="I9" s="187">
        <f t="shared" si="6"/>
        <v>-3.7159565327094839</v>
      </c>
      <c r="J9" s="192">
        <v>1283257091</v>
      </c>
      <c r="K9" s="187">
        <f t="shared" si="8"/>
        <v>10.000492196840987</v>
      </c>
      <c r="L9" s="187">
        <f t="shared" si="2"/>
        <v>2.7881134380567505</v>
      </c>
      <c r="M9" s="192">
        <v>1226030389</v>
      </c>
      <c r="N9" s="187">
        <f t="shared" si="9"/>
        <v>9.8157594033361235</v>
      </c>
      <c r="O9" s="187">
        <f t="shared" si="3"/>
        <v>2.5460613635419698</v>
      </c>
    </row>
    <row r="10" spans="1:15">
      <c r="A10" s="184" t="s">
        <v>96</v>
      </c>
      <c r="B10" s="304">
        <v>507116450</v>
      </c>
      <c r="C10" s="185">
        <f t="shared" si="7"/>
        <v>3.9842573363945477</v>
      </c>
      <c r="D10" s="185">
        <f t="shared" si="0"/>
        <v>1.1426946303431802</v>
      </c>
      <c r="E10" s="304">
        <v>586497345</v>
      </c>
      <c r="F10" s="187">
        <f t="shared" si="4"/>
        <v>4.4282913555701677</v>
      </c>
      <c r="G10" s="187">
        <f t="shared" si="1"/>
        <v>1.3343738652651698</v>
      </c>
      <c r="H10" s="304">
        <f t="shared" si="5"/>
        <v>79380895</v>
      </c>
      <c r="I10" s="187">
        <f t="shared" si="6"/>
        <v>15.653385923489566</v>
      </c>
      <c r="J10" s="304">
        <v>645295193</v>
      </c>
      <c r="K10" s="187">
        <f t="shared" si="8"/>
        <v>5.0288204815035762</v>
      </c>
      <c r="L10" s="187">
        <f t="shared" si="2"/>
        <v>1.4020231890670491</v>
      </c>
      <c r="M10" s="304">
        <v>724593890</v>
      </c>
      <c r="N10" s="187">
        <f t="shared" si="9"/>
        <v>5.8011933090570409</v>
      </c>
      <c r="O10" s="187">
        <f t="shared" si="3"/>
        <v>1.5047428874029156</v>
      </c>
    </row>
    <row r="11" spans="1:15" ht="26.25">
      <c r="A11" s="184" t="s">
        <v>97</v>
      </c>
      <c r="B11" s="192">
        <v>5695257117</v>
      </c>
      <c r="C11" s="185">
        <f t="shared" si="7"/>
        <v>44.745876319059477</v>
      </c>
      <c r="D11" s="185">
        <f t="shared" si="0"/>
        <v>12.833225437707025</v>
      </c>
      <c r="E11" s="192">
        <v>5789412582</v>
      </c>
      <c r="F11" s="187">
        <f t="shared" si="4"/>
        <v>43.712398545810579</v>
      </c>
      <c r="G11" s="187">
        <f t="shared" si="1"/>
        <v>13.17182577298478</v>
      </c>
      <c r="H11" s="192">
        <f t="shared" si="5"/>
        <v>94155465</v>
      </c>
      <c r="I11" s="187">
        <f t="shared" si="6"/>
        <v>1.6532258871851724</v>
      </c>
      <c r="J11" s="192">
        <v>5436776383</v>
      </c>
      <c r="K11" s="187">
        <f t="shared" si="8"/>
        <v>42.369093594325498</v>
      </c>
      <c r="L11" s="187">
        <f t="shared" si="2"/>
        <v>11.812402518141921</v>
      </c>
      <c r="M11" s="192">
        <v>5169632187</v>
      </c>
      <c r="N11" s="187">
        <f t="shared" si="9"/>
        <v>41.388750398530568</v>
      </c>
      <c r="O11" s="187">
        <f t="shared" si="3"/>
        <v>10.735623597208955</v>
      </c>
    </row>
    <row r="12" spans="1:15">
      <c r="A12" s="186" t="s">
        <v>98</v>
      </c>
      <c r="B12" s="192">
        <v>5023820302</v>
      </c>
      <c r="C12" s="185">
        <f t="shared" si="7"/>
        <v>39.470604621426439</v>
      </c>
      <c r="D12" s="185">
        <f t="shared" si="0"/>
        <v>11.320264769372901</v>
      </c>
      <c r="E12" s="192">
        <v>5065379758</v>
      </c>
      <c r="F12" s="187">
        <f t="shared" si="4"/>
        <v>38.245658887051754</v>
      </c>
      <c r="G12" s="187">
        <f t="shared" si="1"/>
        <v>11.524537023638887</v>
      </c>
      <c r="H12" s="192">
        <f t="shared" si="5"/>
        <v>41559456</v>
      </c>
      <c r="I12" s="187">
        <f t="shared" si="6"/>
        <v>0.8272480602750818</v>
      </c>
      <c r="J12" s="192">
        <v>4688569396</v>
      </c>
      <c r="K12" s="187">
        <f t="shared" si="8"/>
        <v>36.538275913602931</v>
      </c>
      <c r="L12" s="187">
        <f t="shared" si="2"/>
        <v>10.186784417503151</v>
      </c>
      <c r="M12" s="305">
        <v>4382131736</v>
      </c>
      <c r="N12" s="187">
        <f t="shared" si="9"/>
        <v>35.08391894705283</v>
      </c>
      <c r="O12" s="187">
        <f t="shared" si="3"/>
        <v>9.1002444988993645</v>
      </c>
    </row>
    <row r="13" spans="1:15">
      <c r="A13" s="186" t="s">
        <v>99</v>
      </c>
      <c r="B13" s="192">
        <v>671436815</v>
      </c>
      <c r="C13" s="185">
        <f t="shared" si="7"/>
        <v>5.2752716976330358</v>
      </c>
      <c r="D13" s="185">
        <f t="shared" si="0"/>
        <v>1.5129606683341221</v>
      </c>
      <c r="E13" s="192">
        <v>724032824</v>
      </c>
      <c r="F13" s="187">
        <f t="shared" si="4"/>
        <v>5.4667396587588248</v>
      </c>
      <c r="G13" s="187">
        <f t="shared" si="1"/>
        <v>1.6472887493458921</v>
      </c>
      <c r="H13" s="192">
        <f t="shared" si="5"/>
        <v>52596009</v>
      </c>
      <c r="I13" s="187">
        <f t="shared" si="6"/>
        <v>7.833351973707309</v>
      </c>
      <c r="J13" s="192">
        <v>748206987</v>
      </c>
      <c r="K13" s="187">
        <f t="shared" si="8"/>
        <v>5.830817680722566</v>
      </c>
      <c r="L13" s="187">
        <f t="shared" si="2"/>
        <v>1.6256181006387693</v>
      </c>
      <c r="M13" s="305">
        <v>787500451</v>
      </c>
      <c r="N13" s="187">
        <f t="shared" si="9"/>
        <v>6.3048314514777397</v>
      </c>
      <c r="O13" s="187">
        <f t="shared" si="3"/>
        <v>1.6353790983095899</v>
      </c>
    </row>
    <row r="14" spans="1:15" ht="26.25">
      <c r="A14" s="184" t="s">
        <v>100</v>
      </c>
      <c r="B14" s="192">
        <v>415489789</v>
      </c>
      <c r="C14" s="185">
        <f t="shared" si="7"/>
        <v>3.2643749577050256</v>
      </c>
      <c r="D14" s="185">
        <f t="shared" si="0"/>
        <v>0.93623062484508446</v>
      </c>
      <c r="E14" s="192">
        <v>424876843</v>
      </c>
      <c r="F14" s="187">
        <f t="shared" si="4"/>
        <v>3.2079914207264539</v>
      </c>
      <c r="G14" s="187">
        <f t="shared" si="1"/>
        <v>0.96666175915182118</v>
      </c>
      <c r="H14" s="192">
        <f t="shared" si="5"/>
        <v>9387054</v>
      </c>
      <c r="I14" s="187">
        <f t="shared" si="6"/>
        <v>2.2592742947047384</v>
      </c>
      <c r="J14" s="192">
        <v>520651155</v>
      </c>
      <c r="K14" s="187">
        <f t="shared" si="8"/>
        <v>4.0574627246332104</v>
      </c>
      <c r="L14" s="187">
        <f t="shared" si="2"/>
        <v>1.1312109568504758</v>
      </c>
      <c r="M14" s="192">
        <v>542183511</v>
      </c>
      <c r="N14" s="187">
        <f t="shared" si="9"/>
        <v>4.3407919935596677</v>
      </c>
      <c r="O14" s="187">
        <f t="shared" si="3"/>
        <v>1.1259366013207626</v>
      </c>
    </row>
    <row r="15" spans="1:15" ht="26.25">
      <c r="A15" s="186" t="s">
        <v>101</v>
      </c>
      <c r="B15" s="192">
        <v>364740000</v>
      </c>
      <c r="C15" s="185">
        <f t="shared" si="7"/>
        <v>2.8656495384374678</v>
      </c>
      <c r="D15" s="185">
        <f t="shared" si="0"/>
        <v>0.82187521124856366</v>
      </c>
      <c r="E15" s="192">
        <v>365326000</v>
      </c>
      <c r="F15" s="187">
        <f t="shared" si="4"/>
        <v>2.7583585527825827</v>
      </c>
      <c r="G15" s="187">
        <f t="shared" si="1"/>
        <v>0.83117420881396042</v>
      </c>
      <c r="H15" s="192">
        <f t="shared" si="5"/>
        <v>586000</v>
      </c>
      <c r="I15" s="187">
        <f t="shared" si="6"/>
        <v>0.16066238964742752</v>
      </c>
      <c r="J15" s="192">
        <v>466891000</v>
      </c>
      <c r="K15" s="187">
        <f t="shared" si="8"/>
        <v>3.6385069172980593</v>
      </c>
      <c r="L15" s="187">
        <f t="shared" si="2"/>
        <v>1.0144070742623734</v>
      </c>
      <c r="M15" s="192">
        <v>493048000</v>
      </c>
      <c r="N15" s="187">
        <f t="shared" si="9"/>
        <v>3.9474066758194106</v>
      </c>
      <c r="O15" s="187">
        <f t="shared" si="3"/>
        <v>1.0238983262034307</v>
      </c>
    </row>
    <row r="16" spans="1:15">
      <c r="A16" s="186" t="s">
        <v>102</v>
      </c>
      <c r="B16" s="192">
        <v>50749789</v>
      </c>
      <c r="C16" s="185">
        <f t="shared" si="7"/>
        <v>0.39872541926755745</v>
      </c>
      <c r="D16" s="185">
        <f t="shared" si="0"/>
        <v>0.11435541359652089</v>
      </c>
      <c r="E16" s="192">
        <v>59550843</v>
      </c>
      <c r="F16" s="187">
        <f t="shared" si="4"/>
        <v>0.44963286794387153</v>
      </c>
      <c r="G16" s="187">
        <f t="shared" si="1"/>
        <v>0.13548755033786089</v>
      </c>
      <c r="H16" s="192">
        <f t="shared" si="5"/>
        <v>8801054</v>
      </c>
      <c r="I16" s="187">
        <f t="shared" si="6"/>
        <v>17.342050427047113</v>
      </c>
      <c r="J16" s="192">
        <v>53760155</v>
      </c>
      <c r="K16" s="187">
        <f t="shared" si="8"/>
        <v>0.41895580733515075</v>
      </c>
      <c r="L16" s="187">
        <f t="shared" si="2"/>
        <v>0.11680388258810237</v>
      </c>
      <c r="M16" s="192">
        <v>49135511</v>
      </c>
      <c r="N16" s="187">
        <f t="shared" si="9"/>
        <v>0.3933853177402567</v>
      </c>
      <c r="O16" s="187">
        <f t="shared" si="3"/>
        <v>0.10203827511733189</v>
      </c>
    </row>
    <row r="17" spans="1:15" ht="39">
      <c r="A17" s="95" t="s">
        <v>103</v>
      </c>
      <c r="B17" s="192">
        <v>1769427602</v>
      </c>
      <c r="C17" s="185">
        <f t="shared" si="7"/>
        <v>13.901846221883577</v>
      </c>
      <c r="D17" s="185">
        <f t="shared" si="0"/>
        <v>3.9870830843416929</v>
      </c>
      <c r="E17" s="192">
        <v>1940099644</v>
      </c>
      <c r="F17" s="187">
        <f t="shared" si="4"/>
        <v>14.648534312580667</v>
      </c>
      <c r="G17" s="187">
        <f t="shared" si="1"/>
        <v>4.4140323618410573</v>
      </c>
      <c r="H17" s="192">
        <f>E17-B17</f>
        <v>170672042</v>
      </c>
      <c r="I17" s="187">
        <f>E17/B17*100-100</f>
        <v>9.6456075290725494</v>
      </c>
      <c r="J17" s="192">
        <v>1986493083</v>
      </c>
      <c r="K17" s="187">
        <f t="shared" si="8"/>
        <v>15.480848471399639</v>
      </c>
      <c r="L17" s="187">
        <f t="shared" si="2"/>
        <v>4.3160237322382997</v>
      </c>
      <c r="M17" s="192">
        <v>1998116052</v>
      </c>
      <c r="N17" s="187">
        <f t="shared" si="9"/>
        <v>15.997178049047406</v>
      </c>
      <c r="O17" s="187">
        <f t="shared" si="3"/>
        <v>4.1494290235494455</v>
      </c>
    </row>
    <row r="18" spans="1:15" ht="26.25">
      <c r="A18" s="95" t="s">
        <v>119</v>
      </c>
      <c r="B18" s="192">
        <v>329430703</v>
      </c>
      <c r="C18" s="185">
        <f t="shared" si="7"/>
        <v>2.5882352963729796</v>
      </c>
      <c r="D18" s="185">
        <f t="shared" si="0"/>
        <v>0.74231213637080595</v>
      </c>
      <c r="E18" s="192">
        <v>371799290</v>
      </c>
      <c r="F18" s="187">
        <f t="shared" si="4"/>
        <v>2.8072345014863211</v>
      </c>
      <c r="G18" s="187">
        <f t="shared" si="1"/>
        <v>0.84590196346096969</v>
      </c>
      <c r="H18" s="192">
        <f t="shared" ref="H18:H19" si="10">E18-B18</f>
        <v>42368587</v>
      </c>
      <c r="I18" s="187">
        <f t="shared" ref="I18:I19" si="11">E18/B18*100-100</f>
        <v>12.861153078375935</v>
      </c>
      <c r="J18" s="192">
        <v>422077789</v>
      </c>
      <c r="K18" s="187">
        <f t="shared" si="8"/>
        <v>3.2892751304145311</v>
      </c>
      <c r="L18" s="187">
        <f t="shared" si="2"/>
        <v>0.91704208273584498</v>
      </c>
      <c r="M18" s="192">
        <v>479244094</v>
      </c>
      <c r="N18" s="187">
        <f t="shared" si="9"/>
        <v>3.8368908017122574</v>
      </c>
      <c r="O18" s="187">
        <f t="shared" si="3"/>
        <v>0.99523215932217457</v>
      </c>
    </row>
    <row r="19" spans="1:15" ht="39">
      <c r="A19" s="95" t="s">
        <v>120</v>
      </c>
      <c r="B19" s="192">
        <v>329430703</v>
      </c>
      <c r="C19" s="185">
        <f t="shared" si="7"/>
        <v>2.5882352963729796</v>
      </c>
      <c r="D19" s="185">
        <f t="shared" si="0"/>
        <v>0.74231213637080595</v>
      </c>
      <c r="E19" s="192">
        <v>371799290</v>
      </c>
      <c r="F19" s="187">
        <f t="shared" si="4"/>
        <v>2.8072345014863211</v>
      </c>
      <c r="G19" s="187">
        <f t="shared" si="1"/>
        <v>0.84590196346096969</v>
      </c>
      <c r="H19" s="192">
        <f t="shared" si="10"/>
        <v>42368587</v>
      </c>
      <c r="I19" s="187">
        <f t="shared" si="11"/>
        <v>12.861153078375935</v>
      </c>
      <c r="J19" s="192">
        <v>422077789</v>
      </c>
      <c r="K19" s="187">
        <f t="shared" si="8"/>
        <v>3.2892751304145311</v>
      </c>
      <c r="L19" s="187">
        <f t="shared" si="2"/>
        <v>0.91704208273584498</v>
      </c>
      <c r="M19" s="192">
        <v>479244094</v>
      </c>
      <c r="N19" s="187">
        <f t="shared" si="9"/>
        <v>3.8368908017122574</v>
      </c>
      <c r="O19" s="187">
        <f t="shared" si="3"/>
        <v>0.99523215932217457</v>
      </c>
    </row>
    <row r="20" spans="1:15" ht="64.5">
      <c r="A20" s="91" t="s">
        <v>104</v>
      </c>
      <c r="B20" s="192">
        <v>113757600</v>
      </c>
      <c r="C20" s="185">
        <f t="shared" si="7"/>
        <v>0.89375833178086883</v>
      </c>
      <c r="D20" s="185">
        <f t="shared" si="0"/>
        <v>0.25633204894206718</v>
      </c>
      <c r="E20" s="192">
        <v>161892167</v>
      </c>
      <c r="F20" s="187">
        <f t="shared" si="4"/>
        <v>1.2223511150943438</v>
      </c>
      <c r="G20" s="187">
        <f t="shared" si="1"/>
        <v>0.36833018679043528</v>
      </c>
      <c r="H20" s="192">
        <f t="shared" si="5"/>
        <v>48134567</v>
      </c>
      <c r="I20" s="187">
        <f t="shared" si="6"/>
        <v>42.313275772344014</v>
      </c>
      <c r="J20" s="192">
        <v>99255804</v>
      </c>
      <c r="K20" s="187">
        <f t="shared" si="8"/>
        <v>0.77350587061215659</v>
      </c>
      <c r="L20" s="187">
        <f t="shared" si="2"/>
        <v>0.21565159692347799</v>
      </c>
      <c r="M20" s="192">
        <v>49284286</v>
      </c>
      <c r="N20" s="187">
        <f t="shared" si="9"/>
        <v>0.39457642981898949</v>
      </c>
      <c r="O20" s="187">
        <f t="shared" si="3"/>
        <v>0.10234723179798147</v>
      </c>
    </row>
    <row r="21" spans="1:15" ht="64.5">
      <c r="A21" s="92" t="s">
        <v>105</v>
      </c>
      <c r="B21" s="193">
        <v>23934207</v>
      </c>
      <c r="C21" s="185">
        <f t="shared" si="7"/>
        <v>0.18804367286948734</v>
      </c>
      <c r="D21" s="185">
        <f t="shared" si="0"/>
        <v>5.3931379706618002E-2</v>
      </c>
      <c r="E21" s="193">
        <v>47628521</v>
      </c>
      <c r="F21" s="187">
        <f t="shared" si="4"/>
        <v>0.35961453128639859</v>
      </c>
      <c r="G21" s="187">
        <f t="shared" si="1"/>
        <v>0.10836238937046391</v>
      </c>
      <c r="H21" s="193">
        <f t="shared" si="5"/>
        <v>23694314</v>
      </c>
      <c r="I21" s="187">
        <f t="shared" si="6"/>
        <v>98.997698148094059</v>
      </c>
      <c r="J21" s="193">
        <v>37485624</v>
      </c>
      <c r="K21" s="187">
        <f t="shared" si="8"/>
        <v>0.29212750347133304</v>
      </c>
      <c r="L21" s="187">
        <f t="shared" si="2"/>
        <v>8.1444453135184461E-2</v>
      </c>
      <c r="M21" s="193">
        <v>12325385</v>
      </c>
      <c r="N21" s="187">
        <f t="shared" si="9"/>
        <v>9.8678641899053288E-2</v>
      </c>
      <c r="O21" s="187">
        <f t="shared" si="3"/>
        <v>2.5595765668480291E-2</v>
      </c>
    </row>
    <row r="22" spans="1:15" ht="90">
      <c r="A22" s="93" t="s">
        <v>106</v>
      </c>
      <c r="B22" s="193">
        <v>89823393</v>
      </c>
      <c r="C22" s="185">
        <f t="shared" si="7"/>
        <v>0.70571465891138152</v>
      </c>
      <c r="D22" s="185">
        <f t="shared" si="0"/>
        <v>0.20240066923544919</v>
      </c>
      <c r="E22" s="193">
        <v>114263646</v>
      </c>
      <c r="F22" s="187">
        <f t="shared" si="4"/>
        <v>0.86273658380794505</v>
      </c>
      <c r="G22" s="187">
        <f t="shared" si="1"/>
        <v>0.25996779741997134</v>
      </c>
      <c r="H22" s="193">
        <f t="shared" si="5"/>
        <v>24440253</v>
      </c>
      <c r="I22" s="187">
        <f t="shared" si="6"/>
        <v>27.209229337395442</v>
      </c>
      <c r="J22" s="194">
        <v>61770180</v>
      </c>
      <c r="K22" s="187">
        <f t="shared" si="8"/>
        <v>0.48137836714082355</v>
      </c>
      <c r="L22" s="187">
        <f t="shared" si="2"/>
        <v>0.13420714378829357</v>
      </c>
      <c r="M22" s="193">
        <v>36958901</v>
      </c>
      <c r="N22" s="187">
        <f t="shared" si="9"/>
        <v>0.29589778791993621</v>
      </c>
      <c r="O22" s="187">
        <f t="shared" si="3"/>
        <v>7.6751466129501192E-2</v>
      </c>
    </row>
    <row r="23" spans="1:15" ht="26.25">
      <c r="A23" s="91" t="s">
        <v>107</v>
      </c>
      <c r="B23" s="192">
        <v>1326239299</v>
      </c>
      <c r="C23" s="185">
        <f t="shared" si="7"/>
        <v>10.419852593729729</v>
      </c>
      <c r="D23" s="185">
        <f t="shared" si="0"/>
        <v>2.9884388990288202</v>
      </c>
      <c r="E23" s="192">
        <v>1406408187</v>
      </c>
      <c r="F23" s="187">
        <f t="shared" si="4"/>
        <v>10.618948696</v>
      </c>
      <c r="G23" s="187">
        <f t="shared" si="1"/>
        <v>3.1998002115896527</v>
      </c>
      <c r="H23" s="192">
        <f t="shared" si="5"/>
        <v>80168888</v>
      </c>
      <c r="I23" s="187">
        <f t="shared" si="6"/>
        <v>6.0448282644352673</v>
      </c>
      <c r="J23" s="192">
        <v>1465159490</v>
      </c>
      <c r="K23" s="187">
        <f t="shared" si="8"/>
        <v>11.41806747037295</v>
      </c>
      <c r="L23" s="187">
        <f t="shared" si="2"/>
        <v>3.1833300525789769</v>
      </c>
      <c r="M23" s="192">
        <v>1469587672</v>
      </c>
      <c r="N23" s="187">
        <f t="shared" si="9"/>
        <v>11.765710817516158</v>
      </c>
      <c r="O23" s="187">
        <f t="shared" si="3"/>
        <v>3.0518496324292892</v>
      </c>
    </row>
    <row r="24" spans="1:15" ht="26.25">
      <c r="A24" s="92" t="s">
        <v>108</v>
      </c>
      <c r="B24" s="193">
        <v>994459074</v>
      </c>
      <c r="C24" s="185">
        <f t="shared" si="7"/>
        <v>7.8131578285985954</v>
      </c>
      <c r="D24" s="185">
        <f t="shared" si="0"/>
        <v>2.2408325424187114</v>
      </c>
      <c r="E24" s="193">
        <v>1076613811</v>
      </c>
      <c r="F24" s="187">
        <f t="shared" si="4"/>
        <v>8.1288682262300007</v>
      </c>
      <c r="G24" s="187">
        <f t="shared" si="1"/>
        <v>2.4494660455486543</v>
      </c>
      <c r="H24" s="193">
        <f t="shared" si="5"/>
        <v>82154737</v>
      </c>
      <c r="I24" s="187">
        <f t="shared" si="6"/>
        <v>8.2612486675344172</v>
      </c>
      <c r="J24" s="306">
        <v>1138568584</v>
      </c>
      <c r="K24" s="187">
        <f t="shared" si="8"/>
        <v>8.8729268045480794</v>
      </c>
      <c r="L24" s="187">
        <f t="shared" si="2"/>
        <v>2.4737508886281669</v>
      </c>
      <c r="M24" s="305">
        <v>1144780414</v>
      </c>
      <c r="N24" s="187">
        <f t="shared" si="9"/>
        <v>9.165261492939651</v>
      </c>
      <c r="O24" s="187">
        <f t="shared" si="3"/>
        <v>2.3773319225817167</v>
      </c>
    </row>
    <row r="25" spans="1:15" ht="64.5">
      <c r="A25" s="92" t="s">
        <v>109</v>
      </c>
      <c r="B25" s="193">
        <v>331780225</v>
      </c>
      <c r="C25" s="185">
        <f t="shared" si="7"/>
        <v>2.6066947651311323</v>
      </c>
      <c r="D25" s="185">
        <f t="shared" si="0"/>
        <v>0.74760635661010832</v>
      </c>
      <c r="E25" s="193">
        <v>329794376</v>
      </c>
      <c r="F25" s="187">
        <f t="shared" si="4"/>
        <v>2.4900804697699996</v>
      </c>
      <c r="G25" s="187">
        <f t="shared" si="1"/>
        <v>0.75033416604099834</v>
      </c>
      <c r="H25" s="193">
        <f t="shared" si="5"/>
        <v>-1985849</v>
      </c>
      <c r="I25" s="187">
        <f t="shared" si="6"/>
        <v>-0.598543508733826</v>
      </c>
      <c r="J25" s="193">
        <v>326590906</v>
      </c>
      <c r="K25" s="187">
        <f t="shared" si="8"/>
        <v>2.5451406658248721</v>
      </c>
      <c r="L25" s="187">
        <f t="shared" si="2"/>
        <v>0.70957916395081044</v>
      </c>
      <c r="M25" s="193">
        <v>324807258</v>
      </c>
      <c r="N25" s="187">
        <f t="shared" si="9"/>
        <v>2.6004493245765072</v>
      </c>
      <c r="O25" s="187">
        <f t="shared" si="3"/>
        <v>0.67451770984757242</v>
      </c>
    </row>
    <row r="26" spans="1:15">
      <c r="A26" s="94" t="s">
        <v>110</v>
      </c>
      <c r="B26" s="102">
        <v>1116064002</v>
      </c>
      <c r="C26" s="183">
        <f t="shared" si="7"/>
        <v>8.7685701930086459</v>
      </c>
      <c r="D26" s="195">
        <f t="shared" si="0"/>
        <v>2.5148471168796052</v>
      </c>
      <c r="E26" s="102">
        <v>1298301614</v>
      </c>
      <c r="F26" s="183">
        <f t="shared" si="4"/>
        <v>9.8027004950874872</v>
      </c>
      <c r="G26" s="183">
        <f t="shared" si="1"/>
        <v>2.9538407253202283</v>
      </c>
      <c r="H26" s="102">
        <f t="shared" si="5"/>
        <v>182237612</v>
      </c>
      <c r="I26" s="183">
        <f t="shared" si="6"/>
        <v>16.328598689092019</v>
      </c>
      <c r="J26" s="102">
        <v>1003355741</v>
      </c>
      <c r="K26" s="183">
        <f t="shared" si="8"/>
        <v>7.8192057763786851</v>
      </c>
      <c r="L26" s="183">
        <f t="shared" si="2"/>
        <v>2.1799759722765395</v>
      </c>
      <c r="M26" s="102">
        <v>850894549</v>
      </c>
      <c r="N26" s="183">
        <f t="shared" si="9"/>
        <v>6.8123728787885698</v>
      </c>
      <c r="O26" s="183">
        <f t="shared" si="3"/>
        <v>1.7670277630103419</v>
      </c>
    </row>
    <row r="27" spans="1:15">
      <c r="A27" s="95" t="s">
        <v>111</v>
      </c>
      <c r="B27" s="96">
        <v>957147441</v>
      </c>
      <c r="C27" s="185">
        <f t="shared" si="7"/>
        <v>7.5200118509575402</v>
      </c>
      <c r="D27" s="185">
        <f t="shared" si="0"/>
        <v>2.1567575677685391</v>
      </c>
      <c r="E27" s="96">
        <v>1084918730</v>
      </c>
      <c r="F27" s="187">
        <f t="shared" si="4"/>
        <v>8.1915737121626098</v>
      </c>
      <c r="G27" s="187">
        <f t="shared" si="1"/>
        <v>2.4683610447523487</v>
      </c>
      <c r="H27" s="96">
        <f t="shared" si="5"/>
        <v>127771289</v>
      </c>
      <c r="I27" s="187">
        <f t="shared" si="6"/>
        <v>13.349175218658928</v>
      </c>
      <c r="J27" s="96">
        <v>914936264</v>
      </c>
      <c r="K27" s="187">
        <f t="shared" si="8"/>
        <v>7.1301479905392124</v>
      </c>
      <c r="L27" s="187">
        <f t="shared" si="2"/>
        <v>1.98786830052579</v>
      </c>
      <c r="M27" s="96">
        <v>799620970</v>
      </c>
      <c r="N27" s="187">
        <f t="shared" si="9"/>
        <v>6.4018699094270586</v>
      </c>
      <c r="O27" s="187">
        <f t="shared" si="3"/>
        <v>1.6605494247622212</v>
      </c>
    </row>
    <row r="28" spans="1:15">
      <c r="A28" s="95" t="s">
        <v>112</v>
      </c>
      <c r="B28" s="96">
        <v>158916561</v>
      </c>
      <c r="C28" s="185">
        <f t="shared" si="7"/>
        <v>1.2485583420511042</v>
      </c>
      <c r="D28" s="185">
        <f t="shared" si="0"/>
        <v>0.358089549111066</v>
      </c>
      <c r="E28" s="96">
        <v>213382884</v>
      </c>
      <c r="F28" s="187">
        <f t="shared" si="4"/>
        <v>1.6111267829248772</v>
      </c>
      <c r="G28" s="187">
        <f t="shared" si="1"/>
        <v>0.48547968056787932</v>
      </c>
      <c r="H28" s="96">
        <f t="shared" si="5"/>
        <v>54466323</v>
      </c>
      <c r="I28" s="187">
        <f t="shared" si="6"/>
        <v>34.273534902381869</v>
      </c>
      <c r="J28" s="96">
        <v>88419477</v>
      </c>
      <c r="K28" s="187">
        <f t="shared" si="8"/>
        <v>0.68905778583947153</v>
      </c>
      <c r="L28" s="187">
        <f t="shared" si="2"/>
        <v>0.19210767175074958</v>
      </c>
      <c r="M28" s="96">
        <v>51273579</v>
      </c>
      <c r="N28" s="187">
        <f t="shared" si="9"/>
        <v>0.41050296936151032</v>
      </c>
      <c r="O28" s="187">
        <f t="shared" si="3"/>
        <v>0.10647833824812061</v>
      </c>
    </row>
    <row r="29" spans="1:15">
      <c r="A29" s="91" t="s">
        <v>121</v>
      </c>
      <c r="B29" s="96">
        <v>232111</v>
      </c>
      <c r="C29" s="185">
        <f t="shared" ref="C29:C30" si="12">B29/$B$5*100</f>
        <v>1.823624444854579E-3</v>
      </c>
      <c r="D29" s="185">
        <f t="shared" ref="D29:D30" si="13">B29/$B$61/1000000*100</f>
        <v>5.2301989679803503E-4</v>
      </c>
      <c r="E29" s="96">
        <v>384419</v>
      </c>
      <c r="F29" s="187">
        <f t="shared" ref="F29:F30" si="14">E29/$E$5*100</f>
        <v>2.9025183986415631E-3</v>
      </c>
      <c r="G29" s="187">
        <f t="shared" ref="G29:G30" si="15">E29/$E$61/1000000*100</f>
        <v>8.7461379200509638E-4</v>
      </c>
      <c r="H29" s="96"/>
      <c r="I29" s="187">
        <f t="shared" si="6"/>
        <v>65.618604891625125</v>
      </c>
      <c r="J29" s="96">
        <v>264046</v>
      </c>
      <c r="K29" s="187">
        <f t="shared" ref="K29:K30" si="16">J29/$J$5*100</f>
        <v>2.0577248168949141E-3</v>
      </c>
      <c r="L29" s="187">
        <f t="shared" ref="L29:L30" si="17">J29/$J$61/1000000*100</f>
        <v>5.736887846000087E-4</v>
      </c>
      <c r="M29" s="96">
        <v>153244</v>
      </c>
      <c r="N29" s="187">
        <f t="shared" ref="N29:N30" si="18">M29/$M$5*100</f>
        <v>1.2268914763456495E-3</v>
      </c>
      <c r="O29" s="187">
        <f t="shared" ref="O29:O30" si="19">M29/$M$61/1000000*100</f>
        <v>3.18237321925489E-4</v>
      </c>
    </row>
    <row r="30" spans="1:15" ht="39">
      <c r="A30" s="92" t="s">
        <v>122</v>
      </c>
      <c r="B30" s="96">
        <v>232111</v>
      </c>
      <c r="C30" s="185">
        <f t="shared" si="12"/>
        <v>1.823624444854579E-3</v>
      </c>
      <c r="D30" s="185">
        <f t="shared" si="13"/>
        <v>5.2301989679803503E-4</v>
      </c>
      <c r="E30" s="96">
        <v>384419</v>
      </c>
      <c r="F30" s="187">
        <f t="shared" si="14"/>
        <v>2.9025183986415631E-3</v>
      </c>
      <c r="G30" s="187">
        <f t="shared" si="15"/>
        <v>8.7461379200509638E-4</v>
      </c>
      <c r="H30" s="96"/>
      <c r="I30" s="187">
        <f t="shared" si="6"/>
        <v>65.618604891625125</v>
      </c>
      <c r="J30" s="96">
        <v>264046</v>
      </c>
      <c r="K30" s="187">
        <f t="shared" si="16"/>
        <v>2.0577248168949141E-3</v>
      </c>
      <c r="L30" s="187">
        <f t="shared" si="17"/>
        <v>5.736887846000087E-4</v>
      </c>
      <c r="M30" s="96">
        <v>153244</v>
      </c>
      <c r="N30" s="187">
        <f t="shared" si="18"/>
        <v>1.2268914763456495E-3</v>
      </c>
      <c r="O30" s="187">
        <f t="shared" si="19"/>
        <v>3.18237321925489E-4</v>
      </c>
    </row>
    <row r="31" spans="1:15" ht="64.5">
      <c r="A31" s="91" t="s">
        <v>113</v>
      </c>
      <c r="B31" s="96">
        <v>124732661</v>
      </c>
      <c r="C31" s="185">
        <f t="shared" si="7"/>
        <v>0.97998599666262853</v>
      </c>
      <c r="D31" s="185">
        <f t="shared" ref="D31:D36" si="20">B31/$B$61/1000000*100</f>
        <v>0.28106235156267606</v>
      </c>
      <c r="E31" s="96">
        <v>180818455</v>
      </c>
      <c r="F31" s="187">
        <f t="shared" si="4"/>
        <v>1.3652522181563387</v>
      </c>
      <c r="G31" s="187">
        <f t="shared" ref="G31:G36" si="21">E31/$E$61/1000000*100</f>
        <v>0.41139047391531863</v>
      </c>
      <c r="H31" s="96">
        <f t="shared" si="5"/>
        <v>56085794</v>
      </c>
      <c r="I31" s="187">
        <f t="shared" si="6"/>
        <v>44.964801961532771</v>
      </c>
      <c r="J31" s="96">
        <v>57877144</v>
      </c>
      <c r="K31" s="187">
        <f t="shared" si="8"/>
        <v>0.45103972618331872</v>
      </c>
      <c r="L31" s="187">
        <f t="shared" ref="L31:L36" si="22">J31/$J$61/1000000*100</f>
        <v>0.12574880285056272</v>
      </c>
      <c r="M31" s="96">
        <v>22168823</v>
      </c>
      <c r="N31" s="187">
        <f t="shared" si="9"/>
        <v>0.17748649199521932</v>
      </c>
      <c r="O31" s="187">
        <f t="shared" ref="O31:O36" si="23">M31/$M$61/1000000*100</f>
        <v>4.6037344768866555E-2</v>
      </c>
    </row>
    <row r="32" spans="1:15" ht="64.5">
      <c r="A32" s="92" t="s">
        <v>114</v>
      </c>
      <c r="B32" s="193">
        <v>120730218</v>
      </c>
      <c r="C32" s="185">
        <f t="shared" si="7"/>
        <v>0.94854003807412091</v>
      </c>
      <c r="D32" s="185">
        <f t="shared" si="20"/>
        <v>0.27204357466369233</v>
      </c>
      <c r="E32" s="193">
        <v>171656971</v>
      </c>
      <c r="F32" s="187">
        <f t="shared" si="4"/>
        <v>1.2960793212161241</v>
      </c>
      <c r="G32" s="187">
        <f t="shared" si="21"/>
        <v>0.39054665438081587</v>
      </c>
      <c r="H32" s="193">
        <f t="shared" si="5"/>
        <v>50926753</v>
      </c>
      <c r="I32" s="187">
        <f t="shared" si="6"/>
        <v>42.182275360423859</v>
      </c>
      <c r="J32" s="193">
        <v>52571913</v>
      </c>
      <c r="K32" s="187">
        <f t="shared" si="8"/>
        <v>0.40969577290222298</v>
      </c>
      <c r="L32" s="187">
        <f t="shared" si="22"/>
        <v>0.1142222070134272</v>
      </c>
      <c r="M32" s="193">
        <v>17527580</v>
      </c>
      <c r="N32" s="187">
        <f t="shared" si="9"/>
        <v>0.14032809443088459</v>
      </c>
      <c r="O32" s="187">
        <f t="shared" si="23"/>
        <v>3.6399011504755573E-2</v>
      </c>
    </row>
    <row r="33" spans="1:15" ht="90">
      <c r="A33" s="92" t="s">
        <v>115</v>
      </c>
      <c r="B33" s="193">
        <v>4002443</v>
      </c>
      <c r="C33" s="185">
        <f t="shared" si="7"/>
        <v>3.1445958588507635E-2</v>
      </c>
      <c r="D33" s="185">
        <f t="shared" si="20"/>
        <v>9.0187768989837547E-3</v>
      </c>
      <c r="E33" s="193">
        <v>9161484</v>
      </c>
      <c r="F33" s="187">
        <f t="shared" si="4"/>
        <v>6.9172896940214459E-2</v>
      </c>
      <c r="G33" s="187">
        <f t="shared" si="21"/>
        <v>2.0843819534502765E-2</v>
      </c>
      <c r="H33" s="193">
        <f t="shared" si="5"/>
        <v>5159041</v>
      </c>
      <c r="I33" s="187">
        <f t="shared" si="6"/>
        <v>128.89730097343048</v>
      </c>
      <c r="J33" s="193">
        <v>5305231</v>
      </c>
      <c r="K33" s="187">
        <f t="shared" si="8"/>
        <v>4.1343953281095802E-2</v>
      </c>
      <c r="L33" s="187">
        <f t="shared" si="22"/>
        <v>1.1526595837135533E-2</v>
      </c>
      <c r="M33" s="193">
        <v>4641243</v>
      </c>
      <c r="N33" s="187">
        <f t="shared" si="9"/>
        <v>3.7158397564334728E-2</v>
      </c>
      <c r="O33" s="187">
        <f t="shared" si="23"/>
        <v>9.6383332641109768E-3</v>
      </c>
    </row>
    <row r="34" spans="1:15" ht="26.25">
      <c r="A34" s="186" t="s">
        <v>116</v>
      </c>
      <c r="B34" s="96">
        <v>33951789</v>
      </c>
      <c r="C34" s="185">
        <f t="shared" si="7"/>
        <v>0.26674872094362095</v>
      </c>
      <c r="D34" s="185">
        <f t="shared" si="20"/>
        <v>7.6504177651591967E-2</v>
      </c>
      <c r="E34" s="96">
        <v>32180010</v>
      </c>
      <c r="F34" s="187">
        <f t="shared" si="4"/>
        <v>0.24297204636989714</v>
      </c>
      <c r="G34" s="187">
        <f t="shared" si="21"/>
        <v>7.3214592860555594E-2</v>
      </c>
      <c r="H34" s="96">
        <f t="shared" si="5"/>
        <v>-1771779</v>
      </c>
      <c r="I34" s="187">
        <f t="shared" si="6"/>
        <v>-5.2185144058240951</v>
      </c>
      <c r="J34" s="96">
        <v>30278287</v>
      </c>
      <c r="K34" s="187">
        <f t="shared" si="8"/>
        <v>0.2359603348392578</v>
      </c>
      <c r="L34" s="187">
        <f t="shared" si="22"/>
        <v>6.5785180115586844E-2</v>
      </c>
      <c r="M34" s="96">
        <v>28951512</v>
      </c>
      <c r="N34" s="187">
        <f t="shared" si="9"/>
        <v>0.23178958588994536</v>
      </c>
      <c r="O34" s="187">
        <f t="shared" si="23"/>
        <v>6.0122756157328566E-2</v>
      </c>
    </row>
    <row r="35" spans="1:15" ht="26.25">
      <c r="A35" s="92" t="s">
        <v>117</v>
      </c>
      <c r="B35" s="96">
        <v>31643563</v>
      </c>
      <c r="C35" s="185">
        <f t="shared" si="7"/>
        <v>0.24861370210414799</v>
      </c>
      <c r="D35" s="185">
        <f t="shared" si="20"/>
        <v>7.1303010432862385E-2</v>
      </c>
      <c r="E35" s="96">
        <v>30259896</v>
      </c>
      <c r="F35" s="187">
        <f t="shared" si="4"/>
        <v>0.22847441172517552</v>
      </c>
      <c r="G35" s="187">
        <f t="shared" si="21"/>
        <v>6.8846030987645898E-2</v>
      </c>
      <c r="H35" s="96">
        <f t="shared" si="5"/>
        <v>-1383667</v>
      </c>
      <c r="I35" s="187">
        <f t="shared" si="6"/>
        <v>-4.3726649871886991</v>
      </c>
      <c r="J35" s="96">
        <v>29263089</v>
      </c>
      <c r="K35" s="187">
        <f t="shared" si="8"/>
        <v>0.22804884169540374</v>
      </c>
      <c r="L35" s="187">
        <f t="shared" si="22"/>
        <v>6.3579474644766001E-2</v>
      </c>
      <c r="M35" s="96">
        <v>28013174</v>
      </c>
      <c r="N35" s="187">
        <f t="shared" si="9"/>
        <v>0.22427712932308971</v>
      </c>
      <c r="O35" s="187">
        <f t="shared" si="23"/>
        <v>5.8174137143331812E-2</v>
      </c>
    </row>
    <row r="36" spans="1:15" ht="64.5" customHeight="1">
      <c r="A36" s="307" t="s">
        <v>118</v>
      </c>
      <c r="B36" s="308">
        <v>2308226</v>
      </c>
      <c r="C36" s="309">
        <f t="shared" si="7"/>
        <v>1.8135018839472945E-2</v>
      </c>
      <c r="D36" s="309">
        <f t="shared" si="20"/>
        <v>5.2011672187295792E-3</v>
      </c>
      <c r="E36" s="308">
        <v>1920114</v>
      </c>
      <c r="F36" s="310">
        <f t="shared" si="4"/>
        <v>1.4497634644721634E-2</v>
      </c>
      <c r="G36" s="310">
        <f t="shared" si="21"/>
        <v>4.3685618729096985E-3</v>
      </c>
      <c r="H36" s="308">
        <f t="shared" si="5"/>
        <v>-388112</v>
      </c>
      <c r="I36" s="310">
        <f t="shared" si="6"/>
        <v>-16.814298079997371</v>
      </c>
      <c r="J36" s="308">
        <v>1015198</v>
      </c>
      <c r="K36" s="310">
        <f t="shared" si="8"/>
        <v>7.9114931438540384E-3</v>
      </c>
      <c r="L36" s="310">
        <f t="shared" si="22"/>
        <v>2.2057054708208403E-3</v>
      </c>
      <c r="M36" s="308">
        <v>938338</v>
      </c>
      <c r="N36" s="310">
        <f t="shared" si="9"/>
        <v>7.5124565668556291E-3</v>
      </c>
      <c r="O36" s="310">
        <f t="shared" si="23"/>
        <v>1.9486190139967603E-3</v>
      </c>
    </row>
    <row r="37" spans="1:15">
      <c r="A37" s="31"/>
      <c r="B37" s="263"/>
      <c r="C37" s="263"/>
      <c r="D37" s="263"/>
      <c r="E37" s="263"/>
      <c r="F37" s="263"/>
      <c r="G37" s="263"/>
      <c r="H37" s="263"/>
      <c r="I37" s="263"/>
      <c r="J37" s="263"/>
      <c r="K37" s="263"/>
      <c r="L37" s="263"/>
      <c r="M37" s="263"/>
      <c r="N37" s="196"/>
      <c r="O37" s="196"/>
    </row>
    <row r="38" spans="1:15">
      <c r="A38" s="262"/>
      <c r="B38" s="299"/>
      <c r="C38" s="299"/>
      <c r="D38" s="299"/>
      <c r="E38" s="299"/>
      <c r="F38" s="299"/>
      <c r="G38" s="299"/>
      <c r="H38" s="299"/>
      <c r="I38" s="299"/>
      <c r="J38" s="299"/>
      <c r="K38" s="299"/>
      <c r="L38" s="299"/>
      <c r="M38" s="299"/>
      <c r="N38" s="299"/>
      <c r="O38" s="299"/>
    </row>
    <row r="39" spans="1:15">
      <c r="A39" s="344" t="s">
        <v>123</v>
      </c>
      <c r="B39" s="344"/>
      <c r="C39" s="344"/>
      <c r="D39" s="344"/>
      <c r="E39" s="344"/>
      <c r="F39" s="344"/>
      <c r="G39" s="344"/>
      <c r="H39" s="344"/>
      <c r="I39" s="344"/>
      <c r="J39" s="1"/>
      <c r="K39" s="1"/>
      <c r="L39" s="1"/>
      <c r="M39" s="1"/>
      <c r="N39" s="1"/>
      <c r="O39" s="1"/>
    </row>
    <row r="40" spans="1:15">
      <c r="A40" s="190"/>
      <c r="B40" s="197"/>
      <c r="C40" s="197"/>
      <c r="D40" s="197"/>
      <c r="E40" s="189"/>
      <c r="F40" s="198"/>
      <c r="G40" s="198"/>
      <c r="H40" s="10"/>
      <c r="I40" s="4"/>
      <c r="J40" s="197"/>
      <c r="K40" s="198"/>
      <c r="L40" s="198"/>
      <c r="M40" s="197"/>
      <c r="N40" s="198"/>
      <c r="O40" s="198"/>
    </row>
    <row r="41" spans="1:15" ht="63.75">
      <c r="A41" s="301" t="s">
        <v>90</v>
      </c>
      <c r="B41" s="288" t="s">
        <v>150</v>
      </c>
      <c r="C41" s="288" t="s">
        <v>0</v>
      </c>
      <c r="D41" s="288" t="s">
        <v>1</v>
      </c>
      <c r="E41" s="288" t="s">
        <v>151</v>
      </c>
      <c r="F41" s="288" t="s">
        <v>0</v>
      </c>
      <c r="G41" s="288" t="s">
        <v>1</v>
      </c>
      <c r="H41" s="288" t="s">
        <v>152</v>
      </c>
      <c r="I41" s="288" t="s">
        <v>154</v>
      </c>
      <c r="J41" s="288" t="s">
        <v>140</v>
      </c>
      <c r="K41" s="288" t="s">
        <v>0</v>
      </c>
      <c r="L41" s="288" t="s">
        <v>1</v>
      </c>
      <c r="M41" s="288" t="s">
        <v>153</v>
      </c>
      <c r="N41" s="288" t="s">
        <v>0</v>
      </c>
      <c r="O41" s="288" t="s">
        <v>1</v>
      </c>
    </row>
    <row r="42" spans="1:15">
      <c r="A42" s="88" t="s">
        <v>91</v>
      </c>
      <c r="B42" s="99">
        <v>4742526388</v>
      </c>
      <c r="C42" s="199">
        <f t="shared" ref="C42:C59" si="24">B42/$B$42*100</f>
        <v>100</v>
      </c>
      <c r="D42" s="199">
        <f t="shared" ref="D42:D52" si="25">B42/$B$61/1000000*100</f>
        <v>10.686420126636472</v>
      </c>
      <c r="E42" s="99">
        <v>5073085095</v>
      </c>
      <c r="F42" s="199">
        <f t="shared" ref="F42:F59" si="26">E42/$E$42*100</f>
        <v>100</v>
      </c>
      <c r="G42" s="199">
        <f t="shared" ref="G42:G52" si="27">E42/$E$61/1000000*100</f>
        <v>11.542067879325643</v>
      </c>
      <c r="H42" s="99">
        <f>E42-B42</f>
        <v>330558707</v>
      </c>
      <c r="I42" s="199">
        <f>E42/B42*100-100</f>
        <v>6.9700973691240193</v>
      </c>
      <c r="J42" s="99">
        <v>5455849568</v>
      </c>
      <c r="K42" s="199">
        <f t="shared" ref="K42:K59" si="28">J42/$J$42*100</f>
        <v>100</v>
      </c>
      <c r="L42" s="199">
        <f t="shared" ref="L42:L52" si="29">J42/$J$61/1000000*100</f>
        <v>11.85384254117238</v>
      </c>
      <c r="M42" s="99">
        <v>5820405280</v>
      </c>
      <c r="N42" s="199">
        <f t="shared" ref="N42:N59" si="30">M42/$M$42*100</f>
        <v>100</v>
      </c>
      <c r="O42" s="199">
        <f t="shared" ref="O42:O52" si="31">M42/$M$61/1000000*100</f>
        <v>12.087064999792334</v>
      </c>
    </row>
    <row r="43" spans="1:15">
      <c r="A43" s="200" t="s">
        <v>92</v>
      </c>
      <c r="B43" s="201">
        <v>4741329715</v>
      </c>
      <c r="C43" s="202">
        <f t="shared" si="24"/>
        <v>99.97476718309828</v>
      </c>
      <c r="D43" s="202">
        <f t="shared" si="25"/>
        <v>10.683723641812568</v>
      </c>
      <c r="E43" s="201">
        <v>5071707487</v>
      </c>
      <c r="F43" s="202">
        <f t="shared" si="26"/>
        <v>99.972844768534287</v>
      </c>
      <c r="G43" s="202">
        <f t="shared" si="27"/>
        <v>11.538933604077082</v>
      </c>
      <c r="H43" s="201">
        <f t="shared" ref="H43:H59" si="32">E43-B43</f>
        <v>330377772</v>
      </c>
      <c r="I43" s="202">
        <f t="shared" ref="I43:I59" si="33">E43/B43*100-100</f>
        <v>6.9680404413722528</v>
      </c>
      <c r="J43" s="201">
        <v>5454018876</v>
      </c>
      <c r="K43" s="202">
        <f t="shared" si="28"/>
        <v>99.966445335832987</v>
      </c>
      <c r="L43" s="202">
        <f t="shared" si="29"/>
        <v>11.849865024116804</v>
      </c>
      <c r="M43" s="201">
        <v>5819021968</v>
      </c>
      <c r="N43" s="202">
        <f t="shared" si="30"/>
        <v>99.976233407581532</v>
      </c>
      <c r="O43" s="202">
        <f t="shared" si="31"/>
        <v>12.084192316318477</v>
      </c>
    </row>
    <row r="44" spans="1:15">
      <c r="A44" s="184" t="s">
        <v>93</v>
      </c>
      <c r="B44" s="203">
        <v>29316008</v>
      </c>
      <c r="C44" s="204">
        <f t="shared" si="24"/>
        <v>0.61815171074594766</v>
      </c>
      <c r="D44" s="204">
        <f t="shared" si="25"/>
        <v>6.6058288830302611E-2</v>
      </c>
      <c r="E44" s="203">
        <v>29586283</v>
      </c>
      <c r="F44" s="204">
        <f t="shared" si="26"/>
        <v>0.58320099990359031</v>
      </c>
      <c r="G44" s="204">
        <f t="shared" si="27"/>
        <v>6.7313455281778262E-2</v>
      </c>
      <c r="H44" s="203">
        <f t="shared" si="32"/>
        <v>270275</v>
      </c>
      <c r="I44" s="204">
        <f t="shared" si="33"/>
        <v>0.92193657472054724</v>
      </c>
      <c r="J44" s="203">
        <v>29775171</v>
      </c>
      <c r="K44" s="204">
        <f t="shared" si="28"/>
        <v>0.54574765357606725</v>
      </c>
      <c r="L44" s="204">
        <f t="shared" si="29"/>
        <v>6.4692067527049923E-2</v>
      </c>
      <c r="M44" s="203">
        <v>29833181</v>
      </c>
      <c r="N44" s="204">
        <f t="shared" si="30"/>
        <v>0.5125619190559183</v>
      </c>
      <c r="O44" s="204">
        <f t="shared" si="31"/>
        <v>6.1953692320471813E-2</v>
      </c>
    </row>
    <row r="45" spans="1:15">
      <c r="A45" s="186" t="s">
        <v>94</v>
      </c>
      <c r="B45" s="100">
        <v>21444722</v>
      </c>
      <c r="C45" s="204">
        <f t="shared" si="24"/>
        <v>0.45217928685144515</v>
      </c>
      <c r="D45" s="204">
        <f t="shared" si="25"/>
        <v>4.83217783185741E-2</v>
      </c>
      <c r="E45" s="100">
        <v>21449242</v>
      </c>
      <c r="F45" s="204">
        <f t="shared" si="26"/>
        <v>0.42280469572923651</v>
      </c>
      <c r="G45" s="204">
        <f t="shared" si="27"/>
        <v>4.8800404978044727E-2</v>
      </c>
      <c r="H45" s="100">
        <f t="shared" si="32"/>
        <v>4520</v>
      </c>
      <c r="I45" s="204">
        <f t="shared" si="33"/>
        <v>2.1077447401737004E-2</v>
      </c>
      <c r="J45" s="100">
        <v>21449242</v>
      </c>
      <c r="K45" s="204">
        <f t="shared" si="28"/>
        <v>0.39314210798269578</v>
      </c>
      <c r="L45" s="204">
        <f t="shared" si="29"/>
        <v>4.6602446443314648E-2</v>
      </c>
      <c r="M45" s="100">
        <v>21449242</v>
      </c>
      <c r="N45" s="204">
        <f t="shared" si="30"/>
        <v>0.36851801495170111</v>
      </c>
      <c r="O45" s="204">
        <f t="shared" si="31"/>
        <v>4.4543012003156537E-2</v>
      </c>
    </row>
    <row r="46" spans="1:15">
      <c r="A46" s="186" t="s">
        <v>95</v>
      </c>
      <c r="B46" s="100">
        <v>7871286</v>
      </c>
      <c r="C46" s="204">
        <f t="shared" si="24"/>
        <v>0.16597242389450254</v>
      </c>
      <c r="D46" s="204">
        <f t="shared" si="25"/>
        <v>1.7736510511728521E-2</v>
      </c>
      <c r="E46" s="100">
        <v>8137041</v>
      </c>
      <c r="F46" s="204">
        <f t="shared" si="26"/>
        <v>0.16039630417435369</v>
      </c>
      <c r="G46" s="204">
        <f t="shared" si="27"/>
        <v>1.8513050303733531E-2</v>
      </c>
      <c r="H46" s="100">
        <f t="shared" si="32"/>
        <v>265755</v>
      </c>
      <c r="I46" s="204">
        <f t="shared" si="33"/>
        <v>3.3762589747088327</v>
      </c>
      <c r="J46" s="100">
        <v>8325929</v>
      </c>
      <c r="K46" s="204">
        <f t="shared" si="28"/>
        <v>0.15260554559337147</v>
      </c>
      <c r="L46" s="204">
        <f t="shared" si="29"/>
        <v>1.8089621083735279E-2</v>
      </c>
      <c r="M46" s="100">
        <v>8383939</v>
      </c>
      <c r="N46" s="204">
        <f t="shared" si="30"/>
        <v>0.14404390410421727</v>
      </c>
      <c r="O46" s="204">
        <f t="shared" si="31"/>
        <v>1.741068031731528E-2</v>
      </c>
    </row>
    <row r="47" spans="1:15" ht="26.25">
      <c r="A47" s="184" t="s">
        <v>97</v>
      </c>
      <c r="B47" s="100">
        <v>4709396298</v>
      </c>
      <c r="C47" s="204">
        <f t="shared" si="24"/>
        <v>99.301425289191243</v>
      </c>
      <c r="D47" s="204">
        <f t="shared" si="25"/>
        <v>10.611767498141012</v>
      </c>
      <c r="E47" s="100">
        <v>5040631187</v>
      </c>
      <c r="F47" s="204">
        <f t="shared" si="26"/>
        <v>99.360272745434798</v>
      </c>
      <c r="G47" s="204">
        <f t="shared" si="27"/>
        <v>11.468230125361181</v>
      </c>
      <c r="H47" s="100">
        <f t="shared" si="32"/>
        <v>331234889</v>
      </c>
      <c r="I47" s="204">
        <f t="shared" si="33"/>
        <v>7.0334893910005007</v>
      </c>
      <c r="J47" s="100">
        <v>5422199564</v>
      </c>
      <c r="K47" s="204">
        <f t="shared" si="28"/>
        <v>99.383230721804239</v>
      </c>
      <c r="L47" s="204">
        <f t="shared" si="29"/>
        <v>11.78073168209273</v>
      </c>
      <c r="M47" s="100">
        <v>5786911448</v>
      </c>
      <c r="N47" s="204">
        <f t="shared" si="30"/>
        <v>99.424544677067573</v>
      </c>
      <c r="O47" s="204">
        <f t="shared" si="31"/>
        <v>12.017509340864725</v>
      </c>
    </row>
    <row r="48" spans="1:15">
      <c r="A48" s="186" t="s">
        <v>98</v>
      </c>
      <c r="B48" s="100">
        <v>4780745</v>
      </c>
      <c r="C48" s="204">
        <f t="shared" si="24"/>
        <v>0.10080587030779004</v>
      </c>
      <c r="D48" s="204">
        <f t="shared" si="25"/>
        <v>1.0772538813402736E-2</v>
      </c>
      <c r="E48" s="100">
        <v>6095840</v>
      </c>
      <c r="F48" s="204">
        <f t="shared" si="26"/>
        <v>0.12016041296070551</v>
      </c>
      <c r="G48" s="204">
        <f t="shared" si="27"/>
        <v>1.386899642800264E-2</v>
      </c>
      <c r="H48" s="100">
        <f t="shared" si="32"/>
        <v>1315095</v>
      </c>
      <c r="I48" s="204">
        <f t="shared" si="33"/>
        <v>27.508160339026659</v>
      </c>
      <c r="J48" s="100">
        <v>5563564</v>
      </c>
      <c r="K48" s="204">
        <f t="shared" si="28"/>
        <v>0.10197429255806049</v>
      </c>
      <c r="L48" s="204">
        <f t="shared" si="29"/>
        <v>1.2087872072306957E-2</v>
      </c>
      <c r="M48" s="100">
        <v>5330366</v>
      </c>
      <c r="N48" s="204">
        <f t="shared" si="30"/>
        <v>9.158066738610339E-2</v>
      </c>
      <c r="O48" s="204">
        <f t="shared" si="31"/>
        <v>1.1069414794201936E-2</v>
      </c>
    </row>
    <row r="49" spans="1:15">
      <c r="A49" s="186" t="s">
        <v>99</v>
      </c>
      <c r="B49" s="100">
        <v>4704615553</v>
      </c>
      <c r="C49" s="204">
        <f t="shared" si="24"/>
        <v>99.200619418883448</v>
      </c>
      <c r="D49" s="204">
        <f t="shared" si="25"/>
        <v>10.600994959327609</v>
      </c>
      <c r="E49" s="100">
        <v>5034535347</v>
      </c>
      <c r="F49" s="204">
        <f t="shared" si="26"/>
        <v>99.240112332474098</v>
      </c>
      <c r="G49" s="204">
        <f t="shared" si="27"/>
        <v>11.454361128933179</v>
      </c>
      <c r="H49" s="100">
        <f t="shared" si="32"/>
        <v>329919794</v>
      </c>
      <c r="I49" s="204">
        <f t="shared" si="33"/>
        <v>7.0126834017206789</v>
      </c>
      <c r="J49" s="100">
        <v>5416636000</v>
      </c>
      <c r="K49" s="204">
        <f t="shared" si="28"/>
        <v>99.281256429246184</v>
      </c>
      <c r="L49" s="204">
        <f t="shared" si="29"/>
        <v>11.768643810020423</v>
      </c>
      <c r="M49" s="100">
        <v>5781581082</v>
      </c>
      <c r="N49" s="204">
        <f t="shared" si="30"/>
        <v>99.332964009681461</v>
      </c>
      <c r="O49" s="204">
        <f t="shared" si="31"/>
        <v>12.006439926070524</v>
      </c>
    </row>
    <row r="50" spans="1:15" ht="26.25">
      <c r="A50" s="184" t="s">
        <v>100</v>
      </c>
      <c r="B50" s="100">
        <v>22100</v>
      </c>
      <c r="C50" s="204">
        <f t="shared" si="24"/>
        <v>4.6599635282830606E-4</v>
      </c>
      <c r="D50" s="204">
        <f t="shared" si="25"/>
        <v>4.9798328038036012E-5</v>
      </c>
      <c r="E50" s="100">
        <v>23370</v>
      </c>
      <c r="F50" s="204">
        <f t="shared" si="26"/>
        <v>4.6066643003945114E-4</v>
      </c>
      <c r="G50" s="204">
        <f t="shared" si="27"/>
        <v>5.3170432052419619E-5</v>
      </c>
      <c r="H50" s="100">
        <f t="shared" si="32"/>
        <v>1270</v>
      </c>
      <c r="I50" s="204">
        <f t="shared" si="33"/>
        <v>5.7466063348416299</v>
      </c>
      <c r="J50" s="100">
        <v>23370</v>
      </c>
      <c r="K50" s="204">
        <f t="shared" si="28"/>
        <v>4.2834758746046128E-4</v>
      </c>
      <c r="L50" s="204">
        <f t="shared" si="29"/>
        <v>5.0775648546473728E-5</v>
      </c>
      <c r="M50" s="100">
        <v>23370</v>
      </c>
      <c r="N50" s="204">
        <f t="shared" si="30"/>
        <v>4.0151843171993E-4</v>
      </c>
      <c r="O50" s="204">
        <f t="shared" si="31"/>
        <v>4.8531793828134737E-5</v>
      </c>
    </row>
    <row r="51" spans="1:15">
      <c r="A51" s="186" t="s">
        <v>102</v>
      </c>
      <c r="B51" s="100">
        <v>22100</v>
      </c>
      <c r="C51" s="204">
        <f t="shared" si="24"/>
        <v>4.6599635282830606E-4</v>
      </c>
      <c r="D51" s="204">
        <f t="shared" si="25"/>
        <v>4.9798328038036012E-5</v>
      </c>
      <c r="E51" s="100">
        <v>23370</v>
      </c>
      <c r="F51" s="204">
        <f t="shared" si="26"/>
        <v>4.6066643003945114E-4</v>
      </c>
      <c r="G51" s="204">
        <f t="shared" si="27"/>
        <v>5.3170432052419619E-5</v>
      </c>
      <c r="H51" s="100">
        <f t="shared" si="32"/>
        <v>1270</v>
      </c>
      <c r="I51" s="204">
        <f t="shared" si="33"/>
        <v>5.7466063348416299</v>
      </c>
      <c r="J51" s="100">
        <v>23370</v>
      </c>
      <c r="K51" s="204">
        <f t="shared" si="28"/>
        <v>4.2834758746046128E-4</v>
      </c>
      <c r="L51" s="204">
        <f t="shared" si="29"/>
        <v>5.0775648546473728E-5</v>
      </c>
      <c r="M51" s="100">
        <v>23370</v>
      </c>
      <c r="N51" s="204">
        <f t="shared" si="30"/>
        <v>4.0151843171993E-4</v>
      </c>
      <c r="O51" s="204">
        <f t="shared" si="31"/>
        <v>4.8531793828134737E-5</v>
      </c>
    </row>
    <row r="52" spans="1:15" ht="39">
      <c r="A52" s="95" t="s">
        <v>103</v>
      </c>
      <c r="B52" s="100">
        <v>2595309</v>
      </c>
      <c r="C52" s="204">
        <f t="shared" si="24"/>
        <v>5.4724186808256935E-2</v>
      </c>
      <c r="D52" s="204">
        <f t="shared" si="25"/>
        <v>5.8480565132157103E-3</v>
      </c>
      <c r="E52" s="100">
        <v>1466647</v>
      </c>
      <c r="F52" s="204">
        <f t="shared" si="26"/>
        <v>2.8910356765856692E-2</v>
      </c>
      <c r="G52" s="204">
        <f t="shared" si="27"/>
        <v>3.3368530020703936E-3</v>
      </c>
      <c r="H52" s="100">
        <f t="shared" si="32"/>
        <v>-1128662</v>
      </c>
      <c r="I52" s="204">
        <f t="shared" si="33"/>
        <v>-43.48854028556908</v>
      </c>
      <c r="J52" s="100">
        <v>2020771</v>
      </c>
      <c r="K52" s="204">
        <f t="shared" si="28"/>
        <v>3.7038612865214544E-2</v>
      </c>
      <c r="L52" s="204">
        <f t="shared" si="29"/>
        <v>4.3904988484769472E-3</v>
      </c>
      <c r="M52" s="100">
        <v>2253969</v>
      </c>
      <c r="N52" s="204">
        <f t="shared" si="30"/>
        <v>3.8725293026330293E-2</v>
      </c>
      <c r="O52" s="204">
        <f t="shared" si="31"/>
        <v>4.6807513394525905E-3</v>
      </c>
    </row>
    <row r="53" spans="1:15" ht="26.25">
      <c r="A53" s="286" t="s">
        <v>119</v>
      </c>
      <c r="B53" s="100">
        <v>15000</v>
      </c>
      <c r="C53" s="204"/>
      <c r="D53" s="204"/>
      <c r="E53" s="100">
        <v>40000</v>
      </c>
      <c r="F53" s="204">
        <f t="shared" si="26"/>
        <v>7.884748481633739E-4</v>
      </c>
      <c r="G53" s="204"/>
      <c r="H53" s="100"/>
      <c r="I53" s="204"/>
      <c r="J53" s="100">
        <v>40000</v>
      </c>
      <c r="K53" s="204">
        <f t="shared" ref="K53:K54" si="34">J53/$J$42*100</f>
        <v>7.331580444338234E-4</v>
      </c>
      <c r="L53" s="204">
        <f t="shared" ref="L53:L54" si="35">J53/$J$61/1000000*100</f>
        <v>8.6907400165124059E-5</v>
      </c>
      <c r="M53" s="100">
        <v>40000</v>
      </c>
      <c r="N53" s="204">
        <f t="shared" ref="N53:N54" si="36">M53/$M$42*100</f>
        <v>6.8723736708588788E-4</v>
      </c>
      <c r="O53" s="204">
        <f t="shared" ref="O53:O54" si="37">M53/$M$61/1000000*100</f>
        <v>8.3066827262532708E-5</v>
      </c>
    </row>
    <row r="54" spans="1:15" ht="39">
      <c r="A54" s="287" t="s">
        <v>130</v>
      </c>
      <c r="B54" s="100">
        <v>15000</v>
      </c>
      <c r="C54" s="204"/>
      <c r="D54" s="204"/>
      <c r="E54" s="100">
        <v>40000</v>
      </c>
      <c r="F54" s="204">
        <f t="shared" si="26"/>
        <v>7.884748481633739E-4</v>
      </c>
      <c r="G54" s="204"/>
      <c r="H54" s="100"/>
      <c r="I54" s="204"/>
      <c r="J54" s="100">
        <v>40000</v>
      </c>
      <c r="K54" s="204">
        <f t="shared" si="34"/>
        <v>7.331580444338234E-4</v>
      </c>
      <c r="L54" s="204">
        <f t="shared" si="35"/>
        <v>8.6907400165124059E-5</v>
      </c>
      <c r="M54" s="100">
        <v>40000</v>
      </c>
      <c r="N54" s="204">
        <f t="shared" si="36"/>
        <v>6.8723736708588788E-4</v>
      </c>
      <c r="O54" s="204">
        <f t="shared" si="37"/>
        <v>8.3066827262532708E-5</v>
      </c>
    </row>
    <row r="55" spans="1:15" ht="26.25">
      <c r="A55" s="95" t="s">
        <v>107</v>
      </c>
      <c r="B55" s="101">
        <v>2580309</v>
      </c>
      <c r="C55" s="205">
        <f t="shared" si="24"/>
        <v>5.4407899690952652E-2</v>
      </c>
      <c r="D55" s="205">
        <f>B55/$B$61/1000000*100</f>
        <v>5.8142567430541471E-3</v>
      </c>
      <c r="E55" s="101">
        <v>1426647</v>
      </c>
      <c r="F55" s="205">
        <f t="shared" si="26"/>
        <v>2.8121881917693322E-2</v>
      </c>
      <c r="G55" s="205">
        <f>E55/$E$61/1000000*100</f>
        <v>3.2458466998839669E-3</v>
      </c>
      <c r="H55" s="101">
        <f t="shared" si="32"/>
        <v>-1153662</v>
      </c>
      <c r="I55" s="205">
        <f t="shared" si="33"/>
        <v>-44.710226565888036</v>
      </c>
      <c r="J55" s="101">
        <v>1980771</v>
      </c>
      <c r="K55" s="205">
        <f t="shared" si="28"/>
        <v>3.6305454820780722E-2</v>
      </c>
      <c r="L55" s="205">
        <f>J55/$J$61/1000000*100</f>
        <v>4.3035914483118241E-3</v>
      </c>
      <c r="M55" s="101">
        <v>2213969</v>
      </c>
      <c r="N55" s="205">
        <f t="shared" si="30"/>
        <v>3.8038055659244396E-2</v>
      </c>
      <c r="O55" s="205">
        <f>M55/$M$61/1000000*100</f>
        <v>4.5976845121900572E-3</v>
      </c>
    </row>
    <row r="56" spans="1:15" ht="26.25">
      <c r="A56" s="91" t="s">
        <v>108</v>
      </c>
      <c r="B56" s="101">
        <v>2448682</v>
      </c>
      <c r="C56" s="205">
        <f t="shared" si="24"/>
        <v>5.1632438064991952E-2</v>
      </c>
      <c r="D56" s="205">
        <f>B56/$B$61/1000000*100</f>
        <v>5.5176592532504105E-3</v>
      </c>
      <c r="E56" s="101">
        <v>1295020</v>
      </c>
      <c r="F56" s="205">
        <f t="shared" si="26"/>
        <v>2.5527267446713308E-2</v>
      </c>
      <c r="G56" s="205">
        <f>E56/$E$61/1000000*100</f>
        <v>2.9463745364366484E-3</v>
      </c>
      <c r="H56" s="101">
        <f t="shared" si="32"/>
        <v>-1153662</v>
      </c>
      <c r="I56" s="205">
        <f t="shared" si="33"/>
        <v>-47.113590086421993</v>
      </c>
      <c r="J56" s="101">
        <v>1849144</v>
      </c>
      <c r="K56" s="205">
        <f t="shared" si="28"/>
        <v>3.3892869972913443E-2</v>
      </c>
      <c r="L56" s="205">
        <f>J56/$J$61/1000000*100</f>
        <v>4.0176074392734538E-3</v>
      </c>
      <c r="M56" s="101">
        <v>2082342</v>
      </c>
      <c r="N56" s="205">
        <f t="shared" si="30"/>
        <v>3.5776580836309045E-2</v>
      </c>
      <c r="O56" s="205">
        <f>M56/$M$61/1000000*100</f>
        <v>4.3243385803879222E-3</v>
      </c>
    </row>
    <row r="57" spans="1:15" ht="64.5" customHeight="1">
      <c r="A57" s="92" t="s">
        <v>109</v>
      </c>
      <c r="B57" s="101">
        <v>131627</v>
      </c>
      <c r="C57" s="205">
        <f t="shared" si="24"/>
        <v>2.775461625960699E-3</v>
      </c>
      <c r="D57" s="205">
        <f>B57/$B$61/1000000*100</f>
        <v>2.9659748980373599E-4</v>
      </c>
      <c r="E57" s="101">
        <v>131627</v>
      </c>
      <c r="F57" s="205">
        <f t="shared" si="26"/>
        <v>2.5946144709800105E-3</v>
      </c>
      <c r="G57" s="205">
        <f>E57/$E$61/1000000*100</f>
        <v>2.9947216344731873E-4</v>
      </c>
      <c r="H57" s="101">
        <f t="shared" si="32"/>
        <v>0</v>
      </c>
      <c r="I57" s="205">
        <f t="shared" si="33"/>
        <v>0</v>
      </c>
      <c r="J57" s="101">
        <v>131627</v>
      </c>
      <c r="K57" s="205">
        <f t="shared" si="28"/>
        <v>2.4125848478672718E-3</v>
      </c>
      <c r="L57" s="205">
        <f>J57/$J$61/1000000*100</f>
        <v>2.8598400903836964E-4</v>
      </c>
      <c r="M57" s="101">
        <v>131627</v>
      </c>
      <c r="N57" s="205">
        <f t="shared" si="30"/>
        <v>2.2614748229353538E-3</v>
      </c>
      <c r="O57" s="205">
        <f>M57/$M$61/1000000*100</f>
        <v>2.7334593180213483E-4</v>
      </c>
    </row>
    <row r="58" spans="1:15">
      <c r="A58" s="90" t="s">
        <v>110</v>
      </c>
      <c r="B58" s="102">
        <v>1196673</v>
      </c>
      <c r="C58" s="202">
        <f t="shared" si="24"/>
        <v>2.5232816901724318E-2</v>
      </c>
      <c r="D58" s="202">
        <f>B58/$B$61/1000000*100</f>
        <v>2.6964848239031973E-3</v>
      </c>
      <c r="E58" s="102">
        <v>1377608</v>
      </c>
      <c r="F58" s="202">
        <f t="shared" si="26"/>
        <v>2.7155231465716231E-2</v>
      </c>
      <c r="G58" s="202">
        <f>E58/$E$61/1000000*100</f>
        <v>3.1342752485609628E-3</v>
      </c>
      <c r="H58" s="102">
        <f t="shared" si="32"/>
        <v>180935</v>
      </c>
      <c r="I58" s="202">
        <f t="shared" si="33"/>
        <v>15.119836413122044</v>
      </c>
      <c r="J58" s="102">
        <v>1830692</v>
      </c>
      <c r="K58" s="202">
        <f t="shared" si="28"/>
        <v>3.3554664167016121E-2</v>
      </c>
      <c r="L58" s="202">
        <f>J58/$J$61/1000000*100</f>
        <v>3.9775170555772822E-3</v>
      </c>
      <c r="M58" s="102">
        <v>1383312</v>
      </c>
      <c r="N58" s="202">
        <f t="shared" si="30"/>
        <v>2.3766592418457844E-2</v>
      </c>
      <c r="O58" s="202">
        <f>M58/$M$61/1000000*100</f>
        <v>2.8726834738547159E-3</v>
      </c>
    </row>
    <row r="59" spans="1:15">
      <c r="A59" s="302" t="s">
        <v>111</v>
      </c>
      <c r="B59" s="303">
        <v>1196673</v>
      </c>
      <c r="C59" s="206">
        <f t="shared" si="24"/>
        <v>2.5232816901724318E-2</v>
      </c>
      <c r="D59" s="206">
        <f>B59/$B$61/1000000*100</f>
        <v>2.6964848239031973E-3</v>
      </c>
      <c r="E59" s="303">
        <v>1377608</v>
      </c>
      <c r="F59" s="206">
        <f t="shared" si="26"/>
        <v>2.7155231465716231E-2</v>
      </c>
      <c r="G59" s="206">
        <f>E59/$E$61/1000000*100</f>
        <v>3.1342752485609628E-3</v>
      </c>
      <c r="H59" s="303">
        <f t="shared" si="32"/>
        <v>180935</v>
      </c>
      <c r="I59" s="206">
        <f t="shared" si="33"/>
        <v>15.119836413122044</v>
      </c>
      <c r="J59" s="303">
        <v>1830692</v>
      </c>
      <c r="K59" s="206">
        <f t="shared" si="28"/>
        <v>3.3554664167016121E-2</v>
      </c>
      <c r="L59" s="206">
        <f>J59/$J$61/1000000*100</f>
        <v>3.9775170555772822E-3</v>
      </c>
      <c r="M59" s="303">
        <v>1383312</v>
      </c>
      <c r="N59" s="206">
        <f t="shared" si="30"/>
        <v>2.3766592418457844E-2</v>
      </c>
      <c r="O59" s="206">
        <f>M59/$M$61/1000000*100</f>
        <v>2.8726834738547159E-3</v>
      </c>
    </row>
    <row r="60" spans="1:15">
      <c r="B60" s="1"/>
      <c r="C60" s="1"/>
      <c r="D60" s="1"/>
      <c r="F60" s="1"/>
      <c r="G60" s="1"/>
      <c r="J60" s="1"/>
      <c r="K60" s="1"/>
      <c r="L60" s="1"/>
      <c r="M60" s="1"/>
      <c r="N60" s="1"/>
      <c r="O60" s="1"/>
    </row>
    <row r="61" spans="1:15" s="316" customFormat="1">
      <c r="A61" s="104" t="s">
        <v>40</v>
      </c>
      <c r="B61" s="105">
        <v>44379</v>
      </c>
      <c r="C61" s="6"/>
      <c r="D61" s="6"/>
      <c r="E61" s="105">
        <v>43953</v>
      </c>
      <c r="F61" s="6"/>
      <c r="G61" s="6"/>
      <c r="H61" s="6"/>
      <c r="I61" s="6"/>
      <c r="J61" s="105">
        <v>46026</v>
      </c>
      <c r="K61" s="6"/>
      <c r="L61" s="6"/>
      <c r="M61" s="105">
        <v>48154</v>
      </c>
      <c r="N61" s="6"/>
      <c r="O61" s="6"/>
    </row>
    <row r="62" spans="1:15">
      <c r="A62" s="33"/>
    </row>
    <row r="63" spans="1:15">
      <c r="A63" s="34"/>
    </row>
  </sheetData>
  <mergeCells count="3">
    <mergeCell ref="A2:I2"/>
    <mergeCell ref="A39:I39"/>
    <mergeCell ref="A1:I1"/>
  </mergeCells>
  <pageMargins left="0.39370078740157483" right="0.19685039370078741" top="0.6692913385826772" bottom="0.43307086614173229" header="0.39370078740157483" footer="0.19685039370078741"/>
  <pageSetup paperSize="9" scale="70" firstPageNumber="933" fitToHeight="2" orientation="landscape" useFirstPageNumber="1" r:id="rId1"/>
  <headerFooter alignWithMargins="0">
    <oddHeader>&amp;C&amp;"Times New Roman,Regular"&amp;12&amp;P&amp;R&amp;"Times New Roman,Regular"Valsts budžets 2026. gadam</oddHeader>
    <oddFooter>&amp;L&amp;"Times New Roman,Regular"&amp;F</oddFooter>
  </headerFooter>
</worksheet>
</file>

<file path=docMetadata/LabelInfo.xml><?xml version="1.0" encoding="utf-8"?>
<clbl:labelList xmlns:clbl="http://schemas.microsoft.com/office/2020/mipLabelMetadata">
  <clbl:label id="{1b8a7570-3ec8-4c4e-9532-5dbb2f157b31}" enabled="1" method="Standard" siteId="{fd50a0e4-c289-4266-b7ff-7d9cf5066e9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kons_funk</vt:lpstr>
      <vt:lpstr>pb_spb_funk</vt:lpstr>
      <vt:lpstr>kons_adm</vt:lpstr>
      <vt:lpstr>pb_spb_adm</vt:lpstr>
      <vt:lpstr>kons_ekon</vt:lpstr>
      <vt:lpstr>pb_spb_ekon</vt:lpstr>
      <vt:lpstr>pb_spb_adm!Print_Area</vt:lpstr>
      <vt:lpstr>kons_adm!Print_Titles</vt:lpstr>
      <vt:lpstr>kons_ekon!Print_Titles</vt:lpstr>
      <vt:lpstr>pb_spb_adm!Print_Titles</vt:lpstr>
      <vt:lpstr>pb_spb_ekon!Print_Titles</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Likumprojekta "Par valsts budžetu 2026. gadam un budžeta ietvaru 2026., 2027. un 2028. gadam" paskaidrojumi, 5.3.nodaļa Pielikumi. Izdevumu politikas virzienu un izdevumu atbilstoši funkcionālajām un ekonomiskajām kategorijām kopsavilkums</dc:title>
  <dc:subject>5.3.nodaļa. Valsts pamatbudžeta un speciālā budžeta izdevumi</dc:subject>
  <dc:creator>ilze.palde@fm.gov.lv</dc:creator>
  <dc:description/>
  <cp:lastModifiedBy>Zane Barkovska</cp:lastModifiedBy>
  <cp:lastPrinted>2025-10-13T12:53:22Z</cp:lastPrinted>
  <dcterms:created xsi:type="dcterms:W3CDTF">1999-04-16T08:21:07Z</dcterms:created>
  <dcterms:modified xsi:type="dcterms:W3CDTF">2025-10-13T12:55:16Z</dcterms:modified>
  <cp:category>ilze.palde@fm.gov.lv</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FMPask_5.3_pielikumi_141024_proj2025.xlsx</vt:lpwstr>
  </property>
</Properties>
</file>